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updateLinks="never" codeName="ThisWorkbook" defaultThemeVersion="124226"/>
  <bookViews>
    <workbookView xWindow="120" yWindow="2340" windowWidth="13035" windowHeight="4155" tabRatio="949"/>
  </bookViews>
  <sheets>
    <sheet name="Summary" sheetId="46" r:id="rId1"/>
    <sheet name="Promotions, Bundles and HA" sheetId="2" r:id="rId2"/>
    <sheet name="SteelHead" sheetId="3" r:id="rId3"/>
    <sheet name="SteelHead HW Subscription" sheetId="4" r:id="rId4"/>
    <sheet name="SteelHead-SD" sheetId="42" r:id="rId5"/>
    <sheet name="SCA" sheetId="6" r:id="rId6"/>
    <sheet name="Cloud Steelhead" sheetId="34" r:id="rId7"/>
    <sheet name="Virtual Steelhead" sheetId="35" r:id="rId8"/>
    <sheet name="SteelFusion" sheetId="7" r:id="rId9"/>
    <sheet name="SteelFusion Subscription" sheetId="8" r:id="rId10"/>
    <sheet name="SteelConnect" sheetId="9" r:id="rId11"/>
    <sheet name="Configurable Options" sheetId="14" r:id="rId12"/>
    <sheet name="Field Add on Features" sheetId="15" r:id="rId13"/>
    <sheet name="Spare FRU's" sheetId="16" r:id="rId14"/>
    <sheet name="Xirrus APs, XMS and EASYPASS" sheetId="10" r:id="rId15"/>
    <sheet name="Xirrus Accessories and FRU" sheetId="11" r:id="rId16"/>
    <sheet name="Xirrus E-rate Bundles" sheetId="12" r:id="rId17"/>
    <sheet name="NFR-Virtual" sheetId="13" r:id="rId18"/>
    <sheet name="Modeler" sheetId="17" r:id="rId19"/>
    <sheet name="SteelCentral NPCM" sheetId="23" r:id="rId20"/>
    <sheet name="SteelCentral AppResponse" sheetId="18" r:id="rId21"/>
    <sheet name="SteelCentral SW" sheetId="19" r:id="rId22"/>
    <sheet name="SteelCentral SaaS Aternity+AppI" sheetId="43" r:id="rId23"/>
    <sheet name="SteelCentral Aternity Onprem" sheetId="21" r:id="rId24"/>
    <sheet name="SteelCentral AppInternals Onpre" sheetId="22" r:id="rId25"/>
    <sheet name="SteelCentral NPCM SUB" sheetId="24" r:id="rId26"/>
    <sheet name="SteelCentral Subscriptions" sheetId="25" r:id="rId27"/>
    <sheet name="SteelCentral Portal" sheetId="26" r:id="rId28"/>
    <sheet name="SteelCentral Controller" sheetId="27" r:id="rId29"/>
    <sheet name="SteelCentral NetProfiler" sheetId="28" r:id="rId30"/>
    <sheet name="SteelCentral NetShark &amp; AR11" sheetId="29" r:id="rId31"/>
    <sheet name="SteelCentral NetProfiler SUB" sheetId="30" r:id="rId32"/>
    <sheet name="SteelCentral AR11 SUB" sheetId="31" r:id="rId33"/>
    <sheet name="Support" sheetId="44" r:id="rId34"/>
    <sheet name="SteelSupport Government" sheetId="45" r:id="rId35"/>
    <sheet name="Prof Services" sheetId="36" r:id="rId36"/>
    <sheet name="Prof Services Training" sheetId="37" r:id="rId37"/>
    <sheet name="EOA" sheetId="39" r:id="rId38"/>
  </sheets>
  <externalReferences>
    <externalReference r:id="rId39"/>
    <externalReference r:id="rId40"/>
    <externalReference r:id="rId41"/>
    <externalReference r:id="rId42"/>
    <externalReference r:id="rId43"/>
  </externalReferences>
  <definedNames>
    <definedName name="_xlnm._FilterDatabase" localSheetId="6" hidden="1">'Cloud Steelhead'!#REF!</definedName>
    <definedName name="_xlnm._FilterDatabase" localSheetId="11" hidden="1">'Configurable Options'!$A$174:$G$190</definedName>
    <definedName name="_xlnm._FilterDatabase" localSheetId="37" hidden="1">EOA!#REF!</definedName>
    <definedName name="_xlnm._FilterDatabase" localSheetId="12" hidden="1">'Field Add on Features'!#REF!</definedName>
    <definedName name="_xlnm._FilterDatabase" localSheetId="18" hidden="1">Modeler!#REF!</definedName>
    <definedName name="_xlnm._FilterDatabase" localSheetId="17" hidden="1">'NFR-Virtual'!#REF!</definedName>
    <definedName name="_xlnm._FilterDatabase" localSheetId="35" hidden="1">'Prof Services'!$A$2:$G$140</definedName>
    <definedName name="_xlnm._FilterDatabase" localSheetId="36" hidden="1">'Prof Services Training'!$A$2:$G$4</definedName>
    <definedName name="_xlnm._FilterDatabase" localSheetId="5" hidden="1">SCA!#REF!</definedName>
    <definedName name="_xlnm._FilterDatabase" localSheetId="13" hidden="1">'Spare FRU''s'!$A$184:$G$184</definedName>
    <definedName name="_xlnm._FilterDatabase" localSheetId="20" hidden="1">'SteelCentral AppResponse'!$A$2:$G$2</definedName>
    <definedName name="_xlnm._FilterDatabase" localSheetId="32" hidden="1">'SteelCentral AR11 SUB'!$A$7:$J$97</definedName>
    <definedName name="_xlnm._FilterDatabase" localSheetId="28" hidden="1">'SteelCentral Controller'!$A$2:$G$4</definedName>
    <definedName name="_xlnm._FilterDatabase" localSheetId="29" hidden="1">'SteelCentral NetProfiler'!#REF!</definedName>
    <definedName name="_xlnm._FilterDatabase" localSheetId="31" hidden="1">'SteelCentral NetProfiler SUB'!#REF!</definedName>
    <definedName name="_xlnm._FilterDatabase" localSheetId="30" hidden="1">'[1]SteelCentral NetProfiler'!$A$405:$G$438</definedName>
    <definedName name="_xlnm._FilterDatabase" localSheetId="19" hidden="1">'SteelCentral NPCM'!#REF!</definedName>
    <definedName name="_xlnm._FilterDatabase" localSheetId="27" hidden="1">'SteelCentral Portal'!#REF!</definedName>
    <definedName name="_xlnm._FilterDatabase" localSheetId="26" hidden="1">'SteelCentral Subscriptions'!#REF!</definedName>
    <definedName name="_xlnm._FilterDatabase" localSheetId="21" hidden="1">'SteelCentral SW'!$A$3:$G$3</definedName>
    <definedName name="_xlnm._FilterDatabase" localSheetId="10" hidden="1">SteelConnect!$A$30:$P$182</definedName>
    <definedName name="_xlnm._FilterDatabase" localSheetId="8" hidden="1">SteelFusion!$A$4:$G$4</definedName>
    <definedName name="_xlnm._FilterDatabase" localSheetId="9" hidden="1">'SteelFusion Subscription'!$A$14:$I$214</definedName>
    <definedName name="_xlnm._FilterDatabase" localSheetId="2" hidden="1">SteelHead!$A$104:$G$104</definedName>
    <definedName name="_xlnm._FilterDatabase" localSheetId="3" hidden="1">'SteelHead HW Subscription'!$A$17:$I$234</definedName>
    <definedName name="_xlnm._FilterDatabase" localSheetId="4" hidden="1">'SteelHead-SD'!$A$24:$J$187</definedName>
    <definedName name="_xlnm._FilterDatabase" localSheetId="34" hidden="1">'SteelSupport Government'!$A$4:$P$407</definedName>
    <definedName name="_xlnm._FilterDatabase" localSheetId="0" hidden="1">Summary!#REF!</definedName>
    <definedName name="_xlnm._FilterDatabase" localSheetId="33" hidden="1">Support!$A$226:$K$2905</definedName>
    <definedName name="_xlnm._FilterDatabase" localSheetId="7" hidden="1">'Virtual Steelhead'!#REF!</definedName>
    <definedName name="_xlnm._FilterDatabase" localSheetId="15" hidden="1">'Xirrus Accessories and FRU'!$A$3:$G$3</definedName>
    <definedName name="_xlnm._FilterDatabase" localSheetId="14" hidden="1">'Xirrus APs, XMS and EASYPASS'!$A$3:$G$3</definedName>
    <definedName name="_xlnm._FilterDatabase" localSheetId="16" hidden="1">'Xirrus E-rate Bundles'!#REF!</definedName>
    <definedName name="_Hlk511978567" localSheetId="0">Summary!#REF!</definedName>
    <definedName name="agile" localSheetId="37">#REF!</definedName>
    <definedName name="agile" localSheetId="24">#REF!</definedName>
    <definedName name="agile" localSheetId="23">#REF!</definedName>
    <definedName name="agile" localSheetId="22">#REF!</definedName>
    <definedName name="agile" localSheetId="4">#REF!</definedName>
    <definedName name="agile" localSheetId="0">#REF!</definedName>
    <definedName name="agile">#REF!</definedName>
    <definedName name="allskus" localSheetId="37">#REF!</definedName>
    <definedName name="allskus" localSheetId="24">#REF!</definedName>
    <definedName name="allskus" localSheetId="23">#REF!</definedName>
    <definedName name="allskus" localSheetId="22">#REF!</definedName>
    <definedName name="allskus" localSheetId="4">#REF!</definedName>
    <definedName name="allskus" localSheetId="0">#REF!</definedName>
    <definedName name="allskus">#REF!</definedName>
    <definedName name="april" localSheetId="37">#REF!</definedName>
    <definedName name="april" localSheetId="24">#REF!</definedName>
    <definedName name="april" localSheetId="23">#REF!</definedName>
    <definedName name="april" localSheetId="22">#REF!</definedName>
    <definedName name="april" localSheetId="4">#REF!</definedName>
    <definedName name="april" localSheetId="0">#REF!</definedName>
    <definedName name="april">#REF!</definedName>
    <definedName name="asdfasdfasdfasdf" localSheetId="37">#REF!</definedName>
    <definedName name="asdfasdfasdfasdf" localSheetId="24">#REF!</definedName>
    <definedName name="asdfasdfasdfasdf" localSheetId="23">#REF!</definedName>
    <definedName name="asdfasdfasdfasdf" localSheetId="22">#REF!</definedName>
    <definedName name="asdfasdfasdfasdf" localSheetId="4">#REF!</definedName>
    <definedName name="asdfasdfasdfasdf" localSheetId="0">#REF!</definedName>
    <definedName name="asdfasdfasdfasdf">#REF!</definedName>
    <definedName name="Base" localSheetId="37">#REF!</definedName>
    <definedName name="Base" localSheetId="24">#REF!</definedName>
    <definedName name="Base" localSheetId="23">#REF!</definedName>
    <definedName name="Base" localSheetId="22">#REF!</definedName>
    <definedName name="Base" localSheetId="4">#REF!</definedName>
    <definedName name="Base" localSheetId="0">#REF!</definedName>
    <definedName name="Base">#REF!</definedName>
    <definedName name="cascade" localSheetId="37">#REF!</definedName>
    <definedName name="cascade" localSheetId="24">#REF!</definedName>
    <definedName name="cascade" localSheetId="23">#REF!</definedName>
    <definedName name="cascade" localSheetId="22">#REF!</definedName>
    <definedName name="cascade" localSheetId="4">#REF!</definedName>
    <definedName name="cascade" localSheetId="0">#REF!</definedName>
    <definedName name="cascade">#REF!</definedName>
    <definedName name="caset" localSheetId="37">#REF!</definedName>
    <definedName name="caset" localSheetId="24">#REF!</definedName>
    <definedName name="caset" localSheetId="23">#REF!</definedName>
    <definedName name="caset" localSheetId="22">#REF!</definedName>
    <definedName name="caset" localSheetId="4">#REF!</definedName>
    <definedName name="caset" localSheetId="0">#REF!</definedName>
    <definedName name="caset">#REF!</definedName>
    <definedName name="casskus" localSheetId="37">#REF!</definedName>
    <definedName name="casskus" localSheetId="24">#REF!</definedName>
    <definedName name="casskus" localSheetId="23">#REF!</definedName>
    <definedName name="casskus" localSheetId="22">#REF!</definedName>
    <definedName name="casskus" localSheetId="4">#REF!</definedName>
    <definedName name="casskus" localSheetId="0">#REF!</definedName>
    <definedName name="casskus">#REF!</definedName>
    <definedName name="Closed_Items" localSheetId="37">#REF!</definedName>
    <definedName name="Closed_Items" localSheetId="24">#REF!</definedName>
    <definedName name="Closed_Items" localSheetId="23">#REF!</definedName>
    <definedName name="Closed_Items" localSheetId="22">#REF!</definedName>
    <definedName name="Closed_Items" localSheetId="4">#REF!</definedName>
    <definedName name="Closed_Items" localSheetId="0">#REF!</definedName>
    <definedName name="Closed_Items">#REF!</definedName>
    <definedName name="cogs" localSheetId="37">#REF!</definedName>
    <definedName name="cogs" localSheetId="24">#REF!</definedName>
    <definedName name="cogs" localSheetId="23">#REF!</definedName>
    <definedName name="cogs" localSheetId="22">#REF!</definedName>
    <definedName name="cogs" localSheetId="4">#REF!</definedName>
    <definedName name="cogs" localSheetId="0">#REF!</definedName>
    <definedName name="cogs">#REF!</definedName>
    <definedName name="current" localSheetId="37">#REF!</definedName>
    <definedName name="current" localSheetId="24">#REF!</definedName>
    <definedName name="current" localSheetId="23">#REF!</definedName>
    <definedName name="current" localSheetId="22">#REF!</definedName>
    <definedName name="current" localSheetId="4">#REF!</definedName>
    <definedName name="current" localSheetId="0">#REF!</definedName>
    <definedName name="current">#REF!</definedName>
    <definedName name="desc" localSheetId="37">#REF!</definedName>
    <definedName name="desc" localSheetId="24">#REF!</definedName>
    <definedName name="desc" localSheetId="23">#REF!</definedName>
    <definedName name="desc" localSheetId="22">#REF!</definedName>
    <definedName name="desc" localSheetId="4">#REF!</definedName>
    <definedName name="desc" localSheetId="0">#REF!</definedName>
    <definedName name="desc">#REF!</definedName>
    <definedName name="descriptions" localSheetId="37">#REF!</definedName>
    <definedName name="descriptions" localSheetId="24">#REF!</definedName>
    <definedName name="descriptions" localSheetId="23">#REF!</definedName>
    <definedName name="descriptions" localSheetId="22">#REF!</definedName>
    <definedName name="descriptions" localSheetId="4">#REF!</definedName>
    <definedName name="descriptions" localSheetId="0">#REF!</definedName>
    <definedName name="descriptions">#REF!</definedName>
    <definedName name="Enterprise" localSheetId="37">#REF!</definedName>
    <definedName name="Enterprise" localSheetId="24">#REF!</definedName>
    <definedName name="Enterprise" localSheetId="23">#REF!</definedName>
    <definedName name="Enterprise" localSheetId="22">#REF!</definedName>
    <definedName name="Enterprise" localSheetId="4">#REF!</definedName>
    <definedName name="Enterprise" localSheetId="0">#REF!</definedName>
    <definedName name="Enterprise">#REF!</definedName>
    <definedName name="financecfg" localSheetId="37">#REF!</definedName>
    <definedName name="financecfg" localSheetId="24">#REF!</definedName>
    <definedName name="financecfg" localSheetId="23">#REF!</definedName>
    <definedName name="financecfg" localSheetId="22">#REF!</definedName>
    <definedName name="financecfg" localSheetId="4">#REF!</definedName>
    <definedName name="financecfg" localSheetId="0">#REF!</definedName>
    <definedName name="financecfg">#REF!</definedName>
    <definedName name="financesku" localSheetId="37">#REF!</definedName>
    <definedName name="financesku" localSheetId="24">#REF!</definedName>
    <definedName name="financesku" localSheetId="23">#REF!</definedName>
    <definedName name="financesku" localSheetId="22">#REF!</definedName>
    <definedName name="financesku" localSheetId="4">#REF!</definedName>
    <definedName name="financesku" localSheetId="0">#REF!</definedName>
    <definedName name="financesku">#REF!</definedName>
    <definedName name="finconf" localSheetId="37">#REF!</definedName>
    <definedName name="finconf" localSheetId="24">#REF!</definedName>
    <definedName name="finconf" localSheetId="23">#REF!</definedName>
    <definedName name="finconf" localSheetId="22">#REF!</definedName>
    <definedName name="finconf" localSheetId="4">#REF!</definedName>
    <definedName name="finconf" localSheetId="0">#REF!</definedName>
    <definedName name="finconf">#REF!</definedName>
    <definedName name="finnov" localSheetId="37">#REF!</definedName>
    <definedName name="finnov" localSheetId="24">#REF!</definedName>
    <definedName name="finnov" localSheetId="23">#REF!</definedName>
    <definedName name="finnov" localSheetId="22">#REF!</definedName>
    <definedName name="finnov" localSheetId="4">#REF!</definedName>
    <definedName name="finnov" localSheetId="0">#REF!</definedName>
    <definedName name="finnov">#REF!</definedName>
    <definedName name="finskus" localSheetId="37">#REF!</definedName>
    <definedName name="finskus" localSheetId="24">#REF!</definedName>
    <definedName name="finskus" localSheetId="23">#REF!</definedName>
    <definedName name="finskus" localSheetId="22">#REF!</definedName>
    <definedName name="finskus" localSheetId="4">#REF!</definedName>
    <definedName name="finskus" localSheetId="0">#REF!</definedName>
    <definedName name="finskus">#REF!</definedName>
    <definedName name="frucogs" localSheetId="37">#REF!</definedName>
    <definedName name="frucogs" localSheetId="24">#REF!</definedName>
    <definedName name="frucogs" localSheetId="23">#REF!</definedName>
    <definedName name="frucogs" localSheetId="22">#REF!</definedName>
    <definedName name="frucogs" localSheetId="4">#REF!</definedName>
    <definedName name="frucogs" localSheetId="0">#REF!</definedName>
    <definedName name="frucogs">#REF!</definedName>
    <definedName name="frus" localSheetId="37">#REF!</definedName>
    <definedName name="frus" localSheetId="24">#REF!</definedName>
    <definedName name="frus" localSheetId="23">#REF!</definedName>
    <definedName name="frus" localSheetId="22">#REF!</definedName>
    <definedName name="frus" localSheetId="4">#REF!</definedName>
    <definedName name="frus" localSheetId="0">#REF!</definedName>
    <definedName name="frus">#REF!</definedName>
    <definedName name="ind" localSheetId="37">#REF!</definedName>
    <definedName name="ind" localSheetId="24">#REF!</definedName>
    <definedName name="ind" localSheetId="23">#REF!</definedName>
    <definedName name="ind" localSheetId="22">#REF!</definedName>
    <definedName name="ind" localSheetId="4">#REF!</definedName>
    <definedName name="ind" localSheetId="0">#REF!</definedName>
    <definedName name="ind">#REF!</definedName>
    <definedName name="indseg" localSheetId="37">#REF!</definedName>
    <definedName name="indseg" localSheetId="24">#REF!</definedName>
    <definedName name="indseg" localSheetId="23">#REF!</definedName>
    <definedName name="indseg" localSheetId="22">#REF!</definedName>
    <definedName name="indseg" localSheetId="4">#REF!</definedName>
    <definedName name="indseg" localSheetId="0">#REF!</definedName>
    <definedName name="indseg">#REF!</definedName>
    <definedName name="itemtype" localSheetId="37">#REF!</definedName>
    <definedName name="itemtype" localSheetId="24">#REF!</definedName>
    <definedName name="itemtype" localSheetId="23">#REF!</definedName>
    <definedName name="itemtype" localSheetId="22">#REF!</definedName>
    <definedName name="itemtype" localSheetId="4">#REF!</definedName>
    <definedName name="itemtype" localSheetId="0">#REF!</definedName>
    <definedName name="itemtype">#REF!</definedName>
    <definedName name="July" localSheetId="37">#REF!</definedName>
    <definedName name="July" localSheetId="24">#REF!</definedName>
    <definedName name="July" localSheetId="23">#REF!</definedName>
    <definedName name="July" localSheetId="22">#REF!</definedName>
    <definedName name="July" localSheetId="4">#REF!</definedName>
    <definedName name="July" localSheetId="0">#REF!</definedName>
    <definedName name="July">#REF!</definedName>
    <definedName name="march" localSheetId="37">#REF!</definedName>
    <definedName name="march" localSheetId="24">#REF!</definedName>
    <definedName name="march" localSheetId="23">#REF!</definedName>
    <definedName name="march" localSheetId="22">#REF!</definedName>
    <definedName name="march" localSheetId="4">#REF!</definedName>
    <definedName name="march" localSheetId="0">#REF!</definedName>
    <definedName name="march">#REF!</definedName>
    <definedName name="master" localSheetId="37">#REF!</definedName>
    <definedName name="master" localSheetId="24">#REF!</definedName>
    <definedName name="master" localSheetId="23">#REF!</definedName>
    <definedName name="master" localSheetId="22">#REF!</definedName>
    <definedName name="master" localSheetId="4">#REF!</definedName>
    <definedName name="master" localSheetId="0">#REF!</definedName>
    <definedName name="master">#REF!</definedName>
    <definedName name="new" localSheetId="37">#REF!</definedName>
    <definedName name="new" localSheetId="22">#REF!</definedName>
    <definedName name="new" localSheetId="4">#REF!</definedName>
    <definedName name="new" localSheetId="0">#REF!</definedName>
    <definedName name="new">#REF!</definedName>
    <definedName name="newprice" localSheetId="37">#REF!</definedName>
    <definedName name="newprice" localSheetId="24">#REF!</definedName>
    <definedName name="newprice" localSheetId="23">#REF!</definedName>
    <definedName name="newprice" localSheetId="22">#REF!</definedName>
    <definedName name="newprice" localSheetId="4">#REF!</definedName>
    <definedName name="newprice" localSheetId="0">#REF!</definedName>
    <definedName name="newprice">#REF!</definedName>
    <definedName name="newsku" localSheetId="37">#REF!</definedName>
    <definedName name="newsku" localSheetId="24">#REF!</definedName>
    <definedName name="newsku" localSheetId="23">#REF!</definedName>
    <definedName name="newsku" localSheetId="22">#REF!</definedName>
    <definedName name="newsku" localSheetId="4">#REF!</definedName>
    <definedName name="newsku" localSheetId="0">#REF!</definedName>
    <definedName name="newsku">#REF!</definedName>
    <definedName name="Oct" localSheetId="37">#REF!</definedName>
    <definedName name="Oct" localSheetId="24">#REF!</definedName>
    <definedName name="Oct" localSheetId="23">#REF!</definedName>
    <definedName name="Oct" localSheetId="22">#REF!</definedName>
    <definedName name="Oct" localSheetId="4">#REF!</definedName>
    <definedName name="Oct" localSheetId="0">#REF!</definedName>
    <definedName name="Oct">#REF!</definedName>
    <definedName name="part_number">[2]Cascade!$A:$A</definedName>
    <definedName name="part_number_CACE" localSheetId="37">#REF!</definedName>
    <definedName name="part_number_CACE" localSheetId="24">#REF!</definedName>
    <definedName name="part_number_CACE" localSheetId="23">#REF!</definedName>
    <definedName name="part_number_CACE" localSheetId="22">#REF!</definedName>
    <definedName name="part_number_CACE" localSheetId="4">#REF!</definedName>
    <definedName name="part_number_CACE" localSheetId="0">#REF!</definedName>
    <definedName name="part_number_CACE">#REF!</definedName>
    <definedName name="plexport" localSheetId="37">#REF!</definedName>
    <definedName name="plexport" localSheetId="24">#REF!</definedName>
    <definedName name="plexport" localSheetId="23">#REF!</definedName>
    <definedName name="plexport" localSheetId="22">#REF!</definedName>
    <definedName name="plexport" localSheetId="4">#REF!</definedName>
    <definedName name="plexport" localSheetId="0">#REF!</definedName>
    <definedName name="plexport">#REF!</definedName>
    <definedName name="prclist" localSheetId="37">#REF!</definedName>
    <definedName name="prclist" localSheetId="24">#REF!</definedName>
    <definedName name="prclist" localSheetId="23">#REF!</definedName>
    <definedName name="prclist" localSheetId="22">#REF!</definedName>
    <definedName name="prclist" localSheetId="4">#REF!</definedName>
    <definedName name="prclist" localSheetId="0">#REF!</definedName>
    <definedName name="prclist">#REF!</definedName>
    <definedName name="prexport" localSheetId="37">#REF!</definedName>
    <definedName name="prexport" localSheetId="24">#REF!</definedName>
    <definedName name="prexport" localSheetId="23">#REF!</definedName>
    <definedName name="prexport" localSheetId="22">#REF!</definedName>
    <definedName name="prexport" localSheetId="4">#REF!</definedName>
    <definedName name="prexport" localSheetId="0">#REF!</definedName>
    <definedName name="prexport">#REF!</definedName>
    <definedName name="price" localSheetId="37">#REF!</definedName>
    <definedName name="price" localSheetId="24">#REF!</definedName>
    <definedName name="price" localSheetId="23">#REF!</definedName>
    <definedName name="price" localSheetId="22">#REF!</definedName>
    <definedName name="price" localSheetId="4">#REF!</definedName>
    <definedName name="price" localSheetId="0">#REF!</definedName>
    <definedName name="price">#REF!</definedName>
    <definedName name="pricejuly" localSheetId="37">#REF!</definedName>
    <definedName name="pricejuly" localSheetId="24">#REF!</definedName>
    <definedName name="pricejuly" localSheetId="23">#REF!</definedName>
    <definedName name="pricejuly" localSheetId="22">#REF!</definedName>
    <definedName name="pricejuly" localSheetId="4">#REF!</definedName>
    <definedName name="pricejuly" localSheetId="0">#REF!</definedName>
    <definedName name="pricejuly">#REF!</definedName>
    <definedName name="_xlnm.Print_Area" localSheetId="0">Summary!$A$1:$J$515</definedName>
    <definedName name="profdesc" localSheetId="37">#REF!</definedName>
    <definedName name="profdesc" localSheetId="24">#REF!</definedName>
    <definedName name="profdesc" localSheetId="23">#REF!</definedName>
    <definedName name="profdesc" localSheetId="22">#REF!</definedName>
    <definedName name="profdesc" localSheetId="4">#REF!</definedName>
    <definedName name="profdesc" localSheetId="0">#REF!</definedName>
    <definedName name="profdesc">#REF!</definedName>
    <definedName name="psmichael" localSheetId="37">#REF!</definedName>
    <definedName name="psmichael" localSheetId="24">#REF!</definedName>
    <definedName name="psmichael" localSheetId="23">#REF!</definedName>
    <definedName name="psmichael" localSheetId="22">#REF!</definedName>
    <definedName name="psmichael" localSheetId="4">#REF!</definedName>
    <definedName name="psmichael" localSheetId="0">#REF!</definedName>
    <definedName name="psmichael">#REF!</definedName>
    <definedName name="pwsoc" localSheetId="37">#REF!</definedName>
    <definedName name="pwsoc" localSheetId="24">#REF!</definedName>
    <definedName name="pwsoc" localSheetId="23">#REF!</definedName>
    <definedName name="pwsoc" localSheetId="22">#REF!</definedName>
    <definedName name="pwsoc" localSheetId="4">#REF!</definedName>
    <definedName name="pwsoc" localSheetId="0">#REF!</definedName>
    <definedName name="pwsoc">#REF!</definedName>
    <definedName name="revfour" localSheetId="37">#REF!</definedName>
    <definedName name="revfour" localSheetId="24">#REF!</definedName>
    <definedName name="revfour" localSheetId="23">#REF!</definedName>
    <definedName name="revfour" localSheetId="22">#REF!</definedName>
    <definedName name="revfour" localSheetId="4">#REF!</definedName>
    <definedName name="revfour" localSheetId="0">#REF!</definedName>
    <definedName name="revfour">#REF!</definedName>
    <definedName name="RSP" localSheetId="37">#REF!</definedName>
    <definedName name="RSP" localSheetId="24">#REF!</definedName>
    <definedName name="RSP" localSheetId="23">#REF!</definedName>
    <definedName name="RSP" localSheetId="22">#REF!</definedName>
    <definedName name="RSP" localSheetId="4">#REF!</definedName>
    <definedName name="RSP" localSheetId="0">#REF!</definedName>
    <definedName name="RSP">#REF!</definedName>
    <definedName name="shark_part_number" localSheetId="37">#REF!</definedName>
    <definedName name="shark_part_number" localSheetId="24">#REF!</definedName>
    <definedName name="shark_part_number" localSheetId="23">#REF!</definedName>
    <definedName name="shark_part_number" localSheetId="22">#REF!</definedName>
    <definedName name="shark_part_number" localSheetId="4">#REF!</definedName>
    <definedName name="shark_part_number" localSheetId="0">#REF!</definedName>
    <definedName name="shark_part_number">#REF!</definedName>
    <definedName name="skus">'[3]Item Additions-All'!$A$4:$I$105</definedName>
    <definedName name="spares" localSheetId="37">#REF!</definedName>
    <definedName name="spares" localSheetId="24">#REF!</definedName>
    <definedName name="spares" localSheetId="23">#REF!</definedName>
    <definedName name="spares" localSheetId="22">#REF!</definedName>
    <definedName name="spares" localSheetId="4">#REF!</definedName>
    <definedName name="spares" localSheetId="0">#REF!</definedName>
    <definedName name="spares">#REF!</definedName>
    <definedName name="support" localSheetId="37">#REF!</definedName>
    <definedName name="support" localSheetId="24">#REF!</definedName>
    <definedName name="support" localSheetId="23">#REF!</definedName>
    <definedName name="support" localSheetId="22">#REF!</definedName>
    <definedName name="support" localSheetId="4">#REF!</definedName>
    <definedName name="support" localSheetId="0">#REF!</definedName>
    <definedName name="support">#REF!</definedName>
    <definedName name="templates" localSheetId="37">#REF!</definedName>
    <definedName name="templates" localSheetId="24">#REF!</definedName>
    <definedName name="templates" localSheetId="23">#REF!</definedName>
    <definedName name="templates" localSheetId="22">#REF!</definedName>
    <definedName name="templates" localSheetId="4">#REF!</definedName>
    <definedName name="templates" localSheetId="0">#REF!</definedName>
    <definedName name="templates">#REF!</definedName>
    <definedName name="vshprice">'[4]Item Additions'!$B$4:$J$14</definedName>
    <definedName name="vshupgprice" localSheetId="37">#REF!</definedName>
    <definedName name="vshupgprice" localSheetId="24">#REF!</definedName>
    <definedName name="vshupgprice" localSheetId="23">#REF!</definedName>
    <definedName name="vshupgprice" localSheetId="22">#REF!</definedName>
    <definedName name="vshupgprice" localSheetId="4">#REF!</definedName>
    <definedName name="vshupgprice" localSheetId="0">#REF!</definedName>
    <definedName name="vshupgprice">#REF!</definedName>
    <definedName name="weight" localSheetId="37">#REF!</definedName>
    <definedName name="weight" localSheetId="24">#REF!</definedName>
    <definedName name="weight" localSheetId="23">#REF!</definedName>
    <definedName name="weight" localSheetId="22">#REF!</definedName>
    <definedName name="weight" localSheetId="4">#REF!</definedName>
    <definedName name="weight" localSheetId="0">#REF!</definedName>
    <definedName name="weight">#REF!</definedName>
    <definedName name="weights" localSheetId="37">#REF!</definedName>
    <definedName name="weights" localSheetId="24">#REF!</definedName>
    <definedName name="weights" localSheetId="23">#REF!</definedName>
    <definedName name="weights" localSheetId="22">#REF!</definedName>
    <definedName name="weights" localSheetId="4">#REF!</definedName>
    <definedName name="weights" localSheetId="0">#REF!</definedName>
    <definedName name="weights">#REF!</definedName>
    <definedName name="xx60price" localSheetId="37">#REF!</definedName>
    <definedName name="xx60price" localSheetId="24">#REF!</definedName>
    <definedName name="xx60price" localSheetId="23">#REF!</definedName>
    <definedName name="xx60price" localSheetId="22">#REF!</definedName>
    <definedName name="xx60price" localSheetId="4">#REF!</definedName>
    <definedName name="xx60price" localSheetId="0">#REF!</definedName>
    <definedName name="xx60price">#REF!</definedName>
    <definedName name="Z_4F364F76_DF1F_4F59_A35F_42BB7EBB13A5_.wvu.FilterData" localSheetId="6" hidden="1">'Cloud Steelhead'!#REF!</definedName>
    <definedName name="Z_4F364F76_DF1F_4F59_A35F_42BB7EBB13A5_.wvu.FilterData" localSheetId="11" hidden="1">'Configurable Options'!$A$174:$G$190</definedName>
    <definedName name="Z_4F364F76_DF1F_4F59_A35F_42BB7EBB13A5_.wvu.FilterData" localSheetId="37" hidden="1">EOA!#REF!</definedName>
    <definedName name="Z_4F364F76_DF1F_4F59_A35F_42BB7EBB13A5_.wvu.FilterData" localSheetId="12" hidden="1">'Field Add on Features'!#REF!</definedName>
    <definedName name="Z_4F364F76_DF1F_4F59_A35F_42BB7EBB13A5_.wvu.FilterData" localSheetId="18" hidden="1">Modeler!#REF!</definedName>
    <definedName name="Z_4F364F76_DF1F_4F59_A35F_42BB7EBB13A5_.wvu.FilterData" localSheetId="17" hidden="1">'NFR-Virtual'!#REF!</definedName>
    <definedName name="Z_4F364F76_DF1F_4F59_A35F_42BB7EBB13A5_.wvu.FilterData" localSheetId="35" hidden="1">'Prof Services'!$A$2:$G$140</definedName>
    <definedName name="Z_4F364F76_DF1F_4F59_A35F_42BB7EBB13A5_.wvu.FilterData" localSheetId="36" hidden="1">'Prof Services Training'!$A$2:$G$4</definedName>
    <definedName name="Z_4F364F76_DF1F_4F59_A35F_42BB7EBB13A5_.wvu.FilterData" localSheetId="5" hidden="1">SCA!#REF!</definedName>
    <definedName name="Z_4F364F76_DF1F_4F59_A35F_42BB7EBB13A5_.wvu.FilterData" localSheetId="13" hidden="1">'Spare FRU''s'!$A$5:$G$181</definedName>
    <definedName name="Z_4F364F76_DF1F_4F59_A35F_42BB7EBB13A5_.wvu.FilterData" localSheetId="20" hidden="1">'SteelCentral AppResponse'!$A$2:$G$2</definedName>
    <definedName name="Z_4F364F76_DF1F_4F59_A35F_42BB7EBB13A5_.wvu.FilterData" localSheetId="32" hidden="1">'SteelCentral AR11 SUB'!#REF!</definedName>
    <definedName name="Z_4F364F76_DF1F_4F59_A35F_42BB7EBB13A5_.wvu.FilterData" localSheetId="28" hidden="1">'SteelCentral Controller'!$A$2:$G$4</definedName>
    <definedName name="Z_4F364F76_DF1F_4F59_A35F_42BB7EBB13A5_.wvu.FilterData" localSheetId="29" hidden="1">'SteelCentral NetProfiler'!#REF!</definedName>
    <definedName name="Z_4F364F76_DF1F_4F59_A35F_42BB7EBB13A5_.wvu.FilterData" localSheetId="30" hidden="1">'[1]SteelCentral NetProfiler'!$A$405:$G$438</definedName>
    <definedName name="Z_4F364F76_DF1F_4F59_A35F_42BB7EBB13A5_.wvu.FilterData" localSheetId="19" hidden="1">'SteelCentral NPCM'!#REF!</definedName>
    <definedName name="Z_4F364F76_DF1F_4F59_A35F_42BB7EBB13A5_.wvu.FilterData" localSheetId="27" hidden="1">'SteelCentral Portal'!#REF!</definedName>
    <definedName name="Z_4F364F76_DF1F_4F59_A35F_42BB7EBB13A5_.wvu.FilterData" localSheetId="26" hidden="1">'SteelCentral Subscriptions'!#REF!</definedName>
    <definedName name="Z_4F364F76_DF1F_4F59_A35F_42BB7EBB13A5_.wvu.FilterData" localSheetId="21" hidden="1">'SteelCentral SW'!$A$3:$G$3</definedName>
    <definedName name="Z_4F364F76_DF1F_4F59_A35F_42BB7EBB13A5_.wvu.FilterData" localSheetId="10" hidden="1">SteelConnect!$A$3:$G$3</definedName>
    <definedName name="Z_4F364F76_DF1F_4F59_A35F_42BB7EBB13A5_.wvu.FilterData" localSheetId="8" hidden="1">SteelFusion!$A$4:$G$4</definedName>
    <definedName name="Z_4F364F76_DF1F_4F59_A35F_42BB7EBB13A5_.wvu.FilterData" localSheetId="9" hidden="1">'SteelFusion Subscription'!#REF!</definedName>
    <definedName name="Z_4F364F76_DF1F_4F59_A35F_42BB7EBB13A5_.wvu.FilterData" localSheetId="2" hidden="1">SteelHead!$A$104:$G$104</definedName>
    <definedName name="Z_4F364F76_DF1F_4F59_A35F_42BB7EBB13A5_.wvu.FilterData" localSheetId="3" hidden="1">'SteelHead HW Subscription'!#REF!</definedName>
    <definedName name="Z_4F364F76_DF1F_4F59_A35F_42BB7EBB13A5_.wvu.FilterData" localSheetId="4" hidden="1">'SteelHead-SD'!$A$3:$G$3</definedName>
    <definedName name="Z_4F364F76_DF1F_4F59_A35F_42BB7EBB13A5_.wvu.FilterData" localSheetId="34" hidden="1">'SteelSupport Government'!$A$4:$G$4</definedName>
    <definedName name="Z_4F364F76_DF1F_4F59_A35F_42BB7EBB13A5_.wvu.FilterData" localSheetId="33" hidden="1">Support!$A$177:$G$1115</definedName>
    <definedName name="Z_4F364F76_DF1F_4F59_A35F_42BB7EBB13A5_.wvu.FilterData" localSheetId="15" hidden="1">'Xirrus Accessories and FRU'!$A$3:$G$3</definedName>
    <definedName name="Z_4F364F76_DF1F_4F59_A35F_42BB7EBB13A5_.wvu.FilterData" localSheetId="14" hidden="1">'Xirrus APs, XMS and EASYPASS'!$A$3:$G$3</definedName>
    <definedName name="Z_4F364F76_DF1F_4F59_A35F_42BB7EBB13A5_.wvu.FilterData" localSheetId="16" hidden="1">'Xirrus E-rate Bundles'!#REF!</definedName>
    <definedName name="Z_4F364F76_DF1F_4F59_A35F_42BB7EBB13A5_.wvu.PrintArea" localSheetId="6" hidden="1">'Cloud Steelhead'!$A$1:$H$1</definedName>
    <definedName name="Z_4F364F76_DF1F_4F59_A35F_42BB7EBB13A5_.wvu.PrintArea" localSheetId="11" hidden="1">'Configurable Options'!$A$1:$G$282</definedName>
    <definedName name="Z_4F364F76_DF1F_4F59_A35F_42BB7EBB13A5_.wvu.PrintArea" localSheetId="12" hidden="1">'Field Add on Features'!$A$1:$G$6</definedName>
    <definedName name="Z_4F364F76_DF1F_4F59_A35F_42BB7EBB13A5_.wvu.PrintArea" localSheetId="18" hidden="1">Modeler!$A$1:$G$2</definedName>
    <definedName name="Z_4F364F76_DF1F_4F59_A35F_42BB7EBB13A5_.wvu.PrintArea" localSheetId="17" hidden="1">'NFR-Virtual'!$A$1:$G$119</definedName>
    <definedName name="Z_4F364F76_DF1F_4F59_A35F_42BB7EBB13A5_.wvu.PrintArea" localSheetId="5" hidden="1">SCA!$A$1:$G$1</definedName>
    <definedName name="Z_4F364F76_DF1F_4F59_A35F_42BB7EBB13A5_.wvu.PrintArea" localSheetId="13" hidden="1">'Spare FRU''s'!$A$1:$G$181</definedName>
    <definedName name="Z_4F364F76_DF1F_4F59_A35F_42BB7EBB13A5_.wvu.PrintArea" localSheetId="20" hidden="1">'SteelCentral AppResponse'!$A$1:$G$2</definedName>
    <definedName name="Z_4F364F76_DF1F_4F59_A35F_42BB7EBB13A5_.wvu.PrintArea" localSheetId="32" hidden="1">'SteelCentral AR11 SUB'!#REF!</definedName>
    <definedName name="Z_4F364F76_DF1F_4F59_A35F_42BB7EBB13A5_.wvu.PrintArea" localSheetId="29" hidden="1">'SteelCentral NetProfiler'!#REF!</definedName>
    <definedName name="Z_4F364F76_DF1F_4F59_A35F_42BB7EBB13A5_.wvu.PrintArea" localSheetId="30" hidden="1">'SteelCentral NetShark &amp; AR11'!$A$1:$G$148</definedName>
    <definedName name="Z_4F364F76_DF1F_4F59_A35F_42BB7EBB13A5_.wvu.PrintArea" localSheetId="19" hidden="1">'SteelCentral NPCM'!$A$1:$G$2</definedName>
    <definedName name="Z_4F364F76_DF1F_4F59_A35F_42BB7EBB13A5_.wvu.PrintArea" localSheetId="27" hidden="1">'SteelCentral Portal'!#REF!</definedName>
    <definedName name="Z_4F364F76_DF1F_4F59_A35F_42BB7EBB13A5_.wvu.PrintArea" localSheetId="26" hidden="1">'SteelCentral Subscriptions'!$A$1:$G$2</definedName>
    <definedName name="Z_4F364F76_DF1F_4F59_A35F_42BB7EBB13A5_.wvu.PrintArea" localSheetId="21" hidden="1">'SteelCentral SW'!$A$1:$G$3</definedName>
    <definedName name="Z_4F364F76_DF1F_4F59_A35F_42BB7EBB13A5_.wvu.PrintArea" localSheetId="10" hidden="1">SteelConnect!$A$1:$G$3</definedName>
    <definedName name="Z_4F364F76_DF1F_4F59_A35F_42BB7EBB13A5_.wvu.PrintArea" localSheetId="8" hidden="1">SteelFusion!$A$1:$G$4</definedName>
    <definedName name="Z_4F364F76_DF1F_4F59_A35F_42BB7EBB13A5_.wvu.PrintArea" localSheetId="9" hidden="1">'SteelFusion Subscription'!#REF!</definedName>
    <definedName name="Z_4F364F76_DF1F_4F59_A35F_42BB7EBB13A5_.wvu.PrintArea" localSheetId="2" hidden="1">SteelHead!$A$103:$G$104</definedName>
    <definedName name="Z_4F364F76_DF1F_4F59_A35F_42BB7EBB13A5_.wvu.PrintArea" localSheetId="3" hidden="1">'SteelHead HW Subscription'!#REF!</definedName>
    <definedName name="Z_4F364F76_DF1F_4F59_A35F_42BB7EBB13A5_.wvu.PrintArea" localSheetId="4" hidden="1">'SteelHead-SD'!$A$1:$G$3</definedName>
    <definedName name="Z_4F364F76_DF1F_4F59_A35F_42BB7EBB13A5_.wvu.PrintArea" localSheetId="15" hidden="1">'Xirrus Accessories and FRU'!$A$1:$G$3</definedName>
    <definedName name="Z_4F364F76_DF1F_4F59_A35F_42BB7EBB13A5_.wvu.PrintArea" localSheetId="14" hidden="1">'Xirrus APs, XMS and EASYPASS'!$A$1:$G$3</definedName>
    <definedName name="Z_4F364F76_DF1F_4F59_A35F_42BB7EBB13A5_.wvu.PrintArea" localSheetId="16" hidden="1">'Xirrus E-rate Bundles'!$A$1:$G$2</definedName>
    <definedName name="Z_4F364F76_DF1F_4F59_A35F_42BB7EBB13A5_.wvu.PrintTitles" localSheetId="37" hidden="1">EOA!#REF!</definedName>
    <definedName name="Z_4F364F76_DF1F_4F59_A35F_42BB7EBB13A5_.wvu.PrintTitles" localSheetId="18" hidden="1">Modeler!#REF!</definedName>
    <definedName name="Z_4F364F76_DF1F_4F59_A35F_42BB7EBB13A5_.wvu.PrintTitles" localSheetId="35" hidden="1">'Prof Services'!$2:$2</definedName>
    <definedName name="Z_4F364F76_DF1F_4F59_A35F_42BB7EBB13A5_.wvu.PrintTitles" localSheetId="36" hidden="1">'Prof Services Training'!$2:$2</definedName>
    <definedName name="Z_4F364F76_DF1F_4F59_A35F_42BB7EBB13A5_.wvu.PrintTitles" localSheetId="5" hidden="1">SCA!#REF!</definedName>
    <definedName name="Z_4F364F76_DF1F_4F59_A35F_42BB7EBB13A5_.wvu.PrintTitles" localSheetId="20" hidden="1">'SteelCentral AppResponse'!#REF!</definedName>
    <definedName name="Z_4F364F76_DF1F_4F59_A35F_42BB7EBB13A5_.wvu.PrintTitles" localSheetId="32" hidden="1">'SteelCentral AR11 SUB'!#REF!</definedName>
    <definedName name="Z_4F364F76_DF1F_4F59_A35F_42BB7EBB13A5_.wvu.PrintTitles" localSheetId="28" hidden="1">'SteelCentral Controller'!$2:$2</definedName>
    <definedName name="Z_4F364F76_DF1F_4F59_A35F_42BB7EBB13A5_.wvu.PrintTitles" localSheetId="29" hidden="1">'SteelCentral NetProfiler'!#REF!</definedName>
    <definedName name="Z_4F364F76_DF1F_4F59_A35F_42BB7EBB13A5_.wvu.PrintTitles" localSheetId="30" hidden="1">'SteelCentral NetShark &amp; AR11'!#REF!</definedName>
    <definedName name="Z_4F364F76_DF1F_4F59_A35F_42BB7EBB13A5_.wvu.PrintTitles" localSheetId="19" hidden="1">'SteelCentral NPCM'!#REF!</definedName>
    <definedName name="Z_4F364F76_DF1F_4F59_A35F_42BB7EBB13A5_.wvu.PrintTitles" localSheetId="27" hidden="1">'SteelCentral Portal'!#REF!</definedName>
    <definedName name="Z_4F364F76_DF1F_4F59_A35F_42BB7EBB13A5_.wvu.PrintTitles" localSheetId="26" hidden="1">'SteelCentral Subscriptions'!#REF!</definedName>
    <definedName name="Z_4F364F76_DF1F_4F59_A35F_42BB7EBB13A5_.wvu.PrintTitles" localSheetId="21" hidden="1">'SteelCentral SW'!#REF!</definedName>
    <definedName name="Z_4F364F76_DF1F_4F59_A35F_42BB7EBB13A5_.wvu.PrintTitles" localSheetId="10" hidden="1">SteelConnect!#REF!</definedName>
    <definedName name="Z_4F364F76_DF1F_4F59_A35F_42BB7EBB13A5_.wvu.PrintTitles" localSheetId="8" hidden="1">SteelFusion!#REF!</definedName>
    <definedName name="Z_4F364F76_DF1F_4F59_A35F_42BB7EBB13A5_.wvu.PrintTitles" localSheetId="9" hidden="1">'SteelFusion Subscription'!#REF!</definedName>
    <definedName name="Z_4F364F76_DF1F_4F59_A35F_42BB7EBB13A5_.wvu.PrintTitles" localSheetId="2" hidden="1">SteelHead!#REF!</definedName>
    <definedName name="Z_4F364F76_DF1F_4F59_A35F_42BB7EBB13A5_.wvu.PrintTitles" localSheetId="3" hidden="1">'SteelHead HW Subscription'!#REF!</definedName>
    <definedName name="Z_4F364F76_DF1F_4F59_A35F_42BB7EBB13A5_.wvu.PrintTitles" localSheetId="4" hidden="1">'SteelHead-SD'!#REF!</definedName>
    <definedName name="Z_4F364F76_DF1F_4F59_A35F_42BB7EBB13A5_.wvu.PrintTitles" localSheetId="15" hidden="1">'Xirrus Accessories and FRU'!#REF!</definedName>
    <definedName name="Z_4F364F76_DF1F_4F59_A35F_42BB7EBB13A5_.wvu.PrintTitles" localSheetId="14" hidden="1">'Xirrus APs, XMS and EASYPASS'!#REF!</definedName>
    <definedName name="Z_4F364F76_DF1F_4F59_A35F_42BB7EBB13A5_.wvu.PrintTitles" localSheetId="16" hidden="1">'Xirrus E-rate Bundles'!#REF!</definedName>
    <definedName name="Z_747F291B_6658_4067_99AF_ACDBC20D16D7_.wvu.FilterData" localSheetId="11" hidden="1">'Configurable Options'!$A$174:$G$190</definedName>
    <definedName name="Z_747F291B_6658_4067_99AF_ACDBC20D16D7_.wvu.FilterData" localSheetId="37" hidden="1">EOA!#REF!</definedName>
    <definedName name="Z_747F291B_6658_4067_99AF_ACDBC20D16D7_.wvu.FilterData" localSheetId="12" hidden="1">'Field Add on Features'!#REF!</definedName>
    <definedName name="Z_747F291B_6658_4067_99AF_ACDBC20D16D7_.wvu.FilterData" localSheetId="18" hidden="1">Modeler!#REF!</definedName>
    <definedName name="Z_747F291B_6658_4067_99AF_ACDBC20D16D7_.wvu.FilterData" localSheetId="17" hidden="1">'NFR-Virtual'!#REF!</definedName>
    <definedName name="Z_747F291B_6658_4067_99AF_ACDBC20D16D7_.wvu.FilterData" localSheetId="35" hidden="1">'Prof Services'!$A$2:$G$140</definedName>
    <definedName name="Z_747F291B_6658_4067_99AF_ACDBC20D16D7_.wvu.FilterData" localSheetId="36" hidden="1">'Prof Services Training'!$A$2:$G$4</definedName>
    <definedName name="Z_747F291B_6658_4067_99AF_ACDBC20D16D7_.wvu.FilterData" localSheetId="5" hidden="1">SCA!#REF!</definedName>
    <definedName name="Z_747F291B_6658_4067_99AF_ACDBC20D16D7_.wvu.FilterData" localSheetId="13" hidden="1">'Spare FRU''s'!$A$5:$G$181</definedName>
    <definedName name="Z_747F291B_6658_4067_99AF_ACDBC20D16D7_.wvu.FilterData" localSheetId="20" hidden="1">'SteelCentral AppResponse'!$A$2:$G$2</definedName>
    <definedName name="Z_747F291B_6658_4067_99AF_ACDBC20D16D7_.wvu.FilterData" localSheetId="32" hidden="1">'SteelCentral AR11 SUB'!#REF!</definedName>
    <definedName name="Z_747F291B_6658_4067_99AF_ACDBC20D16D7_.wvu.FilterData" localSheetId="28" hidden="1">'SteelCentral Controller'!$A$2:$G$4</definedName>
    <definedName name="Z_747F291B_6658_4067_99AF_ACDBC20D16D7_.wvu.FilterData" localSheetId="29" hidden="1">'SteelCentral NetProfiler'!#REF!</definedName>
    <definedName name="Z_747F291B_6658_4067_99AF_ACDBC20D16D7_.wvu.FilterData" localSheetId="30" hidden="1">'[1]SteelCentral NetProfiler'!$A$405:$G$438</definedName>
    <definedName name="Z_747F291B_6658_4067_99AF_ACDBC20D16D7_.wvu.FilterData" localSheetId="19" hidden="1">'SteelCentral NPCM'!#REF!</definedName>
    <definedName name="Z_747F291B_6658_4067_99AF_ACDBC20D16D7_.wvu.FilterData" localSheetId="27" hidden="1">'SteelCentral Portal'!#REF!</definedName>
    <definedName name="Z_747F291B_6658_4067_99AF_ACDBC20D16D7_.wvu.FilterData" localSheetId="26" hidden="1">'SteelCentral Subscriptions'!#REF!</definedName>
    <definedName name="Z_747F291B_6658_4067_99AF_ACDBC20D16D7_.wvu.FilterData" localSheetId="21" hidden="1">'SteelCentral SW'!$A$3:$G$3</definedName>
    <definedName name="Z_747F291B_6658_4067_99AF_ACDBC20D16D7_.wvu.FilterData" localSheetId="10" hidden="1">SteelConnect!$A$3:$G$3</definedName>
    <definedName name="Z_747F291B_6658_4067_99AF_ACDBC20D16D7_.wvu.FilterData" localSheetId="8" hidden="1">SteelFusion!$A$4:$G$4</definedName>
    <definedName name="Z_747F291B_6658_4067_99AF_ACDBC20D16D7_.wvu.FilterData" localSheetId="9" hidden="1">'SteelFusion Subscription'!#REF!</definedName>
    <definedName name="Z_747F291B_6658_4067_99AF_ACDBC20D16D7_.wvu.FilterData" localSheetId="2" hidden="1">SteelHead!$A$104:$G$104</definedName>
    <definedName name="Z_747F291B_6658_4067_99AF_ACDBC20D16D7_.wvu.FilterData" localSheetId="3" hidden="1">'SteelHead HW Subscription'!#REF!</definedName>
    <definedName name="Z_747F291B_6658_4067_99AF_ACDBC20D16D7_.wvu.FilterData" localSheetId="4" hidden="1">'SteelHead-SD'!$A$3:$G$3</definedName>
    <definedName name="Z_747F291B_6658_4067_99AF_ACDBC20D16D7_.wvu.FilterData" localSheetId="34" hidden="1">'SteelSupport Government'!$A$4:$G$4</definedName>
    <definedName name="Z_747F291B_6658_4067_99AF_ACDBC20D16D7_.wvu.FilterData" localSheetId="33" hidden="1">Support!$A$177:$G$1115</definedName>
    <definedName name="Z_747F291B_6658_4067_99AF_ACDBC20D16D7_.wvu.FilterData" localSheetId="15" hidden="1">'Xirrus Accessories and FRU'!$A$3:$G$3</definedName>
    <definedName name="Z_747F291B_6658_4067_99AF_ACDBC20D16D7_.wvu.FilterData" localSheetId="14" hidden="1">'Xirrus APs, XMS and EASYPASS'!$A$3:$G$3</definedName>
    <definedName name="Z_747F291B_6658_4067_99AF_ACDBC20D16D7_.wvu.FilterData" localSheetId="16" hidden="1">'Xirrus E-rate Bundles'!#REF!</definedName>
    <definedName name="Z_747F291B_6658_4067_99AF_ACDBC20D16D7_.wvu.PrintArea" localSheetId="11" hidden="1">'Configurable Options'!$A$1:$G$282</definedName>
    <definedName name="Z_747F291B_6658_4067_99AF_ACDBC20D16D7_.wvu.PrintArea" localSheetId="12" hidden="1">'Field Add on Features'!$A$1:$G$6</definedName>
    <definedName name="Z_747F291B_6658_4067_99AF_ACDBC20D16D7_.wvu.PrintArea" localSheetId="17" hidden="1">'NFR-Virtual'!$A$1:$G$119</definedName>
    <definedName name="Z_747F291B_6658_4067_99AF_ACDBC20D16D7_.wvu.PrintArea" localSheetId="13" hidden="1">'Spare FRU''s'!$A$1:$G$181</definedName>
    <definedName name="Z_747F291B_6658_4067_99AF_ACDBC20D16D7_.wvu.PrintTitles" localSheetId="37" hidden="1">EOA!#REF!</definedName>
    <definedName name="Z_747F291B_6658_4067_99AF_ACDBC20D16D7_.wvu.PrintTitles" localSheetId="18" hidden="1">Modeler!#REF!</definedName>
    <definedName name="Z_747F291B_6658_4067_99AF_ACDBC20D16D7_.wvu.PrintTitles" localSheetId="35" hidden="1">'Prof Services'!$2:$2</definedName>
    <definedName name="Z_747F291B_6658_4067_99AF_ACDBC20D16D7_.wvu.PrintTitles" localSheetId="36" hidden="1">'Prof Services Training'!$2:$2</definedName>
    <definedName name="Z_747F291B_6658_4067_99AF_ACDBC20D16D7_.wvu.PrintTitles" localSheetId="5" hidden="1">SCA!#REF!</definedName>
    <definedName name="Z_747F291B_6658_4067_99AF_ACDBC20D16D7_.wvu.PrintTitles" localSheetId="20" hidden="1">'SteelCentral AppResponse'!#REF!</definedName>
    <definedName name="Z_747F291B_6658_4067_99AF_ACDBC20D16D7_.wvu.PrintTitles" localSheetId="32" hidden="1">'SteelCentral AR11 SUB'!#REF!</definedName>
    <definedName name="Z_747F291B_6658_4067_99AF_ACDBC20D16D7_.wvu.PrintTitles" localSheetId="28" hidden="1">'SteelCentral Controller'!$2:$2</definedName>
    <definedName name="Z_747F291B_6658_4067_99AF_ACDBC20D16D7_.wvu.PrintTitles" localSheetId="29" hidden="1">'SteelCentral NetProfiler'!#REF!</definedName>
    <definedName name="Z_747F291B_6658_4067_99AF_ACDBC20D16D7_.wvu.PrintTitles" localSheetId="30" hidden="1">'SteelCentral NetShark &amp; AR11'!#REF!</definedName>
    <definedName name="Z_747F291B_6658_4067_99AF_ACDBC20D16D7_.wvu.PrintTitles" localSheetId="19" hidden="1">'SteelCentral NPCM'!#REF!</definedName>
    <definedName name="Z_747F291B_6658_4067_99AF_ACDBC20D16D7_.wvu.PrintTitles" localSheetId="27" hidden="1">'SteelCentral Portal'!#REF!</definedName>
    <definedName name="Z_747F291B_6658_4067_99AF_ACDBC20D16D7_.wvu.PrintTitles" localSheetId="26" hidden="1">'SteelCentral Subscriptions'!#REF!</definedName>
    <definedName name="Z_747F291B_6658_4067_99AF_ACDBC20D16D7_.wvu.PrintTitles" localSheetId="21" hidden="1">'SteelCentral SW'!#REF!</definedName>
    <definedName name="Z_747F291B_6658_4067_99AF_ACDBC20D16D7_.wvu.PrintTitles" localSheetId="10" hidden="1">SteelConnect!#REF!</definedName>
    <definedName name="Z_747F291B_6658_4067_99AF_ACDBC20D16D7_.wvu.PrintTitles" localSheetId="8" hidden="1">SteelFusion!#REF!</definedName>
    <definedName name="Z_747F291B_6658_4067_99AF_ACDBC20D16D7_.wvu.PrintTitles" localSheetId="9" hidden="1">'SteelFusion Subscription'!#REF!</definedName>
    <definedName name="Z_747F291B_6658_4067_99AF_ACDBC20D16D7_.wvu.PrintTitles" localSheetId="2" hidden="1">SteelHead!#REF!</definedName>
    <definedName name="Z_747F291B_6658_4067_99AF_ACDBC20D16D7_.wvu.PrintTitles" localSheetId="3" hidden="1">'SteelHead HW Subscription'!#REF!</definedName>
    <definedName name="Z_747F291B_6658_4067_99AF_ACDBC20D16D7_.wvu.PrintTitles" localSheetId="4" hidden="1">'SteelHead-SD'!#REF!</definedName>
    <definedName name="Z_747F291B_6658_4067_99AF_ACDBC20D16D7_.wvu.PrintTitles" localSheetId="15" hidden="1">'Xirrus Accessories and FRU'!#REF!</definedName>
    <definedName name="Z_747F291B_6658_4067_99AF_ACDBC20D16D7_.wvu.PrintTitles" localSheetId="14" hidden="1">'Xirrus APs, XMS and EASYPASS'!#REF!</definedName>
    <definedName name="Z_747F291B_6658_4067_99AF_ACDBC20D16D7_.wvu.PrintTitles" localSheetId="16" hidden="1">'Xirrus E-rate Bundles'!#REF!</definedName>
    <definedName name="Z_BFA5E16F_D786_453C_82A8_C4AF05421942_.wvu.Cols" localSheetId="14" hidden="1">'Xirrus APs, XMS and EASYPASS'!$J:$K</definedName>
    <definedName name="Z_BFA5E16F_D786_453C_82A8_C4AF05421942_.wvu.FilterData" localSheetId="11" hidden="1">'Configurable Options'!$A$174:$G$190</definedName>
    <definedName name="Z_BFA5E16F_D786_453C_82A8_C4AF05421942_.wvu.FilterData" localSheetId="35" hidden="1">'Prof Services'!$A$2:$G$140</definedName>
    <definedName name="Z_BFA5E16F_D786_453C_82A8_C4AF05421942_.wvu.FilterData" localSheetId="36" hidden="1">'Prof Services Training'!$A$2:$G$4</definedName>
    <definedName name="Z_BFA5E16F_D786_453C_82A8_C4AF05421942_.wvu.FilterData" localSheetId="13" hidden="1">'Spare FRU''s'!$A$184:$G$184</definedName>
    <definedName name="Z_BFA5E16F_D786_453C_82A8_C4AF05421942_.wvu.FilterData" localSheetId="20" hidden="1">'SteelCentral AppResponse'!$A$2:$G$2</definedName>
    <definedName name="Z_BFA5E16F_D786_453C_82A8_C4AF05421942_.wvu.FilterData" localSheetId="32" hidden="1">'SteelCentral AR11 SUB'!$A$7:$J$97</definedName>
    <definedName name="Z_BFA5E16F_D786_453C_82A8_C4AF05421942_.wvu.FilterData" localSheetId="28" hidden="1">'SteelCentral Controller'!$A$2:$G$4</definedName>
    <definedName name="Z_BFA5E16F_D786_453C_82A8_C4AF05421942_.wvu.FilterData" localSheetId="21" hidden="1">'SteelCentral SW'!$A$3:$G$3</definedName>
    <definedName name="Z_BFA5E16F_D786_453C_82A8_C4AF05421942_.wvu.FilterData" localSheetId="10" hidden="1">SteelConnect!$A$3:$G$3</definedName>
    <definedName name="Z_BFA5E16F_D786_453C_82A8_C4AF05421942_.wvu.FilterData" localSheetId="8" hidden="1">SteelFusion!$A$4:$G$4</definedName>
    <definedName name="Z_BFA5E16F_D786_453C_82A8_C4AF05421942_.wvu.FilterData" localSheetId="9" hidden="1">'SteelFusion Subscription'!$A$14:$I$214</definedName>
    <definedName name="Z_BFA5E16F_D786_453C_82A8_C4AF05421942_.wvu.FilterData" localSheetId="2" hidden="1">SteelHead!$A$104:$G$104</definedName>
    <definedName name="Z_BFA5E16F_D786_453C_82A8_C4AF05421942_.wvu.FilterData" localSheetId="3" hidden="1">'SteelHead HW Subscription'!$A$17:$I$234</definedName>
    <definedName name="Z_BFA5E16F_D786_453C_82A8_C4AF05421942_.wvu.FilterData" localSheetId="4" hidden="1">'SteelHead-SD'!$A$25:$M$181</definedName>
    <definedName name="Z_BFA5E16F_D786_453C_82A8_C4AF05421942_.wvu.FilterData" localSheetId="33" hidden="1">Support!$A$177:$J$177</definedName>
    <definedName name="Z_BFA5E16F_D786_453C_82A8_C4AF05421942_.wvu.FilterData" localSheetId="15" hidden="1">'Xirrus Accessories and FRU'!$A$3:$G$3</definedName>
    <definedName name="Z_BFA5E16F_D786_453C_82A8_C4AF05421942_.wvu.FilterData" localSheetId="14" hidden="1">'Xirrus APs, XMS and EASYPASS'!$A$3:$G$3</definedName>
  </definedNames>
  <calcPr calcId="152511"/>
  <customWorkbookViews>
    <customWorkbookView name="David Ovadia - Personal View" guid="{BFA5E16F-D786-453C-82A8-C4AF05421942}" mergeInterval="0" personalView="1" maximized="1" xWindow="1911" yWindow="-9" windowWidth="1698" windowHeight="1068" tabRatio="949" activeSheetId="32"/>
  </customWorkbookViews>
</workbook>
</file>

<file path=xl/calcChain.xml><?xml version="1.0" encoding="utf-8"?>
<calcChain xmlns="http://schemas.openxmlformats.org/spreadsheetml/2006/main">
  <c r="D245" i="42" l="1"/>
  <c r="D244" i="42"/>
  <c r="D243" i="42"/>
  <c r="D242" i="42"/>
  <c r="D241" i="42"/>
  <c r="D240" i="42"/>
  <c r="D236" i="42"/>
  <c r="D235" i="42"/>
  <c r="D234" i="42"/>
  <c r="D233" i="42"/>
  <c r="D232" i="42"/>
  <c r="D231" i="42"/>
  <c r="D227" i="42"/>
  <c r="D226" i="42"/>
  <c r="D225" i="42"/>
  <c r="D224" i="42"/>
  <c r="D223" i="42"/>
  <c r="D222" i="42"/>
  <c r="D215" i="42"/>
  <c r="D214" i="42"/>
  <c r="D213" i="42"/>
  <c r="D209" i="42"/>
  <c r="D208" i="42"/>
  <c r="D207" i="42"/>
  <c r="D206" i="42"/>
  <c r="D205" i="42"/>
  <c r="D204" i="42"/>
  <c r="D200" i="42"/>
  <c r="D199" i="42"/>
  <c r="D198" i="42"/>
  <c r="D197" i="42"/>
  <c r="D196" i="42"/>
  <c r="D195" i="42"/>
  <c r="D187" i="42"/>
  <c r="D186" i="42"/>
  <c r="D185" i="42"/>
  <c r="D184" i="42"/>
  <c r="D183" i="42"/>
  <c r="D182" i="42"/>
  <c r="D178" i="42"/>
  <c r="D177" i="42"/>
  <c r="D176" i="42"/>
  <c r="D175" i="42"/>
  <c r="D174" i="42"/>
  <c r="D173" i="42"/>
  <c r="D169" i="42"/>
  <c r="D168" i="42"/>
  <c r="D167" i="42"/>
  <c r="D166" i="42"/>
  <c r="D165" i="42"/>
  <c r="D164" i="42"/>
  <c r="D160" i="42"/>
  <c r="D159" i="42"/>
  <c r="D158" i="42"/>
  <c r="D157" i="42"/>
  <c r="D156" i="42"/>
  <c r="D155" i="42"/>
  <c r="D151" i="42"/>
  <c r="D150" i="42"/>
  <c r="D149" i="42"/>
  <c r="D148" i="42"/>
  <c r="D147" i="42"/>
  <c r="D146" i="42"/>
  <c r="D142" i="42"/>
  <c r="D141" i="42"/>
  <c r="D140" i="42"/>
  <c r="D139" i="42"/>
  <c r="D137" i="42"/>
  <c r="D133" i="42"/>
  <c r="D132" i="42"/>
  <c r="D131" i="42"/>
  <c r="D130" i="42"/>
  <c r="D129" i="42"/>
  <c r="D128" i="42"/>
  <c r="D124" i="42"/>
  <c r="D123" i="42"/>
  <c r="D122" i="42"/>
  <c r="D121" i="42"/>
  <c r="D120" i="42"/>
  <c r="D119" i="42"/>
  <c r="D115" i="42"/>
  <c r="D114" i="42"/>
  <c r="D113" i="42"/>
  <c r="D112" i="42"/>
  <c r="D111" i="42"/>
  <c r="D110" i="42"/>
  <c r="D106" i="42"/>
  <c r="D105" i="42"/>
  <c r="D104" i="42"/>
  <c r="D103" i="42"/>
  <c r="D102" i="42"/>
  <c r="D101" i="42"/>
  <c r="D97" i="42"/>
  <c r="D96" i="42"/>
  <c r="D95" i="42"/>
  <c r="D94" i="42"/>
  <c r="D93" i="42"/>
  <c r="D92" i="42"/>
  <c r="D88" i="42"/>
  <c r="D87" i="42"/>
  <c r="D86" i="42"/>
  <c r="D85" i="42"/>
  <c r="D84" i="42"/>
  <c r="D83" i="42"/>
  <c r="D79" i="42"/>
  <c r="D78" i="42"/>
  <c r="D77" i="42"/>
  <c r="D76" i="42"/>
  <c r="D75" i="42"/>
  <c r="D74" i="42"/>
  <c r="D70" i="42"/>
  <c r="D69" i="42"/>
  <c r="D68" i="42"/>
  <c r="D67" i="42"/>
  <c r="D66" i="42"/>
  <c r="D65" i="42"/>
  <c r="D61" i="42"/>
  <c r="D60" i="42"/>
  <c r="D59" i="42"/>
  <c r="D58" i="42"/>
  <c r="D57" i="42"/>
  <c r="D56" i="42"/>
  <c r="D52" i="42"/>
  <c r="D51" i="42"/>
  <c r="D50" i="42"/>
  <c r="D49" i="42"/>
  <c r="D48" i="42"/>
  <c r="D47" i="42"/>
  <c r="D43" i="42"/>
  <c r="D42" i="42"/>
  <c r="D41" i="42"/>
  <c r="D40" i="42"/>
  <c r="D39" i="42"/>
  <c r="D38" i="42"/>
  <c r="D34" i="42"/>
  <c r="D33" i="42"/>
  <c r="D32" i="42"/>
  <c r="D31" i="42"/>
  <c r="D30" i="42"/>
  <c r="D29" i="42"/>
  <c r="D130" i="9"/>
  <c r="D129" i="9"/>
  <c r="D128" i="9"/>
  <c r="D124" i="9"/>
  <c r="D123" i="9"/>
  <c r="D122" i="9"/>
  <c r="D118" i="9"/>
  <c r="D117" i="9"/>
  <c r="D116" i="9"/>
  <c r="D112" i="9"/>
  <c r="D111" i="9"/>
  <c r="D110" i="9"/>
  <c r="D106" i="9"/>
  <c r="D105" i="9"/>
  <c r="D104" i="9"/>
  <c r="D100" i="9"/>
  <c r="D99" i="9"/>
  <c r="D98" i="9"/>
  <c r="D94" i="9"/>
  <c r="D93" i="9"/>
  <c r="D92" i="9"/>
  <c r="D72" i="9"/>
  <c r="D71" i="9"/>
  <c r="D70" i="9"/>
  <c r="D66" i="9"/>
  <c r="D65" i="9"/>
  <c r="D64" i="9"/>
  <c r="D60" i="9"/>
  <c r="D59" i="9"/>
  <c r="D58" i="9"/>
  <c r="D54" i="9"/>
  <c r="D53" i="9"/>
  <c r="D52" i="9"/>
  <c r="D48" i="9"/>
  <c r="D47" i="9"/>
  <c r="D46" i="9"/>
  <c r="D42" i="9"/>
  <c r="D41" i="9"/>
  <c r="D40" i="9"/>
  <c r="D36" i="9"/>
  <c r="D35" i="9"/>
  <c r="D34" i="9"/>
  <c r="D56" i="34" l="1"/>
  <c r="D53" i="34"/>
  <c r="D50" i="34"/>
  <c r="D47" i="34"/>
  <c r="D44" i="34"/>
  <c r="D41" i="34"/>
  <c r="D38" i="34"/>
</calcChain>
</file>

<file path=xl/sharedStrings.xml><?xml version="1.0" encoding="utf-8"?>
<sst xmlns="http://schemas.openxmlformats.org/spreadsheetml/2006/main" count="55643" uniqueCount="14816">
  <si>
    <t>PART NUMBER</t>
  </si>
  <si>
    <t>DESCRIPTION</t>
  </si>
  <si>
    <t>LONG DESCRIPTION</t>
  </si>
  <si>
    <t>US LIST 
PRICE</t>
  </si>
  <si>
    <t>DISC CAT</t>
  </si>
  <si>
    <t>A</t>
  </si>
  <si>
    <t>Evaluation Steelhead xx55 Appliance Pricelist</t>
  </si>
  <si>
    <t xml:space="preserve">Virtual VGC-1000 Model </t>
  </si>
  <si>
    <t>MNT-VGC-1000</t>
  </si>
  <si>
    <t>B</t>
  </si>
  <si>
    <t>MNT-RASP-VGC-1000</t>
  </si>
  <si>
    <t>UPG-VGC-1000-U-L</t>
  </si>
  <si>
    <t>Upgrade VGC-1000U to VGC-1000L</t>
  </si>
  <si>
    <t>UPG-VGC-1000-U-M</t>
  </si>
  <si>
    <t>Upgrade VGC-1000U to VGC-1000M</t>
  </si>
  <si>
    <t>UPG-VGC-1000-L-M</t>
  </si>
  <si>
    <t>Upgrade VGC-1000L to VGC-1000M</t>
  </si>
  <si>
    <t xml:space="preserve">XX60 - Configurable Hardware options.     Must be ordered with -C sku's.      Long Descriptions specify which models are applicable. </t>
  </si>
  <si>
    <t>NIC-003-4TX-C</t>
  </si>
  <si>
    <t>4-port 1GbE TX copper NIC</t>
  </si>
  <si>
    <t>NIC-004-4SX-C</t>
  </si>
  <si>
    <t>4-port 1GbE SX Multi Mode Fiber NIC</t>
  </si>
  <si>
    <t>NIC-005-4LX-C</t>
  </si>
  <si>
    <t>4-port 1GbE LX Single Mode Fiber NIC</t>
  </si>
  <si>
    <t>NIC-003-4TX-E-C</t>
  </si>
  <si>
    <t>Eval 4-port 1GbE TX copper NIC</t>
  </si>
  <si>
    <t>NIC-004-4SX-E-C</t>
  </si>
  <si>
    <t>Eval 4-port 1GbE SX Multi Mode Fiber NIC</t>
  </si>
  <si>
    <t>NIC-005-4LX-E-C</t>
  </si>
  <si>
    <t>Eval 4-port 1GbE LX Single Mode Fiber NIC</t>
  </si>
  <si>
    <t>LIC-SCPS-002</t>
  </si>
  <si>
    <t>LIC-SCPS-003</t>
  </si>
  <si>
    <t>LIC-SCPS-004</t>
  </si>
  <si>
    <t>LIC-SCPS-005</t>
  </si>
  <si>
    <t>LIC-SCPS-006</t>
  </si>
  <si>
    <t>LIC-SCPS-007</t>
  </si>
  <si>
    <t>LIC-SCPS-008</t>
  </si>
  <si>
    <t>LIC-SCPS-002-E</t>
  </si>
  <si>
    <t>LIC-SCPS-003-E</t>
  </si>
  <si>
    <t>LIC-SCPS-004-E</t>
  </si>
  <si>
    <t>LIC-SCPS-005-E</t>
  </si>
  <si>
    <t>LIC-SCPS-006-E</t>
  </si>
  <si>
    <t>LIC-SCPS-007-E</t>
  </si>
  <si>
    <t>LIC-SCPS-008-E</t>
  </si>
  <si>
    <t>XX60 Upgrades</t>
  </si>
  <si>
    <t>UPG-CXA-555-M-H</t>
  </si>
  <si>
    <t>Upgrade LIC-CXA-555-M to LIC-CXA-555-H</t>
  </si>
  <si>
    <t>UPG-CXA-755-L-M</t>
  </si>
  <si>
    <t>Upgrade LIC-CXA-755-L to LIC-CXA-755-M</t>
  </si>
  <si>
    <t>UPG-CXA-1555-L-M</t>
  </si>
  <si>
    <t>Upgrade LIC-CXA-1555-L to LIC-CXA-1555-M</t>
  </si>
  <si>
    <t>UPG-EXA-560-L-M</t>
  </si>
  <si>
    <t>Upgrade LIC-EXA-560-L to LIC-EXA-560-M</t>
  </si>
  <si>
    <t>UPG-EXA-560-L-H</t>
  </si>
  <si>
    <t>Upgrade LIC-EXA-560-L to LIC-EXA-560-H</t>
  </si>
  <si>
    <t>UPG-EXA-560-M-H</t>
  </si>
  <si>
    <t>Upgrade LIC-EXA-560-M to LIC-EXA-560-H</t>
  </si>
  <si>
    <t>UPG-EXA-560-G-L</t>
  </si>
  <si>
    <t>Upgrade LIC-EXA-560-G to LIC-EXA-560-L</t>
  </si>
  <si>
    <t>UPG-EXA-560-G-M</t>
  </si>
  <si>
    <t>Upgrade LIC-EXA-560-G to LIC-EXA-560-M</t>
  </si>
  <si>
    <t>UPG-EXA-560-G-H</t>
  </si>
  <si>
    <t>Upgrade LIC-EXA-560-G to LIC-EXA-560-H</t>
  </si>
  <si>
    <t>UPG-EXA-760-L-M</t>
  </si>
  <si>
    <t>Upgrade LIC-EXA-760-L to LIC-EXA-760-M</t>
  </si>
  <si>
    <t>UPG-EXA-760-L-H</t>
  </si>
  <si>
    <t>Upgrade LIC-EXA-760-L to LIC-EXA-760-H</t>
  </si>
  <si>
    <t>UPG-EXA-760-M-H</t>
  </si>
  <si>
    <t>Upgrade LIC-EXA-760-M to LIC-EXA-760-H</t>
  </si>
  <si>
    <t>UPG-EXA-1160-L-M</t>
  </si>
  <si>
    <t>Upgrade LIC-EXA-1160-L to LIC-EXA-1160-M</t>
  </si>
  <si>
    <t>UPG-EXA-1160-L-H</t>
  </si>
  <si>
    <t>Upgrade LIC-EXA-1160-L to LIC-EXA-1160-H</t>
  </si>
  <si>
    <t>UPG-EXA-1160-M-H</t>
  </si>
  <si>
    <t>Upgrade LIC-EXA-1160-M to LIC-EXA-1160-H</t>
  </si>
  <si>
    <t>UPG-EXA-1160-G-L</t>
  </si>
  <si>
    <t>Upgrade LIC-EXA-1160-G to LIC-EXA-1160-L</t>
  </si>
  <si>
    <t>UPG-EXA-1160-G-M</t>
  </si>
  <si>
    <t>Upgrade LIC-EXA-1160-G to LIC-EXA-1160-M</t>
  </si>
  <si>
    <t>UPG-EXA-1160-G-H</t>
  </si>
  <si>
    <t>Upgrade LIC-EXA-1160-G to LIC-EXA-1160-H</t>
  </si>
  <si>
    <t>UPG-GCA-2000-L-M</t>
  </si>
  <si>
    <t>Upgrade GCA-2000L to GCA-2000M</t>
  </si>
  <si>
    <t>UPG-GCA-2000-L-H</t>
  </si>
  <si>
    <t>Upgrade GCA-2000L to GCA-2000H</t>
  </si>
  <si>
    <t>UPG-GCA-2000-L-VH</t>
  </si>
  <si>
    <t>Upgrade GCA-2000L to GCA-2000VH</t>
  </si>
  <si>
    <t>UPG-GCA-2000-M-H</t>
  </si>
  <si>
    <t>Upgrade GCA-2000M to GCA-2000H</t>
  </si>
  <si>
    <t>UPG-GCA-2000-M-VH</t>
  </si>
  <si>
    <t>Upgrade GCA-2000M to GCA-2000VH</t>
  </si>
  <si>
    <t>UPG-GCA-2000-H-VH</t>
  </si>
  <si>
    <t>Upgrade GCA-2000H to GCA-2000VH</t>
  </si>
  <si>
    <t>MNT-SLV-CXA-00555</t>
  </si>
  <si>
    <t>MNT-GLD-CXA-00555</t>
  </si>
  <si>
    <t>MNT-GPL-CXA-00555</t>
  </si>
  <si>
    <t>MNT-PLT-CXA-00555</t>
  </si>
  <si>
    <t>MNT-RASP-SLV-CXA-00555</t>
  </si>
  <si>
    <t>MNT-RASP-GLD-CXA-00555</t>
  </si>
  <si>
    <t>MNT-RASP-GPL-CXA-00555</t>
  </si>
  <si>
    <t>MNT-RASP-PLT-CXA-00555</t>
  </si>
  <si>
    <t>MNT-SLV-CXA-00755</t>
  </si>
  <si>
    <t>MNT-GLD-CXA-00755</t>
  </si>
  <si>
    <t>MNT-GPL-CXA-00755</t>
  </si>
  <si>
    <t>MNT-PLT-CXA-00755</t>
  </si>
  <si>
    <t>MNT-RASP-SLV-CXA-00755</t>
  </si>
  <si>
    <t>MNT-RASP-GLD-CXA-00755</t>
  </si>
  <si>
    <t>MNT-RASP-GPL-CXA-00755</t>
  </si>
  <si>
    <t>MNT-RASP-PLT-CXA-00755</t>
  </si>
  <si>
    <t>MNT-SLV-CXA-01555</t>
  </si>
  <si>
    <t>MNT-GLD-CXA-01555</t>
  </si>
  <si>
    <t>MNT-GPL-CXA-01555</t>
  </si>
  <si>
    <t>MNT-PLT-CXA-01555</t>
  </si>
  <si>
    <t>MNT-RASP-SLV-CXA-01555</t>
  </si>
  <si>
    <t>MNT-RASP-GLD-CXA-01555</t>
  </si>
  <si>
    <t>MNT-RASP-GPL-CXA-01555</t>
  </si>
  <si>
    <t>MNT-RASP-PLT-CXA-01555</t>
  </si>
  <si>
    <t>MNT-SLV-EXA-00560</t>
  </si>
  <si>
    <t>MNT-GLD-EXA-00560</t>
  </si>
  <si>
    <t>MNT-GPL-EXA-00560</t>
  </si>
  <si>
    <t>MNT-PLT-EXA-00560</t>
  </si>
  <si>
    <t>MNT-RASP-SLV-EXA-00560</t>
  </si>
  <si>
    <t>MNT-RASP-GLD-EXA-00560</t>
  </si>
  <si>
    <t>MNT-RASP-GPL-EXA-00560</t>
  </si>
  <si>
    <t>MNT-RASP-PLT-EXA-00560</t>
  </si>
  <si>
    <t>MNT-SLV-EXA-00760</t>
  </si>
  <si>
    <t>MNT-GLD-EXA-00760</t>
  </si>
  <si>
    <t>MNT-GPL-EXA-00760</t>
  </si>
  <si>
    <t>MNT-PLT-EXA-00760</t>
  </si>
  <si>
    <t>MNT-RASP-SLV-EXA-00760</t>
  </si>
  <si>
    <t>MNT-RASP-GLD-EXA-00760</t>
  </si>
  <si>
    <t>MNT-RASP-GPL-EXA-00760</t>
  </si>
  <si>
    <t>MNT-RASP-PLT-EXA-00760</t>
  </si>
  <si>
    <t>MNT-SLV-EXA-01160</t>
  </si>
  <si>
    <t>MNT-GLD-EXA-01160</t>
  </si>
  <si>
    <t>MNT-GPL-EXA-01160</t>
  </si>
  <si>
    <t>MNT-PLT-EXA-01160</t>
  </si>
  <si>
    <t>MNT-RASP-SLV-EXA-01160</t>
  </si>
  <si>
    <t>MNT-RASP-GLD-EXA-01160</t>
  </si>
  <si>
    <t>MNT-RASP-GPL-EXA-01160</t>
  </si>
  <si>
    <t>MNT-RASP-PLT-EXA-01160</t>
  </si>
  <si>
    <t>MNT-SLV-EXA-01260</t>
  </si>
  <si>
    <t>MNT-GLD-EXA-01260</t>
  </si>
  <si>
    <t>MNT-GPL-EXA-01260</t>
  </si>
  <si>
    <t>MNT-PLT-EXA-01260</t>
  </si>
  <si>
    <t>MNT-RASP-SLV-EXA-01260</t>
  </si>
  <si>
    <t>MNT-RASP-GLD-EXA-01260</t>
  </si>
  <si>
    <t>MNT-RASP-GPL-EXA-01260</t>
  </si>
  <si>
    <t>MNT-RASP-PLT-EXA-01260</t>
  </si>
  <si>
    <t>MNT-SLV-GCA-02000</t>
  </si>
  <si>
    <t>MNT-GLD-GCA-02000</t>
  </si>
  <si>
    <t>MNT-GPL-GCA-02000</t>
  </si>
  <si>
    <t>MNT-PLT-GCA-02000</t>
  </si>
  <si>
    <t>MNT-RASP-SLV-GCA-02000</t>
  </si>
  <si>
    <t>MNT-RASP-GLD-GCA-02000</t>
  </si>
  <si>
    <t>MNT-RASP-GPL-GCA-02000</t>
  </si>
  <si>
    <t>MNT-RASP-PLT-GCA-02000</t>
  </si>
  <si>
    <t>MNT-EHR-DL-EX</t>
  </si>
  <si>
    <t>Disc/Memory Support-xx60 EX560/760</t>
  </si>
  <si>
    <t>Models - EXA 560, EXA 760</t>
  </si>
  <si>
    <t>MNT-EHR-1U-EX</t>
  </si>
  <si>
    <t>Disc/Memory Support-xx60 EX1160</t>
  </si>
  <si>
    <t>Models - EXA 1160</t>
  </si>
  <si>
    <t>MNT-EHR-2U-EX</t>
  </si>
  <si>
    <t>MNT-EHR-DT-CX</t>
  </si>
  <si>
    <t>MNT-EHR-1U-CX</t>
  </si>
  <si>
    <t>Disc/Memory Support-xx55 CX1555</t>
  </si>
  <si>
    <t>Models - CXA 1555</t>
  </si>
  <si>
    <t>MNT-LIC-SCPS-002</t>
  </si>
  <si>
    <t>MNT-LIC-SCPS-003</t>
  </si>
  <si>
    <t>Support SCPS License on 560 Series</t>
  </si>
  <si>
    <t>MNT-LIC-SCPS-004</t>
  </si>
  <si>
    <t>MNT-LIC-SCPS-005</t>
  </si>
  <si>
    <t>Support SCPS License on 760 Series</t>
  </si>
  <si>
    <t>MNT-LIC-SCPS-006</t>
  </si>
  <si>
    <t>MNT-LIC-SCPS-007</t>
  </si>
  <si>
    <t>MNT-LIC-SCPS-008</t>
  </si>
  <si>
    <t>MNT-RASP-LIC-SCPS-002</t>
  </si>
  <si>
    <t>MNT-RASP-LIC-SCPS-003</t>
  </si>
  <si>
    <t>MNT-RASP-LIC-SCPS-004</t>
  </si>
  <si>
    <t>MNT-RASP-LIC-SCPS-005</t>
  </si>
  <si>
    <t>MNT-RASP-LIC-SCPS-006</t>
  </si>
  <si>
    <t>MNT-RASP-LIC-SCPS-007</t>
  </si>
  <si>
    <t>MNT-RASP-LIC-SCPS-008</t>
  </si>
  <si>
    <t>Discount Category Legend</t>
  </si>
  <si>
    <t>Appliance Product and Product Upgrades</t>
  </si>
  <si>
    <t>Support and Maintenance</t>
  </si>
  <si>
    <t>C</t>
  </si>
  <si>
    <t>Demonstration Equipment</t>
  </si>
  <si>
    <t>D</t>
  </si>
  <si>
    <t>Spares</t>
  </si>
  <si>
    <t>E</t>
  </si>
  <si>
    <t>Training and Professional Services</t>
  </si>
  <si>
    <t>F</t>
  </si>
  <si>
    <t>Non-discountable</t>
  </si>
  <si>
    <t>L</t>
  </si>
  <si>
    <t>SaaS</t>
  </si>
  <si>
    <r>
      <t>Card Legend:</t>
    </r>
    <r>
      <rPr>
        <sz val="11"/>
        <color theme="1"/>
        <rFont val="宋体"/>
        <family val="2"/>
        <scheme val="minor"/>
      </rPr>
      <t xml:space="preserve"> TX = 1GbE Copper,  SX = 1GbE Fiber Multi mode, 
LX = 1GbE Fiber Single Mode, 
SR = 10GbE Fiber Multi-Mode, LR = 10GbE Fiber Single Mode</t>
    </r>
  </si>
  <si>
    <r>
      <t xml:space="preserve">NOTE: All systems have 4 </t>
    </r>
    <r>
      <rPr>
        <b/>
        <u/>
        <sz val="11"/>
        <color indexed="8"/>
        <rFont val="Arial"/>
        <family val="2"/>
      </rPr>
      <t>onboard</t>
    </r>
    <r>
      <rPr>
        <b/>
        <sz val="11"/>
        <color indexed="8"/>
        <rFont val="Arial"/>
        <family val="2"/>
      </rPr>
      <t xml:space="preserve"> copper Bypass ports- except 
SH250/550 = 2</t>
    </r>
  </si>
  <si>
    <t>NIC-009-2XF-C</t>
  </si>
  <si>
    <t>2-Port 10G Fiber (LR, SR) SFP+</t>
  </si>
  <si>
    <t>SAN-001-C</t>
  </si>
  <si>
    <t>SFP-CSK-SR-C</t>
  </si>
  <si>
    <t>1 Pair - Short Reach SFP Insert Add on</t>
  </si>
  <si>
    <t>SFP-CSK-LR-C</t>
  </si>
  <si>
    <t>1 Pair - Long Reach SFP Insert Add on</t>
  </si>
  <si>
    <t>SFP-CSK-SR-E-C</t>
  </si>
  <si>
    <t>Eval 1 Pair - Short Reach SFP Insert Add on</t>
  </si>
  <si>
    <t>SFP-CSK-LR-E-C</t>
  </si>
  <si>
    <t>Eval 1 Pair - Long Reach SFP Insert Add on</t>
  </si>
  <si>
    <t>Steelhead Appliance xx50/xx55/xx60 Network Interface Cards (NICs) Configured (-C) Options</t>
  </si>
  <si>
    <t>NIC-01G-4TX-C</t>
  </si>
  <si>
    <t>4-port 1GbE TX Copper NIC (xx50) Add on</t>
  </si>
  <si>
    <t>Add on 4-Port 10/100/1000Base-T bypass interface card (xx50)-C</t>
  </si>
  <si>
    <t>NIC-01G-2SX-C</t>
  </si>
  <si>
    <t>2-port 1GbE SX Multi Mode Fiber NIC (xx50/xx55/xx60) Add on</t>
  </si>
  <si>
    <t>NIC-01G-2LX-C</t>
  </si>
  <si>
    <t>2-port 1GbE LX Single Mode Fiber NIC (xx50/xx55/xx60) Add on</t>
  </si>
  <si>
    <t>NIC-01G-4SX-C</t>
  </si>
  <si>
    <t>4-port 1GbE SX Multi Mode Fiber NIC (xx50) Add on</t>
  </si>
  <si>
    <t>NIC-01G-4LX-C</t>
  </si>
  <si>
    <t>4-port 1GbE LX Single Mode Fiber NIC (xx50) Add on</t>
  </si>
  <si>
    <t>NIC-10G-2LR-C</t>
  </si>
  <si>
    <t>2-port 10GbE LR Fiber NIC (xx50) Add on</t>
  </si>
  <si>
    <t>NIC-10G-2SR-C</t>
  </si>
  <si>
    <t>2-port 10GbE SR Multi Mode Fiber NIC (xx50) Add on</t>
  </si>
  <si>
    <t>Evaluation xx60 Network Interface Cards (NICs) Configured (-C) Options</t>
  </si>
  <si>
    <t>NIC-009-2XF-E-C</t>
  </si>
  <si>
    <t>Eval 2-Port 10G Fiber (LR, SR) SFP+</t>
  </si>
  <si>
    <t>SAN-001-E-C</t>
  </si>
  <si>
    <t>Steelhead Appliance xx50/xx55/xx60 Network Interface Cards (NICs) Configured (-E-C) Options (For Evaluation models)</t>
  </si>
  <si>
    <t>NIC-01G-4TX-E-C</t>
  </si>
  <si>
    <t>Eval 4-port 1GbE TX Copper NIC (xx50) Add on</t>
  </si>
  <si>
    <t>Evaluation Add on 4-Port 10/100/1000Base-T bypass interface card (xx50)-C</t>
  </si>
  <si>
    <t>NIC-01G-2SX-E-C</t>
  </si>
  <si>
    <t>Eval 2-port 1GbE SX Multi Mode Fiber NIC (xx50/xx55/xx60) Add on</t>
  </si>
  <si>
    <t>NIC-01G-2LX-E-C</t>
  </si>
  <si>
    <t>Eval 2-port 1GbE LX Single Mode Fiber NIC (xx50/xx55/xx60) Add on</t>
  </si>
  <si>
    <t>NIC-01G-4SX-E-C</t>
  </si>
  <si>
    <t>Eval 4-port 1GbE SX Multi Mode Fiber NIC (xx50) Add on</t>
  </si>
  <si>
    <t>Evaluation Add on 4-Port GbE-SX fiber bypass interface card (xx50)-C</t>
  </si>
  <si>
    <t>NIC-01G-4LX-E-C</t>
  </si>
  <si>
    <t>Eval 4-port 1GbE LX Single Mode Fiber NIC (xx50) Add on</t>
  </si>
  <si>
    <t>Evaluation Add on 4-Port GbE-LX fiber bypass interface card (xx50)-C</t>
  </si>
  <si>
    <t>NIC-10G-2LR-E-C</t>
  </si>
  <si>
    <t>Eval 2-port 10GbE LR Fiber NIC (xx50) Add on</t>
  </si>
  <si>
    <t>Evaluation Add on 2-Port 10Gbase-LR fiber bypass interface card (xx50)-C</t>
  </si>
  <si>
    <t>NIC-10G-2SR-E-C</t>
  </si>
  <si>
    <t>Eval 2-port 10GbE SR Multi Mode Fiber NIC (xx50) Add on</t>
  </si>
  <si>
    <t>Other configurable options - xx50, CMC, SMC</t>
  </si>
  <si>
    <t>PWS-001-C</t>
  </si>
  <si>
    <t>Power supply xx50 1U/3U/CMC/SMC Add on</t>
  </si>
  <si>
    <t>Add on Power supply for SH1050/2050/5050/6050/7050/CMC/SMC/INT</t>
  </si>
  <si>
    <t>Other configurable options - xx50, CMC, SMC (Evaluation)</t>
  </si>
  <si>
    <t>PWS-001-E-C</t>
  </si>
  <si>
    <t>Eval Power supply xx50 1U/3U/CMC/SMC Add on</t>
  </si>
  <si>
    <t>Eval Power supply for SH1050/2050/5050/6050/7050/CMC/SMC/INT Add on</t>
  </si>
  <si>
    <t>SCPS - xx50 (RioS 7.0)</t>
  </si>
  <si>
    <t>SCPS-001</t>
  </si>
  <si>
    <t>SCPS-002</t>
  </si>
  <si>
    <t>SCPS-003</t>
  </si>
  <si>
    <t>SCPS-004</t>
  </si>
  <si>
    <t>SCPS-005</t>
  </si>
  <si>
    <t>SCPS-006</t>
  </si>
  <si>
    <t>SCPS-007</t>
  </si>
  <si>
    <t>Evaluation SCPS - xx50 (RioS 7.0)</t>
  </si>
  <si>
    <t>SCPS-001-E</t>
  </si>
  <si>
    <t>SCPS-002-E</t>
  </si>
  <si>
    <t>SCPS-003-E</t>
  </si>
  <si>
    <t>SCPS-004-E</t>
  </si>
  <si>
    <t>SCPS-005-E</t>
  </si>
  <si>
    <t>SCPS-006-E</t>
  </si>
  <si>
    <t>SCPS-007-E</t>
  </si>
  <si>
    <t>SCPS - VSH</t>
  </si>
  <si>
    <t>SCPS-VSH-001</t>
  </si>
  <si>
    <t>SCPS-VSH-002</t>
  </si>
  <si>
    <t>SCPS-VSH-003</t>
  </si>
  <si>
    <t>SCPS-VSH-004</t>
  </si>
  <si>
    <t>Evaluation SCPS - VSH</t>
  </si>
  <si>
    <t>SCPS-VSH-001-E</t>
  </si>
  <si>
    <t>SCPS-VSH-002-E</t>
  </si>
  <si>
    <t>SCPS-VSH-003-E</t>
  </si>
  <si>
    <t>SCPS-VSH-004-E</t>
  </si>
  <si>
    <t>NIC-CSK-2TX-C</t>
  </si>
  <si>
    <t>2-port 1GbE TX Copper Capture NIC (CSK) Add on</t>
  </si>
  <si>
    <t>NIC-CSK-4TX-C</t>
  </si>
  <si>
    <t>4-port 1GbE TX Copper Capture NIC (CSK) Add on</t>
  </si>
  <si>
    <t>NIC-CSK-210G-C</t>
  </si>
  <si>
    <t>2-port 10GbE Fiber NIC (CSK) Add on (requires SFP)</t>
  </si>
  <si>
    <t>NIC-CSK-2TX-E-C</t>
  </si>
  <si>
    <t>Eval 2-port 1GbE TX Copper Capture NIC (CSK) Add on</t>
  </si>
  <si>
    <t>NIC-CSK-4TX-E-C</t>
  </si>
  <si>
    <t>Eval 4-port 1GbE TX Copper Capture NIC (CSK) Add on</t>
  </si>
  <si>
    <t>NIC-CSK-210G-E-C</t>
  </si>
  <si>
    <t>Eval 2-port 10GbE Fiber NIC (CSK) Add on (requires SFP)</t>
  </si>
  <si>
    <t>Power Cords - for all Appliance models</t>
  </si>
  <si>
    <t>PWR-CORD-ARG</t>
  </si>
  <si>
    <t>Cable Power cord, Argentina 2.5 mts</t>
  </si>
  <si>
    <t>PWR-CORD-AUS</t>
  </si>
  <si>
    <t>Cable Power cord, Australia/New Zealand 2.5 mts</t>
  </si>
  <si>
    <t>PWR-CORD-CH</t>
  </si>
  <si>
    <t>Cable Power cord, China 2.5 mts</t>
  </si>
  <si>
    <t>PWR-CORD-EU</t>
  </si>
  <si>
    <t>Cable Power cord, Europe 1.83 mts</t>
  </si>
  <si>
    <t>PWR-CORD-IND</t>
  </si>
  <si>
    <t>Cable Power cord, India 2.5 mts</t>
  </si>
  <si>
    <t>PWR-CORD-ISR</t>
  </si>
  <si>
    <t>Cable Power cord, Israel 2.5 mts</t>
  </si>
  <si>
    <t>PWR-CORD-ITA</t>
  </si>
  <si>
    <t>Cable Power cord, Italy 2.5 mts</t>
  </si>
  <si>
    <t>PWR-CORD-JPN</t>
  </si>
  <si>
    <t>Cable Power cord, Japan 2.5 mts</t>
  </si>
  <si>
    <t>PWR-CORD-KOR</t>
  </si>
  <si>
    <t>Cable Power cord, Korea 2.5 mts</t>
  </si>
  <si>
    <t>PWR-CORD-TAI</t>
  </si>
  <si>
    <t>Cable Power cord, Taiwan 2.5 mts</t>
  </si>
  <si>
    <t>PWR-CORD-UK</t>
  </si>
  <si>
    <t>Cable Power cord, Britain/Singapore/UK British colonies 2.5 mts</t>
  </si>
  <si>
    <t>PWR-CORD-US</t>
  </si>
  <si>
    <t>Cable Power cord, North America</t>
  </si>
  <si>
    <t>PWR-CORD-SW</t>
  </si>
  <si>
    <t>Cable Power cord, Switzerland 2.5 mts</t>
  </si>
  <si>
    <t>Spare Field Replaceable Units</t>
  </si>
  <si>
    <t>xx60 Network Interface Cards (NICs) Spares</t>
  </si>
  <si>
    <t>NIC-002-4TX</t>
  </si>
  <si>
    <t>Models - EX560,760</t>
  </si>
  <si>
    <t>NIC-003-4TX</t>
  </si>
  <si>
    <t>NIC-004-4SX</t>
  </si>
  <si>
    <t>NIC-005-4LX</t>
  </si>
  <si>
    <t>xx60 Disks, Memory, Fans, Power Supplies &amp; Rack kits Spares</t>
  </si>
  <si>
    <t>DPI-CAS-002</t>
  </si>
  <si>
    <t>Deep Packet Inspection Adapter PCIe</t>
  </si>
  <si>
    <t>FAN-005</t>
  </si>
  <si>
    <t>FAN-006</t>
  </si>
  <si>
    <t>Fan kit for EX1160/CX1555 (Qty 5)</t>
  </si>
  <si>
    <t>Models - CX1555,EX1160</t>
  </si>
  <si>
    <t>FAN-007</t>
  </si>
  <si>
    <t>Models - EX1260</t>
  </si>
  <si>
    <t>HDD-004</t>
  </si>
  <si>
    <t>500GB Disk for CX1555/GCA2000</t>
  </si>
  <si>
    <t>Models - CX1555,GC2000</t>
  </si>
  <si>
    <t>HDD-005</t>
  </si>
  <si>
    <t>1TB Disk for EX/CAX/CAP/CAG</t>
  </si>
  <si>
    <t>HDD-006</t>
  </si>
  <si>
    <t>2TB Disk for CAP4260</t>
  </si>
  <si>
    <t>HDK-001</t>
  </si>
  <si>
    <t>Disk Kit for CX555,755L,M (HDD)</t>
  </si>
  <si>
    <t>Models - CX555/755L,M</t>
  </si>
  <si>
    <t>HDK-002</t>
  </si>
  <si>
    <t>Disk Kit CX755H (SSD, HDD)</t>
  </si>
  <si>
    <t>Models - CX755H</t>
  </si>
  <si>
    <t>LIC-FCT-INST</t>
  </si>
  <si>
    <t>Factory Installation of Licenses</t>
  </si>
  <si>
    <t>MEM-006</t>
  </si>
  <si>
    <t>4GB Memory for 560/760 (Spare)</t>
  </si>
  <si>
    <t>MEM-007</t>
  </si>
  <si>
    <t>4GB Memory</t>
  </si>
  <si>
    <t>MEM-008</t>
  </si>
  <si>
    <t>8GB Memory</t>
  </si>
  <si>
    <t>NRD-HDD-004</t>
  </si>
  <si>
    <t>NRD-SSD-002</t>
  </si>
  <si>
    <t>NRD-SSD-003</t>
  </si>
  <si>
    <t>PWS-003</t>
  </si>
  <si>
    <t>Power supply for CX1555/EX1160/CAX/CAP/CAG</t>
  </si>
  <si>
    <t>Models - EX1160,CX1555, CAX,CAP,CAG</t>
  </si>
  <si>
    <t>PWS-004</t>
  </si>
  <si>
    <t>SSD-002</t>
  </si>
  <si>
    <t>Steelhead Appliance xx50 Network Interface Cards (NICs) Spares</t>
  </si>
  <si>
    <t>NIC-01G-4TX</t>
  </si>
  <si>
    <t>4-port 1GbE TX copper NIC (xx50) Spare</t>
  </si>
  <si>
    <t>Spare 4-Port 10/100/1000Base-T bypass interface card (xx50)</t>
  </si>
  <si>
    <t>NIC-01G-2SX</t>
  </si>
  <si>
    <t>2-port 1GbE SX Multi Mode Fiber NIC (xx50/xx55/xx60) Spare</t>
  </si>
  <si>
    <t>NIC-01G-2LX</t>
  </si>
  <si>
    <t>2-port 1GbE LX Single Mode Fiber NIC (xx50/xx55/xx60) Spare</t>
  </si>
  <si>
    <t>NIC-01G-4SX</t>
  </si>
  <si>
    <t>4-port 1GbE SX Multi Mode Fiber NIC (xx50) Spare</t>
  </si>
  <si>
    <t>Spare 4-Port GbE-SX fiber bypass interface card (xx50)</t>
  </si>
  <si>
    <t>NIC-01G-4LX</t>
  </si>
  <si>
    <t>4-port 1GbE LX Single Mode Fiber NIC (xx50) Spare</t>
  </si>
  <si>
    <t>Spare 4-Port GbE-LX fiber bypass interface card (xx50)</t>
  </si>
  <si>
    <t>NIC-10G-2LR</t>
  </si>
  <si>
    <t>2-port 10GbE LR Fiber NIC (xx50) Spare</t>
  </si>
  <si>
    <t>Spare 2-Port 10Gbase-LR fiber bypass interface card (xx50)</t>
  </si>
  <si>
    <t>NIC-10G-2SR</t>
  </si>
  <si>
    <t>2-port 10GbE SR Multi Mode Fiber NIC (xx50) Spare</t>
  </si>
  <si>
    <t>NRD-SSD-001</t>
  </si>
  <si>
    <t>Per SSD replacement fee for any 7050 system returned without disc</t>
  </si>
  <si>
    <t>NRD-HDD-001</t>
  </si>
  <si>
    <t>NRD-HDD-002</t>
  </si>
  <si>
    <t>NIC-CSK-2TX</t>
  </si>
  <si>
    <t>2-port 1GbE TX Copper Capture NIC (CSK) Spare</t>
  </si>
  <si>
    <t>NIC-CSK-4TX</t>
  </si>
  <si>
    <t>4-port 1GbE TX Copper Capture NIC (CSK) Spare</t>
  </si>
  <si>
    <t>NIC-CSK-210G</t>
  </si>
  <si>
    <t>2-port 10GbE Fiber NIC (CSK) Spare (requires SFP)</t>
  </si>
  <si>
    <t>HDK-CSK-0003</t>
  </si>
  <si>
    <t>Internal 1U HDD</t>
  </si>
  <si>
    <t>Field Add On Features</t>
  </si>
  <si>
    <t>Models - EX560</t>
  </si>
  <si>
    <t>Models - EX760</t>
  </si>
  <si>
    <t>Models - EX1160</t>
  </si>
  <si>
    <t>KIT-MEM1-1260</t>
  </si>
  <si>
    <t>Memory Upgrade License Kit for EXA-01260 (to 32GB)</t>
  </si>
  <si>
    <t>KIT-MEM2-1260</t>
  </si>
  <si>
    <t>Memory Upgrade License Kit for EXA-01260 (to 64GB)</t>
  </si>
  <si>
    <t>XX50 Add On Features</t>
  </si>
  <si>
    <t>RAID add on feature</t>
  </si>
  <si>
    <t>RDK-001</t>
  </si>
  <si>
    <t>Raid Kit for SH1050L</t>
  </si>
  <si>
    <t>Add RAID to SH1050L (3X250GB) &amp; License</t>
  </si>
  <si>
    <t>RDK-002</t>
  </si>
  <si>
    <t>Raid Kit for SH1050M</t>
  </si>
  <si>
    <t>Add RAID to SH1050M (3X250GB) &amp; License</t>
  </si>
  <si>
    <t>RDK-003</t>
  </si>
  <si>
    <t>Raid Kit for SH1050H</t>
  </si>
  <si>
    <t>Add RAID to SH1050H (2X250GB) &amp; License</t>
  </si>
  <si>
    <t>Volume Price Breaks</t>
  </si>
  <si>
    <t>Range Start</t>
  </si>
  <si>
    <t>Range End</t>
  </si>
  <si>
    <t>Evaluation Steelhead Cloud Accelerator (orderable in 10-user pack)</t>
  </si>
  <si>
    <t>Steelhead Cloud Accelerator Upgrades</t>
  </si>
  <si>
    <t>* See note</t>
  </si>
  <si>
    <t xml:space="preserve"> * Note- Steelhead Cloud Accelerator upgrade pricing is determined based on the new contract term drafted for the upgraded service.</t>
  </si>
  <si>
    <t>CMC-VE  CMC, SMC</t>
  </si>
  <si>
    <t>CMC-VE-INST</t>
  </si>
  <si>
    <t>CMC-VE-INST-E</t>
  </si>
  <si>
    <t>SMC-VRT-V100</t>
  </si>
  <si>
    <t>SMC-VRT-V100-E</t>
  </si>
  <si>
    <t>CMC-HWA-MGT-10</t>
  </si>
  <si>
    <t>0</t>
  </si>
  <si>
    <t>4</t>
  </si>
  <si>
    <t>5</t>
  </si>
  <si>
    <t>19</t>
  </si>
  <si>
    <t>20</t>
  </si>
  <si>
    <t>44</t>
  </si>
  <si>
    <t>45</t>
  </si>
  <si>
    <t>94</t>
  </si>
  <si>
    <t>95</t>
  </si>
  <si>
    <t>194</t>
  </si>
  <si>
    <t>195</t>
  </si>
  <si>
    <t>CMC-SWA-MGT-10</t>
  </si>
  <si>
    <t>9</t>
  </si>
  <si>
    <t>10</t>
  </si>
  <si>
    <t>24</t>
  </si>
  <si>
    <t>25</t>
  </si>
  <si>
    <t>49</t>
  </si>
  <si>
    <t>50</t>
  </si>
  <si>
    <t>99</t>
  </si>
  <si>
    <t>100</t>
  </si>
  <si>
    <t>199</t>
  </si>
  <si>
    <t>200</t>
  </si>
  <si>
    <t>SMC-LIC-USR-10</t>
  </si>
  <si>
    <t>1</t>
  </si>
  <si>
    <t>2</t>
  </si>
  <si>
    <t>3</t>
  </si>
  <si>
    <t>11</t>
  </si>
  <si>
    <t>26</t>
  </si>
  <si>
    <t>51</t>
  </si>
  <si>
    <t>101</t>
  </si>
  <si>
    <t>201</t>
  </si>
  <si>
    <t>500</t>
  </si>
  <si>
    <t>501</t>
  </si>
  <si>
    <t>1000</t>
  </si>
  <si>
    <t>1001</t>
  </si>
  <si>
    <t>2000</t>
  </si>
  <si>
    <t>2001</t>
  </si>
  <si>
    <t>5000</t>
  </si>
  <si>
    <t>LIC-CAX-360-CAA</t>
  </si>
  <si>
    <t>LIC-CAX-360-CAA-E</t>
  </si>
  <si>
    <t>UPG-CAX-360-L-M</t>
  </si>
  <si>
    <t>Upgrade a CAX-360-L to a CAX-360-M</t>
  </si>
  <si>
    <t>UPG-CAX-360-L-H</t>
  </si>
  <si>
    <t>Upgrade a CAX-360-L to a CAX-360-H</t>
  </si>
  <si>
    <t>UPG-CAX-360-M-H</t>
  </si>
  <si>
    <t>Upgrade a CAX-360-M to a CAX-360-H</t>
  </si>
  <si>
    <t>LIC-CAP-2260-CAA</t>
  </si>
  <si>
    <t>LIC-CAP-2260-CAA-E</t>
  </si>
  <si>
    <t>UPG-CAP-2260-L-M</t>
  </si>
  <si>
    <t>Upgrade a CAP-2260-L to a CAP-2260-M</t>
  </si>
  <si>
    <t>UPG-CAP-2260-L-H</t>
  </si>
  <si>
    <t>Upgrade a CAP-2260-L to a CAP-2260-H</t>
  </si>
  <si>
    <t>UPG-CAP-2260-M-H</t>
  </si>
  <si>
    <t>Upgrade a CAP-2260-M to a CAP-2260-H</t>
  </si>
  <si>
    <t>LIC-CAP-4260-CAA</t>
  </si>
  <si>
    <t>LIC-CAP-4260-CAA-E</t>
  </si>
  <si>
    <t>UPG-CAG-2260-F1-F2</t>
  </si>
  <si>
    <t>Upgrade a CAG-2260-F1 to a CAG-2260-F2</t>
  </si>
  <si>
    <t>UPG-CAG-2260-F1-F3</t>
  </si>
  <si>
    <t>Upgrade a CAG-2260-F1 to a CAG-2260-F3</t>
  </si>
  <si>
    <t>UPG-CAG-2260-F1-F4</t>
  </si>
  <si>
    <t>Upgrade a CAG-2260-F1 to a CAG-2260-F4</t>
  </si>
  <si>
    <t>UPG-CAG-2260-F1-F5</t>
  </si>
  <si>
    <t>Upgrade a CAG-2260-F1 to a CAG-2260-F5</t>
  </si>
  <si>
    <t>UPG-CAG-2260-F2-F3</t>
  </si>
  <si>
    <t>Upgrade a CAG-2260-F2 to a CAG-2260-F3</t>
  </si>
  <si>
    <t>UPG-CAG-2260-F2-F4</t>
  </si>
  <si>
    <t>Upgrade a CAG-2260-F2 to a CAG-2260-F4</t>
  </si>
  <si>
    <t>UPG-CAG-2260-F2-F5</t>
  </si>
  <si>
    <t>Upgrade a CAG-2260-F2 to a CAG-2260-F5</t>
  </si>
  <si>
    <t>UPG-CAG-2260-F3-F4</t>
  </si>
  <si>
    <t>Upgrade a CAG-2260-F3 to a CAG-2260-F4</t>
  </si>
  <si>
    <t>UPG-CAG-2260-F3-F5</t>
  </si>
  <si>
    <t>Upgrade a CAG-2260-F3 to a CAG-2260-F5</t>
  </si>
  <si>
    <t>UPG-CAG-2260-F4-F5</t>
  </si>
  <si>
    <t>Upgrade a CAG-2260-F4 to a CAG-2260-F5</t>
  </si>
  <si>
    <t>VSK-00050</t>
  </si>
  <si>
    <t>VSK-00200</t>
  </si>
  <si>
    <t>VSK-00400</t>
  </si>
  <si>
    <t>VSK-00050-E</t>
  </si>
  <si>
    <t>VSK-00200-E</t>
  </si>
  <si>
    <t>VSK-00400-E</t>
  </si>
  <si>
    <t>MNT-VSK-00050</t>
  </si>
  <si>
    <t>MNT-RASP-VSK-00050</t>
  </si>
  <si>
    <t>MNT-VSK-00200</t>
  </si>
  <si>
    <t>MNT-RASP-VSK-00200</t>
  </si>
  <si>
    <t>MNT-VSK-00400</t>
  </si>
  <si>
    <t>MNT-RASP-VSK-00400</t>
  </si>
  <si>
    <t>UPG-VSK-00050-00200</t>
  </si>
  <si>
    <t>UPG-VSK-00200-00400</t>
  </si>
  <si>
    <t>UPG-VSK-00050-00400</t>
  </si>
  <si>
    <t>CSP-PE-LIC</t>
  </si>
  <si>
    <t>CSP-LIC-USR-1</t>
  </si>
  <si>
    <r>
      <t>Card Legend:</t>
    </r>
    <r>
      <rPr>
        <sz val="10"/>
        <rFont val="Arial"/>
        <family val="2"/>
      </rPr>
      <t xml:space="preserve"> TX = 1GbE Copper,  SX = 1GbE Fiber Multi mode, LX = 1GbE Fiber Single Mode, 
SR = 10GbE Fiber Multi-Mode, LR = 10GbE Fiber Single Mode</t>
    </r>
  </si>
  <si>
    <t>Analytics</t>
  </si>
  <si>
    <t>CAA-CAX</t>
  </si>
  <si>
    <t>CAA-CAP-02100</t>
  </si>
  <si>
    <t>CAA-CAP-04100</t>
  </si>
  <si>
    <t>Platform analytic license for Enterprise Profiler</t>
  </si>
  <si>
    <t>CAA-EXPRESS-MAZU</t>
  </si>
  <si>
    <t>Platform analytic license for any Mazu Express</t>
  </si>
  <si>
    <t>CAA-STANDARD-MAZU</t>
  </si>
  <si>
    <t>Platform analytic license for any Mazu Standard Profiler</t>
  </si>
  <si>
    <t>CAA-ENTERPRISE-MAZU</t>
  </si>
  <si>
    <t>Platform analytic license for Mazu Enterprise Profiler</t>
  </si>
  <si>
    <t>UPG-CAX-100TX-200TX</t>
  </si>
  <si>
    <t>Upgrade CAX-00100-2TX to CAX-00200-2TX</t>
  </si>
  <si>
    <t>UPG-CAX-100SX-200SX</t>
  </si>
  <si>
    <t>Upgrade CAX-00100-2SX to CAX-00200-2SX</t>
  </si>
  <si>
    <t>UPG-CAX-200TX-300TX</t>
  </si>
  <si>
    <t>Upgrade CAX-00200-2TX to CAX-00300-2TX</t>
  </si>
  <si>
    <t>UPG-CAX-200SX-300SX</t>
  </si>
  <si>
    <t>Upgrade CAX-00200-2SX to CAX-00300-2SX</t>
  </si>
  <si>
    <t>UPG-CAG-02100-F1-F2</t>
  </si>
  <si>
    <t>Upgrade CAG2100-F1-CAG2100-F2</t>
  </si>
  <si>
    <t>UPG-CAG-02100-F2-F3</t>
  </si>
  <si>
    <t>Upgrade CAG2100-F2-CAG2100-F3</t>
  </si>
  <si>
    <t>UPG-CAG-02100-F3-F4</t>
  </si>
  <si>
    <t>Upgrade CAG2100-F3-CAG2100-F4</t>
  </si>
  <si>
    <t>UPG-CAG-02100-F4-F5</t>
  </si>
  <si>
    <t>Upgrade CAG2100-F4-CAG2100-F5</t>
  </si>
  <si>
    <t>UPG-CAP-02120-02140</t>
  </si>
  <si>
    <t>Upgrade CAP-02120 to CAP-02140</t>
  </si>
  <si>
    <t>UPG-CAP-02140-02160</t>
  </si>
  <si>
    <t>Upgrade CAP-02140 to CAP-02160</t>
  </si>
  <si>
    <t>P-500-UP-P-1200</t>
  </si>
  <si>
    <t>Upgrade P-500 to a P-1200</t>
  </si>
  <si>
    <t>P-1200-UP-P-2500</t>
  </si>
  <si>
    <t>Upgrade P-1200 to a P-2500</t>
  </si>
  <si>
    <t>RG-F100-UP-RG-F200</t>
  </si>
  <si>
    <t>Upgrade RG-100 to a RG-200</t>
  </si>
  <si>
    <t>RG-F200-UP-RG-F500</t>
  </si>
  <si>
    <t>Upgrade RG-200 to a RG-500</t>
  </si>
  <si>
    <t>RG-F500-UP-RG-F800</t>
  </si>
  <si>
    <t>Upgrade RG-500 to a RG-800</t>
  </si>
  <si>
    <t>P-RG-200-800-UP</t>
  </si>
  <si>
    <t>Upgrade a Mazu RG 200 to an RG 800</t>
  </si>
  <si>
    <t>P-RG-200-I-800-UP</t>
  </si>
  <si>
    <t>Upgrade a Mazu RG-200-I to a RG 800-I</t>
  </si>
  <si>
    <t>P-RG-200-V2-800-UP</t>
  </si>
  <si>
    <t>Upgrade a Mazu RG-200-V2 to a RG 800-V2</t>
  </si>
  <si>
    <t>P-RG-200-V3-800-UP</t>
  </si>
  <si>
    <t>Upgrade a Mazu RG-200-V3 to a RG 800-V3</t>
  </si>
  <si>
    <t>P-RAM-INTEL 4GB</t>
  </si>
  <si>
    <t>Upgrade a legacy Mazu Profiler 7400 to 8GB of memory</t>
  </si>
  <si>
    <t>P-RAM-INTEL 16GB</t>
  </si>
  <si>
    <t>Upgrade a legacy Mazu Profiler 7400 or 7500 to 16GB or memory</t>
  </si>
  <si>
    <t>P-RAM-INTEL 32GB</t>
  </si>
  <si>
    <t>Upgrade a CAP-04100 or CAP-04110 to 32GB of memory</t>
  </si>
  <si>
    <t>Application Monitoring</t>
  </si>
  <si>
    <t>APP-PERF</t>
  </si>
  <si>
    <t>Add Performance metrics collection to a legacy Mazu sensor- (one per sensor)</t>
  </si>
  <si>
    <t>CSP-PE-LIC-E</t>
  </si>
  <si>
    <t>CSP-LIC-USR-1-EVAL</t>
  </si>
  <si>
    <t>CAA-CAX-E</t>
  </si>
  <si>
    <t>Eval Platform analytic license for any Express</t>
  </si>
  <si>
    <t>CAA-CAP-02100-E</t>
  </si>
  <si>
    <t>Eval Platform analytic license for any Standard Profiler series</t>
  </si>
  <si>
    <t>CAA-CAP-04100-E</t>
  </si>
  <si>
    <t>Eval Platform analytic license for Enterprise Profiler series</t>
  </si>
  <si>
    <t>CMC-HWA-MGT-10-E</t>
  </si>
  <si>
    <t>CMC-SWA-MGT-10-E</t>
  </si>
  <si>
    <t>SMC-LIC-USR-10-E</t>
  </si>
  <si>
    <r>
      <t xml:space="preserve">Support                                               </t>
    </r>
    <r>
      <rPr>
        <b/>
        <i/>
        <sz val="12"/>
        <color indexed="12"/>
        <rFont val="Arial"/>
        <family val="2"/>
      </rPr>
      <t>Support policy:</t>
    </r>
  </si>
  <si>
    <t>http://www.riverbed.com/supportpolicy</t>
  </si>
  <si>
    <t>MNT-SLV-CAX-00360-L</t>
  </si>
  <si>
    <t>MNT-GLD-CAX-00360-L</t>
  </si>
  <si>
    <t>MNT-GPL-CAX-00360-L</t>
  </si>
  <si>
    <t>MNT-PLT-CAX-00360-L</t>
  </si>
  <si>
    <t>MNT-SLV-CAX-00360-M</t>
  </si>
  <si>
    <t>MNT-GLD-CAX-00360-M</t>
  </si>
  <si>
    <t>MNT-GPL-CAX-00360-M</t>
  </si>
  <si>
    <t>MNT-PLT-CAX-00360-M</t>
  </si>
  <si>
    <t>MNT-SLV-CAX-00360-H</t>
  </si>
  <si>
    <t>MNT-GLD-CAX-00360-H</t>
  </si>
  <si>
    <t>MNT-GPL-CAX-00360-H</t>
  </si>
  <si>
    <t>MNT-PLT-CAX-00360-H</t>
  </si>
  <si>
    <t>MNT-LIC-CAX-360-CAA</t>
  </si>
  <si>
    <t>MNT-SLV-CAP-02260-L</t>
  </si>
  <si>
    <t>MNT-GLD-CAP-02260-L</t>
  </si>
  <si>
    <t>MNT-GPL-CAP-02260-L</t>
  </si>
  <si>
    <t>MNT-PLT-CAP-02260-L</t>
  </si>
  <si>
    <t>MNT-SLV-CAP-02260-M</t>
  </si>
  <si>
    <t>MNT-GLD-CAP-02260-M</t>
  </si>
  <si>
    <t>MNT-GPL-CAP-02260-M</t>
  </si>
  <si>
    <t>MNT-PLT-CAP-02260-M</t>
  </si>
  <si>
    <t>MNT-SLV-CAP-02260-H</t>
  </si>
  <si>
    <t>MNT-GLD-CAP-02260-H</t>
  </si>
  <si>
    <t>MNT-GPL-CAP-02260-H</t>
  </si>
  <si>
    <t>MNT-PLT-CAP-02260-H</t>
  </si>
  <si>
    <t>MNT-LIC-CAP-2260-CAA</t>
  </si>
  <si>
    <t>MNT-SLV-CAP-04260-AN</t>
  </si>
  <si>
    <t>MNT-GLD-CAP-04260-AN</t>
  </si>
  <si>
    <t>MNT-GPL-CAP-04260-AN</t>
  </si>
  <si>
    <t>MNT-PLT-CAP-04260-AN</t>
  </si>
  <si>
    <t>MNT-SLV-CAP-04260-DB</t>
  </si>
  <si>
    <t>MNT-GLD-CAP-04260-DB</t>
  </si>
  <si>
    <t>MNT-GPL-CAP-04260-DB</t>
  </si>
  <si>
    <t>MNT-PLT-CAP-04260-DB</t>
  </si>
  <si>
    <t>MNT-SLV-CAP-04260-DP</t>
  </si>
  <si>
    <t>MNT-GLD-CAP-04260-DP</t>
  </si>
  <si>
    <t>MNT-GPL-CAP-04260-DP</t>
  </si>
  <si>
    <t>MNT-PLT-CAP-04260-DP</t>
  </si>
  <si>
    <t>MNT-SLV-CAP-04260-EX</t>
  </si>
  <si>
    <t>MNT-GLD-CAP-04260-EX</t>
  </si>
  <si>
    <t>MNT-GPL-CAP-04260-EX</t>
  </si>
  <si>
    <t>MNT-PLT-CAP-04260-EX</t>
  </si>
  <si>
    <t>MNT-SLV-CAP-04260-UI</t>
  </si>
  <si>
    <t>MNT-GLD-CAP-04260-UI</t>
  </si>
  <si>
    <t>MNT-GPL-CAP-04260-UI</t>
  </si>
  <si>
    <t>MNT-PLT-CAP-04260-UI</t>
  </si>
  <si>
    <t>MNT-LIC-CAP-4260-CAA</t>
  </si>
  <si>
    <t>MNT-SLV-CAS-02260</t>
  </si>
  <si>
    <t>Cascade Sensor CAS-02260 Silver Support</t>
  </si>
  <si>
    <t>MNT-GLD-CAS-02260</t>
  </si>
  <si>
    <t>Cascade Sensor CAS-02260 Gold Support</t>
  </si>
  <si>
    <t>MNT-GPL-CAS-02260</t>
  </si>
  <si>
    <t>Cascade Sensor CAS-02260 Gold Plus Support</t>
  </si>
  <si>
    <t>MNT-PLT-CAS-02260</t>
  </si>
  <si>
    <t>Cascade Sensor CAS-02260 Platinum Support</t>
  </si>
  <si>
    <t>MNT-SLV-LIC-CAG-2260-F1</t>
  </si>
  <si>
    <t>MNT-GLD-LIC-CAG-2260-F1</t>
  </si>
  <si>
    <t>MNT-GPL-LIC-CAG-2260-F1</t>
  </si>
  <si>
    <t>MNT-PLT-LIC-CAG-2260-F1</t>
  </si>
  <si>
    <t>MNT-SLV-LIC-CAG-2260-F2</t>
  </si>
  <si>
    <t>MNT-GLD-LIC-CAG-2260-F2</t>
  </si>
  <si>
    <t>MNT-GPL-LIC-CAG-2260-F2</t>
  </si>
  <si>
    <t>MNT-PLT-LIC-CAG-2260-F2</t>
  </si>
  <si>
    <t>MNT-SLV-LIC-CAG-2260-F3</t>
  </si>
  <si>
    <t>MNT-GLD-LIC-CAG-2260-F3</t>
  </si>
  <si>
    <t>MNT-GPL-LIC-CAG-2260-F3</t>
  </si>
  <si>
    <t>MNT-PLT-LIC-CAG-2260-F3</t>
  </si>
  <si>
    <t>MNT-SLV-LIC-CAG-2260-F4</t>
  </si>
  <si>
    <t>MNT-GLD-LIC-CAG-2260-F4</t>
  </si>
  <si>
    <t>MNT-GPL-LIC-CAG-2260-F4</t>
  </si>
  <si>
    <t>MNT-PLT-LIC-CAG-2260-F4</t>
  </si>
  <si>
    <t>MNT-SLV-LIC-CAG-2260-F5</t>
  </si>
  <si>
    <t>MNT-GLD-LIC-CAG-2260-F5</t>
  </si>
  <si>
    <t>MNT-GPL-LIC-CAG-2260-F5</t>
  </si>
  <si>
    <t>MNT-PLT-LIC-CAG-2260-F5</t>
  </si>
  <si>
    <t>MNT-EHR-1U-CAS</t>
  </si>
  <si>
    <t>MNT-EHR-2U-CAS</t>
  </si>
  <si>
    <t>MNT-RASP-SLV-CAX-00360-L</t>
  </si>
  <si>
    <t>MNT-RASP-GLD-CAX-00360-L</t>
  </si>
  <si>
    <t>MNT-RASP-GPL-CAX-00360-L</t>
  </si>
  <si>
    <t>MNT-RASP-PLT-CAX-00360-L</t>
  </si>
  <si>
    <t>MNT-RASP-SLV-CAX-00360-M</t>
  </si>
  <si>
    <t>MNT-RASP-GLD-CAX-00360-M</t>
  </si>
  <si>
    <t>MNT-RASP-GPL-CAX-00360-M</t>
  </si>
  <si>
    <t>MNT-RASP-PLT-CAX-00360-M</t>
  </si>
  <si>
    <t>MNT-RASP-SLV-CAX-00360-H</t>
  </si>
  <si>
    <t>MNT-RASP-GLD-CAX-00360-H</t>
  </si>
  <si>
    <t>MNT-RASP-GPL-CAX-00360-H</t>
  </si>
  <si>
    <t>MNT-RASP-PLT-CAX-00360-H</t>
  </si>
  <si>
    <t>MNT-RASP-LIC-CAX-360-CAA</t>
  </si>
  <si>
    <t>MNT-RASP-SLV-CAP-02260-L</t>
  </si>
  <si>
    <t>MNT-RASP-GLD-CAP-02260-L</t>
  </si>
  <si>
    <t>MNT-RASP-GPL-CAP-02260-L</t>
  </si>
  <si>
    <t>MNT-RASP-PLT-CAP-02260-L</t>
  </si>
  <si>
    <t>MNT-RASP-SLV-CAP-02260-M</t>
  </si>
  <si>
    <t>MNT-RASP-GLD-CAP-02260-M</t>
  </si>
  <si>
    <t>MNT-RASP-GPL-CAP-02260-M</t>
  </si>
  <si>
    <t>MNT-RASP-PLT-CAP-02260-M</t>
  </si>
  <si>
    <t>MNT-RASP-SLV-CAP-02260-H</t>
  </si>
  <si>
    <t>MNT-RASP-GLD-CAP-02260-H</t>
  </si>
  <si>
    <t>MNT-RASP-GPL-CAP-02260-H</t>
  </si>
  <si>
    <t>MNT-RASP-PLT-CAP-02260-H</t>
  </si>
  <si>
    <t>MNT-RASP-LIC-CAP-2260-CAA</t>
  </si>
  <si>
    <t>MNT-RASP-SLV-CAP-04260-AN</t>
  </si>
  <si>
    <t>MNT-RASP-GLD-CAP-04260-AN</t>
  </si>
  <si>
    <t>MNT-RASP-GPL-CAP-04260-AN</t>
  </si>
  <si>
    <t>MNT-RASP-PLT-CAP-04260-AN</t>
  </si>
  <si>
    <t>MNT-RASP-SLV-CAP-04260-DB</t>
  </si>
  <si>
    <t>MNT-RASP-GLD-CAP-04260-DB</t>
  </si>
  <si>
    <t>MNT-RASP-GPL-CAP-04260-DB</t>
  </si>
  <si>
    <t>MNT-RASP-PLT-CAP-04260-DB</t>
  </si>
  <si>
    <t>MNT-RASP-SLV-CAP-04260-DP</t>
  </si>
  <si>
    <t>MNT-RASP-GLD-CAP-04260-DP</t>
  </si>
  <si>
    <t>MNT-RASP-GPL-CAP-04260-DP</t>
  </si>
  <si>
    <t>MNT-RASP-PLT-CAP-04260-DP</t>
  </si>
  <si>
    <t>MNT-RASP-SLV-CAP-04260-EX</t>
  </si>
  <si>
    <t>MNT-RASP-GLD-CAP-04260-EX</t>
  </si>
  <si>
    <t>MNT-RASP-GPL-CAP-04260-EX</t>
  </si>
  <si>
    <t>MNT-RASP-PLT-CAP-04260-EX</t>
  </si>
  <si>
    <t>MNT-RASP-SLV-CAP-04260-UI</t>
  </si>
  <si>
    <t>MNT-RASP-GLD-CAP-04260-UI</t>
  </si>
  <si>
    <t>MNT-RASP-GPL-CAP-04260-UI</t>
  </si>
  <si>
    <t>MNT-RASP-PLT-CAP-04260-UI</t>
  </si>
  <si>
    <t>MNT-RASP-LIC-CAP-4260-CAA</t>
  </si>
  <si>
    <t>MNT-RASP-SLV-CAS-02260</t>
  </si>
  <si>
    <t>Cascade Sensor CAS-02260 Silver Support (RASP)</t>
  </si>
  <si>
    <t>MNT-RASP-GLD-CAS-02260</t>
  </si>
  <si>
    <t>Cascade Sensor CAS-02260 Gold Support (RASP)</t>
  </si>
  <si>
    <t>MNT-RASP-GPL-CAS-02260</t>
  </si>
  <si>
    <t>Cascade Sensor CAS-02260 Gold Plus Support (RASP)</t>
  </si>
  <si>
    <t>MNT-RASP-PLT-CAS-02260</t>
  </si>
  <si>
    <t>Cascade Sensor CAS-02260 Platinum Support (RASP)</t>
  </si>
  <si>
    <t>MNT-RASP-SLV-LIC-CAG-2260-F1</t>
  </si>
  <si>
    <t>MNT-RASP-GLD-LIC-CAG-2260-F1</t>
  </si>
  <si>
    <t>MNT-RASP-GPL-LIC-CAG-2260-F1</t>
  </si>
  <si>
    <t>MNT-RASP-PLT-LIC-CAG-2260-F1</t>
  </si>
  <si>
    <t>MNT-RASP-SLV-LIC-CAG-2260-F2</t>
  </si>
  <si>
    <t>MNT-RASP-GLD-LIC-CAG-2260-F2</t>
  </si>
  <si>
    <t>MNT-RASP-GPL-LIC-CAG-2260-F2</t>
  </si>
  <si>
    <t>MNT-RASP-PLT-LIC-CAG-2260-F2</t>
  </si>
  <si>
    <t>MNT-RASP-SLV-LIC-CAG-2260-F3</t>
  </si>
  <si>
    <t>MNT-RASP-GLD-LIC-CAG-2260-F3</t>
  </si>
  <si>
    <t>MNT-RASP-GPL-LIC-CAG-2260-F3</t>
  </si>
  <si>
    <t>MNT-RASP-PLT-LIC-CAG-2260-F3</t>
  </si>
  <si>
    <t>MNT-RASP-SLV-LIC-CAG-2260-F4</t>
  </si>
  <si>
    <t>MNT-RASP-GLD-LIC-CAG-2260-F4</t>
  </si>
  <si>
    <t>MNT-RASP-GPL-LIC-CAG-2260-F4</t>
  </si>
  <si>
    <t>MNT-RASP-PLT-LIC-CAG-2260-F4</t>
  </si>
  <si>
    <t>MNT-RASP-SLV-LIC-CAG-2260-F5</t>
  </si>
  <si>
    <t>MNT-RASP-GLD-LIC-CAG-2260-F5</t>
  </si>
  <si>
    <t>MNT-RASP-GPL-LIC-CAG-2260-F5</t>
  </si>
  <si>
    <t>MNT-RASP-PLT-LIC-CAG-2260-F5</t>
  </si>
  <si>
    <t>MNT-RASP-EHR-2U-CAS</t>
  </si>
  <si>
    <t>MNT-SLV-UPG-CAX-00360-L-M</t>
  </si>
  <si>
    <t>MNT-GLD-UPG-CAX-00360-L-M</t>
  </si>
  <si>
    <t>MNT-GPL-UPG-CAX-00360-L-M</t>
  </si>
  <si>
    <t>MNT-PLT-UPG-CAX-00360-L-M</t>
  </si>
  <si>
    <t>MNT-SLV-UPG-CAX-00360-M-H</t>
  </si>
  <si>
    <t>MNT-GLD-UPG-CAX-00360-M-H</t>
  </si>
  <si>
    <t>MNT-GPL-UPG-CAX-00360-M-H</t>
  </si>
  <si>
    <t>MNT-PLT-UPG-CAX-00360-M-H</t>
  </si>
  <si>
    <t>MNT-SLV-UPG-CAX-00360-L-H</t>
  </si>
  <si>
    <t>MNT-GLD-UPG-CAX-00360-L-H</t>
  </si>
  <si>
    <t>MNT-GPL-UPG-CAX-00360-L-H</t>
  </si>
  <si>
    <t>MNT-PLT-UPG-CAX-00360-L-H</t>
  </si>
  <si>
    <t>MNT-SLV-UPG-CAP-02260-L-M</t>
  </si>
  <si>
    <t>MNT-GLD-UPG-CAP-02260-L-M</t>
  </si>
  <si>
    <t>MNT-GPL-UPG-CAP-02260-L-M</t>
  </si>
  <si>
    <t>MNT-PLT-UPG-CAP-02260-L-M</t>
  </si>
  <si>
    <t>MNT-SLV-UPG-CAP-02260-M-H</t>
  </si>
  <si>
    <t>MNT-GLD-UPG-CAP-02260-M-H</t>
  </si>
  <si>
    <t>MNT-GPL-UPG-CAP-02260-M-H</t>
  </si>
  <si>
    <t>MNT-PLT-UPG-CAP-02260-M-H</t>
  </si>
  <si>
    <t>MNT-SLV-UPG-CAP-02260-L-H</t>
  </si>
  <si>
    <t>MNT-GLD-UPG-CAP-02260-L-H</t>
  </si>
  <si>
    <t>MNT-GPL-UPG-CAP-02260-L-H</t>
  </si>
  <si>
    <t>MNT-PLT-UPG-CAP-02260-L-H</t>
  </si>
  <si>
    <t>MNT-SLV-UPG-CAG-02260-F1-F2</t>
  </si>
  <si>
    <t>MNT-GLD-UPG-CAG-02260-F1-F2</t>
  </si>
  <si>
    <t>MNT-GPL-UPG-CAG-02260-F1-F2</t>
  </si>
  <si>
    <t>MNT-PLT-UPG-CAG-02260-F1-F2</t>
  </si>
  <si>
    <t>MNT-SLV-UPG-CAG-02260-F1-F3</t>
  </si>
  <si>
    <t>MNT-GLD-UPG-CAG-02260-F1-F3</t>
  </si>
  <si>
    <t>MNT-GPL-UPG-CAG-02260-F1-F3</t>
  </si>
  <si>
    <t>MNT-PLT-UPG-CAG-02260-F1-F3</t>
  </si>
  <si>
    <t>MNT-SLV-UPG-CAG-02260-F1-F4</t>
  </si>
  <si>
    <t>MNT-GLD-UPG-CAG-02260-F1-F4</t>
  </si>
  <si>
    <t>MNT-GPL-UPG-CAG-02260-F1-F4</t>
  </si>
  <si>
    <t>MNT-PLT-UPG-CAG-02260-F1-F4</t>
  </si>
  <si>
    <t>MNT-SLV-UPG-CAG-02260-F1-F5</t>
  </si>
  <si>
    <t>MNT-GLD-UPG-CAG-02260-F1-F5</t>
  </si>
  <si>
    <t>MNT-GPL-UPG-CAG-02260-F1-F5</t>
  </si>
  <si>
    <t>MNT-PLT-UPG-CAG-02260-F1-F5</t>
  </si>
  <si>
    <t>MNT-SLV-UPG-CAG-02260-F2-F3</t>
  </si>
  <si>
    <t>MNT-GLD-UPG-CAG-02260-F2-F3</t>
  </si>
  <si>
    <t>MNT-GPL-UPG-CAG-02260-F2-F3</t>
  </si>
  <si>
    <t>MNT-PLT-UPG-CAG-02260-F2-F3</t>
  </si>
  <si>
    <t>MNT-SLV-UPG-CAG-02260-F2-F4</t>
  </si>
  <si>
    <t>MNT-GLD-UPG-CAG-02260-F2-F4</t>
  </si>
  <si>
    <t>MNT-GPL-UPG-CAG-02260-F2-F4</t>
  </si>
  <si>
    <t>MNT-PLT-UPG-CAG-02260-F2-F4</t>
  </si>
  <si>
    <t>MNT-SLV-UPG-CAG-02260-F2-F5</t>
  </si>
  <si>
    <t>MNT-GLD-UPG-CAG-02260-F2-F5</t>
  </si>
  <si>
    <t>MNT-GPL-UPG-CAG-02260-F2-F5</t>
  </si>
  <si>
    <t>MNT-PLT-UPG-CAG-02260-F2-F5</t>
  </si>
  <si>
    <t>MNT-SLV-UPG-CAG-02260-F3-F4</t>
  </si>
  <si>
    <t>MNT-GLD-UPG-CAG-02260-F3-F4</t>
  </si>
  <si>
    <t>MNT-GPL-UPG-CAG-02260-F3-F4</t>
  </si>
  <si>
    <t>MNT-PLT-UPG-CAG-02260-F3-F4</t>
  </si>
  <si>
    <t>MNT-SLV-UPG-CAG-02260-F3-F5</t>
  </si>
  <si>
    <t>MNT-GLD-UPG-CAG-02260-F3-F5</t>
  </si>
  <si>
    <t>MNT-GPL-UPG-CAG-02260-F3-F5</t>
  </si>
  <si>
    <t>MNT-PLT-UPG-CAG-02260-F3-F5</t>
  </si>
  <si>
    <t>MNT-SLV-UPG-CAG-02260-F4-F5</t>
  </si>
  <si>
    <t>MNT-GLD-UPG-CAG-02260-F4-F5</t>
  </si>
  <si>
    <t>MNT-GPL-UPG-CAG-02260-F4-F5</t>
  </si>
  <si>
    <t>MNT-PLT-UPG-CAG-02260-F4-F5</t>
  </si>
  <si>
    <t>MNT-RASP-SLV-UPG-CAP-02260-L-M</t>
  </si>
  <si>
    <t>MNT-RASP-GLD-UPG-CAP-02260-L-M</t>
  </si>
  <si>
    <t>MNT-RASP-GPL-UPG-CAP-02260-L-M</t>
  </si>
  <si>
    <t>MNT-RASP-PLT-UPG-CAP-02260-L-M</t>
  </si>
  <si>
    <t>MNT-RASP-SLV-UPG-CAP-02260-M-H</t>
  </si>
  <si>
    <t>MNT-RASP-GLD-UPG-CAP-02260-M-H</t>
  </si>
  <si>
    <t>MNT-RASP-GPL-UPG-CAP-02260-M-H</t>
  </si>
  <si>
    <t>MNT-RASP-PLT-UPG-CAP-02260-M-H</t>
  </si>
  <si>
    <t>MNT-RASP-SLV-UPG-CAP-02260-L-H</t>
  </si>
  <si>
    <t>MNT-RASP-GLD-UPG-CAP-02260-L-H</t>
  </si>
  <si>
    <t>MNT-RASP-GPL-UPG-CAP-02260-L-H</t>
  </si>
  <si>
    <t>MNT-RASP-PLT-UPG-CAP-02260-L-H</t>
  </si>
  <si>
    <t>MNT-RASP-SLV-UPG-CAX-00360-L-M</t>
  </si>
  <si>
    <t>MNT-RASP-GLD-UPG-CAX-00360-L-M</t>
  </si>
  <si>
    <t>MNT-RASP-GPL-UPG-CAX-00360-L-M</t>
  </si>
  <si>
    <t>MNT-RASP-PLT-UPG-CAX-00360-L-M</t>
  </si>
  <si>
    <t>MNT-RASP-SLV-UPG-CAX-00360-M-H</t>
  </si>
  <si>
    <t>MNT-RASP-GLD-UPG-CAX-00360-M-H</t>
  </si>
  <si>
    <t>MNT-RASP-GPL-UPG-CAX-00360-M-H</t>
  </si>
  <si>
    <t>MNT-RASP-PLT-UPG-CAX-00360-M-H</t>
  </si>
  <si>
    <t>MNT-RASP-SLV-UPG-CAX-00360-L-H</t>
  </si>
  <si>
    <t>MNT-RASP-GLD-UPG-CAX-00360-L-H</t>
  </si>
  <si>
    <t>MNT-RASP-GPL-UPG-CAX-00360-L-H</t>
  </si>
  <si>
    <t>MNT-RASP-PLT-UPG-CAX-00360-L-H</t>
  </si>
  <si>
    <t>Virtual Steelhead Support</t>
  </si>
  <si>
    <t>MNT-VSH-250</t>
  </si>
  <si>
    <t>MNT-VSH-550</t>
  </si>
  <si>
    <t>MNT-VSH-1050</t>
  </si>
  <si>
    <t>MNT-VSH-2050</t>
  </si>
  <si>
    <t>MNT-RASP-VSH-250</t>
  </si>
  <si>
    <t>MNT-RASP-VSH-550</t>
  </si>
  <si>
    <t>MNT-RASP-VSH-1050</t>
  </si>
  <si>
    <t>MNT-RASP-VSH-2050</t>
  </si>
  <si>
    <t>MNT-EHR-1U</t>
  </si>
  <si>
    <t>Annual Non-returned Disc/Memory Support-1U</t>
  </si>
  <si>
    <t>Annual Non-returned Disc/Memory Support-7050</t>
  </si>
  <si>
    <t>MNT-RASP-EHR-1U</t>
  </si>
  <si>
    <t xml:space="preserve"> Non-returned Disc/Memory RASP Support-1U</t>
  </si>
  <si>
    <t>MNT-RASP-EHR-3U</t>
  </si>
  <si>
    <t>Disc/Memory Support-xx20/xx50/INT9350/WWA 3U (RASP)</t>
  </si>
  <si>
    <t xml:space="preserve"> Non-returned Disc/Memory RASP Support-3U</t>
  </si>
  <si>
    <t>MNT-CSP-PE</t>
  </si>
  <si>
    <t>MNT-RASP-CSP-PE</t>
  </si>
  <si>
    <t>MNT-SLV-CSK-01100</t>
  </si>
  <si>
    <t>CSK-01100 Silver Support</t>
  </si>
  <si>
    <t>MNT-GLD-CSK-01100</t>
  </si>
  <si>
    <t>CSK-01100 Gold Support</t>
  </si>
  <si>
    <t>MNT-GPL-CSK-01100</t>
  </si>
  <si>
    <t>CSK-01100 Gold Plus Support</t>
  </si>
  <si>
    <t>MNT-PLT-CSK-01100</t>
  </si>
  <si>
    <t>CSK-01100 Platinum Support</t>
  </si>
  <si>
    <t>MNT-SLV-CSK-02100</t>
  </si>
  <si>
    <t>CSK-02100 Silver Support</t>
  </si>
  <si>
    <t>MNT-GLD-CSK-02100</t>
  </si>
  <si>
    <t>CSK-02100 Gold Support</t>
  </si>
  <si>
    <t>MNT-GPL-CSK-02100</t>
  </si>
  <si>
    <t>CSK-02100 Gold Plus Support</t>
  </si>
  <si>
    <t>MNT-PLT-CSK-02100</t>
  </si>
  <si>
    <t>CSK-02100 Platinum Support</t>
  </si>
  <si>
    <t>MNT-SLV-CSK-02200</t>
  </si>
  <si>
    <t>CSK-02200 Silver Support</t>
  </si>
  <si>
    <t>MNT-GLD-CSK-02200</t>
  </si>
  <si>
    <t>CSK-02200 Gold Support</t>
  </si>
  <si>
    <t>MNT-GPL-CSK-02200</t>
  </si>
  <si>
    <t>CSK-02200 Gold Plus Support</t>
  </si>
  <si>
    <t>MNT-PLT-CSK-02200</t>
  </si>
  <si>
    <t>CSK-02200 Platinum Support</t>
  </si>
  <si>
    <t>MNT-SLV-CSK-03100</t>
  </si>
  <si>
    <t>CSK-03100 Silver Support</t>
  </si>
  <si>
    <t>MNT-GLD-CSK-03100</t>
  </si>
  <si>
    <t>CSK-03100 Gold Support</t>
  </si>
  <si>
    <t>MNT-GPL-CSK-03100</t>
  </si>
  <si>
    <t>CSK-03100 Gold Plus Support</t>
  </si>
  <si>
    <t>MNT-PLT-CSK-03100</t>
  </si>
  <si>
    <t>CSK-03100 Platinum Support</t>
  </si>
  <si>
    <t>MNT-SLV-CSK-03200</t>
  </si>
  <si>
    <t>CSK-03200 Silver Support</t>
  </si>
  <si>
    <t>MNT-GLD-CSK-03200</t>
  </si>
  <si>
    <t>CSK-03200 Gold Support</t>
  </si>
  <si>
    <t>MNT-GPL-CSK-03200</t>
  </si>
  <si>
    <t>CSK-03200 Gold Plus Support</t>
  </si>
  <si>
    <t>MNT-PLT-CSK-03200</t>
  </si>
  <si>
    <t>CSK-03200 Platinum Support</t>
  </si>
  <si>
    <t>MNT-EHR-CSK-1U</t>
  </si>
  <si>
    <t>MNT-EHR-CSK-2U</t>
  </si>
  <si>
    <t>MNT-EHR-CSK-3U</t>
  </si>
  <si>
    <t>MNT-RASP-SLV-CSK-01100</t>
  </si>
  <si>
    <t>CSK-01100 Silver Partner provided Support (RASP)</t>
  </si>
  <si>
    <t>MNT-RASP-GLD-CSK-01100</t>
  </si>
  <si>
    <t>CSK-01100 Gold Partner provided Support (RASP)</t>
  </si>
  <si>
    <t>MNT-RASP-GPL-CSK-01100</t>
  </si>
  <si>
    <t>CSK-01100 Gold Plus Partner provided Support (RASP)</t>
  </si>
  <si>
    <t>MNT-RASP-PLT-CSK-01100</t>
  </si>
  <si>
    <t>CSK-01100 Platinum Partner provided Support (RASP)</t>
  </si>
  <si>
    <t>MNT-RASP-SLV-CSK-02100</t>
  </si>
  <si>
    <t>CSK-02100 Silver Partner provided Support (RASP)</t>
  </si>
  <si>
    <t>MNT-RASP-GLD-CSK-02100</t>
  </si>
  <si>
    <t>CSK-02100 Gold Partner provided Support (RASP)</t>
  </si>
  <si>
    <t>MNT-RASP-GPL-CSK-02100</t>
  </si>
  <si>
    <t>CSK-02100 Gold Plus Partner provided Support (RASP)</t>
  </si>
  <si>
    <t>MNT-RASP-PLT-CSK-02100</t>
  </si>
  <si>
    <t>CSK-02100 Platinum Partner provided Support (RASP)</t>
  </si>
  <si>
    <t>MNT-RASP-SLV-CSK-02200</t>
  </si>
  <si>
    <t>CSK-02200 Silver Partner provided Support (RASP)</t>
  </si>
  <si>
    <t>MNT-RASP-GLD-CSK-02200</t>
  </si>
  <si>
    <t>CSK-02200 Gold Partner provided Support (RASP)</t>
  </si>
  <si>
    <t>MNT-RASP-GPL-CSK-02200</t>
  </si>
  <si>
    <t>CSK-02200 Gold Plus Partner provided Support (RASP)</t>
  </si>
  <si>
    <t>MNT-RASP-PLT-CSK-02200</t>
  </si>
  <si>
    <t>CSK-02200 Platinum Partner provided Support (RASP)</t>
  </si>
  <si>
    <t>MNT-RASP-SLV-CSK-03100</t>
  </si>
  <si>
    <t>CSK-03100 Silver Partner provided Support (RASP)</t>
  </si>
  <si>
    <t>MNT-RASP-GLD-CSK-03100</t>
  </si>
  <si>
    <t>CSK-03100 Gold Partner provided Support (RASP)</t>
  </si>
  <si>
    <t>MNT-RASP-GPL-CSK-03100</t>
  </si>
  <si>
    <t>CSK-03100 Gold Plus Partner provided Support (RASP)</t>
  </si>
  <si>
    <t>MNT-RASP-PLT-CSK-03100</t>
  </si>
  <si>
    <t>CSK-03100 Platinum Partner provided Support (RASP)</t>
  </si>
  <si>
    <t>MNT-RASP-SLV-CSK-03200</t>
  </si>
  <si>
    <t>CSK-03200 Silver Partner provided Support (RASP)</t>
  </si>
  <si>
    <t>MNT-RASP-GLD-CSK-03200</t>
  </si>
  <si>
    <t>CSK-03200 Gold Partner provided Support (RASP)</t>
  </si>
  <si>
    <t>MNT-RASP-GPL-CSK-03200</t>
  </si>
  <si>
    <t>CSK-03200 Gold Plus Partner provided Support (RASP)</t>
  </si>
  <si>
    <t>MNT-RASP-PLT-CSK-03200</t>
  </si>
  <si>
    <t>CSK-03200 Platinum Partner provided Support (RASP)</t>
  </si>
  <si>
    <t>MNT-RASP-EHR-CSK-1U</t>
  </si>
  <si>
    <t>MNT-RASP-EHR-CSK-2U</t>
  </si>
  <si>
    <t>MNT-RASP-EHR-CSK-3U</t>
  </si>
  <si>
    <t>MNT-SLV-CAX-00100</t>
  </si>
  <si>
    <t>MNT-GLD-CAX-00100</t>
  </si>
  <si>
    <t>MNT-GPL-CAX-00100</t>
  </si>
  <si>
    <t>MNT-PLT-CAX-00100</t>
  </si>
  <si>
    <t>MNT-SLV-CAX-00200</t>
  </si>
  <si>
    <t>MNT-GLD-CAX-00200</t>
  </si>
  <si>
    <t>MNT-GPL-CAX-00200</t>
  </si>
  <si>
    <t>MNT-PLT-CAX-00200</t>
  </si>
  <si>
    <t>MNT-SLV-CAX-00300</t>
  </si>
  <si>
    <t>MNT-GLD-CAX-00300</t>
  </si>
  <si>
    <t>MNT-GPL-CAX-00300</t>
  </si>
  <si>
    <t>MNT-PLT-CAX-00300</t>
  </si>
  <si>
    <t>MNT-SLV-CAP-02120</t>
  </si>
  <si>
    <t>MNT-GLD-CAP-02120</t>
  </si>
  <si>
    <t>MNT-GPL-CAP-02120</t>
  </si>
  <si>
    <t>MNT-PLT-CAP-02120</t>
  </si>
  <si>
    <t>MNT-SLV-CAP-02140</t>
  </si>
  <si>
    <t>MNT-GLD-CAP-02140</t>
  </si>
  <si>
    <t>MNT-GPL-CAP-02140</t>
  </si>
  <si>
    <t>MNT-PLT-CAP-02140</t>
  </si>
  <si>
    <t>MNT-SLV-CAP-02160</t>
  </si>
  <si>
    <t>MNT-GLD-CAP-02160</t>
  </si>
  <si>
    <t>MNT-GPL-CAP-02160</t>
  </si>
  <si>
    <t>MNT-PLT-CAP-02160</t>
  </si>
  <si>
    <t>MNT-SLV-CAP-04100</t>
  </si>
  <si>
    <t>MNT-GLD-CAP-04100</t>
  </si>
  <si>
    <t>MNT-GPL-CAP-04100</t>
  </si>
  <si>
    <t>MNT-PLT-CAP-04100</t>
  </si>
  <si>
    <t>MNT-SLV-CAP-04110</t>
  </si>
  <si>
    <t>MNT-GLD-CAP-04110</t>
  </si>
  <si>
    <t>MNT-GPL-CAP-04110</t>
  </si>
  <si>
    <t>MNT-PLT-CAP-04110</t>
  </si>
  <si>
    <t>MNT-SLV-CAG-02100-F1</t>
  </si>
  <si>
    <t>MNT-GLD-CAG-02100-F1</t>
  </si>
  <si>
    <t>MNT-GPL-CAG-02100-F1</t>
  </si>
  <si>
    <t>MNT-PLT-CAG-02100-F1</t>
  </si>
  <si>
    <t>MNT-SLV-CAG-02100-F2</t>
  </si>
  <si>
    <t>MNT-GLD-CAG-02100-F2</t>
  </si>
  <si>
    <t>MNT-GPL-CAG-02100-F2</t>
  </si>
  <si>
    <t>MNT-PLT-CAG-02100-F2</t>
  </si>
  <si>
    <t>MNT-SLV-CAG-02100-F3</t>
  </si>
  <si>
    <t>MNT-GLD-CAG-02100-F3</t>
  </si>
  <si>
    <t>MNT-GPL-CAG-02100-F3</t>
  </si>
  <si>
    <t>MNT-PLT-CAG-02100-F3</t>
  </si>
  <si>
    <t>MNT-SLV-CAG-02100-F4</t>
  </si>
  <si>
    <t>MNT-GLD-CAG-02100-F4</t>
  </si>
  <si>
    <t>MNT-GPL-CAG-02100-F4</t>
  </si>
  <si>
    <t>MNT-PLT-CAG-02100-F4</t>
  </si>
  <si>
    <t>MNT-SLV-CAG-02100-F5</t>
  </si>
  <si>
    <t>MNT-GLD-CAG-02100-F5</t>
  </si>
  <si>
    <t>MNT-GPL-CAG-02100-F5</t>
  </si>
  <si>
    <t>MNT-PLT-CAG-02100-F5</t>
  </si>
  <si>
    <t>MNT-SLV-CAS-02100-2TX</t>
  </si>
  <si>
    <t>CAS-02100-2TX Silver Support</t>
  </si>
  <si>
    <t>MNT-GLD-CAS-02100-2TX</t>
  </si>
  <si>
    <t>CAS-02100-2TX Gold Support</t>
  </si>
  <si>
    <t>MNT-GPL-CAS-02100-2TX</t>
  </si>
  <si>
    <t>CAS-02100-2TX Gold Plus Support</t>
  </si>
  <si>
    <t>MNT-PLT-CAS-02100-2TX</t>
  </si>
  <si>
    <t>CAS-02100-2TX Platinum Support</t>
  </si>
  <si>
    <t>MNT-SLV-CAS-02100-2SX</t>
  </si>
  <si>
    <t>CAS-02100-2SX Silver Support</t>
  </si>
  <si>
    <t>MNT-GLD-CAS-02100-2SX</t>
  </si>
  <si>
    <t>CAS-02100-2SX Gold Support</t>
  </si>
  <si>
    <t>MNT-GPL-CAS-02100-2SX</t>
  </si>
  <si>
    <t>CAS-02100-2SX Gold Plus Support</t>
  </si>
  <si>
    <t>MNT-PLT-CAS-02100-2SX</t>
  </si>
  <si>
    <t>CAS-02100-2SX Platinum Support</t>
  </si>
  <si>
    <t>MNT-SLV-CAS-02100-2LX</t>
  </si>
  <si>
    <t>CAS-02100-2LX Silver Support</t>
  </si>
  <si>
    <t>MNT-GLD-CAS-02100-2LX</t>
  </si>
  <si>
    <t>CAS-02100-2LX Gold Support</t>
  </si>
  <si>
    <t>MNT-GPL-CAS-02100-2LX</t>
  </si>
  <si>
    <t>CAS-02100-2LX Gold Plus Support</t>
  </si>
  <si>
    <t>MNT-PLT-CAS-02100-2LX</t>
  </si>
  <si>
    <t>CAS-02100-2LX Platinum Support</t>
  </si>
  <si>
    <t>MNT-SLV-CAS-02100-4TX</t>
  </si>
  <si>
    <t>CAS-02100-4TX Silver Support</t>
  </si>
  <si>
    <t>MNT-GLD-CAS-02100-4TX</t>
  </si>
  <si>
    <t>CAS-02100-4TX Gold Support</t>
  </si>
  <si>
    <t>MNT-GPL-CAS-02100-4TX</t>
  </si>
  <si>
    <t>CAS-02100-4TX Gold Plus Support</t>
  </si>
  <si>
    <t>MNT-PLT-CAS-02100-4TX</t>
  </si>
  <si>
    <t>CAS-02100-4TX Platinum Support</t>
  </si>
  <si>
    <t>MNT-SLV-CAS-02100-4SX</t>
  </si>
  <si>
    <t>CAS-02100-4SX Silver Support</t>
  </si>
  <si>
    <t>MNT-GLD-CAS-02100-4SX</t>
  </si>
  <si>
    <t>CAS-02100-4SX Gold Support</t>
  </si>
  <si>
    <t>MNT-GPL-CAS-02100-4SX</t>
  </si>
  <si>
    <t>CAS-02100-4SX Gold Plus Support</t>
  </si>
  <si>
    <t>MNT-PLT-CAS-02100-4SX</t>
  </si>
  <si>
    <t>CAS-02100-4SX Platinum Support</t>
  </si>
  <si>
    <t>MNT-SLV-CAS-02100-2SR</t>
  </si>
  <si>
    <t>CAS-02100-2SR Silver Support</t>
  </si>
  <si>
    <t>MNT-GLD-CAS-02100-2SR</t>
  </si>
  <si>
    <t>CAS-02100-2SR Gold Support</t>
  </si>
  <si>
    <t>MNT-GPL-CAS-02100-2SR</t>
  </si>
  <si>
    <t>CAS-02100-2SR Gold Plus Support</t>
  </si>
  <si>
    <t>MNT-PLT-CAS-02100-2SR</t>
  </si>
  <si>
    <t>CAS-02100-2SR Platinum Support</t>
  </si>
  <si>
    <t>MNT-SLV-CAS-02100-2LR</t>
  </si>
  <si>
    <t>CAS-02100-2LR Silver Support</t>
  </si>
  <si>
    <t>MNT-GLD-CAS-02100-2LR</t>
  </si>
  <si>
    <t>CAS-02100-2LR Gold Support</t>
  </si>
  <si>
    <t>MNT-GPL-CAS-02100-2LR</t>
  </si>
  <si>
    <t>CAS-02100-2LR Gold Plus Support</t>
  </si>
  <si>
    <t>MNT-PLT-CAS-02100-2LR</t>
  </si>
  <si>
    <t>CAS-02100-2LR Platinum Support</t>
  </si>
  <si>
    <t>MNT-CAA-CAX</t>
  </si>
  <si>
    <t>Cascade Analytics Support Express</t>
  </si>
  <si>
    <t>MNT-CAA-CAP-02100</t>
  </si>
  <si>
    <t>Cascade Analytics Support Standard Profiler</t>
  </si>
  <si>
    <t>MNT-CAA-CAP-04100</t>
  </si>
  <si>
    <t>Cascade Analytics Support Enterprise Profiler</t>
  </si>
  <si>
    <t>MNT-CAA-EXPRESS-MAZU</t>
  </si>
  <si>
    <t>Mazu Analytics Support Express</t>
  </si>
  <si>
    <t>MNT-CAA-STANDARD-MAZU</t>
  </si>
  <si>
    <t>Mazu Analytics Support Standard Profiler</t>
  </si>
  <si>
    <t>MNT-CAA-ENTERPRISE-MAZU</t>
  </si>
  <si>
    <t>Mazu Analytics Support Enterprise Profiler</t>
  </si>
  <si>
    <t>MNT-CPD-00250-T1</t>
  </si>
  <si>
    <t>MNT-CPD-00500-T2</t>
  </si>
  <si>
    <t>MNT-CPD-01000-T3</t>
  </si>
  <si>
    <t>MNT-CPD-02500-T4</t>
  </si>
  <si>
    <t>MNT-CPD-05000-T5</t>
  </si>
  <si>
    <t>MNT-CPD-05000-T6</t>
  </si>
  <si>
    <t>MNT-EHR-CAP</t>
  </si>
  <si>
    <t>MNT-EHR-CGS</t>
  </si>
  <si>
    <t>MNT-EHR-CAX</t>
  </si>
  <si>
    <t>MNT-RASP-SLV-CAX-00100</t>
  </si>
  <si>
    <t>MNT-RASP-GLD-CAX-00100</t>
  </si>
  <si>
    <t>MNT-RASP-GPL-CAX-00100</t>
  </si>
  <si>
    <t>MNT-RASP-PLT-CAX-00100</t>
  </si>
  <si>
    <t>MNT-RASP-SLV-CAX-00200</t>
  </si>
  <si>
    <t>MNT-RASP-GLD-CAX-00200</t>
  </si>
  <si>
    <t>MNT-RASP-GPL-CAX-00200</t>
  </si>
  <si>
    <t>MNT-RASP-PLT-CAX-00200</t>
  </si>
  <si>
    <t>MNT-RASP-SLV-CAX-00300</t>
  </si>
  <si>
    <t>MNT-RASP-GLD-CAX-00300</t>
  </si>
  <si>
    <t>MNT-RASP-GPL-CAX-00300</t>
  </si>
  <si>
    <t>MNT-RASP-PLT-CAX-00300</t>
  </si>
  <si>
    <t>MNT-RASP-SLV-CAP-02120</t>
  </si>
  <si>
    <t>MNT-RASP-GLD-CAP-02120</t>
  </si>
  <si>
    <t>MNT-RASP-GPL-CAP-02120</t>
  </si>
  <si>
    <t>MNT-RASP-PLT-CAP-02120</t>
  </si>
  <si>
    <t>MNT-RASP-SLV-CAP-02140</t>
  </si>
  <si>
    <t>MNT-RASP-GLD-CAP-02140</t>
  </si>
  <si>
    <t>MNT-RASP-GPL-CAP-02140</t>
  </si>
  <si>
    <t>MNT-RASP-PLT-CAP-02140</t>
  </si>
  <si>
    <t>MNT-RASP-SLV-CAP-02160</t>
  </si>
  <si>
    <t>MNT-RASP-GLD-CAP-02160</t>
  </si>
  <si>
    <t>MNT-RASP-GPL-CAP-02160</t>
  </si>
  <si>
    <t>MNT-RASP-PLT-CAP-02160</t>
  </si>
  <si>
    <t>MNT-RASP-SLV-CAP-04100</t>
  </si>
  <si>
    <t>MNT-RASP-GLD-CAP-04100</t>
  </si>
  <si>
    <t>MNT-RASP-GPL-CAP-04100</t>
  </si>
  <si>
    <t>MNT-RASP-PLT-CAP-04100</t>
  </si>
  <si>
    <t>Cascade Profile 4100 Cluster Platinum Support (RASP)</t>
  </si>
  <si>
    <t>Cascade Profile 4100 Cluster Platinum RASP Support</t>
  </si>
  <si>
    <t>MNT-RASP-SLV-CAP-04110</t>
  </si>
  <si>
    <t>MNT-RASP-GLD-CAP-04110</t>
  </si>
  <si>
    <t>MNT-RASP-GPL-CAP-04110</t>
  </si>
  <si>
    <t>MNT-RASP-PLT-CAP-04110</t>
  </si>
  <si>
    <t>MNT-RASP-SLV-CAG-02100-F1</t>
  </si>
  <si>
    <t>MNT-RASP-GLD-CAG-02100-F1</t>
  </si>
  <si>
    <t>MNT-RASP-GPL-CAG-02100-F1</t>
  </si>
  <si>
    <t>MNT-RASP-PLT-CAG-02100-F1</t>
  </si>
  <si>
    <t>MNT-RASP-SLV-CAG-02100-F2</t>
  </si>
  <si>
    <t>MNT-RASP-GLD-CAG-02100-F2</t>
  </si>
  <si>
    <t>MNT-RASP-GPL-CAG-02100-F2</t>
  </si>
  <si>
    <t>MNT-RASP-PLT-CAG-02100-F2</t>
  </si>
  <si>
    <t>MNT-RASP-SLV-CAG-02100-F3</t>
  </si>
  <si>
    <t>MNT-RASP-GLD-CAG-02100-F3</t>
  </si>
  <si>
    <t>MNT-RASP-GPL-CAG-02100-F3</t>
  </si>
  <si>
    <t>MNT-RASP-PLT-CAG-02100-F3</t>
  </si>
  <si>
    <t>MNT-RASP-SLV-CAG-02100-F4</t>
  </si>
  <si>
    <t>MNT-RASP-GLD-CAG-02100-F4</t>
  </si>
  <si>
    <t>MNT-RASP-GPL-CAG-02100-F4</t>
  </si>
  <si>
    <t>MNT-RASP-PLT-CAG-02100-F4</t>
  </si>
  <si>
    <t>MNT-RASP-SLV-CAG-02100-F5</t>
  </si>
  <si>
    <t>MNT-RASP-GLD-CAG-02100-F5</t>
  </si>
  <si>
    <t>MNT-RASP-GPL-CAG-02100-F5</t>
  </si>
  <si>
    <t>MNT-RASP-PLT-CAG-02100-F5</t>
  </si>
  <si>
    <t>MNT-RASP-SLV-CAS-02100-2TX</t>
  </si>
  <si>
    <t>CAS-02100-2TX Silver Support (RASP)</t>
  </si>
  <si>
    <t>CAS-02100-2TX Silver RASP Support</t>
  </si>
  <si>
    <t>MNT-RASP-GLD-CAS-02100-2TX</t>
  </si>
  <si>
    <t>CAS-02100-2TX Gold Support (RASP)</t>
  </si>
  <si>
    <t>CAS-02100-2TX Gold RASP Support</t>
  </si>
  <si>
    <t>MNT-RASP-GPL-CAS-02100-2TX</t>
  </si>
  <si>
    <t>CAS-02100-2TX Gold Plus Support (RASP)</t>
  </si>
  <si>
    <t>CAS-02100-2TX Gold Plus RASP Support</t>
  </si>
  <si>
    <t>MNT-RASP-PLT-CAS-02100-2TX</t>
  </si>
  <si>
    <t>CAS-02100-2TX Platinum Support (RASP)</t>
  </si>
  <si>
    <t>CAS-02100-2TX Platinum RASP Support</t>
  </si>
  <si>
    <t>MNT-RASP-SLV-CAS-02100-2SX</t>
  </si>
  <si>
    <t>CAS-02100-2SX Silver Support (RASP)</t>
  </si>
  <si>
    <t>CAS-02100-2SX Silver RASP Support</t>
  </si>
  <si>
    <t>MNT-RASP-GLD-CAS-02100-2SX</t>
  </si>
  <si>
    <t>CAS-02100-2SX Gold Support (RASP)</t>
  </si>
  <si>
    <t>CAS-02100-2SX Gold RASP Support</t>
  </si>
  <si>
    <t>MNT-RASP-GPL-CAS-02100-2SX</t>
  </si>
  <si>
    <t>CAS-02100-2SX Gold Plus Support (RASP)</t>
  </si>
  <si>
    <t>CAS-02100-2SX Gold Plus RASP Support</t>
  </si>
  <si>
    <t>MNT-RASP-PLT-CAS-02100-2SX</t>
  </si>
  <si>
    <t>CAS-02100-2SX Platinum Support (RASP)</t>
  </si>
  <si>
    <t>CAS-02100-2SX Platinum RASP Support</t>
  </si>
  <si>
    <t>MNT-RASP-SLV-CAS-02100-2LX</t>
  </si>
  <si>
    <t>CAS-02100-2LX Silver Support (RASP)</t>
  </si>
  <si>
    <t>CAS-02100-2LX Silver RASP Support</t>
  </si>
  <si>
    <t>MNT-RASP-GLD-CAS-02100-2LX</t>
  </si>
  <si>
    <t>CAS-02100-2LX Gold Support (RASP)</t>
  </si>
  <si>
    <t>CAS-02100-2LX Gold RASP Support</t>
  </si>
  <si>
    <t>MNT-RASP-GPL-CAS-02100-2LX</t>
  </si>
  <si>
    <t>CAS-02100-2LX Gold Plus Support (RASP)</t>
  </si>
  <si>
    <t>CAS-02100-2LX Gold Plus RASP Support</t>
  </si>
  <si>
    <t>MNT-RASP-PLT-CAS-02100-2LX</t>
  </si>
  <si>
    <t>CAS-02100-2LX Platinum Support (RASP)</t>
  </si>
  <si>
    <t>CAS-02100-2LX Platinum RASP Support</t>
  </si>
  <si>
    <t>MNT-RASP-SLV-CAS-02100-4TX</t>
  </si>
  <si>
    <t>CAS-02100-4TX Silver Support (RASP)</t>
  </si>
  <si>
    <t>CAS-02100-4TX Silver RASP Support</t>
  </si>
  <si>
    <t>MNT-RASP-GLD-CAS-02100-4TX</t>
  </si>
  <si>
    <t>CAS-02100-4TX Gold Support (RASP)</t>
  </si>
  <si>
    <t>CAS-02100-4TX Gold RASP Support</t>
  </si>
  <si>
    <t>MNT-RASP-GPL-CAS-02100-4TX</t>
  </si>
  <si>
    <t>CAS-02100-4TX Gold Plus Support (RASP)</t>
  </si>
  <si>
    <t>CAS-02100-4TX Gold Plus RASP Support</t>
  </si>
  <si>
    <t>MNT-RASP-PLT-CAS-02100-4TX</t>
  </si>
  <si>
    <t>CAS-02100-4TX Platinum Support (RASP)</t>
  </si>
  <si>
    <t>CAS-02100-4TX Platinum RASP Support</t>
  </si>
  <si>
    <t>MNT-RASP-SLV-CAS-02100-4SX</t>
  </si>
  <si>
    <t>CAS-02100-4SX Silver Support (RASP)</t>
  </si>
  <si>
    <t>CAS-02100-4SX Silver RASP Support</t>
  </si>
  <si>
    <t>MNT-RASP-GLD-CAS-02100-4SX</t>
  </si>
  <si>
    <t>CAS-02100-4SX Gold Support (RASP)</t>
  </si>
  <si>
    <t>CAS-02100-4SX Gold RASP Support</t>
  </si>
  <si>
    <t>MNT-RASP-GPL-CAS-02100-4SX</t>
  </si>
  <si>
    <t>CAS-02100-4SX Gold Plus Support (RASP)</t>
  </si>
  <si>
    <t>CAS-02100-4SX Gold Plus RASP Support</t>
  </si>
  <si>
    <t>MNT-RASP-PLT-CAS-02100-4SX</t>
  </si>
  <si>
    <t>CAS-02100-4SX Platinum Support (RASP)</t>
  </si>
  <si>
    <t>CAS-02100-4SX Platinum RASP Support</t>
  </si>
  <si>
    <t>MNT-RASP-SLV-CAS-02100-2SR</t>
  </si>
  <si>
    <t>CAS-02100-2SR Silver Support (RASP)</t>
  </si>
  <si>
    <t>CAS-02100-2SR Silver RASP Support</t>
  </si>
  <si>
    <t>MNT-RASP-GLD-CAS-02100-2SR</t>
  </si>
  <si>
    <t>CAS-02100-2SR Gold Support (RASP)</t>
  </si>
  <si>
    <t>CAS-02100-2SR Gold RASP Support</t>
  </si>
  <si>
    <t>MNT-RASP-GPL-CAS-02100-2SR</t>
  </si>
  <si>
    <t>CAS-02100-2SR Gold Plus Support (RASP)</t>
  </si>
  <si>
    <t>CAS-02100-2SR Gold Plus RASP Support</t>
  </si>
  <si>
    <t>MNT-RASP-PLT-CAS-02100-2SR</t>
  </si>
  <si>
    <t>CAS-02100-2SR Platinum Support (RASP)</t>
  </si>
  <si>
    <t>CAS-02100-2SR Platinum RASP Support</t>
  </si>
  <si>
    <t>MNT-RASP-SLV-CAS-02100-2LR</t>
  </si>
  <si>
    <t>CAS-02100-2LR Silver Support (RASP)</t>
  </si>
  <si>
    <t>CAS-02100-2LR Silver RASP Support</t>
  </si>
  <si>
    <t>MNT-RASP-GLD-CAS-02100-2LR</t>
  </si>
  <si>
    <t>CAS-02100-2LR Gold Support (RASP)</t>
  </si>
  <si>
    <t>CAS-02100-2LR Gold RASP Support</t>
  </si>
  <si>
    <t>MNT-RASP-GPL-CAS-02100-2LR</t>
  </si>
  <si>
    <t>CAS-02100-2LR Gold Plus Support (RASP)</t>
  </si>
  <si>
    <t>CAS-02100-2LR Gold Plus RASP Support</t>
  </si>
  <si>
    <t>MNT-RASP-PLT-CAS-02100-2LR</t>
  </si>
  <si>
    <t>CAS-02100-2LR Platinum Support (RASP)</t>
  </si>
  <si>
    <t>CAS-02100-2LR Platinum RASP Support</t>
  </si>
  <si>
    <t>MNT-RASP-CAA-CAX</t>
  </si>
  <si>
    <t>Cascade Analytics Support Express (RASP)</t>
  </si>
  <si>
    <t>Cascade Analytics RASP Support Express</t>
  </si>
  <si>
    <t>MNT-RASP-CAA-CAP-02100</t>
  </si>
  <si>
    <t>Cascade Analytics Support Standard Profiler (RASP)</t>
  </si>
  <si>
    <t>Cascade Analytics RASP Support Standard Profiler</t>
  </si>
  <si>
    <t>MNT-RASP-CAA-CAP-04100</t>
  </si>
  <si>
    <t>Cascade Analytics Support Enterprise Profiler (RASP)</t>
  </si>
  <si>
    <t>Cascade Analytics RASP Support Enterprise Profiler</t>
  </si>
  <si>
    <t>MNT-RASP-CAA-EXPRESS-MAZU</t>
  </si>
  <si>
    <t>Mazu Analytics Support Express (RASP)</t>
  </si>
  <si>
    <t>Mazu Analytics RASP Support Express</t>
  </si>
  <si>
    <t>MNT-RASP-CAA-STANDARD-MAZU</t>
  </si>
  <si>
    <t>Mazu Analytics Support Standard Profiler (RASP)</t>
  </si>
  <si>
    <t>Mazu Analytics RASP Support Standard Profiler</t>
  </si>
  <si>
    <t>MNT-RASP-CAA-ENTERPRISE-MAZU</t>
  </si>
  <si>
    <t>Mazu Analytics Support Enterprise Profiler (RASP)</t>
  </si>
  <si>
    <t>Mazu Analytics RASP Support Enterprise Profiler</t>
  </si>
  <si>
    <t>MNT-RASP-CPD-00250-T1</t>
  </si>
  <si>
    <t>MNT-RASP-CPD-00500-T2</t>
  </si>
  <si>
    <t>MNT-RASP-CPD-01000-T3</t>
  </si>
  <si>
    <t>MNT-RASP-CPD-02500-T4</t>
  </si>
  <si>
    <t>MNT-RASP-CPD-05000-T5</t>
  </si>
  <si>
    <t>MNT-RASP-CPD-05000-T6</t>
  </si>
  <si>
    <t>MNT-RASP-EHR-CAP</t>
  </si>
  <si>
    <t>MNT-RASP-EHR-CGS</t>
  </si>
  <si>
    <t>MNT-RASP-EHR-CAX</t>
  </si>
  <si>
    <t>MNT-SLV-UPG-CAX-100-200</t>
  </si>
  <si>
    <t>MNT-GLD-UPG-CAX-100-200</t>
  </si>
  <si>
    <t>MNT-GPL-UPG-CAX-100-200</t>
  </si>
  <si>
    <t>MNT-PLT-UPG-CAX-100-200</t>
  </si>
  <si>
    <t>MNT-SLV-UPG-CAX-200-300</t>
  </si>
  <si>
    <t>MNT-GLD-UPG-CAX-200-300</t>
  </si>
  <si>
    <t>MNT-GPL-UPG-CAX-200-300</t>
  </si>
  <si>
    <t>MNT-PLT-UPG-CAX-200-300</t>
  </si>
  <si>
    <t>MNT-SLV-UPG-CAP-02140</t>
  </si>
  <si>
    <t>MNT-GLD-UPG-CAP-02140</t>
  </si>
  <si>
    <t>MNT-GPL-UPG-CAP-02140</t>
  </si>
  <si>
    <t>MNT-PLT-UPG-CAP-02140</t>
  </si>
  <si>
    <t>MNT-SLV-UPG-CAP-02160</t>
  </si>
  <si>
    <t>MNT-GLD-UPG-CAP-02160</t>
  </si>
  <si>
    <t>MNT-GPL-UPG-CAP-02160</t>
  </si>
  <si>
    <t>MNT-PLT-UPG-CAP-02160</t>
  </si>
  <si>
    <t>MNT-SLV-UPG-CAG-F1-F2</t>
  </si>
  <si>
    <t>MNT-GLD-UPG-CAG-F1-F2</t>
  </si>
  <si>
    <t>MNT-GPL-UPG-CAG-F1-F2</t>
  </si>
  <si>
    <t>MNT-PLT-UPG-CAG-F1-F2</t>
  </si>
  <si>
    <t>MNT-SLV-UPG-CAG-F2-F3</t>
  </si>
  <si>
    <t>MNT-GLD-UPG-CAG-F2-F3</t>
  </si>
  <si>
    <t>MNT-GPL-UPG-CAG-F2-F3</t>
  </si>
  <si>
    <t>MNT-PLT-UPG-CAG-F2-F3</t>
  </si>
  <si>
    <t>MNT-SLV-UPG-CAG-F3-F4</t>
  </si>
  <si>
    <t>MNT-GLD-UPG-CAG-F3-F4</t>
  </si>
  <si>
    <t>MNT-GPL-UPG-CAG-F3-F4</t>
  </si>
  <si>
    <t>MNT-PLT-UPG-CAG-F3-F4</t>
  </si>
  <si>
    <t>MNT-SLV-UPG-CAG-F4-F5</t>
  </si>
  <si>
    <t>MNT-GLD-UPG-CAG-F4-F5</t>
  </si>
  <si>
    <t>MNT-GPL-UPG-CAG-F4-F5</t>
  </si>
  <si>
    <t>MNT-PLT-UPG-CAG-F4-F5</t>
  </si>
  <si>
    <t>MNT-GLD-UPG-M1200</t>
  </si>
  <si>
    <t>Gold Support for P-H7-500-UP-P-H7-1200</t>
  </si>
  <si>
    <t>MNT-GLD-UPG-M2500</t>
  </si>
  <si>
    <t>Gold Support for P-H7-1200-UP-P-H7-2500</t>
  </si>
  <si>
    <t>MNT-GLD-UPG-F200</t>
  </si>
  <si>
    <t>Gold Support for a RG-H7-F100-UP-RG-H7-F200</t>
  </si>
  <si>
    <t>MNT-GLD-UPG-F500</t>
  </si>
  <si>
    <t>Gold Support for a RG-H7-F200-UP-RG-H7-F500</t>
  </si>
  <si>
    <t>MNT-GLD-UPG-F800</t>
  </si>
  <si>
    <t>Gold Support for a RG-H7-F500-UP-RG-H7-F800</t>
  </si>
  <si>
    <t>MNT-GLD-P-RG-200-800-UP</t>
  </si>
  <si>
    <t>Mazu RG 200 to an RG 800 Gold Upgrade Support</t>
  </si>
  <si>
    <t>MNT-GLD-UPG-P-RG-200-I-800-UP</t>
  </si>
  <si>
    <t>Mazu RG-200-I to a RG 800-I Gold Upgrade Support</t>
  </si>
  <si>
    <t>MNT-GLD-UPG-P-RG-200-V2-800-UP</t>
  </si>
  <si>
    <t>Mazu RG-200-V2 to a RG 800-V2 Gold Upgrade Support</t>
  </si>
  <si>
    <t>MNT-GLD-UPG-P-RG-200-V3-800-UP</t>
  </si>
  <si>
    <t>Mazu RG-200-V3 to a RG 800-V3 Gold Upgrade Support</t>
  </si>
  <si>
    <t>MNT-RASP-SLV-UPG-CAX-100-200</t>
  </si>
  <si>
    <t>MNT-RASP-GLD-UPG-CAX-100-200</t>
  </si>
  <si>
    <t>MNT-RASP-GPL-UPG-CAX-100-200</t>
  </si>
  <si>
    <t>MNT-RASP-PLT-UPG-CAX-100-200</t>
  </si>
  <si>
    <t>MNT-RASP-SLV-UPG-CAX-200-300</t>
  </si>
  <si>
    <t>MNT-RASP-GLD-UPG-CAX-200-300</t>
  </si>
  <si>
    <t>MNT-RASP-GPL-UPG-CAX-200-300</t>
  </si>
  <si>
    <t>MNT-RASP-PLT-UPG-CAX-200-300</t>
  </si>
  <si>
    <t>MNT-RASP-SLV-UPG-CAP-02140</t>
  </si>
  <si>
    <t>MNT-RASP-GLD-UPG-CAP-02140</t>
  </si>
  <si>
    <t>MNT-RASP-GPL-UPG-CAP-02140</t>
  </si>
  <si>
    <t>MNT-RASP-PLT-UPG-CAP-02140</t>
  </si>
  <si>
    <t>MNT-RASP-SLV-UPG-CAP-02160</t>
  </si>
  <si>
    <t>MNT-RASP-GLD-UPG-CAP-02160</t>
  </si>
  <si>
    <t>MNT-RASP-GPL-UPG-CAP-02160</t>
  </si>
  <si>
    <t>MNT-RASP-PLT-UPG-CAP-02160</t>
  </si>
  <si>
    <t>MNT-RASP-SLV-UPG-CAG-F1-F2</t>
  </si>
  <si>
    <t>MNT-RASP-GLD-UPG-CAG-F1-F2</t>
  </si>
  <si>
    <t>MNT-RASP-GPL-UPG-CAG-F1-F2</t>
  </si>
  <si>
    <t>MNT-RASP-PLT-UPG-CAG-F1-F2</t>
  </si>
  <si>
    <t>MNT-RASP-SLV-UPG-CAG-F2-F3</t>
  </si>
  <si>
    <t>MNT-RASP-GLD-UPG-CAG-F2-F3</t>
  </si>
  <si>
    <t>MNT-RASP-GPL-UPG-CAG-F2-F3</t>
  </si>
  <si>
    <t>MNT-RASP-PLT-UPG-CAG-F2-F3</t>
  </si>
  <si>
    <t>MNT-RASP-SLV-UPG-CAG-F3-F4</t>
  </si>
  <si>
    <t>MNT-RASP-GLD-UPG-CAG-F3-F4</t>
  </si>
  <si>
    <t>MNT-RASP-GPL-UPG-CAG-F3-F4</t>
  </si>
  <si>
    <t>MNT-RASP-PLT-UPG-CAG-F3-F4</t>
  </si>
  <si>
    <t>MNT-RASP-SLV-UPG-CAG-F4-F5</t>
  </si>
  <si>
    <t>MNT-RASP-GLD-UPG-CAG-F4-F5</t>
  </si>
  <si>
    <t>MNT-RASP-GPL-UPG-CAG-F4-F5</t>
  </si>
  <si>
    <t>MNT-RASP-PLT-UPG-CAG-F4-F5</t>
  </si>
  <si>
    <t>Application Monitoring Support</t>
  </si>
  <si>
    <t>MNT-APP-LAYER7</t>
  </si>
  <si>
    <t>Maintenance for CAS-APP-Layer7</t>
  </si>
  <si>
    <t>MNT-APP-PERF</t>
  </si>
  <si>
    <t>Maintenance for APP-Perf</t>
  </si>
  <si>
    <t>Application Monitoring Riverbed Authorized Support Partner (RASP) Support</t>
  </si>
  <si>
    <t>MNT-RASP-APP-LAYER7</t>
  </si>
  <si>
    <t>Maintenance for CAS-APP-Layer7 (RASP)</t>
  </si>
  <si>
    <t>Maintenance for CAS-APP-Layer7 RASP</t>
  </si>
  <si>
    <t>MNT-RASP-APP-PERF</t>
  </si>
  <si>
    <t>Maintenance for APP-Perf (RASP)</t>
  </si>
  <si>
    <t>Maintenance for APP-Perf RASP</t>
  </si>
  <si>
    <t>MNT-SLV-FLOW-4OB</t>
  </si>
  <si>
    <t>Silver support for P-FLOW-4OB</t>
  </si>
  <si>
    <t>MNT-GLD-FLOW-4OB</t>
  </si>
  <si>
    <t>Gold support for P-FLOW-4OB</t>
  </si>
  <si>
    <t>Platinum support for P-FLOW-4OB</t>
  </si>
  <si>
    <t>MNT-RASP-SLV-FLOW-4OB</t>
  </si>
  <si>
    <t>Silver support for P-FLOW-4OB (RASP)</t>
  </si>
  <si>
    <t>Silver RASP Support for P-FLOW-4OB</t>
  </si>
  <si>
    <t>MNT-RASP-GLD-FLOW-4OB</t>
  </si>
  <si>
    <t>Gold support for P-FLOW-4OB (RASP)</t>
  </si>
  <si>
    <t>Gold RASP Support for P-FLOW-4OB</t>
  </si>
  <si>
    <t>MNT-RASP-PLT-FLOW-4OB</t>
  </si>
  <si>
    <t>Platinum support for P-FLOW-4OB (RASP)</t>
  </si>
  <si>
    <t>Platinum RASP Support for P-FLOW-4OB</t>
  </si>
  <si>
    <t>Support - SCPS - xx50 (RioS 7.0)</t>
  </si>
  <si>
    <t>MNT-SCPS-001</t>
  </si>
  <si>
    <t>MNT-SCPS-002</t>
  </si>
  <si>
    <t>MNT-SCPS-003</t>
  </si>
  <si>
    <t>MNT-SCPS-004</t>
  </si>
  <si>
    <t>MNT-SCPS-005</t>
  </si>
  <si>
    <t>MNT-SCPS-006</t>
  </si>
  <si>
    <t>MNT-SCPS-007</t>
  </si>
  <si>
    <t>MNT-SCPS-VSH-001</t>
  </si>
  <si>
    <t>MNT-SCPS-VSH-002</t>
  </si>
  <si>
    <t>MNT-SCPS-VSH-003</t>
  </si>
  <si>
    <t>MNT-SCPS-VSH-004</t>
  </si>
  <si>
    <t>RASP Support - SCPS - xx50 (RioS 7.0)</t>
  </si>
  <si>
    <t>MNT-RASP-SCPS-001</t>
  </si>
  <si>
    <t>MNT-RASP-SCPS-002</t>
  </si>
  <si>
    <t>MNT-RASP-SCPS-003</t>
  </si>
  <si>
    <t>MNT-RASP-SCPS-004</t>
  </si>
  <si>
    <t>MNT-RASP-SCPS-005</t>
  </si>
  <si>
    <t>MNT-RASP-SCPS-006</t>
  </si>
  <si>
    <t>MNT-RASP-SCPS-007</t>
  </si>
  <si>
    <t>MNT-RASP-SCPS-VSH-001</t>
  </si>
  <si>
    <t>MNT-RASP-SCPS-VSH-002</t>
  </si>
  <si>
    <t>MNT-RASP-SCPS-VSH-003</t>
  </si>
  <si>
    <t>MNT-RASP-SCPS-VSH-004</t>
  </si>
  <si>
    <t>Riverbed Services Platform Support</t>
  </si>
  <si>
    <t>MNT-CAS-VE</t>
  </si>
  <si>
    <t>Annual Support for Cascade Virtual Sensor</t>
  </si>
  <si>
    <t>MNT-RSP-PCK-02</t>
  </si>
  <si>
    <t>RSP License Support</t>
  </si>
  <si>
    <t>Support for the RSP multi-package license</t>
  </si>
  <si>
    <t>MNT-RSP-SCP-L</t>
  </si>
  <si>
    <t>SCPS 1 and 2Mbps Support</t>
  </si>
  <si>
    <t>SCPS Protocol Support for 1Mbps and 2Mbps licenses</t>
  </si>
  <si>
    <t>MNT-RSP-SCP-M</t>
  </si>
  <si>
    <t>SCPS 6 and 10Mbps Support</t>
  </si>
  <si>
    <t>SCPS Protocol Support for 6Mbps and 10Mbps licenses</t>
  </si>
  <si>
    <t>MNT-RSP-SCP-H</t>
  </si>
  <si>
    <t>SCPS 20Mbps and Up Support</t>
  </si>
  <si>
    <t>SCPS Protocol Support for 20Mbps and up licenses</t>
  </si>
  <si>
    <t>MNT-RSP-SCP-001</t>
  </si>
  <si>
    <t>MNT-RSP-SCP-002</t>
  </si>
  <si>
    <t>MNT-RSP-SCP-003</t>
  </si>
  <si>
    <t>MNT-RSP-SCP-004</t>
  </si>
  <si>
    <t>MNT-RSP-SCP-005</t>
  </si>
  <si>
    <t>MNT-RSP-SCP-006</t>
  </si>
  <si>
    <t>MNT-RSP-SCP-007</t>
  </si>
  <si>
    <t>MNT-RSP-SMC-VE-01</t>
  </si>
  <si>
    <t>MNT-RSP-WND-01</t>
  </si>
  <si>
    <t>Support RSP Windows Package</t>
  </si>
  <si>
    <t>Support RSP Windows Package (Standrard &amp; R2 Editions)</t>
  </si>
  <si>
    <t>Riverbed Services Platform Partner provided Support</t>
  </si>
  <si>
    <t>MNT-RASP-CAS-VE</t>
  </si>
  <si>
    <t>Annual Support for Cascade Virtual Sensor (RASP)</t>
  </si>
  <si>
    <t xml:space="preserve"> RASP Support for Cascade Virtual Sensor</t>
  </si>
  <si>
    <t>MNT-RASP-RSP-PCK-02</t>
  </si>
  <si>
    <t>RSP License Support (RASP)</t>
  </si>
  <si>
    <t>RASP Support for the RSP multi-package license</t>
  </si>
  <si>
    <t>MNT-RASP-RSP-SCP-L</t>
  </si>
  <si>
    <t>SCPS 1 and 2Mbps Support (RASP)</t>
  </si>
  <si>
    <t>SCPS Protocol RASP Support for 1Mbps and 2Mbps licenses</t>
  </si>
  <si>
    <t>MNT-RASP-RSP-SCP-M</t>
  </si>
  <si>
    <t>SCPS 6 and 10Mbps Support (RASP)</t>
  </si>
  <si>
    <t>SCPS Protocol RASP Support for 6Mbps and 10Mbps licenses</t>
  </si>
  <si>
    <t>MNT-RASP-RSP-SCP-H</t>
  </si>
  <si>
    <t>SCPS 20Mbps and Up Support (RASP)</t>
  </si>
  <si>
    <t>SCPS Protocol RASP Support for 20Mbps and up licenses</t>
  </si>
  <si>
    <t>MNT-RASP-RSP-SCP-001</t>
  </si>
  <si>
    <t>MNT-RASP-RSP-SCP-002</t>
  </si>
  <si>
    <t>MNT-RASP-RSP-SCP-003</t>
  </si>
  <si>
    <t>MNT-RASP-RSP-SCP-004</t>
  </si>
  <si>
    <t>MNT-RASP-RSP-SCP-005</t>
  </si>
  <si>
    <t>MNT-RASP-RSP-SCP-006</t>
  </si>
  <si>
    <t>MNT-RASP-RSP-SCP-007</t>
  </si>
  <si>
    <t>MNT-RASP-RSP-SMC-VE-01</t>
  </si>
  <si>
    <t>MNT-RASP-RSP-WND-01</t>
  </si>
  <si>
    <t>Support RSP Windows Package (RASP)</t>
  </si>
  <si>
    <t>RASP Support RSP Windows Package</t>
  </si>
  <si>
    <t>CMC Annual Support</t>
  </si>
  <si>
    <t>MNT-SLV-CMC-08150</t>
  </si>
  <si>
    <t>MNT-GLD-CMC-08150</t>
  </si>
  <si>
    <t>MNT-GPL-CMC-08150</t>
  </si>
  <si>
    <t>MNT-PLT-CMC-08150</t>
  </si>
  <si>
    <t>CMC Annual Riverbed Authorized Support Partner (RASP) Support</t>
  </si>
  <si>
    <t>MNT-RASP-SLV-CMC-08150</t>
  </si>
  <si>
    <t>MNT-RASP-GLD-CMC-08150</t>
  </si>
  <si>
    <t>MNT-RASP-GPL-CMC-08150</t>
  </si>
  <si>
    <t>MNT-RASP-PLT-CMC-08150</t>
  </si>
  <si>
    <t>CMC-VE Annual Support</t>
  </si>
  <si>
    <t>MNT-CMC-VE-INST</t>
  </si>
  <si>
    <t>MNT-RASP-CMC-VE-INST</t>
  </si>
  <si>
    <t>MNT-SLV-SMC-08650</t>
  </si>
  <si>
    <t>MNT-GLD-SMC-08650</t>
  </si>
  <si>
    <t>MNT-GPL-SMC-08650</t>
  </si>
  <si>
    <t>MNT-PLT-SMC-08650</t>
  </si>
  <si>
    <t>MNT-SLV-SMC-08500</t>
  </si>
  <si>
    <t>MNT-GLD-SMC-08500</t>
  </si>
  <si>
    <t>MNT-GPL-SMC-08500</t>
  </si>
  <si>
    <t>MNT-PLT-SMC-08500</t>
  </si>
  <si>
    <t>MNT-RASP-SLV-SMC-08650</t>
  </si>
  <si>
    <t>MNT-RASP-GLD-SMC-08650</t>
  </si>
  <si>
    <t>MNT-RASP-GPL-SMC-08650</t>
  </si>
  <si>
    <t>MNT-RASP-PLT-SMC-08650</t>
  </si>
  <si>
    <t>MNT-RASP-SLV-SMC-08500</t>
  </si>
  <si>
    <t>MNT-RASP-GLD-SMC-08500</t>
  </si>
  <si>
    <t>MNT-RASP-GPL-SMC-08500</t>
  </si>
  <si>
    <t>MNT-RASP-PLT-SMC-08500</t>
  </si>
  <si>
    <t>Support - Virtual SMC Licenses (ESX)</t>
  </si>
  <si>
    <t>MNT-SMC-VRT-V100</t>
  </si>
  <si>
    <t>MNT-RASP-SMC-VRT-V100</t>
  </si>
  <si>
    <t>Legacy CMC Annual Support (Subject to material availability)</t>
  </si>
  <si>
    <t>MNT-SLV-CMC-08001</t>
  </si>
  <si>
    <t>MNT-GLD-CMC-08001</t>
  </si>
  <si>
    <t>MNT-GPL-CMC-08001</t>
  </si>
  <si>
    <t>MNT-PLT-CMC-08001</t>
  </si>
  <si>
    <t>MNT-SLV-CMC-08002</t>
  </si>
  <si>
    <t>MNT-GLD-CMC-08002</t>
  </si>
  <si>
    <t>MNT-GPL-CMC-08002</t>
  </si>
  <si>
    <t>MNT-PLT-CMC-08002</t>
  </si>
  <si>
    <t>MNT-SLV-CMC-08003</t>
  </si>
  <si>
    <t>MNT-GLD-CMC-08003</t>
  </si>
  <si>
    <t>MNT-GPL-CMC-08003</t>
  </si>
  <si>
    <t>MNT-PLT-CMC-08003</t>
  </si>
  <si>
    <t>MNT-SLV-CMC-08004</t>
  </si>
  <si>
    <t>MNT-GLD-CMC-08004</t>
  </si>
  <si>
    <t>MNT-GPL-CMC-08004</t>
  </si>
  <si>
    <t>MNT-PLT-CMC-08004</t>
  </si>
  <si>
    <t>MNT-SLV-CMC-08005</t>
  </si>
  <si>
    <t>MNT-GLD-CMC-08005</t>
  </si>
  <si>
    <t>MNT-GPL-CMC-08005</t>
  </si>
  <si>
    <t>MNT-PLT-CMC-08005</t>
  </si>
  <si>
    <t>MNT-SLV-CMC-08006</t>
  </si>
  <si>
    <t>MNT-GLD-CMC-08006</t>
  </si>
  <si>
    <t>MNT-GPL-CMC-08006</t>
  </si>
  <si>
    <t>MNT-PLT-CMC-08006</t>
  </si>
  <si>
    <t>Legacy CMC Annual Riverbed Authorized Support Partner (RASP) Support (Subject to material availability)</t>
  </si>
  <si>
    <t>MNT-RASP-SLV-CMC-08001</t>
  </si>
  <si>
    <t>Silver Support CMC-08001 (RASP)</t>
  </si>
  <si>
    <t>MNT-RASP-GLD-CMC-08001</t>
  </si>
  <si>
    <t>Gold Support CMC-08001 (RASP)</t>
  </si>
  <si>
    <t>MNT-RASP-GPL-CMC-08001</t>
  </si>
  <si>
    <t>Gold Plus Support CMC-08001 (RASP)</t>
  </si>
  <si>
    <t>MNT-RASP-PLT-CMC-08001</t>
  </si>
  <si>
    <t>Plat Support CMC-08001 (RASP)</t>
  </si>
  <si>
    <t>MNT-RASP-SLV-CMC-08002</t>
  </si>
  <si>
    <t>Silver Support CMC-08002 (RASP)</t>
  </si>
  <si>
    <t>MNT-RASP-GLD-CMC-08002</t>
  </si>
  <si>
    <t>Gold Support CMC-08002 (RASP)</t>
  </si>
  <si>
    <t>MNT-RASP-GPL-CMC-08002</t>
  </si>
  <si>
    <t>Gold Plus Support CMC-08002 (RASP)</t>
  </si>
  <si>
    <t>MNT-RASP-PLT-CMC-08002</t>
  </si>
  <si>
    <t>Plat Support CMC-08002 (RASP)</t>
  </si>
  <si>
    <t>MNT-RASP-SLV-CMC-08003</t>
  </si>
  <si>
    <t>Silver Support CMC-08003 (RASP)</t>
  </si>
  <si>
    <t>MNT-RASP-GLD-CMC-08003</t>
  </si>
  <si>
    <t>Gold Support CMC-08003 (RASP)</t>
  </si>
  <si>
    <t>MNT-RASP-GPL-CMC-08003</t>
  </si>
  <si>
    <t>Gold Plus Support CMC-08003 (RASP)</t>
  </si>
  <si>
    <t>MNT-RASP-PLT-CMC-08003</t>
  </si>
  <si>
    <t>Plat Support CMC-08003 (RASP)</t>
  </si>
  <si>
    <t>MNT-RASP-SLV-CMC-08004</t>
  </si>
  <si>
    <t>Silver Support CMC-08004 (RASP)</t>
  </si>
  <si>
    <t>MNT-RASP-GLD-CMC-08004</t>
  </si>
  <si>
    <t>Gold Support CMC-08004 (RASP)</t>
  </si>
  <si>
    <t>MNT-RASP-GPL-CMC-08004</t>
  </si>
  <si>
    <t>Gold Plus Support CMC-08004 (RASP)</t>
  </si>
  <si>
    <t>MNT-RASP-PLT-CMC-08004</t>
  </si>
  <si>
    <t>Plat Support CMC-08004 (RASP)</t>
  </si>
  <si>
    <t>MNT-RASP-SLV-CMC-08005</t>
  </si>
  <si>
    <t>Silver Support CMC-08005 (RASP)</t>
  </si>
  <si>
    <t>MNT-RASP-GLD-CMC-08005</t>
  </si>
  <si>
    <t>Gold Support CMC-08005 (RASP)</t>
  </si>
  <si>
    <t>MNT-RASP-GPL-CMC-08005</t>
  </si>
  <si>
    <t>Gold Plus Support CMC-08005 (RASP)</t>
  </si>
  <si>
    <t>MNT-RASP-PLT-CMC-08005</t>
  </si>
  <si>
    <t>Plat Support CMC-08005 (RASP)</t>
  </si>
  <si>
    <t>MNT-RASP-SLV-CMC-08006</t>
  </si>
  <si>
    <t>Silver Support CMC-08006 (RASP)</t>
  </si>
  <si>
    <t>MNT-RASP-GLD-CMC-08006</t>
  </si>
  <si>
    <t>Gold Support CMC-08006 (RASP)</t>
  </si>
  <si>
    <t>MNT-RASP-GPL-CMC-08006</t>
  </si>
  <si>
    <t>Gold Plus Support CMC-08006 (RASP)</t>
  </si>
  <si>
    <t>MNT-RASP-PLT-CMC-08006</t>
  </si>
  <si>
    <t>Plat Support CMC-08006 (RASP)</t>
  </si>
  <si>
    <t>Supplemental Support for CMC Upgrade Licenses (Subject to material availability)</t>
  </si>
  <si>
    <t>MNT-SLV-UPG-CMC-08002</t>
  </si>
  <si>
    <t>Silver Support UPG-CMC-08002</t>
  </si>
  <si>
    <t>MNT-GLD-UPG-CMC-08002</t>
  </si>
  <si>
    <t>Gold Support UPG-CMC-08002</t>
  </si>
  <si>
    <t>MNT-GPL-UPG-CMC-08002</t>
  </si>
  <si>
    <t>Gold Plus Support UPG-CMC-08002</t>
  </si>
  <si>
    <t>MNT-PLT-UPG-CMC-08002</t>
  </si>
  <si>
    <t>Plat Support UPG-CMC-08002</t>
  </si>
  <si>
    <t>MNT-SLV-UPG-CMC-08003</t>
  </si>
  <si>
    <t>Silver Support UPG-CMC-08003</t>
  </si>
  <si>
    <t>MNT-GLD-UPG-CMC-08003</t>
  </si>
  <si>
    <t>Gold Support UPG-CMC-08003</t>
  </si>
  <si>
    <t>MNT-GPL-UPG-CMC-08003</t>
  </si>
  <si>
    <t>Gold Plus Support UPG-CMC-08003</t>
  </si>
  <si>
    <t>MNT-PLT-UPG-CMC-08003</t>
  </si>
  <si>
    <t>Plat Support UPG-CMC-08003</t>
  </si>
  <si>
    <t>MNT-SLV-UPG-CMC-08004</t>
  </si>
  <si>
    <t>Silver Support UPG-CMC-08004</t>
  </si>
  <si>
    <t>MNT-GLD-UPG-CMC-08004</t>
  </si>
  <si>
    <t>Gold Support UPG-CMC-08004</t>
  </si>
  <si>
    <t>MNT-GPL-UPG-CMC-08004</t>
  </si>
  <si>
    <t>Gold Plus Support UPG-CMC-08004</t>
  </si>
  <si>
    <t>MNT-PLT-UPG-CMC-08004</t>
  </si>
  <si>
    <t>Plat Support UPG-CMC-08004</t>
  </si>
  <si>
    <t>MNT-SLV-UPG-CMC-08005</t>
  </si>
  <si>
    <t>Silver Support UPG-CMC-08005</t>
  </si>
  <si>
    <t>MNT-GLD-UPG-CMC-08005</t>
  </si>
  <si>
    <t>Gold Support UPG-CMC-08005</t>
  </si>
  <si>
    <t>MNT-GPL-UPG-CMC-08005</t>
  </si>
  <si>
    <t>Gold Plus Support UPG-CMC-08005</t>
  </si>
  <si>
    <t>MNT-PLT-UPG-CMC-08005</t>
  </si>
  <si>
    <t>Plat Support UPG-CMC-08005</t>
  </si>
  <si>
    <t>MNT-SLV-UPG-CMC-08006</t>
  </si>
  <si>
    <t>Silver Support UPG-CMC-08006</t>
  </si>
  <si>
    <t>MNT-GLD-UPG-CMC-08006</t>
  </si>
  <si>
    <t>Gold Support UPG-CMC-08006</t>
  </si>
  <si>
    <t>MNT-GPL-UPG-CMC-08006</t>
  </si>
  <si>
    <t>Gold Plus Support UPG-CMC-08006</t>
  </si>
  <si>
    <t>MNT-PLT-UPG-CMC-08006</t>
  </si>
  <si>
    <t>Plat Support UPG-CMC-08006</t>
  </si>
  <si>
    <t>Supplemental Partner Riverbed Authorized Support Partner (RASP) Support for CMC Upgrade Licenses (Subject to material availability)</t>
  </si>
  <si>
    <t>MNT-RASP-SLV-UPG-CMC-08002</t>
  </si>
  <si>
    <t>Silver Support UPG-CMC-08002 (RASP)</t>
  </si>
  <si>
    <t>MNT-RASP-GLD-UPG-CMC-08002</t>
  </si>
  <si>
    <t>Gold Support UPG-CMC-08002 (RASP)</t>
  </si>
  <si>
    <t>MNT-RASP-GPL-UPG-CMC-08002</t>
  </si>
  <si>
    <t>Gold Plus Support UPG-CMC-08002 (RASP)</t>
  </si>
  <si>
    <t>MNT-RASP-PLT-UPG-CMC-08002</t>
  </si>
  <si>
    <t>Plat Support UPG-CMC-08002 (RASP)</t>
  </si>
  <si>
    <t>MNT-RASP-SLV-UPG-CMC-08003</t>
  </si>
  <si>
    <t>Silver Support UPG-CMC-08003 (RASP)</t>
  </si>
  <si>
    <t>MNT-RASP-GLD-UPG-CMC-08003</t>
  </si>
  <si>
    <t>Gold Support UPG-CMC-08003 (RASP)</t>
  </si>
  <si>
    <t>MNT-RASP-GPL-UPG-CMC-08003</t>
  </si>
  <si>
    <t>Gold Plus Support UPG-CMC-08003 (RASP)</t>
  </si>
  <si>
    <t>MNT-RASP-PLT-UPG-CMC-08003</t>
  </si>
  <si>
    <t>Plat Support UPG-CMC-08003 (RASP)</t>
  </si>
  <si>
    <t>MNT-RASP-SLV-UPG-CMC-08004</t>
  </si>
  <si>
    <t>Silver Support UPG-CMC-08004 (RASP)</t>
  </si>
  <si>
    <t>MNT-RASP-GLD-UPG-CMC-08004</t>
  </si>
  <si>
    <t>Gold Support UPG-CMC-08004 (RASP)</t>
  </si>
  <si>
    <t>MNT-RASP-GPL-UPG-CMC-08004</t>
  </si>
  <si>
    <t>Gold Plus Support UPG-CMC-08004 (RASP)</t>
  </si>
  <si>
    <t>MNT-RASP-PLT-UPG-CMC-08004</t>
  </si>
  <si>
    <t>Plat Support UPG-CMC-08004 (RASP)</t>
  </si>
  <si>
    <t>MNT-RASP-SLV-UPG-CMC-08005</t>
  </si>
  <si>
    <t>Silver Support UPG-CMC-08005 (RASP)</t>
  </si>
  <si>
    <t>MNT-RASP-GLD-UPG-CMC-08005</t>
  </si>
  <si>
    <t>Gold Support UPG-CMC-08005 (RASP)</t>
  </si>
  <si>
    <t>MNT-RASP-GPL-UPG-CMC-08005</t>
  </si>
  <si>
    <t>Gold Plus Support UPG-CMC-08005 (RASP)</t>
  </si>
  <si>
    <t>MNT-RASP-PLT-UPG-CMC-08005</t>
  </si>
  <si>
    <t>Plat Support UPG-CMC-08005 (RASP)</t>
  </si>
  <si>
    <t>MNT-RASP-SLV-UPG-CMC-08006</t>
  </si>
  <si>
    <t>Silver Support UPG-CMC-08006 (RASP)</t>
  </si>
  <si>
    <t>MNT-RASP-GLD-UPG-CMC-08006</t>
  </si>
  <si>
    <t>Gold Support UPG-CMC-08006 (RASP)</t>
  </si>
  <si>
    <t>MNT-RASP-GPL-UPG-CMC-08006</t>
  </si>
  <si>
    <t>Gold Plus Support UPG-CMC-08006 (RASP)</t>
  </si>
  <si>
    <t>MNT-RASP-PLT-UPG-CMC-08006</t>
  </si>
  <si>
    <t>Plat Support UPG-CMC-08006 (RASP)</t>
  </si>
  <si>
    <t>Legacy Steelhead Appliance Annual Support (Subject to material availability)</t>
  </si>
  <si>
    <t>MNT-SLV-SHA-03010</t>
  </si>
  <si>
    <t>MNT-GLD-SHA-03010</t>
  </si>
  <si>
    <t>MNT-PLT-SHA-03010</t>
  </si>
  <si>
    <t>MNT-SLV-SHA-03510</t>
  </si>
  <si>
    <t>MNT-GLD-SHA-03510</t>
  </si>
  <si>
    <t>MNT-PLT-SHA-03510</t>
  </si>
  <si>
    <t>MNT-SLV-SHA-05010</t>
  </si>
  <si>
    <t>MNT-GLD-SHA-05010</t>
  </si>
  <si>
    <t>MNT-PLT-SHA-05010</t>
  </si>
  <si>
    <t>Supplemental Support for Steelhead Appliance Upgrade Licenses (Subject to material availability)</t>
  </si>
  <si>
    <t>MNT-SLV-UPG-SHA-00200</t>
  </si>
  <si>
    <t>Silver Support UPG-SHA-00200</t>
  </si>
  <si>
    <t>MNT-GLD-UPG-SHA-00200</t>
  </si>
  <si>
    <t>Gold Support UPG-SHA-00200</t>
  </si>
  <si>
    <t>MNT-GPL-UPG-SHA-00200</t>
  </si>
  <si>
    <t>Gold Plus Support UPG-SHA-00200</t>
  </si>
  <si>
    <t>MNT-SLV-UPG-SHA-00300</t>
  </si>
  <si>
    <t>Silver Support UPG-SHA-00300</t>
  </si>
  <si>
    <t>MNT-GLD-UPG-SHA-00300</t>
  </si>
  <si>
    <t>Gold Support UPG-SHA-00300</t>
  </si>
  <si>
    <t>MNT-GPL-UPG-SHA-00300</t>
  </si>
  <si>
    <t>Gold Plus Support UPG-SHA-00300</t>
  </si>
  <si>
    <t>MNT-SLV-UPG-SHA-00301</t>
  </si>
  <si>
    <t>Silver Support UPG-SHA-00301</t>
  </si>
  <si>
    <t>MNT-GLD-UPG-SHA-00301</t>
  </si>
  <si>
    <t>Gold Support UPG-SHA-00301</t>
  </si>
  <si>
    <t>MNT-GPL-UPG-SHA-00301</t>
  </si>
  <si>
    <t>Gold Plus Support UPG-SHA-00301</t>
  </si>
  <si>
    <t>MNT-SLV-UPG-SHA-01020</t>
  </si>
  <si>
    <t>Silver Support UPG-SHA-01020</t>
  </si>
  <si>
    <t>MNT-GLD-UPG-SHA-01020</t>
  </si>
  <si>
    <t>Gold Support UPG-SHA-01020</t>
  </si>
  <si>
    <t>MNT-GPL-UPG-SHA-01020</t>
  </si>
  <si>
    <t>Gold Plus Support UPG-SHA-01020</t>
  </si>
  <si>
    <t>MNT-PLT-UPG-SHA-01020</t>
  </si>
  <si>
    <t>Plat Support UPG-SHA-01020</t>
  </si>
  <si>
    <t>MNT-SLV-UPG-SHA-01520</t>
  </si>
  <si>
    <t>Silver Support UPG-SHA-01520</t>
  </si>
  <si>
    <t>MNT-GLD-UPG-SHA-01520</t>
  </si>
  <si>
    <t>Gold Support UPG-SHA-01520</t>
  </si>
  <si>
    <t>MNT-GPL-UPG-SHA-01520</t>
  </si>
  <si>
    <t>Gold Plus Support UPG-SHA-01520</t>
  </si>
  <si>
    <t>MNT-PLT-UPG-SHA-01520</t>
  </si>
  <si>
    <t>Plat Support UPG-SHA-01520</t>
  </si>
  <si>
    <t>MNT-SLV-UPG-SHA-01521</t>
  </si>
  <si>
    <t>Silver Support UPG-SHA-01521</t>
  </si>
  <si>
    <t>MNT-GLD-UPG-SHA-01521</t>
  </si>
  <si>
    <t>Gold Support UPG-SHA-01521</t>
  </si>
  <si>
    <t>MNT-GPL-UPG-SHA-01521</t>
  </si>
  <si>
    <t>Gold Plus Support UPG-SHA-01521</t>
  </si>
  <si>
    <t>MNT-PLT-UPG-SHA-01521</t>
  </si>
  <si>
    <t>Plat Support UPG-SHA-01521</t>
  </si>
  <si>
    <t>MNT-SLV-UPG-SHA-03510</t>
  </si>
  <si>
    <t>Silver Support UPG-SHA-03510</t>
  </si>
  <si>
    <t>MNT-GLD-UPG-SHA-03510</t>
  </si>
  <si>
    <t>Gold Support UPG-SHA-03510</t>
  </si>
  <si>
    <t>MNT-GPL-UPG-SHA-03510</t>
  </si>
  <si>
    <t>Gold Plus Support UPG-SHA-03510</t>
  </si>
  <si>
    <t>MNT-PLT-UPG-SHA-03510</t>
  </si>
  <si>
    <t>Plat Support UPG-SHA-03510</t>
  </si>
  <si>
    <t>Supplemental Riverbed Authorized Support Partner (RASP) Support for Steelhead Appliance Upgrade Licenses (Subject to material availability)</t>
  </si>
  <si>
    <t>MNT-RASP-SLV-UPG-SHA-00200</t>
  </si>
  <si>
    <t>Silver Support UPG-SHA-00200 (RASP)</t>
  </si>
  <si>
    <t>MNT-RASP-GLD-UPG-SHA-00200</t>
  </si>
  <si>
    <t>Gold Support UPG-SHA-00200 (RASP)</t>
  </si>
  <si>
    <t>MNT-RASP-GPL-UPG-SHA-00200</t>
  </si>
  <si>
    <t>Gold Plus Support UPG-SHA-00200 (RASP)</t>
  </si>
  <si>
    <t>MNT-RASP-SLV-UPG-SHA-00300</t>
  </si>
  <si>
    <t>Silver Support UPG-SHA-00300 (RASP)</t>
  </si>
  <si>
    <t>MNT-RASP-GLD-UPG-SHA-00300</t>
  </si>
  <si>
    <t>Gold Support UPG-SHA-00300 (RASP)</t>
  </si>
  <si>
    <t>MNT-RASP-GPL-UPG-SHA-00300</t>
  </si>
  <si>
    <t>Gold Plus Support UPG-SHA-00300 (RASP)</t>
  </si>
  <si>
    <t>MNT-RASP-SLV-UPG-SHA-00301</t>
  </si>
  <si>
    <t>Silver Support UPG-SHA-00301 (RASP)</t>
  </si>
  <si>
    <t>MNT-RASP-GLD-UPG-SHA-00301</t>
  </si>
  <si>
    <t>Gold Support UPG-SHA-00301 (RASP)</t>
  </si>
  <si>
    <t>MNT-RASP-GPL-UPG-SHA-00301</t>
  </si>
  <si>
    <t>Gold Plus Support UPG-SHA-00301 (RASP)</t>
  </si>
  <si>
    <t>MNT-RASP-SLV-UPG-SHA-01020</t>
  </si>
  <si>
    <t>Silver Support UPG-SHA-01020 (RASP)</t>
  </si>
  <si>
    <t>MNT-RASP-GLD-UPG-SHA-01020</t>
  </si>
  <si>
    <t>Gold Support UPG-SHA-01020 (RASP)</t>
  </si>
  <si>
    <t>MNT-RASP-GPL-UPG-SHA-01020</t>
  </si>
  <si>
    <t>Gold Plus Support UPG-SHA-01020 (RASP)</t>
  </si>
  <si>
    <t>MNT-RASP-PLT-UPG-SHA-01020</t>
  </si>
  <si>
    <t>Plat Support UPG-SHA-01020 (RASP)</t>
  </si>
  <si>
    <t>MNT-RASP-SLV-UPG-SHA-01520</t>
  </si>
  <si>
    <t>Siver Support UPG-SHA-01520 (RASP)</t>
  </si>
  <si>
    <t>MNT-RASP-GLD-UPG-SHA-01520</t>
  </si>
  <si>
    <t>Gold Support UPG-SHA-01520 (RASP)</t>
  </si>
  <si>
    <t>MNT-RASP-GPL-UPG-SHA-01520</t>
  </si>
  <si>
    <t>Gold Plus Support UPG-SHA-01520 (RASP)</t>
  </si>
  <si>
    <t>MNT-RASP-PLT-UPG-SHA-01520</t>
  </si>
  <si>
    <t>Plat Support UPG-SHA-01520 (RASP)</t>
  </si>
  <si>
    <t>MNT-RASP-SLV-UPG-SHA-01521</t>
  </si>
  <si>
    <t>Silver Support UPG-SHA-01521 (RASP)</t>
  </si>
  <si>
    <t>MNT-RASP-GLD-UPG-SHA-01521</t>
  </si>
  <si>
    <t>Gold Support UPG-SHA-01521 (RASP)</t>
  </si>
  <si>
    <t>MNT-RASP-GPL-UPG-SHA-01521</t>
  </si>
  <si>
    <t>Gold Plus Support UPG-SHA-01521 (RASP)</t>
  </si>
  <si>
    <t>MNT-RASP-PLT-UPG-SHA-01521</t>
  </si>
  <si>
    <t>Plat Support UPG-SHA-01521 (RASP)</t>
  </si>
  <si>
    <t>MNT-RASP-SLV-UPG-SHA-03510</t>
  </si>
  <si>
    <t>Silver Support UPG-SHA-03510 (RASP)</t>
  </si>
  <si>
    <t>MNT-RASP-GLD-UPG-SHA-03510</t>
  </si>
  <si>
    <t>Gold Support UPG-SHA-03510 (RASP)</t>
  </si>
  <si>
    <t>MNT-RASP-GPL-UPG-SHA-03510</t>
  </si>
  <si>
    <t>Gold Plus Support UPG-SHA-03510 (RASP)</t>
  </si>
  <si>
    <t>MNT-RASP-PLT-UPG-SHA-03510</t>
  </si>
  <si>
    <t>Plat Support UPG-SHA-03510 (RASP)</t>
  </si>
  <si>
    <t>MNT-CMC-HWA-MGT-10</t>
  </si>
  <si>
    <t>MNT-RASP-CMC-HWA-MGT-10</t>
  </si>
  <si>
    <t>MNT-CMC-SWA-MGT-10</t>
  </si>
  <si>
    <t>MNT-RASP-CMC-SWA-MGT-10</t>
  </si>
  <si>
    <t>MNT-SMC-LIC-USR-10</t>
  </si>
  <si>
    <t>MNT-RASP-SMC-LIC-USR-10</t>
  </si>
  <si>
    <t>MNT-CSP-LIC-USR-1</t>
  </si>
  <si>
    <t>MNT-RASP-CSP-LIC-USR-1</t>
  </si>
  <si>
    <t>VSH Upgrade skus</t>
  </si>
  <si>
    <t>UPG-VSH-250L-250M</t>
  </si>
  <si>
    <t>UPG-VSH-250L-250H</t>
  </si>
  <si>
    <t>UPG-VSH-250L-550M</t>
  </si>
  <si>
    <t>UPG-VSH-250L-550H</t>
  </si>
  <si>
    <t>UPG-VSH-250L-1050L</t>
  </si>
  <si>
    <t>UPG-VSH-250L-1050M</t>
  </si>
  <si>
    <t>UPG-VSH-250L-1050H</t>
  </si>
  <si>
    <t>UPG-VSH-250L-2050L</t>
  </si>
  <si>
    <t>UPG-VSH-250L-2050M</t>
  </si>
  <si>
    <t>UPG-VSH-250L-2050H</t>
  </si>
  <si>
    <t>UPG-VSH-250M-250H</t>
  </si>
  <si>
    <t>UPG-VSH-250M-550M</t>
  </si>
  <si>
    <t>UPG-VSH-250M-550H</t>
  </si>
  <si>
    <t>UPG-VSH-250M-1050L</t>
  </si>
  <si>
    <t>UPG-VSH-250M-1050M</t>
  </si>
  <si>
    <t>UPG-VSH-250M-1050H</t>
  </si>
  <si>
    <t>UPG-VSH-250M-2050L</t>
  </si>
  <si>
    <t>UPG-VSH-250M-2050M</t>
  </si>
  <si>
    <t>UPG-VSH-250M-2050H</t>
  </si>
  <si>
    <t>UPG-VSH-250H-550M</t>
  </si>
  <si>
    <t>UPG-VSH-250H-550H</t>
  </si>
  <si>
    <t>UPG-VSH-250H-1050L</t>
  </si>
  <si>
    <t>UPG-VSH-250H-1050M</t>
  </si>
  <si>
    <t>UPG-VSH-250H-1050H</t>
  </si>
  <si>
    <t>UPG-VSH-250H-2050L</t>
  </si>
  <si>
    <t>UPG-VSH-250H-2050M</t>
  </si>
  <si>
    <t>UPG-VSH-250H-2050H</t>
  </si>
  <si>
    <t>UPG-VSH-550M-550H</t>
  </si>
  <si>
    <t>UPG-VSH-550M-1050L</t>
  </si>
  <si>
    <t>UPG-VSH-550M-1050M</t>
  </si>
  <si>
    <t>UPG-VSH-550M-1050H</t>
  </si>
  <si>
    <t>UPG-VSH-550M-2050L</t>
  </si>
  <si>
    <t>UPG-VSH-550M-2050M</t>
  </si>
  <si>
    <t>UPG-VSH-550M-2050H</t>
  </si>
  <si>
    <t>UPG-VSH-550H-1050L</t>
  </si>
  <si>
    <t>UPG-VSH-550H-1050M</t>
  </si>
  <si>
    <t>UPG-VSH-550H-1050H</t>
  </si>
  <si>
    <t>UPG-VSH-550H-2050L</t>
  </si>
  <si>
    <t>UPG-VSH-550H-2050M</t>
  </si>
  <si>
    <t>UPG-VSH-550H-2050H</t>
  </si>
  <si>
    <t>UPG-VSH-1050L-1050M</t>
  </si>
  <si>
    <t>UPG-VSH-1050L-1050H</t>
  </si>
  <si>
    <t>UPG-VSH-1050L-2050L</t>
  </si>
  <si>
    <t>UPG-VSH-1050L-2050M</t>
  </si>
  <si>
    <t>UPG-VSH-1050L-2050H</t>
  </si>
  <si>
    <t>UPG-VSH-1050M-1050H</t>
  </si>
  <si>
    <t>UPG-VSH-1050M-2050L</t>
  </si>
  <si>
    <t>UPG-VSH-1050M-2050M</t>
  </si>
  <si>
    <t>UPG-VSH-1050M-2050H</t>
  </si>
  <si>
    <t>UPG-VSH-1050H-2050L</t>
  </si>
  <si>
    <t>UPG-VSH-1050H-2050M</t>
  </si>
  <si>
    <t>UPG-VSH-1050H-2050H</t>
  </si>
  <si>
    <t>UPG-VSH-2050L-2050M</t>
  </si>
  <si>
    <t>UPG-VSH-2050L-2050H</t>
  </si>
  <si>
    <t>UPG-VSH-2050M-2050H</t>
  </si>
  <si>
    <t>UPG-VSH-2050-90M</t>
  </si>
  <si>
    <t>Last Order Date</t>
  </si>
  <si>
    <t>NIC-001-2TX</t>
  </si>
  <si>
    <t>G</t>
  </si>
  <si>
    <t>H</t>
  </si>
  <si>
    <t>K</t>
  </si>
  <si>
    <t>Subscription Software</t>
  </si>
  <si>
    <t>Perpetual Software</t>
  </si>
  <si>
    <t>RASP Support</t>
  </si>
  <si>
    <t>Disc/Memory Support-xx60 EX1260/GC2000</t>
  </si>
  <si>
    <t>Models - EXA 1260,GC2000</t>
  </si>
  <si>
    <t>Platform analytic license for CAX100,200,300</t>
  </si>
  <si>
    <t>Platform analytic license for Standard Profiler</t>
  </si>
  <si>
    <t>KIT-MEM1-1260-E</t>
  </si>
  <si>
    <t>KIT-MEM2-1260-E</t>
  </si>
  <si>
    <t>Eval Memory Upgrade License Kit for EXA-01260 (to 32GB)</t>
  </si>
  <si>
    <t>Eval Memory Upgrade License Kit for EXA-01260 (to 64GB)</t>
  </si>
  <si>
    <t>Support - Steelhead mobile for VSP</t>
  </si>
  <si>
    <t>MNT-VSMC-VSP</t>
  </si>
  <si>
    <t>MNT-RASP-VSMC-VSP</t>
  </si>
  <si>
    <t>Also refer to "Configurable Options", "Field Add on Features" and "Spare FRU's" tabs.</t>
  </si>
  <si>
    <t>MNT-LIC-GRANITE-560</t>
  </si>
  <si>
    <t>MNT-LIC-GRANITE-760</t>
  </si>
  <si>
    <t>MNT-LIC-GRANITE-1160</t>
  </si>
  <si>
    <t>MNT-RASP-LIC-GRANITE-560</t>
  </si>
  <si>
    <t>MNT-RASP-LIC-GRANITE-760</t>
  </si>
  <si>
    <t>MNT-RASP-LIC-GRANITE-1160</t>
  </si>
  <si>
    <t>Models - EX1160 B010 base only</t>
  </si>
  <si>
    <t>User Pack Range Start</t>
  </si>
  <si>
    <t>User Pack Range End</t>
  </si>
  <si>
    <t>Steelhead Cloud Accelerator (each pack contains 10 users) - Monthly pricing.   Requires contract duration of 12, 24, 36 months</t>
  </si>
  <si>
    <t>US LIST 
PRICE per month per pack</t>
  </si>
  <si>
    <t>MNT-VSH-150</t>
  </si>
  <si>
    <t>MNT-RASP-VSH-150</t>
  </si>
  <si>
    <t>SCPS-01A</t>
  </si>
  <si>
    <t>SCPS-01A-E</t>
  </si>
  <si>
    <t>MNT-SCPS-01A</t>
  </si>
  <si>
    <t>MNT-RASP-SCPS-01A</t>
  </si>
  <si>
    <t>UPG-VSH-150M-250L</t>
  </si>
  <si>
    <t>UPG-VSH-150M-250M</t>
  </si>
  <si>
    <t>UPG-VSH-150M-250H</t>
  </si>
  <si>
    <t>UPG-VSH-150M-550M</t>
  </si>
  <si>
    <t>UPG-VSH-150M-550H</t>
  </si>
  <si>
    <t>UPG-VSH-150M-1050L</t>
  </si>
  <si>
    <t>UPG-VSH-150M-1050M</t>
  </si>
  <si>
    <t>UPG-VSH-150M-1050H</t>
  </si>
  <si>
    <t>UPG-VSH-150M-2050L</t>
  </si>
  <si>
    <t>UPG-VSH-150M-2050M</t>
  </si>
  <si>
    <t>UPG-VSH-150M-2050H</t>
  </si>
  <si>
    <t>MNT-SCPS-VSH-01A</t>
  </si>
  <si>
    <t>MNT-RASP-SCPS-VSH-01A</t>
  </si>
  <si>
    <t>SCPS-VSH-01A</t>
  </si>
  <si>
    <t>SCPS-VSH-01A-E</t>
  </si>
  <si>
    <t>KIT-GRT-0560</t>
  </si>
  <si>
    <t>KIT-GRT-0760</t>
  </si>
  <si>
    <t>KIT-GRT-01160</t>
  </si>
  <si>
    <t>KIT-GRT-0560-E</t>
  </si>
  <si>
    <t>KIT-GRT-0760-E</t>
  </si>
  <si>
    <t>KIT-GRT-01160-E</t>
  </si>
  <si>
    <t>KIT-GRT-01160-MEM-E</t>
  </si>
  <si>
    <t>LBL-COLD-SPARE</t>
  </si>
  <si>
    <t>Label, Cold Spare</t>
  </si>
  <si>
    <t>Cold Spare - xx60   (Selecting this sku is required to order a Cold Spare.   Licensing selection not required.    No Support available for Cold spare systems)</t>
  </si>
  <si>
    <t>XX50/60 Common Configurable Hardware Options</t>
  </si>
  <si>
    <t>XX50 Configurable Hardware Options</t>
  </si>
  <si>
    <t>Common Powercord Options</t>
  </si>
  <si>
    <t>MNT-VSEN-VSP</t>
  </si>
  <si>
    <t>Support Cascade Virtual Sensor  for VSP</t>
  </si>
  <si>
    <t>MNT-RASP-VSEN-VSP</t>
  </si>
  <si>
    <t>Support Cascade Virtual Sensor  for VSP (RASP)</t>
  </si>
  <si>
    <t>MNT-RASP-EHR-DL-EX</t>
  </si>
  <si>
    <t>MNT-RASP-EHR-1U-EX</t>
  </si>
  <si>
    <t>MNT-RASP-EHR-2U-EX</t>
  </si>
  <si>
    <t>MNT-RASP-EHR-DT-CX</t>
  </si>
  <si>
    <t>MNT-RASP-EHR-1U-CX</t>
  </si>
  <si>
    <t>Disc/Memory Support (RASP)-xx60 EX560/760</t>
  </si>
  <si>
    <t>Disc/Memory Support (RASP)-xx60 EX1160</t>
  </si>
  <si>
    <t>Disc/Memory Support (RASP)-xx60 EX1260/GC2000</t>
  </si>
  <si>
    <t>Disc/Memory Support (RASP)-xx55 CX1555</t>
  </si>
  <si>
    <t>MNT-RASP-EHR-7050</t>
  </si>
  <si>
    <t>Disc/Memory Support- 7050 (RASP)</t>
  </si>
  <si>
    <t>LIC-ADD-100MB</t>
  </si>
  <si>
    <t>Add on 100 MB License for EXA-01160 and EXA-01260 models only.    Requires VH license.</t>
  </si>
  <si>
    <t>LIC-ADD-100MB-E</t>
  </si>
  <si>
    <t>Models - EX1160/1260 VH only</t>
  </si>
  <si>
    <t>XX60 - Add on Capacity</t>
  </si>
  <si>
    <t>VSK-00400-NFR</t>
  </si>
  <si>
    <t>SMC-VRT-V100-NFR</t>
  </si>
  <si>
    <t>VGC-1000-M-NFR</t>
  </si>
  <si>
    <t>CMC-VE-INST-NFR</t>
  </si>
  <si>
    <t>Models: CX1555/5055,GC2000,CAS2260,CAG2260/EX1160</t>
  </si>
  <si>
    <t>Models: CX7055/EX1160,1260,CAX360,CAP4260,CAP2260</t>
  </si>
  <si>
    <t>NIC-007-2LR-C</t>
  </si>
  <si>
    <t>NIC-008-2SR-C</t>
  </si>
  <si>
    <t>NIC-007-2LR-E-C</t>
  </si>
  <si>
    <t>NIC-008-2SR-E-C</t>
  </si>
  <si>
    <t>LIC-SCPS-009</t>
  </si>
  <si>
    <t>LIC-SCPS-010</t>
  </si>
  <si>
    <t>LIC-SCPS-009-E</t>
  </si>
  <si>
    <t>LIC-SCPS-010-E</t>
  </si>
  <si>
    <t>NRD-SSD-004</t>
  </si>
  <si>
    <t>SSD-003</t>
  </si>
  <si>
    <t>300GB SSD for 7055H</t>
  </si>
  <si>
    <t>Models - CX7055H</t>
  </si>
  <si>
    <t>SDR-001</t>
  </si>
  <si>
    <t>SDR acceleration card (5GB) CX7055M</t>
  </si>
  <si>
    <t>Models - CX7055M</t>
  </si>
  <si>
    <t>SDR-002</t>
  </si>
  <si>
    <t>UPG-CXA-5055-M-H</t>
  </si>
  <si>
    <t>Upgrade CXA-5055M to CXA-5055H</t>
  </si>
  <si>
    <t>Upgrade charge- also requires purchase of higher model and return of lower model (via sales ops)</t>
  </si>
  <si>
    <t>NIC-007-2LR</t>
  </si>
  <si>
    <t>2-port 10GbE LR Fiber NIC- Gen 2 (Spare)</t>
  </si>
  <si>
    <t>NIC-008-2SR</t>
  </si>
  <si>
    <t>2-port 10GbE SR Multi Mode Fiber NIC- Gen 2 (Spare)</t>
  </si>
  <si>
    <t>2-port 10GbE LR Fiber NIC- Gen 2</t>
  </si>
  <si>
    <t>2-port 10GbE SR Multi Mode Fiber NIC- Gen 2</t>
  </si>
  <si>
    <t>Eval 2-port 10GbE LR Fiber NIC- Gen 2</t>
  </si>
  <si>
    <t>Eval 2-port 10GbE SR Multi Mode Fiber NIC- Gen 2</t>
  </si>
  <si>
    <t>MNT-LIC-SCPS-009</t>
  </si>
  <si>
    <t>MNT-LIC-SCPS-010</t>
  </si>
  <si>
    <t>MNT-RASP-LIC-SCPS-009</t>
  </si>
  <si>
    <t>MNT-RASP-LIC-SCPS-010</t>
  </si>
  <si>
    <t>MNT-EHR-2UA-CX</t>
  </si>
  <si>
    <t>MNT-EHR-2UB-CX</t>
  </si>
  <si>
    <t>Disc/Memory Support-xx55 CX7055</t>
  </si>
  <si>
    <t>Models - CXA 7055</t>
  </si>
  <si>
    <t>MNT-RASP-EHR-2UA-CX</t>
  </si>
  <si>
    <t>MNT-RASP-EHR-2UB-CX</t>
  </si>
  <si>
    <t>MNT-SLV-CXA-05055</t>
  </si>
  <si>
    <t>MNT-GLD-CXA-05055</t>
  </si>
  <si>
    <t>MNT-GPL-CXA-05055</t>
  </si>
  <si>
    <t>MNT-PLT-CXA-05055</t>
  </si>
  <si>
    <t>MNT-RASP-SLV-CXA-05055</t>
  </si>
  <si>
    <t>MNT-RASP-GLD-CXA-05055</t>
  </si>
  <si>
    <t>MNT-RASP-GPL-CXA-05055</t>
  </si>
  <si>
    <t>MNT-RASP-PLT-CXA-05055</t>
  </si>
  <si>
    <t>MNT-SLV-CXA-07055</t>
  </si>
  <si>
    <t>MNT-GLD-CXA-07055</t>
  </si>
  <si>
    <t>MNT-GPL-CXA-07055</t>
  </si>
  <si>
    <t>MNT-PLT-CXA-07055</t>
  </si>
  <si>
    <t>MNT-RASP-SLV-CXA-07055</t>
  </si>
  <si>
    <t>MNT-RASP-GLD-CXA-07055</t>
  </si>
  <si>
    <t>MNT-RASP-GPL-CXA-07055</t>
  </si>
  <si>
    <t>MNT-RASP-PLT-CXA-07055</t>
  </si>
  <si>
    <t>Virtual xx55 Steelhead</t>
  </si>
  <si>
    <t>VCX-555-M</t>
  </si>
  <si>
    <t>VCX-555-H</t>
  </si>
  <si>
    <t>VCX-755-L</t>
  </si>
  <si>
    <t>VCX-755-M</t>
  </si>
  <si>
    <t>VCX-755-H</t>
  </si>
  <si>
    <t>VCX-1555-L</t>
  </si>
  <si>
    <t>VCX-1555-M</t>
  </si>
  <si>
    <t>VCX-1555-H</t>
  </si>
  <si>
    <t>VCX-555-M-E</t>
  </si>
  <si>
    <t>VCX-555-H-E</t>
  </si>
  <si>
    <t>VCX-755-L-E</t>
  </si>
  <si>
    <t>VCX-755-M-E</t>
  </si>
  <si>
    <t>VCX-755-H-E</t>
  </si>
  <si>
    <t>VCX-1555-L-E</t>
  </si>
  <si>
    <t>VCX-1555-M-E</t>
  </si>
  <si>
    <t>VCX-1555-H-E</t>
  </si>
  <si>
    <t>Virtual xx55 Steelhead NFR skus</t>
  </si>
  <si>
    <t>VCX-1555H-NFR</t>
  </si>
  <si>
    <t>SCPS - VCX</t>
  </si>
  <si>
    <t>SCPS-VCX-003</t>
  </si>
  <si>
    <t>SCPS-VCX-004</t>
  </si>
  <si>
    <t>SCPS-VCX-005</t>
  </si>
  <si>
    <t>Evaluation SCPS - VCX</t>
  </si>
  <si>
    <t>SCPS-VCX-003-E</t>
  </si>
  <si>
    <t>SCPS-VCX-004-E</t>
  </si>
  <si>
    <t>SCPS-VCX-005-E</t>
  </si>
  <si>
    <t>UPG-VCX-555M-555H</t>
  </si>
  <si>
    <t>UPG-VCX-555M-755L</t>
  </si>
  <si>
    <t>UPG-VCX-555M-755M</t>
  </si>
  <si>
    <t>UPG-VCX-555M-755H</t>
  </si>
  <si>
    <t>UPG-VCX-555M-1555L</t>
  </si>
  <si>
    <t>UPG-VCX-555M-1555M</t>
  </si>
  <si>
    <t>UPG-VCX-555M-1555H</t>
  </si>
  <si>
    <t>UPG-VCX-555H-755L</t>
  </si>
  <si>
    <t>UPG-VCX-555H-755M</t>
  </si>
  <si>
    <t>UPG-VCX-555H-755H</t>
  </si>
  <si>
    <t>UPG-VCX-555H-1555L</t>
  </si>
  <si>
    <t>UPG-VCX-555H-1555M</t>
  </si>
  <si>
    <t>UPG-VCX-555H-1555H</t>
  </si>
  <si>
    <t>UPG-VCX-755L-755M</t>
  </si>
  <si>
    <t>UPG-VCX-755L-755H</t>
  </si>
  <si>
    <t>UPG-VCX-755L-1555L</t>
  </si>
  <si>
    <t>UPG-VCX-755L-1555M</t>
  </si>
  <si>
    <t>UPG-VCX-755L-1555H</t>
  </si>
  <si>
    <t>UPG-VCX-755M-755H</t>
  </si>
  <si>
    <t>UPG-VCX-755M-1555L</t>
  </si>
  <si>
    <t>UPG-VCX-755M-1555M</t>
  </si>
  <si>
    <t>UPG-VCX-755M-1555H</t>
  </si>
  <si>
    <t>UPG-VCX-755H-1555L</t>
  </si>
  <si>
    <t>UPG-VCX-755H-1555M</t>
  </si>
  <si>
    <t>UPG-VCX-755H-1555H</t>
  </si>
  <si>
    <t>UPG-VCX-1555L-1555M</t>
  </si>
  <si>
    <t>UPG-VCX-1555L-1555H</t>
  </si>
  <si>
    <t>UPG-VCX-1555M-1555H</t>
  </si>
  <si>
    <t>Virtual xx55 Steelhead Support</t>
  </si>
  <si>
    <t>MNT-VCX-555</t>
  </si>
  <si>
    <t>MNT-VCX-755</t>
  </si>
  <si>
    <t>MNT-VCX-1555</t>
  </si>
  <si>
    <t>MNT-RASP-VCX-555</t>
  </si>
  <si>
    <t>MNT-RASP-VCX-755</t>
  </si>
  <si>
    <t>Support - SCPS - VCX</t>
  </si>
  <si>
    <t>MNT-SCPS-VCX-003</t>
  </si>
  <si>
    <t>MNT-SCPS-VCX-004</t>
  </si>
  <si>
    <t>MNT-SCPS-VCX-005</t>
  </si>
  <si>
    <t>MNT-RASP-SCPS-VCX-003</t>
  </si>
  <si>
    <t>MNT-RASP-SCPS-VCX-004</t>
  </si>
  <si>
    <t>MNT-RASP-SCPS-VCX-005</t>
  </si>
  <si>
    <t>Partner Training</t>
  </si>
  <si>
    <t>J</t>
  </si>
  <si>
    <t>2-port 1GbE TX copper NIC- VSH/VCX USE ONLY</t>
  </si>
  <si>
    <t>PWR-CORD-BR</t>
  </si>
  <si>
    <t>Cable Power cord, Brazil</t>
  </si>
  <si>
    <t>Small Form Factor Pluggable adapter  (SFP) - Configurable Options.    SFP quantity must match the associated NIC card quantity when selected.</t>
  </si>
  <si>
    <t>MNT-RASP-VCX-1555</t>
  </si>
  <si>
    <t>Upgrade CAP-VE1060L to 1060M</t>
  </si>
  <si>
    <t>Upgrade CAP-VE1060L to 1060H</t>
  </si>
  <si>
    <t>Upgrade CAP-VE1060M to 1060H</t>
  </si>
  <si>
    <t>NIC-013-4SF</t>
  </si>
  <si>
    <t>4-Port 1G Fiber (LX, SX) SFP (Shark Bracket) (Spare)</t>
  </si>
  <si>
    <t>Models - CSK Shark systems</t>
  </si>
  <si>
    <t>NIC-013-4SF-C</t>
  </si>
  <si>
    <t>NIC-013-4SF-E-C</t>
  </si>
  <si>
    <t>SFP-001-LX</t>
  </si>
  <si>
    <t>SFP-LX module- 4 inserts (Spare)</t>
  </si>
  <si>
    <t>Models - Cascade xx60, Shark</t>
  </si>
  <si>
    <t>SFP-001-SX</t>
  </si>
  <si>
    <t>SFP-SX module- 4 inserts (Spare)</t>
  </si>
  <si>
    <t>SFP-001-LX-C</t>
  </si>
  <si>
    <t>SFP-LX module- 4 inserts (Add on)</t>
  </si>
  <si>
    <t>SFP-001-SX-C</t>
  </si>
  <si>
    <t>SFP-SX module- 4 inserts (Add on)</t>
  </si>
  <si>
    <t>SFP-001-LX-E-C</t>
  </si>
  <si>
    <t>Eval SFP-LX module- 4 inserts (Add on)</t>
  </si>
  <si>
    <t>SFP-001-SX-E-C</t>
  </si>
  <si>
    <t>Eval SFP-SX module- 4 inserts (Add on)</t>
  </si>
  <si>
    <t>LIC-CAX-360-SDN</t>
  </si>
  <si>
    <t>LIC-CAX-360-SDN-E</t>
  </si>
  <si>
    <t>LIC-CAP-2260-SDN</t>
  </si>
  <si>
    <t>LIC-CAP-2260-SDN-E</t>
  </si>
  <si>
    <t>LIC-CAP-4260-SDN</t>
  </si>
  <si>
    <t>MNT-LIC-CAX-360-SDN</t>
  </si>
  <si>
    <t>MNT-RASP-LIC-CAX-360-SDN</t>
  </si>
  <si>
    <t>MNT-LIC-CAP-2260-SDN</t>
  </si>
  <si>
    <t>MNT-RASP-LIC-CAP-2260-SDN</t>
  </si>
  <si>
    <t>MNT-LIC-CAP-4260-SDN</t>
  </si>
  <si>
    <t>MNT-RASP-LIC-CAP-4260-SDN</t>
  </si>
  <si>
    <t>LIC-CAP-VE-1060-SDN</t>
  </si>
  <si>
    <t>LIC-CAP-VE-1060-CAA</t>
  </si>
  <si>
    <t>Cascade Analytics License for CAP-VE-1060</t>
  </si>
  <si>
    <t>Upgrade CAP-VE1060U to 1060L</t>
  </si>
  <si>
    <t>Upgrade CAP-VE1060U to 1060M</t>
  </si>
  <si>
    <t>Upgrade CAP-VE1060U to 1060H</t>
  </si>
  <si>
    <t>Upgrade CAG-VE1060F1 to 1060F2</t>
  </si>
  <si>
    <t>Upgrade CAG-VE1060F1 to 1060F3</t>
  </si>
  <si>
    <t>Upgrade CAG-VE1060F2 to 1060F3</t>
  </si>
  <si>
    <t>Upgrade CAG-VE1060F1 to 1060F4</t>
  </si>
  <si>
    <t>Upgrade CAG-VE1060F2 to 1060F4</t>
  </si>
  <si>
    <t>Upgrade CAG-VE1060F3 to 1060F4</t>
  </si>
  <si>
    <t>Disc/Memory Support (RASP)-xx55 CX7055</t>
  </si>
  <si>
    <t>160GB SSD for CX1555H/EX1160VH</t>
  </si>
  <si>
    <t>Models - CX1555H/EX1160VH</t>
  </si>
  <si>
    <t>SSD-004</t>
  </si>
  <si>
    <t>160GB SSD for CX7055L,M</t>
  </si>
  <si>
    <t>Models - CX7055L, M</t>
  </si>
  <si>
    <t>MNT-LIC-CAP-VE-1060-SDN</t>
  </si>
  <si>
    <t>MNT-RASP-LIC-CAP-VE-1060-SDN</t>
  </si>
  <si>
    <t>MNT-LIC-CAP-VE-1060-CAA</t>
  </si>
  <si>
    <t>MNT-RASP-CAP-VE-1060-CAA</t>
  </si>
  <si>
    <t>UPG-CAP-VE-1060-U-L</t>
  </si>
  <si>
    <t>UPG-CAP-VE-1060-U-M</t>
  </si>
  <si>
    <t>UPG-CAP-VE-1060-U-H</t>
  </si>
  <si>
    <t>UPG-CAP-VE-1060-L-M</t>
  </si>
  <si>
    <t>UPG-CAP-VE-1060-L-H</t>
  </si>
  <si>
    <t>UPG-CAP-VE-1060-M-H</t>
  </si>
  <si>
    <t>UPG-CAG-VE-1060-F1-F2</t>
  </si>
  <si>
    <t>UPG-CAG-VE-1060-F1-F3</t>
  </si>
  <si>
    <t>UPG-CAG-VE-1060-F1-F4</t>
  </si>
  <si>
    <t>UPG-CAG-VE-1060-F2-F3</t>
  </si>
  <si>
    <t>UPG-CAG-VE-1060-F2-F4</t>
  </si>
  <si>
    <t>UPG-CAG-VE-1060-F3-F4</t>
  </si>
  <si>
    <t>MNT-CAG-VE-1060-F1</t>
  </si>
  <si>
    <t>MNT-RASP-CAG-VE-1060-F1</t>
  </si>
  <si>
    <t>MNT-CAG-VE-1060-F2</t>
  </si>
  <si>
    <t>MNT-RASP-CAG-VE-1060-F2</t>
  </si>
  <si>
    <t>MNT-CAG-VE-1060-F3</t>
  </si>
  <si>
    <t>MNT-RASP-CAG-VE-1060-F3</t>
  </si>
  <si>
    <t>MNT-CAG-VE-1060-F4</t>
  </si>
  <si>
    <t>MNT-RASP-CAG-VE-1060-F4</t>
  </si>
  <si>
    <t>MNT-CAP-VE-1060-U</t>
  </si>
  <si>
    <t>MNT-RASP-CAP-VE-1060-U</t>
  </si>
  <si>
    <t>MNT-CAP-VE-1060-L</t>
  </si>
  <si>
    <t>MNT-RASP-CAP-VE-1060-L</t>
  </si>
  <si>
    <t>MNT-CAP-VE-1060-M</t>
  </si>
  <si>
    <t>MNT-RASP-CAP-VE-1060-M</t>
  </si>
  <si>
    <t>MNT-CAP-VE-1060-H</t>
  </si>
  <si>
    <t>MNT-RASP-CAP-VE-1060-H</t>
  </si>
  <si>
    <t>MNT-RASP-EHR-1U-CAS</t>
  </si>
  <si>
    <t>SAN attached storage connector (CAP)</t>
  </si>
  <si>
    <t>Eval SAN attached storage connector (CAP)</t>
  </si>
  <si>
    <t>Fan kit (Qty 4)</t>
  </si>
  <si>
    <t>LIC-CAX-460-SDN</t>
  </si>
  <si>
    <t>LIC-CAX-460-SDN-E</t>
  </si>
  <si>
    <t>MNT-SLV-CAX-460-U</t>
  </si>
  <si>
    <t>MNT-GLD-CAX-460-U</t>
  </si>
  <si>
    <t>MNT-GPL-CAX-460-U</t>
  </si>
  <si>
    <t>MNT-PLT-CAX-460-U</t>
  </si>
  <si>
    <t>MNT-SLV-CAX-460-L</t>
  </si>
  <si>
    <t>MNT-GLD-CAX-460-L</t>
  </si>
  <si>
    <t>MNT-GPL-CAX-460-L</t>
  </si>
  <si>
    <t>MNT-PLT-CAX-460-L</t>
  </si>
  <si>
    <t>MNT-SLV-CAX-460-M</t>
  </si>
  <si>
    <t>MNT-GLD-CAX-460-M</t>
  </si>
  <si>
    <t>MNT-GPL-CAX-460-M</t>
  </si>
  <si>
    <t>MNT-PLT-CAX-460-M</t>
  </si>
  <si>
    <t>MNT-SLV-CAX-460-H</t>
  </si>
  <si>
    <t>MNT-GLD-CAX-460-H</t>
  </si>
  <si>
    <t>MNT-GPL-CAX-460-H</t>
  </si>
  <si>
    <t>MNT-PLT-CAX-460-H</t>
  </si>
  <si>
    <t>MNT-SLV-CAX-460-VH</t>
  </si>
  <si>
    <t>MNT-GLD-CAX-460-VH</t>
  </si>
  <si>
    <t>MNT-GPL-CAX-460-VH</t>
  </si>
  <si>
    <t>MNT-PLT-CAX-460-VH</t>
  </si>
  <si>
    <t>MNT-LIC-CAX-460-SDN</t>
  </si>
  <si>
    <t>MNT-RASP-SLV-CAX-460-U</t>
  </si>
  <si>
    <t>MNT-RASP-GLD-CAX-460-U</t>
  </si>
  <si>
    <t>MNT-RASP-GPL-CAX-460-U</t>
  </si>
  <si>
    <t>MNT-RASP-PLT-CAX-460-U</t>
  </si>
  <si>
    <t>MNT-RASP-SLV-CAX-460-L</t>
  </si>
  <si>
    <t>MNT-RASP-GLD-CAX-460-L</t>
  </si>
  <si>
    <t>MNT-RASP-GPL-CAX-460-L</t>
  </si>
  <si>
    <t>MNT-RASP-PLT-CAX-460-L</t>
  </si>
  <si>
    <t>MNT-RASP-SLV-CAX-460-M</t>
  </si>
  <si>
    <t>MNT-RASP-GLD-CAX-460-M</t>
  </si>
  <si>
    <t>MNT-RASP-GPL-CAX-460-M</t>
  </si>
  <si>
    <t>MNT-RASP-PLT-CAX-460-M</t>
  </si>
  <si>
    <t>MNT-RASP-SLV-CAX-460-H</t>
  </si>
  <si>
    <t>MNT-RASP-GLD-CAX-460-H</t>
  </si>
  <si>
    <t>MNT-RASP-GPL-CAX-460-H</t>
  </si>
  <si>
    <t>MNT-RASP-PLT-CAX-460-H</t>
  </si>
  <si>
    <t>MNT-RASP-SLV-CAX-460-VH</t>
  </si>
  <si>
    <t>MNT-RASP-GLD-CAX-460-VH</t>
  </si>
  <si>
    <t>MNT-RASP-GPL-CAX-460-VH</t>
  </si>
  <si>
    <t>MNT-RASP-PLT-CAX-460-VH</t>
  </si>
  <si>
    <t>MNT-RASP-LIC-CAX-460-SDN</t>
  </si>
  <si>
    <t>Models: CAS, CAX360 (only)</t>
  </si>
  <si>
    <t>Models: CAX460, CAP4260</t>
  </si>
  <si>
    <t>Models: EX1160,1260,CAX360/460,CAP4260,CAS2260,CAG2260, CAP2260</t>
  </si>
  <si>
    <t>SDN License for CAP-VE-1060</t>
  </si>
  <si>
    <t>MNT-LIC-CAX-460-CSP-1</t>
  </si>
  <si>
    <t>MNT-RASP-LIC-CAX-460-CSP-1</t>
  </si>
  <si>
    <t>4-port 1GbE TX copper NIC (Spare)</t>
  </si>
  <si>
    <t>SSD-006</t>
  </si>
  <si>
    <t>80GB SSD for CX5055</t>
  </si>
  <si>
    <t>Models - CX5055</t>
  </si>
  <si>
    <t>LIC-GRT-0560</t>
  </si>
  <si>
    <t>LIC-GRT-0760</t>
  </si>
  <si>
    <t>LIC-GRT-01160</t>
  </si>
  <si>
    <t xml:space="preserve">NRD SKU's - For customers who do not have the EHR Support plan, can return systems without drives and will be charged back using the NRD-* SKU's. </t>
  </si>
  <si>
    <t xml:space="preserve">These SKU's are system specific and are charged 1/drive not returned. </t>
  </si>
  <si>
    <t>UPG-LIC-CAX-460-U-L</t>
  </si>
  <si>
    <t>UPG-LIC-CAX-460-U-M</t>
  </si>
  <si>
    <t>UPG-LIC-CAX-460-U-H</t>
  </si>
  <si>
    <t>UPG-LIC-CAX-460-U-VH</t>
  </si>
  <si>
    <t>UPG-LIC-CAX-460-L-M</t>
  </si>
  <si>
    <t>UPG-LIC-CAX-460-L-H</t>
  </si>
  <si>
    <t>UPG-LIC-CAX-460-L-VH</t>
  </si>
  <si>
    <t>UPG-LIC-CAX-460-M-H</t>
  </si>
  <si>
    <t>UPG-LIC-CAX-460-M-VH</t>
  </si>
  <si>
    <t>UPG-LIC-CAX-460-H-VH</t>
  </si>
  <si>
    <t>MNT-SLV-UPG-CAX-460-U-L</t>
  </si>
  <si>
    <t>MNT-GLD-UPG-CAX-460-U-L</t>
  </si>
  <si>
    <t>MNT-GPL-UPG-CAX-460-U-L</t>
  </si>
  <si>
    <t>MNT-PLT-UPG-CAX-460-U-L</t>
  </si>
  <si>
    <t>MNT-SLV-UPG-CAX-460-U-M</t>
  </si>
  <si>
    <t>MNT-GLD-UPG-CAX-460-U-M</t>
  </si>
  <si>
    <t>MNT-GPL-UPG-CAX-460-U-M</t>
  </si>
  <si>
    <t>MNT-PLT-UPG-CAX-460-U-M</t>
  </si>
  <si>
    <t>MNT-SLV-UPG-CAX-460-U-H</t>
  </si>
  <si>
    <t>MNT-GLD-UPG-CAX-460-U-H</t>
  </si>
  <si>
    <t>MNT-GPL-UPG-CAX-460-U-H</t>
  </si>
  <si>
    <t>MNT-PLT-UPG-CAX-460-U-H</t>
  </si>
  <si>
    <t>MNT-SLV-UPG-CAX-460-U-VH</t>
  </si>
  <si>
    <t>MNT-GLD-UPG-CAX-460-U-VH</t>
  </si>
  <si>
    <t>MNT-GPL-UPG-CAX-460-U-VH</t>
  </si>
  <si>
    <t>MNT-PLT-UPG-CAX-460-U-VH</t>
  </si>
  <si>
    <t>MNT-SLV-UPG-CAX-460-L-M</t>
  </si>
  <si>
    <t>MNT-GLD-UPG-CAX-460-L-M</t>
  </si>
  <si>
    <t>MNT-GPL-UPG-CAX-460-L-M</t>
  </si>
  <si>
    <t>MNT-PLT-UPG-CAX-460-L-M</t>
  </si>
  <si>
    <t>MNT-SLV-UPG-CAX-460-L-H</t>
  </si>
  <si>
    <t>MNT-GLD-UPG-CAX-460-L-H</t>
  </si>
  <si>
    <t>MNT-GPL-UPG-CAX-460-L-H</t>
  </si>
  <si>
    <t>MNT-PLT-UPG-CAX-460-L-H</t>
  </si>
  <si>
    <t>MNT-SLV-UPG-CAX-460-L-VH</t>
  </si>
  <si>
    <t>MNT-GLD-UPG-CAX-460-L-VH</t>
  </si>
  <si>
    <t>MNT-GPL-UPG-CAX-460-L-VH</t>
  </si>
  <si>
    <t>MNT-PLT-UPG-CAX-460-L-VH</t>
  </si>
  <si>
    <t>MNT-SLV-UPG-CAX-460-M-H</t>
  </si>
  <si>
    <t>MNT-GLD-UPG-CAX-460-M-H</t>
  </si>
  <si>
    <t>MNT-GPL-UPG-CAX-460-M-H</t>
  </si>
  <si>
    <t>MNT-PLT-UPG-CAX-460-M-H</t>
  </si>
  <si>
    <t>MNT-SLV-UPG-CAX-460-M-VH</t>
  </si>
  <si>
    <t>MNT-GLD-UPG-CAX-460-M-VH</t>
  </si>
  <si>
    <t>MNT-GPL-UPG-CAX-460-M-VH</t>
  </si>
  <si>
    <t>MNT-PLT-UPG-CAX-460-M-VH</t>
  </si>
  <si>
    <t>MNT-SLV-UPG-CAX-460-H-VH</t>
  </si>
  <si>
    <t>MNT-GLD-UPG-CAX-460-H-VH</t>
  </si>
  <si>
    <t>MNT-GPL-UPG-CAX-460-H-VH</t>
  </si>
  <si>
    <t>MNT-PLT-UPG-CAX-460-H-VH</t>
  </si>
  <si>
    <t>MNT-RASP-SLV-UPG-CAX-460-U-L</t>
  </si>
  <si>
    <t>MNT-RASP-GLD-UPG-CAX-460-U-L</t>
  </si>
  <si>
    <t>MNT-RASP-GPL-UPG-CAX-460-U-L</t>
  </si>
  <si>
    <t>MNT-RASP-PLT-UPG-CAX-460-U-L</t>
  </si>
  <si>
    <t>MNT-RASP-SLV-UPG-CAX-460-U-M</t>
  </si>
  <si>
    <t>MNT-RASP-GLD-UPG-CAX-460-U-M</t>
  </si>
  <si>
    <t>MNT-RASP-GPL-UPG-CAX-460-U-M</t>
  </si>
  <si>
    <t>MNT-RASP-PLT-UPG-CAX-460-U-M</t>
  </si>
  <si>
    <t>MNT-RASP-SLV-UPG-CAX-460-U-H</t>
  </si>
  <si>
    <t>MNT-RASP-GLD-UPG-CAX-460-U-H</t>
  </si>
  <si>
    <t>MNT-RASP-GPL-UPG-CAX-460-U-H</t>
  </si>
  <si>
    <t>MNT-RASP-PLT-UPG-CAX-460-U-H</t>
  </si>
  <si>
    <t>MNT-RASP-SLV-UPG-CAX-460-U-VH</t>
  </si>
  <si>
    <t>MNT-RASP-GLD-UPG-CAX-460-U-VH</t>
  </si>
  <si>
    <t>MNT-RASP-GPL-UPG-CAX-460-U-VH</t>
  </si>
  <si>
    <t>MNT-RASP-PLT-UPG-CAX-460-U-VH</t>
  </si>
  <si>
    <t>MNT-RASP-SLV-UPG-CAX-460-L-M</t>
  </si>
  <si>
    <t>MNT-RASP-GLD-UPG-CAX-460-L-M</t>
  </si>
  <si>
    <t>MNT-RASP-GPL-UPG-CAX-460-L-M</t>
  </si>
  <si>
    <t>MNT-RASP-PLT-UPG-CAX-460-L-M</t>
  </si>
  <si>
    <t>MNT-RASP-SLV-UPG-CAX-460-L-H</t>
  </si>
  <si>
    <t>MNT-RASP-GLD-UPG-CAX-460-L-H</t>
  </si>
  <si>
    <t>MNT-RASP-GPL-UPG-CAX-460-L-H</t>
  </si>
  <si>
    <t>MNT-RASP-PLT-UPG-CAX-460-L-H</t>
  </si>
  <si>
    <t>MNT-RASP-SLV-UPG-CAX-460-L-VH</t>
  </si>
  <si>
    <t>MNT-RASP-GLD-UPG-CAX-460-L-VH</t>
  </si>
  <si>
    <t>MNT-RASP-GPL-UPG-CAX-460-L-VH</t>
  </si>
  <si>
    <t>MNT-RASP-PLT-UPG-CAX-460-L-VH</t>
  </si>
  <si>
    <t>MNT-RASP-SLV-UPG-CAX-460-M-H</t>
  </si>
  <si>
    <t>MNT-RASP-GLD-UPG-CAX-460-M-H</t>
  </si>
  <si>
    <t>MNT-RASP-GPL-UPG-CAX-460-M-H</t>
  </si>
  <si>
    <t>MNT-RASP-PLT-UPG-CAX-460-M-H</t>
  </si>
  <si>
    <t>MNT-RASP-SLV-UPG-CAX-460-M-VH</t>
  </si>
  <si>
    <t>MNT-RASP-GLD-UPG-CAX-460-M-VH</t>
  </si>
  <si>
    <t>MNT-RASP-GPL-UPG-CAX-460-M-VH</t>
  </si>
  <si>
    <t>MNT-RASP-PLT-UPG-CAX-460-M-VH</t>
  </si>
  <si>
    <t>MNT-RASP-SLV-UPG-CAX-460-H-VH</t>
  </si>
  <si>
    <t>MNT-RASP-GLD-UPG-CAX-460-H-VH</t>
  </si>
  <si>
    <t>MNT-RASP-GPL-UPG-CAX-460-H-VH</t>
  </si>
  <si>
    <t>MNT-RASP-PLT-UPG-CAX-460-H-VH</t>
  </si>
  <si>
    <t>UPG-CXA-755-L-H</t>
  </si>
  <si>
    <t>UPG-CXA-755-M-H</t>
  </si>
  <si>
    <t>UPG-CXA-1555-L-H</t>
  </si>
  <si>
    <t>UPG-CXA-1555-M-H</t>
  </si>
  <si>
    <t>Upgrade Kit LIC-CXA-755-M to LIC-CXA-755-H (Hardware and License included)</t>
  </si>
  <si>
    <t>Upgrade Kit LIC-CXA-755-L to LIC-CXA-755-H (Hardware and License included)</t>
  </si>
  <si>
    <t>Upgrade Kit LIC-CXA-1555-M to LIC-CXA-1555-H (Hardware and License included)</t>
  </si>
  <si>
    <t>Upgrade Kit LIC-CXA-1555-L to LIC-CXA-1555-H (Hardware and License included)</t>
  </si>
  <si>
    <t>ARX-UCMM</t>
  </si>
  <si>
    <t>Models: ARX2200,3200,3700,4200,5000,6000</t>
  </si>
  <si>
    <t>ARXVOI250</t>
  </si>
  <si>
    <t>ARXVOI500</t>
  </si>
  <si>
    <t>ARXVOI1K</t>
  </si>
  <si>
    <t>ARXCXT10</t>
  </si>
  <si>
    <t>CX-Tracer - 10 Servers</t>
  </si>
  <si>
    <t>Models: ARX3200,3700,4200,5000,6000</t>
  </si>
  <si>
    <t>ARXCXT100</t>
  </si>
  <si>
    <t>CX-Tracer - 100 Servers</t>
  </si>
  <si>
    <t>ARXCXT500</t>
  </si>
  <si>
    <t>CX-Tracer - 500 Servers</t>
  </si>
  <si>
    <t>ARXDB</t>
  </si>
  <si>
    <t>ARX-UCMM-E</t>
  </si>
  <si>
    <t>ARXVOI250-E</t>
  </si>
  <si>
    <t>ARXVOI500-E</t>
  </si>
  <si>
    <t>ARXVOI1K-E</t>
  </si>
  <si>
    <t>ARXCXT10-E</t>
  </si>
  <si>
    <t>Eval CX-Tracer - 10 Servers</t>
  </si>
  <si>
    <t>ARXCXT100-E</t>
  </si>
  <si>
    <t>Eval CX-Tracer - 100 Servers</t>
  </si>
  <si>
    <t>ARXCXT500-E</t>
  </si>
  <si>
    <t>Eval CX-Tracer - 500 Servers</t>
  </si>
  <si>
    <t>ARXDB-E</t>
  </si>
  <si>
    <t>UPG-ARXVOI250-500</t>
  </si>
  <si>
    <t>Upgrade ARXVOI250 to ARXVOI500</t>
  </si>
  <si>
    <t>UPG-ARXVOI500-1K</t>
  </si>
  <si>
    <t>Upgrade ARXVOI500 to ARXVOI1K</t>
  </si>
  <si>
    <t>UPG-ARXVOI250-1K</t>
  </si>
  <si>
    <t>Upgrade ARXVOI250 to ARXVOI1K</t>
  </si>
  <si>
    <t>UPG-ARXCXT10-100</t>
  </si>
  <si>
    <t>Upgrade ARXCXT10 to ARXCXT100</t>
  </si>
  <si>
    <t>UPG-ARXCXT100-500</t>
  </si>
  <si>
    <t>Upgrade ARXCXT100 to ARXCXT500</t>
  </si>
  <si>
    <t>UPG-ARXCXT10-500</t>
  </si>
  <si>
    <t>Upgrade ARXCXT10 to ARXCXT500</t>
  </si>
  <si>
    <t>ARX-V2000-E</t>
  </si>
  <si>
    <t>ARXVMON-E</t>
  </si>
  <si>
    <t>ATXP</t>
  </si>
  <si>
    <t>ATXS</t>
  </si>
  <si>
    <t>DACM</t>
  </si>
  <si>
    <t>PTW-010</t>
  </si>
  <si>
    <t>PTW-020</t>
  </si>
  <si>
    <t>PTW-030</t>
  </si>
  <si>
    <t>PTWUNR</t>
  </si>
  <si>
    <t>ATXP-E</t>
  </si>
  <si>
    <t>ATXS-E</t>
  </si>
  <si>
    <t>DACM-E</t>
  </si>
  <si>
    <t>Eval Distributed Agent Controller Module</t>
  </si>
  <si>
    <t>PTW-010-E</t>
  </si>
  <si>
    <t>PTW-020-E</t>
  </si>
  <si>
    <t>PTW-030-E</t>
  </si>
  <si>
    <t>PTWUNR-E</t>
  </si>
  <si>
    <t>UPG-PTW10-20</t>
  </si>
  <si>
    <t>Upgrade PTW-010 to PTW-020</t>
  </si>
  <si>
    <t>UPG-PTW20-30</t>
  </si>
  <si>
    <t>Upgrade PTW-020 to PTW-030</t>
  </si>
  <si>
    <t>UPG-PTW30-UNR</t>
  </si>
  <si>
    <t>Upgrade PTW-030 to PTWUNR</t>
  </si>
  <si>
    <t>UPG-PTW10-30</t>
  </si>
  <si>
    <t>Upgrade PTW-010 to PTW-030</t>
  </si>
  <si>
    <t>UPG-PTW10-UNR</t>
  </si>
  <si>
    <t>Upgrade PTW-010 to PTWUNR</t>
  </si>
  <si>
    <t>UPG-PTW20-UNR</t>
  </si>
  <si>
    <t>Upgrade PTW-020 to PTWUNR</t>
  </si>
  <si>
    <t>AIXCOL</t>
  </si>
  <si>
    <t>AIXCON</t>
  </si>
  <si>
    <t>AIXBMX-40</t>
  </si>
  <si>
    <t>Can be ordered with Models: AIXCON</t>
  </si>
  <si>
    <t>AIXBMX-50</t>
  </si>
  <si>
    <t>AIXBMX-60</t>
  </si>
  <si>
    <t>AIXBMX-70</t>
  </si>
  <si>
    <t>AIXCOL-E</t>
  </si>
  <si>
    <t>AIXCON-E</t>
  </si>
  <si>
    <t>AIXBMX-40-E</t>
  </si>
  <si>
    <t>AIXBMX-50-E</t>
  </si>
  <si>
    <t>AIXBMX-60-E</t>
  </si>
  <si>
    <t>AIXBMX-70-E</t>
  </si>
  <si>
    <t>BMXOP-50</t>
  </si>
  <si>
    <t>BMXOP-70</t>
  </si>
  <si>
    <t>BMXOP-40</t>
  </si>
  <si>
    <t>BMXOP-60</t>
  </si>
  <si>
    <t>BMXOP-20</t>
  </si>
  <si>
    <t>BMXOP-30</t>
  </si>
  <si>
    <t>BMXOP-50-E</t>
  </si>
  <si>
    <t>BMXOP-70-E</t>
  </si>
  <si>
    <t>BMXOP-40-E</t>
  </si>
  <si>
    <t>BMXOP-60-E</t>
  </si>
  <si>
    <t>BMXOP-20-E</t>
  </si>
  <si>
    <t>BMXOP-30-E</t>
  </si>
  <si>
    <t>NEOP</t>
  </si>
  <si>
    <t xml:space="preserve">NEOP (Included Features and Orderable stand alone)  </t>
  </si>
  <si>
    <t>XDI</t>
  </si>
  <si>
    <t>eXpress Data Import</t>
  </si>
  <si>
    <t>Can be ordered with Models: MD, MDW, MDWDEF, Included in Models: NETONE, NETMAP1K, NETMAP5K, ITGNETPL, SPGNETPL, ITS, SPS</t>
  </si>
  <si>
    <t xml:space="preserve">Evaluation NEOP (Included Features and Orderable stand alone)  </t>
  </si>
  <si>
    <t>XDI-E</t>
  </si>
  <si>
    <t>Eval eXpress Data Import</t>
  </si>
  <si>
    <t>802.16</t>
  </si>
  <si>
    <t>802.16 Specialized Model</t>
  </si>
  <si>
    <t>Can be ordered with Models: MD, MDW, MDWDEF</t>
  </si>
  <si>
    <t>3DNVM</t>
  </si>
  <si>
    <t>3D Network Visualizer Module</t>
  </si>
  <si>
    <t>HLA1</t>
  </si>
  <si>
    <t>HLAN</t>
  </si>
  <si>
    <t>High Level Architecture Module Unlimited</t>
  </si>
  <si>
    <t>IPV6</t>
  </si>
  <si>
    <t>IPV6 for R&amp;D Specialized Model</t>
  </si>
  <si>
    <t>LTE</t>
  </si>
  <si>
    <t>LTE Specialized Model</t>
  </si>
  <si>
    <t>MD</t>
  </si>
  <si>
    <t>MDW</t>
  </si>
  <si>
    <t>MDWDEF</t>
  </si>
  <si>
    <t>MFL3DM</t>
  </si>
  <si>
    <t>Multi-Federate Logger for 3DNV Module</t>
  </si>
  <si>
    <t>MPLS</t>
  </si>
  <si>
    <t>MPLS Specialized Model</t>
  </si>
  <si>
    <t>NTBZ</t>
  </si>
  <si>
    <t>NetBiz</t>
  </si>
  <si>
    <t>RASM</t>
  </si>
  <si>
    <t>SHRCD</t>
  </si>
  <si>
    <t>Shared Code Module</t>
  </si>
  <si>
    <t>SITLM</t>
  </si>
  <si>
    <t>System-in-the-Loop Module</t>
  </si>
  <si>
    <t>SITLMU</t>
  </si>
  <si>
    <t>Simulation in the Loop Unlimited</t>
  </si>
  <si>
    <t>Can be ordered with Models: MD. MDW, MDWDEF</t>
  </si>
  <si>
    <t>SRS</t>
  </si>
  <si>
    <t>Simulation Runtime Single License</t>
  </si>
  <si>
    <t>SRST</t>
  </si>
  <si>
    <t>Simulation Runtime Site License</t>
  </si>
  <si>
    <t>TMM</t>
  </si>
  <si>
    <t>Terrain Modeling Module</t>
  </si>
  <si>
    <t>TRM</t>
  </si>
  <si>
    <t>UMTS</t>
  </si>
  <si>
    <t>UMTS Specialized Model</t>
  </si>
  <si>
    <t>URBAN</t>
  </si>
  <si>
    <t>Urban Propagation Model</t>
  </si>
  <si>
    <t>WM</t>
  </si>
  <si>
    <t>Wireless Module</t>
  </si>
  <si>
    <t>802.16-E</t>
  </si>
  <si>
    <t>Eval 802.16 Specialized Model</t>
  </si>
  <si>
    <t>3DNVM-E</t>
  </si>
  <si>
    <t>Eval 3D Network Visualizer Module</t>
  </si>
  <si>
    <t>HLA1-E</t>
  </si>
  <si>
    <t>Eval High Level Architecture Module</t>
  </si>
  <si>
    <t>HLAN-E</t>
  </si>
  <si>
    <t>Eval High Level Architecture Module Unlimited</t>
  </si>
  <si>
    <t>IPV6-E</t>
  </si>
  <si>
    <t>Eval IPV6 for R&amp;D Specialized Model</t>
  </si>
  <si>
    <t>LTE-E</t>
  </si>
  <si>
    <t>Eval LTE Specialized Model</t>
  </si>
  <si>
    <t>MD-E</t>
  </si>
  <si>
    <t>MDW-E</t>
  </si>
  <si>
    <t>MDWDEF-E</t>
  </si>
  <si>
    <t>MFL3DM-E</t>
  </si>
  <si>
    <t>Eval Multi-Federate Logger for 3DNV Module</t>
  </si>
  <si>
    <t>MPLS-E</t>
  </si>
  <si>
    <t>Eval MPLS Specialized Model</t>
  </si>
  <si>
    <t>NTBZ-E</t>
  </si>
  <si>
    <t>Eval NetBiz</t>
  </si>
  <si>
    <t>RASM-E</t>
  </si>
  <si>
    <t>SHRCD-E</t>
  </si>
  <si>
    <t>Eval Shared Code Module</t>
  </si>
  <si>
    <t>SITLM-E</t>
  </si>
  <si>
    <t>Eval System-in-the-Loop Module</t>
  </si>
  <si>
    <t>SITLMU-E</t>
  </si>
  <si>
    <t>Eval Simulation in the Loop Unlimited</t>
  </si>
  <si>
    <t>SRS-E</t>
  </si>
  <si>
    <t>Eval Simulation Runtime Single License</t>
  </si>
  <si>
    <t>SRST-E</t>
  </si>
  <si>
    <t>Eval Simulation Runtime Site License</t>
  </si>
  <si>
    <t>TMM-E</t>
  </si>
  <si>
    <t>Eval Terrain Modeling Module</t>
  </si>
  <si>
    <t>TRM-E</t>
  </si>
  <si>
    <t>UMTS-E</t>
  </si>
  <si>
    <t>Eval UMTS Specialized Model</t>
  </si>
  <si>
    <t>URBAN-E</t>
  </si>
  <si>
    <t>Eval Urban Propagation Model</t>
  </si>
  <si>
    <t>WM-E</t>
  </si>
  <si>
    <t>Eval Wireless Module</t>
  </si>
  <si>
    <t>MNT-SLV-ARX1200</t>
  </si>
  <si>
    <t>MNT-GLD-ARX1200</t>
  </si>
  <si>
    <t>MNT-GPL-ARX1200</t>
  </si>
  <si>
    <t>MNT-PLT-ARX1200</t>
  </si>
  <si>
    <t>MNT-SLV-ARX2200</t>
  </si>
  <si>
    <t>MNT-GLD-ARX2200</t>
  </si>
  <si>
    <t>MNT-GPL-ARX2200</t>
  </si>
  <si>
    <t>MNT-PLT-ARX2200</t>
  </si>
  <si>
    <t>MNT-SLV-ARX3200</t>
  </si>
  <si>
    <t>MNT-GLD-ARX3200</t>
  </si>
  <si>
    <t>MNT-GPL-ARX3200</t>
  </si>
  <si>
    <t>MNT-PLT-ARX3200</t>
  </si>
  <si>
    <t>MNT-SLV-ARX3700</t>
  </si>
  <si>
    <t>MNT-GLD-ARX3700</t>
  </si>
  <si>
    <t>MNT-GPL-ARX3700</t>
  </si>
  <si>
    <t>MNT-PLT-ARX3700</t>
  </si>
  <si>
    <t>MNT-SLV-ARX4200</t>
  </si>
  <si>
    <t>MNT-GLD-ARX4200</t>
  </si>
  <si>
    <t>MNT-GPL-ARX4200</t>
  </si>
  <si>
    <t>MNT-PLT-ARX4200</t>
  </si>
  <si>
    <t>MNT-SLV-ARX5000</t>
  </si>
  <si>
    <t>MNT-GLD-ARX5000</t>
  </si>
  <si>
    <t>MNT-GPL-ARX5000</t>
  </si>
  <si>
    <t>MNT-PLT-ARX5000</t>
  </si>
  <si>
    <t>MNT-SLV-ARX6000</t>
  </si>
  <si>
    <t>MNT-GLD-ARX6000</t>
  </si>
  <si>
    <t>MNT-GPL-ARX6000</t>
  </si>
  <si>
    <t>MNT-PLT-ARX6000</t>
  </si>
  <si>
    <t>MNT-SLV-ARXDIR200</t>
  </si>
  <si>
    <t>MNT-GLD-ARXDIR200</t>
  </si>
  <si>
    <t>MNT-GPL-ARXDIR200</t>
  </si>
  <si>
    <t>MNT-PLT-ARXDIR200</t>
  </si>
  <si>
    <t>MNT-SLV-ARXEXP200</t>
  </si>
  <si>
    <t>MNT-GLD-ARXEXP200</t>
  </si>
  <si>
    <t>MNT-GPL-ARXEXP200</t>
  </si>
  <si>
    <t>MNT-PLT-ARXEXP200</t>
  </si>
  <si>
    <t>MNT-ARXNTFLOW</t>
  </si>
  <si>
    <t>MNT-ARX-UCMM</t>
  </si>
  <si>
    <t>MNT-ARXVOI250</t>
  </si>
  <si>
    <t>MNT-ARXVOI500</t>
  </si>
  <si>
    <t>MNT-ARXVOI1K</t>
  </si>
  <si>
    <t>MNT-ARXCXT10</t>
  </si>
  <si>
    <t>Support CX-Tracer - 10 Servers</t>
  </si>
  <si>
    <t>MNT-ARXCXT100</t>
  </si>
  <si>
    <t>Support CX-Tracer - 100 Servers</t>
  </si>
  <si>
    <t>MNT-ARXCXT500</t>
  </si>
  <si>
    <t>Support CX-Tracer - 500 Servers</t>
  </si>
  <si>
    <t>MNT-ARXDB</t>
  </si>
  <si>
    <t>MNT-ARX-V2000</t>
  </si>
  <si>
    <t>MNT-ARXROVR</t>
  </si>
  <si>
    <t>MNT-ARXVMON</t>
  </si>
  <si>
    <t>MNT-ATXP</t>
  </si>
  <si>
    <t>MNT-ATXS</t>
  </si>
  <si>
    <t>MNT-DACM</t>
  </si>
  <si>
    <t>Support Distributed Agent Controller Module</t>
  </si>
  <si>
    <t>MNT-PTW-010</t>
  </si>
  <si>
    <t>MNT-PTW-020</t>
  </si>
  <si>
    <t>MNT-PTW-030</t>
  </si>
  <si>
    <t>MNT-PTWUNR</t>
  </si>
  <si>
    <t>MNT-AIXCOL</t>
  </si>
  <si>
    <t>MNT-AIXCON</t>
  </si>
  <si>
    <t>MNT-AIXBMX-40</t>
  </si>
  <si>
    <t>MNT-AIXBMX-50</t>
  </si>
  <si>
    <t>MNT-AIXBMX-60</t>
  </si>
  <si>
    <t>MNT-AIXBMX-70</t>
  </si>
  <si>
    <t>MNT-ASENX</t>
  </si>
  <si>
    <t>MNT-ASESNMP</t>
  </si>
  <si>
    <t>MNT-ASXSRVR</t>
  </si>
  <si>
    <t>MNT-UCXPM-MS</t>
  </si>
  <si>
    <t>MNT-UCXPL-MS</t>
  </si>
  <si>
    <t>MNT-UCXPT-MS</t>
  </si>
  <si>
    <t>MNT-UCXPM-P</t>
  </si>
  <si>
    <t>MNT-UCXPL-P</t>
  </si>
  <si>
    <t>MNT-UCXPT-P</t>
  </si>
  <si>
    <t>MNT-UCXPT-TS</t>
  </si>
  <si>
    <t>MNT-BMXOP-20</t>
  </si>
  <si>
    <t>MNT-BMXOP-30</t>
  </si>
  <si>
    <t>MNT-BMXOP-40</t>
  </si>
  <si>
    <t>MNT-BMXOP-50</t>
  </si>
  <si>
    <t>MNT-BMXOP-60</t>
  </si>
  <si>
    <t>MNT-BMXOP-70</t>
  </si>
  <si>
    <t>MNT-ITGNETPL</t>
  </si>
  <si>
    <t>Support IT Guru Network Planner</t>
  </si>
  <si>
    <t>MNT-ITNCSOL</t>
  </si>
  <si>
    <t>Support OPNET nCompass Solution for Enterprises</t>
  </si>
  <si>
    <t>MNT-ITNCUSER</t>
  </si>
  <si>
    <t>Support OPNET nCompass for Enterprises User</t>
  </si>
  <si>
    <t>MNT-ITS</t>
  </si>
  <si>
    <t>Support IT Sentinel</t>
  </si>
  <si>
    <t>MNT-NETMAP1K</t>
  </si>
  <si>
    <t>Support IT NetMapper 1K</t>
  </si>
  <si>
    <t>MNT-NETMAP5K</t>
  </si>
  <si>
    <t>Support IT NetMapper 5K</t>
  </si>
  <si>
    <t>MNT-NETONE</t>
  </si>
  <si>
    <t>Support NetOne Bundle for Enterprises</t>
  </si>
  <si>
    <t>MNT-PROV</t>
  </si>
  <si>
    <t>Support NetOne Provisioner</t>
  </si>
  <si>
    <t>MNT-SPGNETPL</t>
  </si>
  <si>
    <t>Support SP Guru Network Planner</t>
  </si>
  <si>
    <t>MNT-SPGTRANSPL</t>
  </si>
  <si>
    <t>Support SP Guru Transport Planner</t>
  </si>
  <si>
    <t>MNT-SPNCSOL</t>
  </si>
  <si>
    <t>Support OPNET nCompass Solution for Service Providers</t>
  </si>
  <si>
    <t>MNT-SPNCUSER</t>
  </si>
  <si>
    <t>Support OPNET nCompass for Service Providers User</t>
  </si>
  <si>
    <t>MNT-SPS</t>
  </si>
  <si>
    <t>Support SP Sentinel</t>
  </si>
  <si>
    <t>MNT-VNES</t>
  </si>
  <si>
    <t>Support Virtual Network Environment Server</t>
  </si>
  <si>
    <t>MNT-VNESNMP</t>
  </si>
  <si>
    <t>Support VNE Server SNMP Adapter Pack</t>
  </si>
  <si>
    <t>MNT-VNESSP</t>
  </si>
  <si>
    <t>Support VNE Server for Service Providers</t>
  </si>
  <si>
    <t>MNT-FLAN</t>
  </si>
  <si>
    <t>Support Flow Analysis Module</t>
  </si>
  <si>
    <t>MNT-IPV6POM</t>
  </si>
  <si>
    <t>Support IPV6 Planning and Operations Module</t>
  </si>
  <si>
    <t>MNT-ITNETMAP</t>
  </si>
  <si>
    <t>Support IT NetMapper</t>
  </si>
  <si>
    <t>MNT-NTDR</t>
  </si>
  <si>
    <t>Support NetDoctor Module</t>
  </si>
  <si>
    <t>MNT-PRDTRN1</t>
  </si>
  <si>
    <t>Support Predictor for NetOne</t>
  </si>
  <si>
    <t>MNT-PSTNFLAN</t>
  </si>
  <si>
    <t>Support PSTN Flow Analysis Module</t>
  </si>
  <si>
    <t>MNT-SPNETMAP</t>
  </si>
  <si>
    <t>Support SP NetMapper</t>
  </si>
  <si>
    <t>MNT-XDI</t>
  </si>
  <si>
    <t>Support eXpress Data Import</t>
  </si>
  <si>
    <t>MNT-802.16</t>
  </si>
  <si>
    <t>Support 802.16 Specialized Model</t>
  </si>
  <si>
    <t>MNT-3DNVM</t>
  </si>
  <si>
    <t>Support 3D Network Visualizer Module</t>
  </si>
  <si>
    <t>MNT-HLA1</t>
  </si>
  <si>
    <t>Support High Level Architecture Module</t>
  </si>
  <si>
    <t>MNT-HLAN</t>
  </si>
  <si>
    <t>Support High Level Architecture Module Unlimited</t>
  </si>
  <si>
    <t>MNT-IPV6</t>
  </si>
  <si>
    <t>Support IPV6 for R&amp;D Specialized Model</t>
  </si>
  <si>
    <t>MNT-LTE</t>
  </si>
  <si>
    <t>Support LTE Specialized Model</t>
  </si>
  <si>
    <t>MNT-MD</t>
  </si>
  <si>
    <t>MNT-MDW</t>
  </si>
  <si>
    <t>Support Modeler Wireless Suite</t>
  </si>
  <si>
    <t>MNT-MDWDEF</t>
  </si>
  <si>
    <t>Support Modeler Wireless Suite for Defense</t>
  </si>
  <si>
    <t>MNT-MFL3DM</t>
  </si>
  <si>
    <t>Support Multi-Federate Logger for 3DNV Module</t>
  </si>
  <si>
    <t>MNT-MPLS</t>
  </si>
  <si>
    <t>Support MPLS Specialized Model</t>
  </si>
  <si>
    <t>MNT-NTBZ</t>
  </si>
  <si>
    <t>Support NetBiz</t>
  </si>
  <si>
    <t>MNT-ODKM</t>
  </si>
  <si>
    <t>Support OPNET Development Kit Module</t>
  </si>
  <si>
    <t>MNT-RASM</t>
  </si>
  <si>
    <t>MNT-SHRCD</t>
  </si>
  <si>
    <t>Support Shared Code Module</t>
  </si>
  <si>
    <t>MNT-SITLM</t>
  </si>
  <si>
    <t>Support System-in-the-Loop Module</t>
  </si>
  <si>
    <t>MNT-SRS</t>
  </si>
  <si>
    <t>Support Simulation Runtime Single License</t>
  </si>
  <si>
    <t>MNT-SRST</t>
  </si>
  <si>
    <t>Support Simulation Runtime Site License</t>
  </si>
  <si>
    <t>MNT-TMM</t>
  </si>
  <si>
    <t>Support Terrain Modeling Module</t>
  </si>
  <si>
    <t>MNT-TRM</t>
  </si>
  <si>
    <t>MNT-UMTS</t>
  </si>
  <si>
    <t>Support UMTS Specialized Model</t>
  </si>
  <si>
    <t>MNT-WM</t>
  </si>
  <si>
    <t>Support Wireless Module</t>
  </si>
  <si>
    <t>MNT-SITLMU</t>
  </si>
  <si>
    <t>Support Simulation in the Loop Unlimited</t>
  </si>
  <si>
    <t>MNT-URBAN</t>
  </si>
  <si>
    <t>Support Urban Propagation Model</t>
  </si>
  <si>
    <t>ATXP-LP</t>
  </si>
  <si>
    <t>ATXS-LP</t>
  </si>
  <si>
    <t>DACM-LP</t>
  </si>
  <si>
    <t>Models: ATXP, ITGNETPL, MDW</t>
  </si>
  <si>
    <t>PTW-010-LP</t>
  </si>
  <si>
    <t>PTW-020-LP</t>
  </si>
  <si>
    <t>PTW-030-LP</t>
  </si>
  <si>
    <t>PTWUNR-LP</t>
  </si>
  <si>
    <t>AIXCOL-LP</t>
  </si>
  <si>
    <t>AIXCON-LP</t>
  </si>
  <si>
    <t>BMXOP-20-LP</t>
  </si>
  <si>
    <t>BMXOP-30-LP</t>
  </si>
  <si>
    <t>BMXOP-40-LP</t>
  </si>
  <si>
    <t>BMXOP-50-LP</t>
  </si>
  <si>
    <t>BMXOP-60-LP</t>
  </si>
  <si>
    <t>BMXOP-70-LP</t>
  </si>
  <si>
    <t>NTBZ-LP</t>
  </si>
  <si>
    <t>NetBiz Subscription</t>
  </si>
  <si>
    <t>Models: MD, ITGNETPL, MDW, MDWDEF</t>
  </si>
  <si>
    <t>Models: MD, ITGNETPL, MDW, MDWDEF, SPGNETPL</t>
  </si>
  <si>
    <t>XDI-LP</t>
  </si>
  <si>
    <t>Models: MD, ITGNETPL, MDW, MDWDEF, NETONE, NETMAP1K, NETMAP5K</t>
  </si>
  <si>
    <t>802.16-LP</t>
  </si>
  <si>
    <t>3DNVM-LP</t>
  </si>
  <si>
    <t>Models: MD, MDWDEF</t>
  </si>
  <si>
    <t>HLA1-LP</t>
  </si>
  <si>
    <t>HLAN-LP</t>
  </si>
  <si>
    <t>IPV6-LP</t>
  </si>
  <si>
    <t>LTE-LP</t>
  </si>
  <si>
    <t>MD-LP</t>
  </si>
  <si>
    <t>MDW-LP</t>
  </si>
  <si>
    <t>Modeler Wireless Suite Subscription</t>
  </si>
  <si>
    <t>MDWDEF-LP</t>
  </si>
  <si>
    <t>Modeler Wireless Suite for Defense Subscription</t>
  </si>
  <si>
    <t>MFL3DM-LP</t>
  </si>
  <si>
    <t>MPLS-LP</t>
  </si>
  <si>
    <t>RASM-LP</t>
  </si>
  <si>
    <t>SHRCD-LP</t>
  </si>
  <si>
    <t>SITLM-LP</t>
  </si>
  <si>
    <t>SRS-LP</t>
  </si>
  <si>
    <t>SRST-LP</t>
  </si>
  <si>
    <t>TMM-LP</t>
  </si>
  <si>
    <t>TRM-LP</t>
  </si>
  <si>
    <t>UMTS-LP</t>
  </si>
  <si>
    <t>WM-LP</t>
  </si>
  <si>
    <t>SITLMU-LP</t>
  </si>
  <si>
    <t>Can be ordered with Models: MD. MDW, MDWDEF, ITGNETPL</t>
  </si>
  <si>
    <t>URBAN-LP</t>
  </si>
  <si>
    <t>AIXBMX-40-LP</t>
  </si>
  <si>
    <t>AIXBMX-50-LP</t>
  </si>
  <si>
    <t>AIXBMX-60-LP</t>
  </si>
  <si>
    <t>AIXBMX-70-LP</t>
  </si>
  <si>
    <t>Models: ARXEXP200</t>
  </si>
  <si>
    <t>HDD-013</t>
  </si>
  <si>
    <t>2TB 3G Hard Drive (Spare)</t>
  </si>
  <si>
    <t>HDD-015</t>
  </si>
  <si>
    <t>1TB 6G Hard Drive (Spare)</t>
  </si>
  <si>
    <t>HDD-011</t>
  </si>
  <si>
    <t>HDD-016</t>
  </si>
  <si>
    <t>HDD-017</t>
  </si>
  <si>
    <t>MNT-EHR-008</t>
  </si>
  <si>
    <t>Models: ARX1200, 2200</t>
  </si>
  <si>
    <t>MNT-EHR-013</t>
  </si>
  <si>
    <t>Models: ARX6000</t>
  </si>
  <si>
    <t>NRD-HDD-009</t>
  </si>
  <si>
    <t>NRD-HDD-014</t>
  </si>
  <si>
    <t>PWS-011</t>
  </si>
  <si>
    <t>Power Supply, 2U 750 Watt (Spare)</t>
  </si>
  <si>
    <t>PWS-008</t>
  </si>
  <si>
    <t>Power Supply, 5U 420 Watt (Spare)</t>
  </si>
  <si>
    <t>RMK-015</t>
  </si>
  <si>
    <t>Rack kits, ARX 1U (Spare)</t>
  </si>
  <si>
    <t>RMK-014</t>
  </si>
  <si>
    <t>Optional Sliding Rail kit (Spare)</t>
  </si>
  <si>
    <t>RMK-013</t>
  </si>
  <si>
    <t>Rack kits, ARX 5U (Spare)</t>
  </si>
  <si>
    <t>SFP-003-LR</t>
  </si>
  <si>
    <t>SFP-004-SR</t>
  </si>
  <si>
    <t>SFP-005-TX</t>
  </si>
  <si>
    <t>SFP-006-LX</t>
  </si>
  <si>
    <t>SFP-007-SX</t>
  </si>
  <si>
    <t>SSD-005</t>
  </si>
  <si>
    <t>XFP-001-LR</t>
  </si>
  <si>
    <t>Models: ARX5000</t>
  </si>
  <si>
    <t>XFP-002-SR</t>
  </si>
  <si>
    <t>Memory 2x2G DDR3 (Spare)</t>
  </si>
  <si>
    <t>MEM-013</t>
  </si>
  <si>
    <t>MEM-014</t>
  </si>
  <si>
    <t>Memory, 8G (Spare)</t>
  </si>
  <si>
    <t>ATX-AIX-AMX-ASnX-BMX Support</t>
  </si>
  <si>
    <t>CXA-00255-B020</t>
  </si>
  <si>
    <t>LIC-CXA-255-U</t>
  </si>
  <si>
    <t>LIC-CXA-255-L</t>
  </si>
  <si>
    <t>LIC-CXA-255-M</t>
  </si>
  <si>
    <t>LIC-CXA-255-H</t>
  </si>
  <si>
    <t>License Options for CXA-00255-B010 and B020 - It is mandatory to select one of the following</t>
  </si>
  <si>
    <t>License Options for CXA-00255-B010-E and B020-E - It is mandatory to select one of the following</t>
  </si>
  <si>
    <t>CXA-00255-B020-E</t>
  </si>
  <si>
    <t>UPG-LIC-CXA-255-U-L</t>
  </si>
  <si>
    <t>UPG-LIC-CXA-255-U-M</t>
  </si>
  <si>
    <t>UPG-LIC-CXA-255-U-H</t>
  </si>
  <si>
    <t>UPG-LIC-CXA-255-L-M</t>
  </si>
  <si>
    <t>UPG-LIC-CXA-255-L-H</t>
  </si>
  <si>
    <t>UPG-LIC-CXA-255-M-H</t>
  </si>
  <si>
    <t>MNT-SLV-CXA-00255</t>
  </si>
  <si>
    <t>MNT-GLD-CXA-00255</t>
  </si>
  <si>
    <t>MNT-GPL-CXA-00255</t>
  </si>
  <si>
    <t>MNT-PLT-CXA-00255</t>
  </si>
  <si>
    <t>MNT-RASP-SLV-CXA-00255</t>
  </si>
  <si>
    <t>MNT-RASP-GLD-CXA-00255</t>
  </si>
  <si>
    <t>MNT-RASP-GPL-CXA-00255</t>
  </si>
  <si>
    <t>MNT-RASP-PLT-CXA-00255</t>
  </si>
  <si>
    <t>PWS-007</t>
  </si>
  <si>
    <t>RMK-010</t>
  </si>
  <si>
    <t>RMK-016</t>
  </si>
  <si>
    <t>Virtual SMC Licenses (VMware ESX and EX v2)</t>
  </si>
  <si>
    <t>MNT-ARX-SM-4000</t>
  </si>
  <si>
    <t>MNT-ARX-SM-5000</t>
  </si>
  <si>
    <t>MNT-ARX-SM-6000</t>
  </si>
  <si>
    <t>SFP-005-TX-E</t>
  </si>
  <si>
    <t>SFP-006-LX-E</t>
  </si>
  <si>
    <t>SFP-007-SX-E</t>
  </si>
  <si>
    <t>SFP-003-LR-E</t>
  </si>
  <si>
    <t>SFP-004-SR-E</t>
  </si>
  <si>
    <t>XFP-001-LR-E</t>
  </si>
  <si>
    <t>XFP-002-SR-E</t>
  </si>
  <si>
    <t>Models: ARX4200</t>
  </si>
  <si>
    <t>LIC-SCPS-001</t>
  </si>
  <si>
    <t>LIC-SCPS-001-E</t>
  </si>
  <si>
    <t>MNT-LIC-SCPS-001</t>
  </si>
  <si>
    <t>Support SCPS License on 255 Series</t>
  </si>
  <si>
    <t>MNT-RASP-LIC-SCPS-001</t>
  </si>
  <si>
    <t>Support SCPS License on 255 Series (RASP)</t>
  </si>
  <si>
    <t>Models: AIXCON</t>
  </si>
  <si>
    <t>MNT-EHR-007</t>
  </si>
  <si>
    <t>MNT-EHR-009</t>
  </si>
  <si>
    <t>Models: ARX3200/3700/ARXDIR200</t>
  </si>
  <si>
    <t>MNT-EHR-011</t>
  </si>
  <si>
    <t>Models: ARX4200/5000</t>
  </si>
  <si>
    <t>NRD-HDD-008</t>
  </si>
  <si>
    <t>NRD-HDD-010</t>
  </si>
  <si>
    <t>NRD-HDD-011</t>
  </si>
  <si>
    <t>NRD-HDD-012</t>
  </si>
  <si>
    <t>NRD-HDD-013</t>
  </si>
  <si>
    <t>NRD-HDD-015</t>
  </si>
  <si>
    <t>SSD-007</t>
  </si>
  <si>
    <t>UPG-EXA-1360-G-L</t>
  </si>
  <si>
    <t>Upgrade LIC-EXA-1360-G to LIC-EXA-1360-L</t>
  </si>
  <si>
    <t>UPG-EXA-1360-G-M</t>
  </si>
  <si>
    <t>Upgrade LIC-EXA-1360-G to LIC-EXA-1360-M</t>
  </si>
  <si>
    <t>UPG-EXA-1360-L-M</t>
  </si>
  <si>
    <t>Upgrade LIC-EXA-1360-L to LIC-EXA-1360-M</t>
  </si>
  <si>
    <t>HDD-018</t>
  </si>
  <si>
    <t>MEM-015</t>
  </si>
  <si>
    <t>16GB Memory</t>
  </si>
  <si>
    <t>MNT-SLV-EXA-1360</t>
  </si>
  <si>
    <t>MNT-GLD-EXA-1360</t>
  </si>
  <si>
    <t>MNT-GPL-EXA-1360</t>
  </si>
  <si>
    <t>MNT-PLT-EXA-1360</t>
  </si>
  <si>
    <t>MNT-RASP-SLV-EXA-1360</t>
  </si>
  <si>
    <t>MNT-RASP-GLD-EXA-1360</t>
  </si>
  <si>
    <t>MNT-RASP-GPL-EXA-1360</t>
  </si>
  <si>
    <t>MNT-RASP-PLT-EXA-1360</t>
  </si>
  <si>
    <t>LIC-CXA-255-U-E</t>
  </si>
  <si>
    <t>LIC-CXA-255-L-E</t>
  </si>
  <si>
    <t>LIC-CXA-255-M-E</t>
  </si>
  <si>
    <t>LIC-CXA-255-H-E</t>
  </si>
  <si>
    <t>SSM</t>
  </si>
  <si>
    <t>MNT-SSM</t>
  </si>
  <si>
    <t>Server Specialized Model Software Support</t>
  </si>
  <si>
    <t>SSM-E</t>
  </si>
  <si>
    <t>Eval Server Specialized Model perpetual right to use license, includes the Server Characterization Editor.</t>
  </si>
  <si>
    <t>Server Specialized Model perpetual right to use license, includes the Server Characterization Editor</t>
  </si>
  <si>
    <t>MNT-EHR-2U-EX1360</t>
  </si>
  <si>
    <t>Disc/Memory Support-xx60 EX1360</t>
  </si>
  <si>
    <t>Models - EXA 1360</t>
  </si>
  <si>
    <t>MNT-RASP-EHR-2U-EX1360</t>
  </si>
  <si>
    <t>Disc/Memory Support-xx60 EX1360 (RASP)</t>
  </si>
  <si>
    <t>NRD-HDD-016</t>
  </si>
  <si>
    <t>Models- EXA-01360</t>
  </si>
  <si>
    <t>NRD-SSD-005</t>
  </si>
  <si>
    <t>Non-Returned Disk charge (per system)</t>
  </si>
  <si>
    <t>Evaluation Virtual xx55 Steelhead (includes SCPS and FIPS)</t>
  </si>
  <si>
    <t>Server Specialized Model Subscription Software Support</t>
  </si>
  <si>
    <t>Disk/Memory Support, ARX3200/3700/ARXDIR200</t>
  </si>
  <si>
    <t>Disk/Memory Support, ARX4200/5000</t>
  </si>
  <si>
    <t>Disk/Memory Support, ARX6000</t>
  </si>
  <si>
    <t>Disk/Memory Support, ARXEXP200</t>
  </si>
  <si>
    <t>Disk/Memory Support, ARX1200/2200</t>
  </si>
  <si>
    <t>CSP-LIC-PE2-USR1</t>
  </si>
  <si>
    <t>100GB 2.5" SSD for EX1360</t>
  </si>
  <si>
    <t>Non-returned HDD charge (per disk)</t>
  </si>
  <si>
    <t>Non-returned HDD charge 1TB 2.5 (per disk)</t>
  </si>
  <si>
    <t>Non-returned SSD charge 80GB (per disk)</t>
  </si>
  <si>
    <t>Non-returned SSD charge 160GB (per disk)</t>
  </si>
  <si>
    <t>Non-returned SSD charge 300GB (per disk)</t>
  </si>
  <si>
    <t>Non-returned SSD charge 100GB (per disk)</t>
  </si>
  <si>
    <t>Non-returned SSD charge (per disk)</t>
  </si>
  <si>
    <t>Non-returned 2.5" HDD charge (per disk)</t>
  </si>
  <si>
    <t>Non-returned 3.5" HDD charge (per disk)</t>
  </si>
  <si>
    <t>SSM-LP</t>
  </si>
  <si>
    <t>UPG-CXA-555-L-M</t>
  </si>
  <si>
    <t>UPG-CXA-555-L-H</t>
  </si>
  <si>
    <t>VCX-255-U</t>
  </si>
  <si>
    <t>VCX-255-L</t>
  </si>
  <si>
    <t>VCX-255-M</t>
  </si>
  <si>
    <t>VCX-255-H</t>
  </si>
  <si>
    <t>VCX-555-L</t>
  </si>
  <si>
    <t>VCX-255-U-E</t>
  </si>
  <si>
    <t>VCX-255-L-E</t>
  </si>
  <si>
    <t>VCX-255-M-E</t>
  </si>
  <si>
    <t>VCX-255-H-E</t>
  </si>
  <si>
    <t>VCX-555-L-E</t>
  </si>
  <si>
    <t>UPG-VCX-255U-255L</t>
  </si>
  <si>
    <t>UPG-VCX-255U-255M</t>
  </si>
  <si>
    <t>UPG-VCX-255U-255H</t>
  </si>
  <si>
    <t>UPG-VCX-255L-255M</t>
  </si>
  <si>
    <t>UPG-VCX-255L-255H</t>
  </si>
  <si>
    <t>UPG-VCX-255M-255H</t>
  </si>
  <si>
    <t>UPG-VCX-255U-555L</t>
  </si>
  <si>
    <t>UPG-VCX-255L-555L</t>
  </si>
  <si>
    <t>UPG-VCX-255M-555L</t>
  </si>
  <si>
    <t>UPG-VCX-255H-555L</t>
  </si>
  <si>
    <t>UPG-VCX-255U-555M</t>
  </si>
  <si>
    <t>UPG-VCX-255U-555H</t>
  </si>
  <si>
    <t>UPG-VCX-255L-555M</t>
  </si>
  <si>
    <t>UPG-VCX-255L-555H</t>
  </si>
  <si>
    <t>UPG-VCX-255M-555M</t>
  </si>
  <si>
    <t>UPG-VCX-255M-555H</t>
  </si>
  <si>
    <t>UPG-VCX-255H-555M</t>
  </si>
  <si>
    <t>UPG-VCX-255H-555H</t>
  </si>
  <si>
    <t>UPG-VCX-255U-755L</t>
  </si>
  <si>
    <t>UPG-VCX-255U-755M</t>
  </si>
  <si>
    <t>UPG-VCX-255U-755H</t>
  </si>
  <si>
    <t>UPG-VCX-255L-755L</t>
  </si>
  <si>
    <t>UPG-VCX-255L-755M</t>
  </si>
  <si>
    <t>UPG-VCX-255L-755H</t>
  </si>
  <si>
    <t>UPG-VCX-255M-755L</t>
  </si>
  <si>
    <t>UPG-VCX-255M-755M</t>
  </si>
  <si>
    <t>UPG-VCX-255M-755H</t>
  </si>
  <si>
    <t>UPG-VCX-255H-755L</t>
  </si>
  <si>
    <t>UPG-VCX-255H-755M</t>
  </si>
  <si>
    <t>UPG-VCX-255H-755H</t>
  </si>
  <si>
    <t>UPG-VCX-255U-1555L</t>
  </si>
  <si>
    <t>UPG-VCX-255U-1555M</t>
  </si>
  <si>
    <t>UPG-VCX-255U-1555H</t>
  </si>
  <si>
    <t>UPG-VCX-255L-1555L</t>
  </si>
  <si>
    <t>UPG-VCX-255L-1555M</t>
  </si>
  <si>
    <t>UPG-VCX-255L-1555H</t>
  </si>
  <si>
    <t>UPG-VCX-255M-1555L</t>
  </si>
  <si>
    <t>UPG-VCX-255M-1555M</t>
  </si>
  <si>
    <t>UPG-VCX-255M-1555H</t>
  </si>
  <si>
    <t>UPG-VCX-255H-1555L</t>
  </si>
  <si>
    <t>UPG-VCX-255H-1555M</t>
  </si>
  <si>
    <t>UPG-VCX-255H-1555H</t>
  </si>
  <si>
    <t>UPG-VCX-555L-555M</t>
  </si>
  <si>
    <t>UPG-VCX-555L-555H</t>
  </si>
  <si>
    <t>UPG-VCX-555L-755L</t>
  </si>
  <si>
    <t>UPG-VCX-555L-755M</t>
  </si>
  <si>
    <t>UPG-VCX-555L-755H</t>
  </si>
  <si>
    <t>UPG-VCX-555L-1555L</t>
  </si>
  <si>
    <t>UPG-VCX-555L-1555M</t>
  </si>
  <si>
    <t>UPG-VCX-555L-1555H</t>
  </si>
  <si>
    <t>MNT-VCX-255</t>
  </si>
  <si>
    <t>MNT-RASP-VCX-255</t>
  </si>
  <si>
    <t>MNT-SCPS-VCX-002</t>
  </si>
  <si>
    <t>MNT-RASP-SCPS-VCX-002</t>
  </si>
  <si>
    <t>SCPS-VCX-002</t>
  </si>
  <si>
    <t>SCPS-VCX-002-E</t>
  </si>
  <si>
    <t>Models: ARX1200,2200,3200,3300,3700,3800,4200,4300</t>
  </si>
  <si>
    <t>Models: ARX2200,3200,3300,3700,3800,4200,4300,5000,5100,6000</t>
  </si>
  <si>
    <t>ARX-DIR300</t>
  </si>
  <si>
    <t>ARX-DIR300-B010</t>
  </si>
  <si>
    <t>License Options for ARX-DIR300-B010 - It is mandatory to select the following</t>
  </si>
  <si>
    <t>LIC-ARXDIR300</t>
  </si>
  <si>
    <t>ARX-DIR300-B010-E</t>
  </si>
  <si>
    <t>LIC-ARXDIR300-E</t>
  </si>
  <si>
    <t>License Options for ARX-DIR300-B010-E - It is mandatory to select the following</t>
  </si>
  <si>
    <t>MNT-SLV-ARX3300</t>
  </si>
  <si>
    <t>MNT-GLD-ARX3300</t>
  </si>
  <si>
    <t>MNT-GPL-ARX3300</t>
  </si>
  <si>
    <t>MNT-PLT-ARX3300</t>
  </si>
  <si>
    <t>MNT-SLV-ARX3800</t>
  </si>
  <si>
    <t>MNT-GLD-ARX3800</t>
  </si>
  <si>
    <t>MNT-GPL-ARX3800</t>
  </si>
  <si>
    <t>MNT-PLT-ARX3800</t>
  </si>
  <si>
    <t>MNT-SLV-ARX4300</t>
  </si>
  <si>
    <t>MNT-GLD-ARX4300</t>
  </si>
  <si>
    <t>MNT-GPL-ARX4300</t>
  </si>
  <si>
    <t>MNT-PLT-ARX4300</t>
  </si>
  <si>
    <t>MNT-SLV-ARX5100</t>
  </si>
  <si>
    <t>MNT-GLD-ARX5100</t>
  </si>
  <si>
    <t>MNT-GPL-ARX5100</t>
  </si>
  <si>
    <t>MNT-PLT-ARX5100</t>
  </si>
  <si>
    <t>MNT-SLV-ARXDIR300</t>
  </si>
  <si>
    <t>MNT-GLD-ARXDIR300</t>
  </si>
  <si>
    <t>MNT-GPL-ARXDIR300</t>
  </si>
  <si>
    <t>MNT-PLT-ARXDIR300</t>
  </si>
  <si>
    <t>MNT-ARX-SM-3000</t>
  </si>
  <si>
    <t>HDD-010</t>
  </si>
  <si>
    <t>HDD-012</t>
  </si>
  <si>
    <t>1TB 6G Hard Drive (Spare) 2U</t>
  </si>
  <si>
    <t>HDD-019</t>
  </si>
  <si>
    <t>2TB 6G Hard Drive (Spare) 2U</t>
  </si>
  <si>
    <t>HDD-020</t>
  </si>
  <si>
    <t>HDD-021</t>
  </si>
  <si>
    <t>PWS-009</t>
  </si>
  <si>
    <t>PWS-010</t>
  </si>
  <si>
    <t>Power Supply, 4U 1350 Watt (Spare)</t>
  </si>
  <si>
    <t>RMK-012</t>
  </si>
  <si>
    <t>Rack kits, ARX 4U (Spare)</t>
  </si>
  <si>
    <t>RMK-017</t>
  </si>
  <si>
    <t>Rack kits, ARX 2U (Spare)</t>
  </si>
  <si>
    <t>MNT-RASP-SLV-ARX1200</t>
  </si>
  <si>
    <t>MNT-RASP-GLD-ARX1200</t>
  </si>
  <si>
    <t>MNT-RASP-GPL-ARX1200</t>
  </si>
  <si>
    <t>MNT-RASP-PLT-ARX1200</t>
  </si>
  <si>
    <t>MNT-RASP-SLV-ARX2200</t>
  </si>
  <si>
    <t>MNT-RASP-GLD-ARX2200</t>
  </si>
  <si>
    <t>MNT-RASP-GPL-ARX2200</t>
  </si>
  <si>
    <t>MNT-RASP-PLT-ARX2200</t>
  </si>
  <si>
    <t>MNT-RASP-SLV-ARX3200</t>
  </si>
  <si>
    <t>MNT-RASP-GLD-ARX3200</t>
  </si>
  <si>
    <t>MNT-RASP-GPL-ARX3200</t>
  </si>
  <si>
    <t>MNT-RASP-PLT-ARX3200</t>
  </si>
  <si>
    <t>MNT-RASP-SLV-ARX3300</t>
  </si>
  <si>
    <t>MNT-RASP-GLD-ARX3300</t>
  </si>
  <si>
    <t>MNT-RASP-GPL-ARX3300</t>
  </si>
  <si>
    <t>MNT-RASP-PLT-ARX3300</t>
  </si>
  <si>
    <t>MNT-RASP-SLV-ARX3700</t>
  </si>
  <si>
    <t>MNT-RASP-GLD-ARX3700</t>
  </si>
  <si>
    <t>MNT-RASP-GPL-ARX3700</t>
  </si>
  <si>
    <t>MNT-RASP-PLT-ARX3700</t>
  </si>
  <si>
    <t>MNT-RASP-SLV-ARX3800</t>
  </si>
  <si>
    <t>MNT-RASP-GLD-ARX3800</t>
  </si>
  <si>
    <t>MNT-RASP-GPL-ARX3800</t>
  </si>
  <si>
    <t>MNT-RASP-PLT-ARX3800</t>
  </si>
  <si>
    <t>MNT-RASP-SLV-ARX4200</t>
  </si>
  <si>
    <t>MNT-RASP-GLD-ARX4200</t>
  </si>
  <si>
    <t>MNT-RASP-GPL-ARX4200</t>
  </si>
  <si>
    <t>MNT-RASP-PLT-ARX4200</t>
  </si>
  <si>
    <t>MNT-RASP-SLV-ARX4300</t>
  </si>
  <si>
    <t>MNT-RASP-GLD-ARX4300</t>
  </si>
  <si>
    <t>MNT-RASP-GPL-ARX4300</t>
  </si>
  <si>
    <t>MNT-RASP-PLT-ARX4300</t>
  </si>
  <si>
    <t>MNT-RASP-SLV-ARX5000</t>
  </si>
  <si>
    <t>MNT-RASP-GLD-ARX5000</t>
  </si>
  <si>
    <t>MNT-RASP-GPL-ARX5000</t>
  </si>
  <si>
    <t>MNT-RASP-PLT-ARX5000</t>
  </si>
  <si>
    <t>MNT-RASP-SLV-ARX5100</t>
  </si>
  <si>
    <t>MNT-RASP-GLD-ARX5100</t>
  </si>
  <si>
    <t>MNT-RASP-GPL-ARX5100</t>
  </si>
  <si>
    <t>MNT-RASP-PLT-ARX5100</t>
  </si>
  <si>
    <t>MNT-RASP-SLV-ARX6000</t>
  </si>
  <si>
    <t>MNT-RASP-GLD-ARX6000</t>
  </si>
  <si>
    <t>MNT-RASP-GPL-ARX6000</t>
  </si>
  <si>
    <t>MNT-RASP-PLT-ARX6000</t>
  </si>
  <si>
    <t>MNT-RASP-SLV-ARXDIR200</t>
  </si>
  <si>
    <t>MNT-RASP-GLD-ARXDIR200</t>
  </si>
  <si>
    <t>MNT-RASP-GPL-ARXDIR200</t>
  </si>
  <si>
    <t>MNT-RASP-PLT-ARXDIR200</t>
  </si>
  <si>
    <t>MNT-RASP-SLV-ARXDIR300</t>
  </si>
  <si>
    <t>MNT-RASP-GLD-ARXDIR300</t>
  </si>
  <si>
    <t>MNT-RASP-GPL-ARXDIR300</t>
  </si>
  <si>
    <t>MNT-RASP-PLT-ARXDIR300</t>
  </si>
  <si>
    <t>MNT-RASP-SLV-ARXEXP200</t>
  </si>
  <si>
    <t>MNT-RASP-GLD-ARXEXP200</t>
  </si>
  <si>
    <t>MNT-RASP-GPL-ARXEXP200</t>
  </si>
  <si>
    <t>MNT-RASP-PLT-ARXEXP200</t>
  </si>
  <si>
    <t>MNT-RASP-EHR-007</t>
  </si>
  <si>
    <t>MNT-RASP-EHR-008</t>
  </si>
  <si>
    <t>MNT-RASP-EHR-009</t>
  </si>
  <si>
    <t>MNT-RASP-EHR-011</t>
  </si>
  <si>
    <t>MNT-RASP-EHR-013</t>
  </si>
  <si>
    <t>MNT-RASP-ARXNTFLOW</t>
  </si>
  <si>
    <t>MNT-RASP-ARX-UCMM</t>
  </si>
  <si>
    <t>MNT-RASP-ARXVOI250</t>
  </si>
  <si>
    <t>MNT-RASP-ARXVOI500</t>
  </si>
  <si>
    <t>MNT-RASP-ARXVOI1K</t>
  </si>
  <si>
    <t>MNT-RASP-ARXCXT10</t>
  </si>
  <si>
    <t>MNT-RASP-ARXCXT100</t>
  </si>
  <si>
    <t>MNT-RASP-ARXCXT500</t>
  </si>
  <si>
    <t>MNT-RASP-ARXDB</t>
  </si>
  <si>
    <t>MNT-RASP-ARX-SM-3000</t>
  </si>
  <si>
    <t>MNT-RASP-ARX-SM-4000</t>
  </si>
  <si>
    <t>MNT-RASP-ARX-SM-5000</t>
  </si>
  <si>
    <t>MNT-RASP-ARX-SM-6000</t>
  </si>
  <si>
    <t>MNT-RASP-ARX-V2000</t>
  </si>
  <si>
    <t>MNT-RASP-ARXROVR</t>
  </si>
  <si>
    <t>MNT-RASP-ARXVMON</t>
  </si>
  <si>
    <t>MNT-RASP-ATXP</t>
  </si>
  <si>
    <t>MNT-RASP-ATXS</t>
  </si>
  <si>
    <t>MNT-RASP-DACM</t>
  </si>
  <si>
    <t>MNT-RASP-PTW-010</t>
  </si>
  <si>
    <t>MNT-RASP-PTW-020</t>
  </si>
  <si>
    <t>MNT-RASP-PTW-030</t>
  </si>
  <si>
    <t>MNT-RASP-PTWUNR</t>
  </si>
  <si>
    <t>MNT-RASP-AIXCOL</t>
  </si>
  <si>
    <t>MNT-RASP-AIXCON</t>
  </si>
  <si>
    <t>MNT-RASP-AIXBMX-40</t>
  </si>
  <si>
    <t>MNT-RASP-AIXBMX-50</t>
  </si>
  <si>
    <t>MNT-RASP-AIXBMX-60</t>
  </si>
  <si>
    <t>MNT-RASP-AIXBMX-70</t>
  </si>
  <si>
    <t>MNT-RASP-ASENX</t>
  </si>
  <si>
    <t>MNT-RASP-ASESNMP</t>
  </si>
  <si>
    <t>MNT-RASP-ASXSRVR</t>
  </si>
  <si>
    <t>MNT-RASP-UCXPM-MS</t>
  </si>
  <si>
    <t>MNT-RASP-UCXPL-MS</t>
  </si>
  <si>
    <t>MNT-RASP-UCXPT-MS</t>
  </si>
  <si>
    <t>MNT-RASP-UCXPM-P</t>
  </si>
  <si>
    <t>MNT-RASP-UCXPL-P</t>
  </si>
  <si>
    <t>MNT-RASP-UCXPT-P</t>
  </si>
  <si>
    <t>MNT-RASP-UCXPT-TS</t>
  </si>
  <si>
    <t>MNT-RASP-BMXOP-20</t>
  </si>
  <si>
    <t>MNT-RASP-BMXOP-30</t>
  </si>
  <si>
    <t>MNT-RASP-BMXOP-40</t>
  </si>
  <si>
    <t>MNT-RASP-BMXOP-50</t>
  </si>
  <si>
    <t>MNT-RASP-BMXOP-60</t>
  </si>
  <si>
    <t>MNT-RASP-BMXOP-70</t>
  </si>
  <si>
    <t>MNT-RASP-ITGNETPL</t>
  </si>
  <si>
    <t>MNT-RASP-ITNCSOL</t>
  </si>
  <si>
    <t>MNT-RASP-ITNCUSER</t>
  </si>
  <si>
    <t>MNT-RASP-ITS</t>
  </si>
  <si>
    <t>MNT-RASP-NETMAP1K</t>
  </si>
  <si>
    <t>MNT-RASP-NETMAP5K</t>
  </si>
  <si>
    <t>MNT-RASP-NETONE</t>
  </si>
  <si>
    <t>MNT-RASP-PROV</t>
  </si>
  <si>
    <t>MNT-RASP-SPGNETPL</t>
  </si>
  <si>
    <t>MNT-RASP-SPGTRANSPL</t>
  </si>
  <si>
    <t>MNT-RASP-SPNCSOL</t>
  </si>
  <si>
    <t>MNT-RASP-SPNCUSER</t>
  </si>
  <si>
    <t>MNT-RASP-SPS</t>
  </si>
  <si>
    <t>MNT-RASP-VNES</t>
  </si>
  <si>
    <t>MNT-RASP-VNESNMP</t>
  </si>
  <si>
    <t>MNT-RASP-VNESSP</t>
  </si>
  <si>
    <t>MNT-RASP-FLAN</t>
  </si>
  <si>
    <t>MNT-RASP-IPV6POM</t>
  </si>
  <si>
    <t>MNT-RASP-ITNETMAP</t>
  </si>
  <si>
    <t>MNT-RASP-NTDR</t>
  </si>
  <si>
    <t>MNT-RASP-PRDTRN1</t>
  </si>
  <si>
    <t>MNT-RASP-PSTNFLAN</t>
  </si>
  <si>
    <t>MNT-RASP-SPNETMAP</t>
  </si>
  <si>
    <t>MNT-RASP-XDI</t>
  </si>
  <si>
    <t>MNT-RASP-802.16</t>
  </si>
  <si>
    <t>MNT-RASP-3DNVM</t>
  </si>
  <si>
    <t>MNT-RASP-HLA1</t>
  </si>
  <si>
    <t>MNT-RASP-HLAN</t>
  </si>
  <si>
    <t>MNT-RASP-IPV6</t>
  </si>
  <si>
    <t>MNT-RASP-LTE</t>
  </si>
  <si>
    <t>MNT-RASP-MD</t>
  </si>
  <si>
    <t>MNT-RASP-MDW</t>
  </si>
  <si>
    <t>MNT-RASP-MDWDEF</t>
  </si>
  <si>
    <t>MNT-RASP-MFL3DM</t>
  </si>
  <si>
    <t>MNT-RASP-MPLS</t>
  </si>
  <si>
    <t>MNT-RASP-NTBZ</t>
  </si>
  <si>
    <t>MNT-RASP-ODKM</t>
  </si>
  <si>
    <t>MNT-RASP-RASM</t>
  </si>
  <si>
    <t>MNT-RASP-SHRCD</t>
  </si>
  <si>
    <t>MNT-RASP-SITLM</t>
  </si>
  <si>
    <t>MNT-RASP-SRS</t>
  </si>
  <si>
    <t>MNT-RASP-SRST</t>
  </si>
  <si>
    <t>MNT-RASP-SSM</t>
  </si>
  <si>
    <t>MNT-RASP-TMM</t>
  </si>
  <si>
    <t>MNT-RASP-TRM</t>
  </si>
  <si>
    <t>MNT-RASP-UMTS</t>
  </si>
  <si>
    <t>MNT-RASP-WM</t>
  </si>
  <si>
    <t>MNT-RASP-SITLMU</t>
  </si>
  <si>
    <t>MNT-RASP-URBAN</t>
  </si>
  <si>
    <t>ATX-AIX-AMX-ASnX-BMX RASP Support</t>
  </si>
  <si>
    <t>Disk/Memory Support, ARXEXP200 (RASP)</t>
  </si>
  <si>
    <t>Models: ARXEXP200 (RASP)</t>
  </si>
  <si>
    <t>Disk/Memory Support, ARX1200/2200 (RASP)</t>
  </si>
  <si>
    <t>Models: ARX1200, 2200 (RASP)</t>
  </si>
  <si>
    <t>Disk/Memory Support, ARX3200/3700/ARXDIR200 (RASP)</t>
  </si>
  <si>
    <t>Models: ARX3200/3700/ARXDIR200 (RASP)</t>
  </si>
  <si>
    <t>Disk/Memory Support, ARX4200/5000 (RASP)</t>
  </si>
  <si>
    <t>Models: ARX4200/5000 (RASP)</t>
  </si>
  <si>
    <t>Disk/Memory Support, ARX6000 (RASP)</t>
  </si>
  <si>
    <t>Models: ARX6000 (RASP)</t>
  </si>
  <si>
    <t>Support CX-Tracer - 10 Servers (RASP)</t>
  </si>
  <si>
    <t>Support CX-Tracer - 100 Servers (RASP)</t>
  </si>
  <si>
    <t>Support CX-Tracer - 500 Servers (RASP)</t>
  </si>
  <si>
    <t>Support Distributed Agent Controller Module (RASP)</t>
  </si>
  <si>
    <t>Support AppSQL Xpert Software (RASP)</t>
  </si>
  <si>
    <t>Support IT Guru Network Planner (RASP)</t>
  </si>
  <si>
    <t>Support OPNET nCompass Solution for Enterprises (RASP)</t>
  </si>
  <si>
    <t>Support OPNET nCompass for Enterprises User (RASP)</t>
  </si>
  <si>
    <t>Support IT Sentinel (RASP)</t>
  </si>
  <si>
    <t>Support IT NetMapper 1K (RASP)</t>
  </si>
  <si>
    <t>Support IT NetMapper 5K (RASP)</t>
  </si>
  <si>
    <t>Support NetOne Bundle for Enterprises (RASP)</t>
  </si>
  <si>
    <t>Support NetOne Provisioner (RASP)</t>
  </si>
  <si>
    <t>Support SP Guru Network Planner (RASP)</t>
  </si>
  <si>
    <t>Support SP Guru Transport Planner (RASP)</t>
  </si>
  <si>
    <t>Support OPNET nCompass Solution for Service Providers (RASP)</t>
  </si>
  <si>
    <t>Support OPNET nCompass for Service Providers User (RASP)</t>
  </si>
  <si>
    <t>Support SP Sentinel (RASP)</t>
  </si>
  <si>
    <t>Support Virtual Network Environment Server (RASP)</t>
  </si>
  <si>
    <t>Support VNE Server SNMP Adapter Pack (RASP)</t>
  </si>
  <si>
    <t>Support VNE Server for Service Providers (RASP)</t>
  </si>
  <si>
    <t>Support Flow Analysis Module (RASP)</t>
  </si>
  <si>
    <t>Support IPV6 Planning and Operations Module (RASP)</t>
  </si>
  <si>
    <t>Support IT NetMapper (RASP)</t>
  </si>
  <si>
    <t>Support NetDoctor Module (RASP)</t>
  </si>
  <si>
    <t>Support Predictor for NetOne (RASP)</t>
  </si>
  <si>
    <t>Support PSTN Flow Analysis Module (RASP)</t>
  </si>
  <si>
    <t>Support SP NetMapper (RASP)</t>
  </si>
  <si>
    <t>Support eXpress Data Import (RASP)</t>
  </si>
  <si>
    <t>Support 802.16 Specialized Model (RASP)</t>
  </si>
  <si>
    <t>Support 3D Network Visualizer Module (RASP)</t>
  </si>
  <si>
    <t>Support High Level Architecture Module (RASP)</t>
  </si>
  <si>
    <t>Support High Level Architecture Module Unlimited (RASP)</t>
  </si>
  <si>
    <t>Support IPV6 for R&amp;D Specialized Model (RASP)</t>
  </si>
  <si>
    <t>Support LTE Specialized Model (RASP)</t>
  </si>
  <si>
    <t>Support Modeler Wireless Suite (RASP)</t>
  </si>
  <si>
    <t>Support Modeler Wireless Suite for Defense (RASP)</t>
  </si>
  <si>
    <t>Support Multi-Federate Logger for 3DNV Module (RASP)</t>
  </si>
  <si>
    <t>Support MPLS Specialized Model (RASP)</t>
  </si>
  <si>
    <t>Support NetBiz (RASP)</t>
  </si>
  <si>
    <t>Support OPNET Development Kit Module (RASP)</t>
  </si>
  <si>
    <t>Support Shared Code Module (RASP)</t>
  </si>
  <si>
    <t>Support System-in-the-Loop Module (RASP)</t>
  </si>
  <si>
    <t>Support Simulation Runtime Single License (RASP)</t>
  </si>
  <si>
    <t>Support Simulation Runtime Site License (RASP)</t>
  </si>
  <si>
    <t>Server Specialized Model Software Support (RASP)</t>
  </si>
  <si>
    <t>Support Terrain Modeling Module (RASP)</t>
  </si>
  <si>
    <t>Support UMTS Specialized Model (RASP)</t>
  </si>
  <si>
    <t>Support Wireless Module (RASP)</t>
  </si>
  <si>
    <t>Support Simulation in the Loop Unlimited (RASP)</t>
  </si>
  <si>
    <t>Support Urban Propagation Model (RASP)</t>
  </si>
  <si>
    <t>Volume Pricing</t>
  </si>
  <si>
    <t>Models: ARX3200,3300,3700,3800,4200,4300,5000,5100,6000</t>
  </si>
  <si>
    <t>MNT-RASP-EHR-014</t>
  </si>
  <si>
    <t>Disk/Memory Support, ARXEXP300 (RASP)</t>
  </si>
  <si>
    <t>Models: ARXEXP300</t>
  </si>
  <si>
    <t>MNT-RASP-EHR-015</t>
  </si>
  <si>
    <t>Disk/Memory Support, ARX3300/3800 (RASSP)</t>
  </si>
  <si>
    <t>Models: ARX3300/3800</t>
  </si>
  <si>
    <t>MNT-RASP-EHR-016</t>
  </si>
  <si>
    <t>Disk/Memory Support, ARX4300/5100 (RASP)</t>
  </si>
  <si>
    <t>Models: ARX4300/5100</t>
  </si>
  <si>
    <t>MNT-RASP-EHR-017</t>
  </si>
  <si>
    <t>Disk/Memory Support, ARXDIR300 (RASP)</t>
  </si>
  <si>
    <t>Models: ARXDIR300</t>
  </si>
  <si>
    <t>MNT-EHR-014</t>
  </si>
  <si>
    <t>Disk/Memory Support, ARXEXP300</t>
  </si>
  <si>
    <t>MNT-EHR-015</t>
  </si>
  <si>
    <t>Disk/Memory Support, ARX3300/3800</t>
  </si>
  <si>
    <t>MNT-EHR-016</t>
  </si>
  <si>
    <t>Disk/Memory Support, ARX4300/5100</t>
  </si>
  <si>
    <t>MNT-EHR-017</t>
  </si>
  <si>
    <t>Disk/Memory Support, ARXDIR300</t>
  </si>
  <si>
    <t>NRD-HDD-017</t>
  </si>
  <si>
    <t>NRD-HDD-018</t>
  </si>
  <si>
    <t>NRD-HDD-019</t>
  </si>
  <si>
    <t>NRD-HDD-020</t>
  </si>
  <si>
    <t>Models: ARX5100,6000</t>
  </si>
  <si>
    <t>Fan kit for EX560/760 (Qty3)</t>
  </si>
  <si>
    <t>4-port 1GbE TX copper NIC EX560/760/VSH1050/2050/VCX255/555/755,1555  (Spare)</t>
  </si>
  <si>
    <t>NFR-VIRTUAL</t>
  </si>
  <si>
    <t>Not For Resale Identifier for Virtual Products</t>
  </si>
  <si>
    <t>FPV-002</t>
  </si>
  <si>
    <t>FPV-003</t>
  </si>
  <si>
    <t>FIPS License (VSH550/VCX555)</t>
  </si>
  <si>
    <t>FPV-004</t>
  </si>
  <si>
    <t>FIPS License (VSH1050/VCX755)</t>
  </si>
  <si>
    <t>FPV-005</t>
  </si>
  <si>
    <t>FIPS License (VSH2050/VCX1555)</t>
  </si>
  <si>
    <t>FIPS - VCX and VSH</t>
  </si>
  <si>
    <t>FPV-002-E</t>
  </si>
  <si>
    <t>FPV-003-E</t>
  </si>
  <si>
    <t>Evaluation FIPS License (VSH550/VCX555)</t>
  </si>
  <si>
    <t>FPV-004-E</t>
  </si>
  <si>
    <t>Evaluation FIPS License (VSH1050/VCX755)</t>
  </si>
  <si>
    <t>FPV-005-E</t>
  </si>
  <si>
    <t>Evaluation FIPS License (VSH2050/VCX1555)</t>
  </si>
  <si>
    <t>UPG-FPV-002-003</t>
  </si>
  <si>
    <t>UPG-FPV-002-004</t>
  </si>
  <si>
    <t>UPG-FPV-002-005</t>
  </si>
  <si>
    <t>UPG-FPV-003-004</t>
  </si>
  <si>
    <t>UPG-FPV-003-005</t>
  </si>
  <si>
    <t>UPG-FPV-004-005</t>
  </si>
  <si>
    <t>Upgrade FPV-002 to FPV-003</t>
  </si>
  <si>
    <t>Upgrade FPV-002 to FPV-004</t>
  </si>
  <si>
    <t>Upgrade FPV-002 to FPV-005</t>
  </si>
  <si>
    <t>Upgrade FPV-003 to FPV-004</t>
  </si>
  <si>
    <t>Upgrade FPV-003 to FPV-005</t>
  </si>
  <si>
    <t>Upgrade FPV-004 to FPV-005</t>
  </si>
  <si>
    <t>SMC-SVR-PACK-10</t>
  </si>
  <si>
    <t>1500</t>
  </si>
  <si>
    <t>SMC-SVR-PACK-10-E</t>
  </si>
  <si>
    <t>MNT-SMC-SVR-PACK-10</t>
  </si>
  <si>
    <t>MNT-RASP-SMC-SVR-PACK-10</t>
  </si>
  <si>
    <t>MNT-CAP-VE-100-F1</t>
  </si>
  <si>
    <t>MNT-CAP-VE-100-F2</t>
  </si>
  <si>
    <t>MNT-CAP-VE-100-F3</t>
  </si>
  <si>
    <t>MNT-CAP-VE-100-F4</t>
  </si>
  <si>
    <t>MNT-CAP-VE-100-F5</t>
  </si>
  <si>
    <t>MNT-CAP-VE-100-F6</t>
  </si>
  <si>
    <t>MNT-CAP-VE-100-F7</t>
  </si>
  <si>
    <t>MNT-CAG-VE-100-F1</t>
  </si>
  <si>
    <t>MNT-CAG-VE-100-F2</t>
  </si>
  <si>
    <t>MNT-CAG-VE-100-F3</t>
  </si>
  <si>
    <t>MNT-CAG-VE-100-F4</t>
  </si>
  <si>
    <t>MNT-CAG-VE-100-F5</t>
  </si>
  <si>
    <t>MNT-CAG-VE-100-F6</t>
  </si>
  <si>
    <t>MNT-CAG-VE-100-F7</t>
  </si>
  <si>
    <t>MNT-RASP-CAP-VE-100-F1</t>
  </si>
  <si>
    <t>MNT-RASP-CAP-VE-100-F2</t>
  </si>
  <si>
    <t>MNT-RASP-CAP-VE-100-F3</t>
  </si>
  <si>
    <t>MNT-RASP-CAP-VE-100-F4</t>
  </si>
  <si>
    <t>MNT-RASP-CAP-VE-100-F5</t>
  </si>
  <si>
    <t>MNT-RASP-CAP-VE-100-F6</t>
  </si>
  <si>
    <t>MNT-RASP-CAP-VE-100-F7</t>
  </si>
  <si>
    <t>MNT-RASP-CAG-VE-100-F1</t>
  </si>
  <si>
    <t>MNT-RASP-CAG-VE-100-F2</t>
  </si>
  <si>
    <t>MNT-RASP-CAG-VE-100-F3</t>
  </si>
  <si>
    <t>MNT-RASP-CAG-VE-100-F4</t>
  </si>
  <si>
    <t>MNT-RASP-CAG-VE-100-F5</t>
  </si>
  <si>
    <t>MNT-RASP-CAG-VE-100-F6</t>
  </si>
  <si>
    <t>MNT-RASP-CAG-VE-100-F7</t>
  </si>
  <si>
    <t>MNT-LIC-CAP-VE-100-SDN</t>
  </si>
  <si>
    <t>MNT-RASP-LIC-CAP-VE-100-SDN</t>
  </si>
  <si>
    <t>LIC-CAP-VE-100-SDN</t>
  </si>
  <si>
    <t>SDN License for CAP-VE-100</t>
  </si>
  <si>
    <t>LIC-CAP-VE-100-SDN-E</t>
  </si>
  <si>
    <t>Eval SDN License for CAP-VE-100</t>
  </si>
  <si>
    <t>ARX-EXP300</t>
  </si>
  <si>
    <t>ARX-EXP300-B010</t>
  </si>
  <si>
    <t>ARX-EXP300-E</t>
  </si>
  <si>
    <t>ARX-EXP300-B010-E</t>
  </si>
  <si>
    <t>MNT-SLV-ARXEXP300</t>
  </si>
  <si>
    <t>MNT-GLD-ARXEXP300</t>
  </si>
  <si>
    <t>MNT-GPL-ARXEXP300</t>
  </si>
  <si>
    <t>MNT-PLT-ARXEXP300</t>
  </si>
  <si>
    <t>MNT-RASP-SLV-ARXEXP300</t>
  </si>
  <si>
    <t>MNT-RASP-GLD-ARXEXP300</t>
  </si>
  <si>
    <t>MNT-RASP-GPL-ARXEXP300</t>
  </si>
  <si>
    <t>MNT-RASP-PLT-ARXEXP300</t>
  </si>
  <si>
    <t>UPG-CAP-VE-100-F1-F2</t>
  </si>
  <si>
    <t>Upgrade CAP-VE-100F1 to 100F2</t>
  </si>
  <si>
    <t>UPG-CAP-VE-100-F1-F3</t>
  </si>
  <si>
    <t>Upgrade CAP-VE-100F1 to 100F3</t>
  </si>
  <si>
    <t>UPG-CAP-VE-100-F1-F4</t>
  </si>
  <si>
    <t>Upgrade CAP-VE-100F1 to 100F4</t>
  </si>
  <si>
    <t>UPG-CAP-VE-100-F1-F5</t>
  </si>
  <si>
    <t>Upgrade CAP-VE-100F1 to 100F5</t>
  </si>
  <si>
    <t>UPG-CAP-VE-100-F1-F6</t>
  </si>
  <si>
    <t>Upgrade CAP-VE-100F1 to 100F6</t>
  </si>
  <si>
    <t>UPG-CAP-VE-100-F1-F7</t>
  </si>
  <si>
    <t>Upgrade CAP-VE-100F1 to 100F7</t>
  </si>
  <si>
    <t>UPG-CAP-VE-100-F2-F3</t>
  </si>
  <si>
    <t>Upgrade CAP-VE-100F2 to 100F3</t>
  </si>
  <si>
    <t>UPG-CAP-VE-100-F2-F4</t>
  </si>
  <si>
    <t>'Upgrade CAP-VE-100F2 to 100F4</t>
  </si>
  <si>
    <t>UPG-CAP-VE-100-F2-F5</t>
  </si>
  <si>
    <t>'Upgrade CAP-VE-100F2 to 100F5</t>
  </si>
  <si>
    <t>UPG-CAP-VE-100-F2-F6</t>
  </si>
  <si>
    <t>'Upgrade CAP-VE-100F2 to 100F6</t>
  </si>
  <si>
    <t>UPG-CAP-VE-100-F2-F7</t>
  </si>
  <si>
    <t>Upgrade CAP-VE-100F2 to 100F7</t>
  </si>
  <si>
    <t>UPG-CAP-VE-100-F3-F4</t>
  </si>
  <si>
    <t>Upgrade CAP-VE-100F3 to 100F4</t>
  </si>
  <si>
    <t>UPG-CAP-VE-100-F3-F5</t>
  </si>
  <si>
    <t>Upgrade CAP-VE-100F3 to 100F5</t>
  </si>
  <si>
    <t>UPG-CAP-VE-100-F3-F6</t>
  </si>
  <si>
    <t>Upgrade CAP-VE-100F3 to 100F6</t>
  </si>
  <si>
    <t>UPG-CAP-VE-100-F3-F7</t>
  </si>
  <si>
    <t>Upgrade CAP-VE-100F3 to 100F7</t>
  </si>
  <si>
    <t>UPG-CAP-VE-100-F4-F5</t>
  </si>
  <si>
    <t>Upgrade CAP-VE-100F4 to 100F5</t>
  </si>
  <si>
    <t>UPG-CAP-VE-100-F4-F6</t>
  </si>
  <si>
    <t>Upgrade CAP-VE-100F4 to 100F6</t>
  </si>
  <si>
    <t>UPG-CAP-VE-100-F4-F7</t>
  </si>
  <si>
    <t>Upgrade CAP-VE-100F4 to 100F7</t>
  </si>
  <si>
    <t>UPG-CAP-VE-100-F5-F6</t>
  </si>
  <si>
    <t>Upgrade CAP-VE-100F5 to 100F6</t>
  </si>
  <si>
    <t>UPG-CAP-VE-100-F5-F7</t>
  </si>
  <si>
    <t>Upgrade CAP-VE-100F5 to 100F7</t>
  </si>
  <si>
    <t>UPG-CAP-VE-100-F6-F7</t>
  </si>
  <si>
    <t>Upgrade CAP-VE-100F6 to 100F7</t>
  </si>
  <si>
    <t>UPG-CAG-VE-100-F1-F2</t>
  </si>
  <si>
    <t>Upgrade CAG-VE100F1 to 100F2</t>
  </si>
  <si>
    <t>UPG-CAG-VE-100-F1-F3</t>
  </si>
  <si>
    <t>Upgrade CAG-VE100F1 to 100F3</t>
  </si>
  <si>
    <t>UPG-CAG-VE-100-F1-F4</t>
  </si>
  <si>
    <t>Upgrade CAG-VE100F1 to 100F4</t>
  </si>
  <si>
    <t>UPG-CAG-VE-100-F1-F5</t>
  </si>
  <si>
    <t>Upgrade CAG-VE100F1 to 100F5</t>
  </si>
  <si>
    <t>UPG-CAG-VE-100-F1-F6</t>
  </si>
  <si>
    <t>Upgrade CAG-VE100F1 to 100F6</t>
  </si>
  <si>
    <t>UPG-CAG-VE-100-F1-F7</t>
  </si>
  <si>
    <t>Upgrade CAG-VE100F1 to 100F7</t>
  </si>
  <si>
    <t>UPG-CAG-VE-100-F2-F3</t>
  </si>
  <si>
    <t>Upgrade CAG-VE100F2 to 100F3</t>
  </si>
  <si>
    <t>UPG-CAG-VE-100-F2-F4</t>
  </si>
  <si>
    <t>Upgrade CAG-VE100F2 to 100F4</t>
  </si>
  <si>
    <t>UPG-CAG-VE-100-F2-F5</t>
  </si>
  <si>
    <t>Upgrade CAG-VE100F2 to 100F5</t>
  </si>
  <si>
    <t>UPG-CAG-VE-100-F2-F6</t>
  </si>
  <si>
    <t>Upgrade CAG-VE100F2 to 100F6</t>
  </si>
  <si>
    <t>UPG-CAG-VE-100-F2-F7</t>
  </si>
  <si>
    <t>Upgrade CAG-VE100F2 to 100F7</t>
  </si>
  <si>
    <t>UPG-CAG-VE-100-F3-F4</t>
  </si>
  <si>
    <t>Upgrade CAG-VE100F3 to 100F4</t>
  </si>
  <si>
    <t>UPG-CAG-VE-100-F3-F5</t>
  </si>
  <si>
    <t>Upgrade CAG-VE100F3 to 100F5</t>
  </si>
  <si>
    <t>UPG-CAG-VE-100-F3-F6</t>
  </si>
  <si>
    <t>Upgrade CAG-VE100F3 to 100F6</t>
  </si>
  <si>
    <t>UPG-CAG-VE-100-F3-F7</t>
  </si>
  <si>
    <t>Upgrade CAG-VE100F3 to 100F7</t>
  </si>
  <si>
    <t>UPG-CAG-VE-100-F4-F5</t>
  </si>
  <si>
    <t>Upgrade CAG-VE100F4 to 100F5</t>
  </si>
  <si>
    <t>UPG-CAG-VE-100-F4-F6</t>
  </si>
  <si>
    <t>Upgrade CAG-VE100F4 to 100F6</t>
  </si>
  <si>
    <t>UPG-CAG-VE-100-F4-F7</t>
  </si>
  <si>
    <t>Upgrade CAG-VE100F4 to 100F7</t>
  </si>
  <si>
    <t>UPG-CAG-VE-100-F5-F6</t>
  </si>
  <si>
    <t>Upgrade CAG-VE100F5 to 100F6</t>
  </si>
  <si>
    <t>UPG-CAG-VE-100-F5-F7</t>
  </si>
  <si>
    <t>Upgrade CAG-VE100F5 to 100F7</t>
  </si>
  <si>
    <t>UPG-CAG-VE-100-F6-F7</t>
  </si>
  <si>
    <t>Upgrade CAG-VE100F6 to 100F7</t>
  </si>
  <si>
    <t>CSP-CNC-LIC-USR-1</t>
  </si>
  <si>
    <t>CSP-CNC-LIC-USR-1-E</t>
  </si>
  <si>
    <t>MNT-CSP-CNC-LIC-USR-1</t>
  </si>
  <si>
    <t>MNT-RASP-CSP-CNC-LIC-USR-1</t>
  </si>
  <si>
    <t>FPS-002</t>
  </si>
  <si>
    <t>FPS-003</t>
  </si>
  <si>
    <t>FPS-004</t>
  </si>
  <si>
    <t>FPS-005</t>
  </si>
  <si>
    <t>FPS-006</t>
  </si>
  <si>
    <t>FPS-007</t>
  </si>
  <si>
    <t>FPS-002-E</t>
  </si>
  <si>
    <t>FPS-003-E</t>
  </si>
  <si>
    <t>FPS-004-E</t>
  </si>
  <si>
    <t>FPS-005-E</t>
  </si>
  <si>
    <t>FPS-006-E</t>
  </si>
  <si>
    <t>FPS-007-E</t>
  </si>
  <si>
    <t>MNT-FPS-002</t>
  </si>
  <si>
    <t>MNT-FPS-003</t>
  </si>
  <si>
    <t>MNT-FPS-004</t>
  </si>
  <si>
    <t>MNT-FPS-005</t>
  </si>
  <si>
    <t>MNT-FPS-006</t>
  </si>
  <si>
    <t>MNT-FPS-007</t>
  </si>
  <si>
    <t>MNT-RASP-FPS-002</t>
  </si>
  <si>
    <t>MNT-RASP-FPS-003</t>
  </si>
  <si>
    <t>MNT-RASP-FPS-004</t>
  </si>
  <si>
    <t>MNT-RASP-FPS-005</t>
  </si>
  <si>
    <t>MNT-RASP-FPS-006</t>
  </si>
  <si>
    <t>MNT-RASP-FPS-007</t>
  </si>
  <si>
    <t>MNT-FPV-002</t>
  </si>
  <si>
    <t>Support FIPS License (VSH150/VSH250/VCX255)</t>
  </si>
  <si>
    <t>MNT-FPV-003</t>
  </si>
  <si>
    <t>Support FIPS License (VSH550/VCX555)</t>
  </si>
  <si>
    <t>MNT-FPV-004</t>
  </si>
  <si>
    <t>Support FIPS License (VSH1050VCX755)</t>
  </si>
  <si>
    <t>MNT-FPV-005</t>
  </si>
  <si>
    <t>Support FIPS License (VSH/2050/VCX1555)</t>
  </si>
  <si>
    <t>MNT-RASP-FPV-002</t>
  </si>
  <si>
    <t>Support FIPS License (VSH150/VSH250/VCX255) - RASP</t>
  </si>
  <si>
    <t>MNT-RASP-FPV-003</t>
  </si>
  <si>
    <t>Support FIPS License (VSH550/VCX555) - RASP</t>
  </si>
  <si>
    <t>MNT-RASP-FPV-004</t>
  </si>
  <si>
    <t>Support FIPS License (VSH1050VCX755) - RASP</t>
  </si>
  <si>
    <t>MNT-RASP-FPV-005</t>
  </si>
  <si>
    <t>Support FIPS License (VSH/2050/VCX1555) - RASP</t>
  </si>
  <si>
    <t>FIPS License (VSH150/VSH250/VCX255)</t>
  </si>
  <si>
    <t>Evaluation FIPS License (VSH150/VHS250/VCX255)</t>
  </si>
  <si>
    <t>FIPS Upgrade Support - VCX and VSH</t>
  </si>
  <si>
    <t>Support Upgrade FPV-002 to FPV-003</t>
  </si>
  <si>
    <t>Support Upgrade FPV-002 to FPV-004</t>
  </si>
  <si>
    <t>Support Upgrade FPV-002 to FPV-005</t>
  </si>
  <si>
    <t>Support Upgrade FPV-003 to FPV-004</t>
  </si>
  <si>
    <t>Support Upgrade FPV-003 to FPV-005</t>
  </si>
  <si>
    <t>Support Upgrade FPV-004 to FPV-005</t>
  </si>
  <si>
    <t>Upgrade FPV-002 to FPV-003 (RASP)</t>
  </si>
  <si>
    <t>Upgrade FPV-002 to FPV-004 (RASP)</t>
  </si>
  <si>
    <t>Upgrade FPV-002 to FPV-005 (RASP)</t>
  </si>
  <si>
    <t>Upgrade FPV-003 to FPV-004 (RASP)</t>
  </si>
  <si>
    <t>Upgrade FPV-003 to FPV-005 (RASP)</t>
  </si>
  <si>
    <t>Upgrade FPV-004 to FPV-005 (RASP)</t>
  </si>
  <si>
    <t>VGC-1500-M-NFR</t>
  </si>
  <si>
    <t>MNT-VGC-1500</t>
  </si>
  <si>
    <t>MNT-RASP-VGC-1500</t>
  </si>
  <si>
    <t>LIC-RPM-560</t>
  </si>
  <si>
    <t>LIC-RPM-760</t>
  </si>
  <si>
    <t>LIC-RPM-1160</t>
  </si>
  <si>
    <t>LIC-RPM-1260</t>
  </si>
  <si>
    <t>LIC-RPM-1360</t>
  </si>
  <si>
    <t>LIC-RPM-560-E</t>
  </si>
  <si>
    <t>LIC-RPM-760-E</t>
  </si>
  <si>
    <t>LIC-RPM-1160-E</t>
  </si>
  <si>
    <t>LIC-RPM-1260-E</t>
  </si>
  <si>
    <t>LIC-RPM-1360-E</t>
  </si>
  <si>
    <t>MNT-LIC-RPM-560</t>
  </si>
  <si>
    <t>MNT-LIC-RPM-760</t>
  </si>
  <si>
    <t>MNT-LIC-RPM-1160</t>
  </si>
  <si>
    <t>MNT-LIC-RPM-1260</t>
  </si>
  <si>
    <t>MNT-LIC-RPM-1360</t>
  </si>
  <si>
    <t>MNT-RASP-LIC-RPM-560</t>
  </si>
  <si>
    <t>MNT-RASP-LIC-RPM-760</t>
  </si>
  <si>
    <t>MNT-RASP-LIC-RPM-1160</t>
  </si>
  <si>
    <t>MNT-RASP-LIC-RPM-1260</t>
  </si>
  <si>
    <t>MNT-RASP-LIC-RPM-1360</t>
  </si>
  <si>
    <t>Models: ARX3300,3700,3800,4200,4300,5000,5100,6000</t>
  </si>
  <si>
    <t>MNT-FPVG-001</t>
  </si>
  <si>
    <t>MNT-FPVG-002</t>
  </si>
  <si>
    <t>MNT-FPG-001</t>
  </si>
  <si>
    <t>MNT-RASP-FPVG-001</t>
  </si>
  <si>
    <t>MNT-RASP-FPVG-002</t>
  </si>
  <si>
    <t>MNT-RASP-FPG-001</t>
  </si>
  <si>
    <t>FPVG-001</t>
  </si>
  <si>
    <t>Models: VGC-1000</t>
  </si>
  <si>
    <t>FPVG-002</t>
  </si>
  <si>
    <t>Models: VGC-1500</t>
  </si>
  <si>
    <t>FPG-001</t>
  </si>
  <si>
    <t>FPVG-001-E</t>
  </si>
  <si>
    <t>FPVG-002-E</t>
  </si>
  <si>
    <t>FPG-001-E</t>
  </si>
  <si>
    <t>SSD-008</t>
  </si>
  <si>
    <t>SSD 100GB EX1160 L/M/H, EX1260 L/M/H/VH Requires SW 2.1.1 and 1.0.5b or higher</t>
  </si>
  <si>
    <t>Models - EX1160 L/M/H, EX1260 L/M/H/VH</t>
  </si>
  <si>
    <t>SSD-009</t>
  </si>
  <si>
    <t>SSD 200GB EX1160 VH Requires SW 2.1.1 and 1.0.5b or higher</t>
  </si>
  <si>
    <t>Models - EX1160VH</t>
  </si>
  <si>
    <t>UCXPL-T-P-LP</t>
  </si>
  <si>
    <t>UCXPM-T-P-LP</t>
  </si>
  <si>
    <t>UCXPL-T-P</t>
  </si>
  <si>
    <t>UCXPM-T-P</t>
  </si>
  <si>
    <t>UCXPM-T-P-E</t>
  </si>
  <si>
    <t>MNT-UCXPL-T-P</t>
  </si>
  <si>
    <t>MNT-UCXPM-T-P</t>
  </si>
  <si>
    <t>MNT-UCXPL-T-TS</t>
  </si>
  <si>
    <t>MNT-UCXPM-T-TS</t>
  </si>
  <si>
    <t>MNT-RASP-UCXPL-T-P</t>
  </si>
  <si>
    <t>MNT-RASP-UCXPM-T-P</t>
  </si>
  <si>
    <t>MNT-RASP-UCXPL-T-TS</t>
  </si>
  <si>
    <t>MNT-RASP-UCXPM-T-TS</t>
  </si>
  <si>
    <t>4-port 1GbE SX Multi Mode Fiber NIC (Spare)</t>
  </si>
  <si>
    <t>4-port 1GbE LX Single Mode Fiber NIC (Spare)</t>
  </si>
  <si>
    <t>Models: ARX2200</t>
  </si>
  <si>
    <t>MNT-ARX-SM-2000</t>
  </si>
  <si>
    <t>MNT-RASP-ARX-SM-2000</t>
  </si>
  <si>
    <t>Steelhead Cloud Accelerator</t>
  </si>
  <si>
    <t>Cloud Steelhead</t>
  </si>
  <si>
    <t>Disk/Memory Support Contract (MNT-EHR-XX)</t>
  </si>
  <si>
    <t>The Disk/Memory Support Contract add-on allows customers with sensitive information to retain their Disk Drives and Memory Cards at the time of a service replacement activity.</t>
  </si>
  <si>
    <t>Silver contracted customers who purchase the Disk/Memory Support Contract add-on and experience a memory device failure will receive an advance replacement memory device.</t>
  </si>
  <si>
    <t>Under standard Riverbed contract offerings defective hardware becomes the property of Riverbed at the time of a service exchange and is required to be returned to Riverbed.  The Disk/Memory Support</t>
  </si>
  <si>
    <t>Contract add-on allows the customer to retain the defective memory device(s) without incurring further charges.</t>
  </si>
  <si>
    <t>LIC-CXA-570-L</t>
  </si>
  <si>
    <t>LIC-CXA-570-M</t>
  </si>
  <si>
    <t>LIC-CXA-570-H</t>
  </si>
  <si>
    <t>LIC-CXA-570-L-E</t>
  </si>
  <si>
    <t>LIC-CXA-570-M-E</t>
  </si>
  <si>
    <t>LIC-CXA-570-H-E</t>
  </si>
  <si>
    <t>CXA-570 Model L,M and H</t>
  </si>
  <si>
    <t>Evaluation CXA-570 Model L,M and H</t>
  </si>
  <si>
    <t>LIC-CXA-770-L</t>
  </si>
  <si>
    <t>LIC-CXA-770-M</t>
  </si>
  <si>
    <t>LIC-CXA-770-H</t>
  </si>
  <si>
    <t>LIC-CXA-770-L-E</t>
  </si>
  <si>
    <t>LIC-CXA-770-M-E</t>
  </si>
  <si>
    <t>LIC-CXA-770-H-E</t>
  </si>
  <si>
    <t>CXA-770 Model L, M and H</t>
  </si>
  <si>
    <t>Evaluation CXA-770 Model L, M and H</t>
  </si>
  <si>
    <t>MNT-SLV-CXA-00570</t>
  </si>
  <si>
    <t>MNT-GLD-CXA-00570</t>
  </si>
  <si>
    <t>MNT-GPL-CXA-00570</t>
  </si>
  <si>
    <t>MNT-PLT-CXA-00570</t>
  </si>
  <si>
    <t>MNT-RASP-SLV-CXA-00570</t>
  </si>
  <si>
    <t>MNT-RASP-GLD-CXA-00570</t>
  </si>
  <si>
    <t>MNT-RASP-GPL-CXA-00570</t>
  </si>
  <si>
    <t>MNT-RASP-PLT-CXA-00570</t>
  </si>
  <si>
    <t>MNT-SLV-CXA-00770</t>
  </si>
  <si>
    <t>MNT-GLD-CXA-00770</t>
  </si>
  <si>
    <t>MNT-GPL-CXA-00770</t>
  </si>
  <si>
    <t>MNT-PLT-CXA-00770</t>
  </si>
  <si>
    <t>MNT-RASP-SLV-CXA-00770</t>
  </si>
  <si>
    <t>MNT-RASP-GLD-CXA-00770</t>
  </si>
  <si>
    <t>MNT-RASP-GPL-CXA-00770</t>
  </si>
  <si>
    <t>MNT-RASP-PLT-CXA-00770</t>
  </si>
  <si>
    <t>UPG-CXA-570-L-M</t>
  </si>
  <si>
    <t>Upgrade LIC-CXA-570-L to LIC-CXA-570-M</t>
  </si>
  <si>
    <t>UPG-CXA-570-L-H</t>
  </si>
  <si>
    <t>Upgrade LIC-CXA-570-L to LIC-CXA-570-H</t>
  </si>
  <si>
    <t>UPG-CXA-570-M-H</t>
  </si>
  <si>
    <t>Upgrade LIC-CXA-570-M to LIC-CXA-570-H</t>
  </si>
  <si>
    <t>UPG-CXA-770-L-M</t>
  </si>
  <si>
    <t>Upgrade LIC-CXA-770-L to LIC-CXA-770-M</t>
  </si>
  <si>
    <t>UPG-CXA-770-M-H</t>
  </si>
  <si>
    <t>UPG-CXA-770-L-H</t>
  </si>
  <si>
    <t>Cloud Steelhead Subscriptions - Monthly Pricing.  Requires order sizes 6, 12, 24 or 36 Month - CCX models</t>
  </si>
  <si>
    <t>Evaluation Cloud Steelhead Subscriptions - CCX models</t>
  </si>
  <si>
    <t>Cloud Steelhead Subscription Upgrades - CCX models</t>
  </si>
  <si>
    <t>VCX-5055-M</t>
  </si>
  <si>
    <t>VCX-5055-H</t>
  </si>
  <si>
    <t>VCX-5055-M-E</t>
  </si>
  <si>
    <t>VCX-5055-H-E</t>
  </si>
  <si>
    <t>VCX-7055-L</t>
  </si>
  <si>
    <t>VCX-7055-M</t>
  </si>
  <si>
    <t>VCX-7055-L-E</t>
  </si>
  <si>
    <t>VCX-7055-M-E</t>
  </si>
  <si>
    <t>VCX-5055H-NFR</t>
  </si>
  <si>
    <t>VCX-7055M-NFR</t>
  </si>
  <si>
    <t>FPV-006</t>
  </si>
  <si>
    <t>FIPS License (VCX5055)</t>
  </si>
  <si>
    <t>FPV-006-E</t>
  </si>
  <si>
    <t>Evaluation FIPS License (VCX5055)</t>
  </si>
  <si>
    <t>FPV-007</t>
  </si>
  <si>
    <t>FIPS License (VCX7055)</t>
  </si>
  <si>
    <t>FPV-007-E</t>
  </si>
  <si>
    <t>Evaluation FIPS License (VCX7055)</t>
  </si>
  <si>
    <t>UPG-FPV-002-006</t>
  </si>
  <si>
    <t>Upgrade FPV-002 to FPV-006</t>
  </si>
  <si>
    <t>UPG-FPV-003-006</t>
  </si>
  <si>
    <t>Upgrade FPV-003 to FPV-006</t>
  </si>
  <si>
    <t>UPG-FPV-004-006</t>
  </si>
  <si>
    <t>Upgrade FPV-004 to FPV-006</t>
  </si>
  <si>
    <t>UPG-FPV-005-006</t>
  </si>
  <si>
    <t>Upgrade FPV-005 to FPV-006</t>
  </si>
  <si>
    <t>UPG-FPV-002-007</t>
  </si>
  <si>
    <t>Upgrade FPV-002 to FPV-007</t>
  </si>
  <si>
    <t>UPG-FPV-003-007</t>
  </si>
  <si>
    <t>Upgrade FPV-003 to FPV-007</t>
  </si>
  <si>
    <t>UPG-FPV-004-007</t>
  </si>
  <si>
    <t>Upgrade FPV-004 to FPV-007</t>
  </si>
  <si>
    <t>UPG-FPV-005-007</t>
  </si>
  <si>
    <t>Upgrade FPV-005 to FPV-007</t>
  </si>
  <si>
    <t>UPG-FPV-006-007</t>
  </si>
  <si>
    <t>Upgrade FPV-006 to FPV-007</t>
  </si>
  <si>
    <t>SCPS-VCX-006</t>
  </si>
  <si>
    <t>SCPS-VCX-006-E</t>
  </si>
  <si>
    <t>SCPS-VCX-007</t>
  </si>
  <si>
    <t>SCPS-VCX-007-E</t>
  </si>
  <si>
    <t>MNT-VCX-5055</t>
  </si>
  <si>
    <t>MNT-RASP-VCX-5055</t>
  </si>
  <si>
    <t>MNT-VCX-7055</t>
  </si>
  <si>
    <t>MNT-RASP-VCX-7055</t>
  </si>
  <si>
    <t>MNT-SCPS-VCX-006</t>
  </si>
  <si>
    <t>MNT-RASP-SCPS-VCX-006</t>
  </si>
  <si>
    <t>MNT-FPV-006</t>
  </si>
  <si>
    <t>Support FIPS License (VCX5055)</t>
  </si>
  <si>
    <t>MNT-RASP-FPV-006</t>
  </si>
  <si>
    <t>Support FIPS License (VCX5055) - RASP</t>
  </si>
  <si>
    <t>MNT-SCPS-VCX-007</t>
  </si>
  <si>
    <t>MNT-RASP-SCPS-VCX-007</t>
  </si>
  <si>
    <t>MNT-FPV-007</t>
  </si>
  <si>
    <t>Support FIPS License (VCX7055)</t>
  </si>
  <si>
    <t>MNT-RASP-FPV-007</t>
  </si>
  <si>
    <t>Support FIPS License (VCX7055) - RASP</t>
  </si>
  <si>
    <t>UPG-VCX-255U-5055M</t>
  </si>
  <si>
    <t>UPG-VCX-255U-5055H</t>
  </si>
  <si>
    <t>UPG-VCX-255U-7055L</t>
  </si>
  <si>
    <t>UPG-VCX-255U-7055M</t>
  </si>
  <si>
    <t>UPG-VCX-255L-5055M</t>
  </si>
  <si>
    <t>UPG-VCX-255L-5055H</t>
  </si>
  <si>
    <t>UPG-VCX-255L-7055L</t>
  </si>
  <si>
    <t>UPG-VCX-255L-7055M</t>
  </si>
  <si>
    <t>UPG-VCX-255M-5055M</t>
  </si>
  <si>
    <t>UPG-VCX-255M-5055H</t>
  </si>
  <si>
    <t>UPG-VCX-255M-7055L</t>
  </si>
  <si>
    <t>UPG-VCX-255M-7055M</t>
  </si>
  <si>
    <t>UPG-VCX-255H-5055M</t>
  </si>
  <si>
    <t>UPG-VCX-255H-5055H</t>
  </si>
  <si>
    <t>UPG-VCX-255H-7055L</t>
  </si>
  <si>
    <t>UPG-VCX-255H-7055M</t>
  </si>
  <si>
    <t>UPG-VCX-555L-5055M</t>
  </si>
  <si>
    <t>UPG-VCX-555L-5055H</t>
  </si>
  <si>
    <t>UPG-VCX-555L-7055L</t>
  </si>
  <si>
    <t>UPG-VCX-555L-7055M</t>
  </si>
  <si>
    <t>UPG-VCX-555M-5055M</t>
  </si>
  <si>
    <t>UPG-VCX-555M-5055H</t>
  </si>
  <si>
    <t>UPG-VCX-555M-7055L</t>
  </si>
  <si>
    <t>UPG-VCX-555M-7055M</t>
  </si>
  <si>
    <t>UPG-VCX-555H-5055M</t>
  </si>
  <si>
    <t>UPG-VCX-555H-5055H</t>
  </si>
  <si>
    <t>UPG-VCX-555H-7055L</t>
  </si>
  <si>
    <t>UPG-VCX-555H-7055M</t>
  </si>
  <si>
    <t>UPG-VCX-755L-5055M</t>
  </si>
  <si>
    <t>UPG-VCX-755L-5055H</t>
  </si>
  <si>
    <t>UPG-VCX-755L-7055L</t>
  </si>
  <si>
    <t>UPG-VCX-755L-7055M</t>
  </si>
  <si>
    <t>UPG-VCX-755M-5055M</t>
  </si>
  <si>
    <t>UPG-VCX-755M-5055H</t>
  </si>
  <si>
    <t>UPG-VCX-755M-7055L</t>
  </si>
  <si>
    <t>UPG-VCX-755M-7055M</t>
  </si>
  <si>
    <t>UPG-VCX-755H-5055M</t>
  </si>
  <si>
    <t>UPG-VCX-755H-5055H</t>
  </si>
  <si>
    <t>UPG-VCX-755H-7055L</t>
  </si>
  <si>
    <t>UPG-VCX-755H-7055M</t>
  </si>
  <si>
    <t>UPG-VCX-1555L-5055M</t>
  </si>
  <si>
    <t>UPG-VCX-1555L-5055H</t>
  </si>
  <si>
    <t>UPG-VCX-1555L-7055L</t>
  </si>
  <si>
    <t>UPG-VCX-1555L-7055M</t>
  </si>
  <si>
    <t>UPG-VCX-1555M-5055M</t>
  </si>
  <si>
    <t>UPG-VCX-1555M-5055H</t>
  </si>
  <si>
    <t>UPG-VCX-1555M-7055L</t>
  </si>
  <si>
    <t>UPG-VCX-1555M-7055M</t>
  </si>
  <si>
    <t>UPG-VCX-1555H-5055M</t>
  </si>
  <si>
    <t>UPG-VCX-1555H-5055H</t>
  </si>
  <si>
    <t>UPG-VCX-1555H-7055L</t>
  </si>
  <si>
    <t>UPG-VCX-1555H-7055M</t>
  </si>
  <si>
    <t>UPG-VCX-5055M-5055H</t>
  </si>
  <si>
    <t>UPG-VCX-5055M-7055L</t>
  </si>
  <si>
    <t>UPG-VCX-5055M-7055M</t>
  </si>
  <si>
    <t>UPG-VCX-5055H-7055L</t>
  </si>
  <si>
    <t>UPG-VCX-5055H-7055M</t>
  </si>
  <si>
    <t>UPG-VCX-7055L-7055M</t>
  </si>
  <si>
    <t>LIC-CAX-VE-SDN</t>
  </si>
  <si>
    <t>LIC-CAX-VE-SDN-E</t>
  </si>
  <si>
    <t>UPG-CAX-VE-460-F1-F2</t>
  </si>
  <si>
    <t>Upgrade CAX-VE-460-F1 to 460-F2</t>
  </si>
  <si>
    <t>UPG-CAX-VE-460-F1-F3</t>
  </si>
  <si>
    <t>Upgrade CAX-VE-460-F1 to 460-F3</t>
  </si>
  <si>
    <t>UPG-CAX-VE-460-F1-F4</t>
  </si>
  <si>
    <t>Upgrade CAX-VE-460-F1 to 460-F4</t>
  </si>
  <si>
    <t>UPG-CAX-VE-460-F1-F5</t>
  </si>
  <si>
    <t>Upgrade CAX-VE-460-F1 to 460-F5</t>
  </si>
  <si>
    <t>UPG-CAX-VE-460-F2-F3</t>
  </si>
  <si>
    <t>Upgrade CAX-VE-460-F2 to 460-F3</t>
  </si>
  <si>
    <t>UPG-CAX-VE-460-F2-F4</t>
  </si>
  <si>
    <t>Upgrade CAX-VE-460-F2 to 460-F4</t>
  </si>
  <si>
    <t>UPG-CAX-VE-460-F2-F5</t>
  </si>
  <si>
    <t>Upgrade CAX-VE-460-F2 to 460-F5</t>
  </si>
  <si>
    <t>UPG-CAX-VE-460-F3-F4</t>
  </si>
  <si>
    <t>Upgrade CAX-VE-460-F3 to 460-F4</t>
  </si>
  <si>
    <t>UPG-CAX-VE-460-F3-F5</t>
  </si>
  <si>
    <t>Upgrade CAX-VE-460-F3 to 460-F5</t>
  </si>
  <si>
    <t>UPG-CAX-VE-460-F4-F5</t>
  </si>
  <si>
    <t>Upgrade CAX-VE-460-F4 to 460-F5</t>
  </si>
  <si>
    <t>MNT-CAX-VE-460-F1</t>
  </si>
  <si>
    <t>MNT-CAX-VE-460-F2</t>
  </si>
  <si>
    <t>MNT-CAX-VE-460-F3</t>
  </si>
  <si>
    <t>MNT-CAX-VE-460-F4</t>
  </si>
  <si>
    <t>MNT-CAX-VE-460-F5</t>
  </si>
  <si>
    <t>MNT-LIC-CAX-VE-SDN</t>
  </si>
  <si>
    <t>MNT-RASP-CAX-VE-460-F1</t>
  </si>
  <si>
    <t>MNT-RASP-CAX-VE-460-F2</t>
  </si>
  <si>
    <t>MNT-RASP-CAX-VE-460-F3</t>
  </si>
  <si>
    <t>MNT-RASP-CAX-VE-460-F4</t>
  </si>
  <si>
    <t>MNT-RASP-CAX-VE-460-F5</t>
  </si>
  <si>
    <t>MNT-RASP-LIC-CAX-VE-SDN</t>
  </si>
  <si>
    <t>Disc/Memory Support-xx55 CX255/555/755/570/770</t>
  </si>
  <si>
    <t>Models - CXA 255,555,755,570,770</t>
  </si>
  <si>
    <t>Disc/Memory Support (RASP)-xx55 CX255/555/570/770755</t>
  </si>
  <si>
    <t>MNT-FPG-002</t>
  </si>
  <si>
    <t>MNT-RASP-FPG-002</t>
  </si>
  <si>
    <t>MNT-SLV-GCA-03000</t>
  </si>
  <si>
    <t>MNT-GLD-GCA-03000</t>
  </si>
  <si>
    <t>MNT-GPL-GCA-03000</t>
  </si>
  <si>
    <t>MNT-PLT-GCA-03000</t>
  </si>
  <si>
    <t>MNT-RASP-SLV-GCA-03000</t>
  </si>
  <si>
    <t>MNT-RASP-GLD-GCA-03000</t>
  </si>
  <si>
    <t>MNT-RASP-GPL-GCA-03000</t>
  </si>
  <si>
    <t>MNT-RASP-PLT-GCA-03000</t>
  </si>
  <si>
    <t>UPG-EXA-1160-L-VH</t>
  </si>
  <si>
    <t>UPG-EXA-1160-M-VH</t>
  </si>
  <si>
    <t>UPG-EXA-1160-H-VH</t>
  </si>
  <si>
    <t>UPG-EXA-1260-2TB-L-VH</t>
  </si>
  <si>
    <t>UPG-EXA-1260-4TB-L-VH</t>
  </si>
  <si>
    <t>UPG-EXA-1260-2TB-M-VH</t>
  </si>
  <si>
    <t>UPG-EXA-1260-4TB-M-VH</t>
  </si>
  <si>
    <t>UPG-EXA-1260-2TB-H-VH</t>
  </si>
  <si>
    <t>UPG-EXA-1260-4TB-H-VH</t>
  </si>
  <si>
    <t>FPG-002</t>
  </si>
  <si>
    <t>FPG-002-E</t>
  </si>
  <si>
    <t>Models - CAX CAS2260, GCA2000, 3000</t>
  </si>
  <si>
    <t>UPG-GCA-3000-L-M</t>
  </si>
  <si>
    <t>Upgrade GCA-3000L to GCA-3000M</t>
  </si>
  <si>
    <t>UPG-GCA-3000-L-H</t>
  </si>
  <si>
    <t>Upgrade GCA-3000L to GCA-3000H</t>
  </si>
  <si>
    <t>UPG-GCA-3000-M-H</t>
  </si>
  <si>
    <t>Upgrade GCA-3000M to GCA-3000H</t>
  </si>
  <si>
    <t>Disc/Memory Support-xx55 CX5055/GCA3000</t>
  </si>
  <si>
    <t>Models - CXA 5055/GCA3000</t>
  </si>
  <si>
    <t>Disc/Memory Support (RASP)-xx55 CX5055/GCA3000</t>
  </si>
  <si>
    <t>Upgrade EXA-1160L to EXA-1160VH (Hardware and License included)</t>
  </si>
  <si>
    <t>Upgrade EXA-1160M to EXA-1160VH (Hardware and License included)</t>
  </si>
  <si>
    <t>Upgrade EXA-1160H to EXA-1160VH (Hardware and License included)</t>
  </si>
  <si>
    <t>Upgrade EXA-1260L to EXA-1260VH 2TB 24G (Hardware and License included)</t>
  </si>
  <si>
    <t>Upgrade EXA-1260M to EXA-1260VH 2TB 24G (Hardware and License included)</t>
  </si>
  <si>
    <t>Upgrade EXA-1260H to EXA-1260VH 2TB 24G (Hardware and License included)</t>
  </si>
  <si>
    <t>Upgrade EXA-1260L to EXA-1260VH 4TB 32G (Hardware and License included)</t>
  </si>
  <si>
    <t>Upgrade EXA-1260M to EXA-1260VH 4TB 32G (Hardware and License included)</t>
  </si>
  <si>
    <t>Upgrade EXA-1260H to EXA-1260VH 4TB 32G (Hardware and License included)</t>
  </si>
  <si>
    <t>Models - EXA-1360/GC3000</t>
  </si>
  <si>
    <t>1TB 2.5" Disc for EX1360/GC3000</t>
  </si>
  <si>
    <t>Models - EXA1360 B010 and B020</t>
  </si>
  <si>
    <t>UPG-EXA-1160-48GB-G-L</t>
  </si>
  <si>
    <t>Upgrade EXA-1160G to EXA-1160L 48GB base</t>
  </si>
  <si>
    <t>UPG-EXA-1160-48GB-G-M</t>
  </si>
  <si>
    <t>Upgrade EXA-1160G to EXA-1160M 48GB base</t>
  </si>
  <si>
    <t>UPG-EXA-1160-48GB-G-H</t>
  </si>
  <si>
    <t>Upgrade EXA-1160G to EXA-1160H 48GB base</t>
  </si>
  <si>
    <t>UPG-EXA-1260-L-M</t>
  </si>
  <si>
    <t>Upgrade LIC-EXA-1260-L to LIC-EXA-1260-M</t>
  </si>
  <si>
    <t>UPG-EXA-1260-L-H</t>
  </si>
  <si>
    <t>Upgrade LIC-EXA-1260-L to LIC-EXA-1260-H</t>
  </si>
  <si>
    <t>UPG-EXA-1260-M-H</t>
  </si>
  <si>
    <t>Upgrade LIC-EXA-1260-M to LIC-EXA-1260-H</t>
  </si>
  <si>
    <t>UPG-EXA-1260-2TB-G-L</t>
  </si>
  <si>
    <t>Upgrade LIC-EXA-1260-G to LIC-EXA-1260-L</t>
  </si>
  <si>
    <t>UPG-EXA-1260-4TB-G-L</t>
  </si>
  <si>
    <t>UPG-EXA-1260-2TB-G-M</t>
  </si>
  <si>
    <t>Upgrade LIC-EXA-1260-G to LIC-EXA-1260-M</t>
  </si>
  <si>
    <t>UPG-EXA-1260-4TB-G-M</t>
  </si>
  <si>
    <t>UPG-EXA-1260-2TB-G-H</t>
  </si>
  <si>
    <t>Upgrade LIC-EXA-1260-G to LIC-EXA-1260-H</t>
  </si>
  <si>
    <t>UPG-EXA-1260-4TB-G-H</t>
  </si>
  <si>
    <t>LIC-CAP-4260-SDN-E</t>
  </si>
  <si>
    <t>MNT-PLT-FLOW-4OB</t>
  </si>
  <si>
    <t>xx60 - NetShark on EX</t>
  </si>
  <si>
    <t>xx60 SteelCentral Network Interface Cards (NICs) Configured (-C) Options</t>
  </si>
  <si>
    <t>SteelCentral NetShark and SteelStore Configuration Options</t>
  </si>
  <si>
    <t>SteelCentral Evaluation NetShark and SteelStore Configuration Options</t>
  </si>
  <si>
    <t>SteelCentral NetShark and SteelStore Spare NIC's and SFP's</t>
  </si>
  <si>
    <t>SteelCentral NetShark Spares</t>
  </si>
  <si>
    <t>SteelCentral AppResponse Spare FRU's</t>
  </si>
  <si>
    <t>SteelCentral Subscriptions</t>
  </si>
  <si>
    <t>SteelCentral SMC and CMC</t>
  </si>
  <si>
    <t>SteelCentral Mobile Additional Concurrent User Licenses (Evaluation)</t>
  </si>
  <si>
    <t>SteelCentral Management Licenses (10-Packs of Licenses for Managing up to 10 Steelhead Devices each)</t>
  </si>
  <si>
    <t>CMC-VE SteelCentral Management Licenses</t>
  </si>
  <si>
    <t>SteelCentral Mobile Additional Concurrent User Licenses</t>
  </si>
  <si>
    <t>SteelCentral Mobile Server Additional Concurrent User Licenses</t>
  </si>
  <si>
    <t>SteelCentral NetExpress Additional License options</t>
  </si>
  <si>
    <t>SteelCentral NetExpress Upgrades</t>
  </si>
  <si>
    <t>SteelCentral NetProfiler Additional License options</t>
  </si>
  <si>
    <t>SteelCentral Standard NetProfiler Upgrades</t>
  </si>
  <si>
    <t>Virtual SteelCentral NetShark</t>
  </si>
  <si>
    <t>Evaluation Virtual SteelCentral NetShark</t>
  </si>
  <si>
    <t>Upgrades Virtual SteelCentral NetShark</t>
  </si>
  <si>
    <t>WireNetShark Enhancement Products</t>
  </si>
  <si>
    <t>SteelCentral Analytics and Upgrades</t>
  </si>
  <si>
    <t>SteelCentral Upgrade Licenses</t>
  </si>
  <si>
    <t>NetProfiler memory upgrades for legacy systems</t>
  </si>
  <si>
    <t>SteelCentral Evaluation Appliances</t>
  </si>
  <si>
    <t>SteelCentral xx60 Appliance Annual Support</t>
  </si>
  <si>
    <t>SteelCentral xx60 Appliance Annual Support (RASP)</t>
  </si>
  <si>
    <t>SteelCentral xx60 Upgrade Support</t>
  </si>
  <si>
    <t>SteelCentral xx60 Upgrade Support (RASP)</t>
  </si>
  <si>
    <t>SteelCentral Appliance Annual Support</t>
  </si>
  <si>
    <t>SteelCentral Appliance Annual Riverbed Authorized Support Partner (RASP) Support</t>
  </si>
  <si>
    <t>SteelCentral Upgrade Support</t>
  </si>
  <si>
    <t>SteelCentral Upgrade Riverbed Authorized Support Partner (RASP) Support</t>
  </si>
  <si>
    <t>Support - SteelCentral Sensor (VSP)</t>
  </si>
  <si>
    <t>SteelCentral Virtual NetExpress, NetProfiler and Flow Gateway Support</t>
  </si>
  <si>
    <t>Support - Additional Options for SteelCentral Virtual NetExpress, NetProfiler and Flow Gateway</t>
  </si>
  <si>
    <t xml:space="preserve">Support - SteelCentral Packet Analyzer Personal Edition </t>
  </si>
  <si>
    <t>Support - SteelCentral  NetShark Appliances</t>
  </si>
  <si>
    <t>RASP Support - SteelCentral NetShark Appliances</t>
  </si>
  <si>
    <t>Support Virtual SteelCentral  NetShark</t>
  </si>
  <si>
    <t>NetProfiler Storage Support</t>
  </si>
  <si>
    <t>NetProfiler Storage Riverbed Authorized Support Partner (RASP) Support</t>
  </si>
  <si>
    <t>Support - FIPS - SteelFusion Core</t>
  </si>
  <si>
    <t>Support - xx60 NetShark on EX</t>
  </si>
  <si>
    <t>SteelCentral Mobile Controller Annual Support</t>
  </si>
  <si>
    <t>SteelCentral Mobile Controller Annual Riverbed Authorized Support Partner (RASP) Support</t>
  </si>
  <si>
    <t>CMC Annual Support for SteelCentral Management Controller Licenses</t>
  </si>
  <si>
    <t>CMC-VE Annual Support for SteelCentral Management Controller Licenses</t>
  </si>
  <si>
    <t>SteelCentral Mobile Controller Additional Concurrent User Licenses Support</t>
  </si>
  <si>
    <t>SteelCentral Mobile Controller Additional Concurrent User Licenses Riverbed Authorized Support Partner (RASP) Support</t>
  </si>
  <si>
    <t>SteelCentral Mobile Controller Server Additional Concurrent User Licenses Support</t>
  </si>
  <si>
    <t>SteelCentral Mobile Controller Server Additional Concurrent User Licenses Riverbed Authorized Support Partner (RASP) Support</t>
  </si>
  <si>
    <t>Support - SteelCentral Packet Analyzer - Fixed Quantity pricing for Quantities 1,3,5,10,25,50 and range 100-99999</t>
  </si>
  <si>
    <t>RASP Support - SteelCentral Packet Analyzer- Fixed Quantity pricing for Quantities 1,3,5,10,25,50 and range 100-99999</t>
  </si>
  <si>
    <t xml:space="preserve">Support - SteelCentral Concurrent Packet Analyzer </t>
  </si>
  <si>
    <t>RASP Support - SteelCentral Concurrent Packet Analyzer</t>
  </si>
  <si>
    <t>SteelFusion Core 1500 Mid Virtual Edition (NOT FOR RESALE)</t>
  </si>
  <si>
    <t>SteelFusion Core 1500 Mid Virtual Edition (recommend upto 35TB/30 branches) (NOT FOR RESALE)</t>
  </si>
  <si>
    <t>SteelFusion Core 1000 Mid Virtual Edition (NOT FOR RESALE)</t>
  </si>
  <si>
    <t>SteelFusion Core 1000 MId Virtual Edition (recommend upto 10TB/20 branches) (NOT FOR RESALE)</t>
  </si>
  <si>
    <t>SteelCentral NetShark on SteelHead EX Appliance 560</t>
  </si>
  <si>
    <t>SteelCentral NetShark on SteelHead EX Appliance 760</t>
  </si>
  <si>
    <t>SteelCentral NetShark on SteelHead EX Appliance 1160</t>
  </si>
  <si>
    <t>SteelCentral NetShark on SteelHead EX Appliance 1260</t>
  </si>
  <si>
    <t>SteelCentral NetShark on SteelHead EX Appliance 1360</t>
  </si>
  <si>
    <t>Eval SteelCentral NetShark on SteelHead EX Appliance 560</t>
  </si>
  <si>
    <t>Eval SteelCentral NetShark on SteelHead EX Appliance 760</t>
  </si>
  <si>
    <t>Eval SteelCentral NetShark on SteelHead EX Appliance 1160</t>
  </si>
  <si>
    <t>Eval SteelCentral NetShark on SteelHead EX Appliance 1260</t>
  </si>
  <si>
    <t>Eval SteelCentral NetShark on SteelHead EX Appliance 1360</t>
  </si>
  <si>
    <t>FIPS for SteelFusion Core 2000 Appliance</t>
  </si>
  <si>
    <t>Models: GCA-2000</t>
  </si>
  <si>
    <t>Evaluation FIPS for SteelFusion Core 2000 Appliance</t>
  </si>
  <si>
    <t>FIPS for SteelFusion Core 3000</t>
  </si>
  <si>
    <t>Evaluation FIPS for SteelFusion Core 3000</t>
  </si>
  <si>
    <t>FIPS for SteelFusion Core 1000 Virtual Edition</t>
  </si>
  <si>
    <t>FIPS for SteelFusion Core 1500 Virtual Edition</t>
  </si>
  <si>
    <t>Evaluation FIPS for SteelFusion Core 1000 Virtual Edition</t>
  </si>
  <si>
    <t>Evaluation FIPS for SteelFusion Core 1500 Virtual Edition</t>
  </si>
  <si>
    <t>Models - SteelCentral xx60, NetShark</t>
  </si>
  <si>
    <t>4-Port 1G Fiber (LX, SX) SFP (SteelCentral NetShark Bracket)</t>
  </si>
  <si>
    <t>Models - CSK SteelCentral NetShark systems</t>
  </si>
  <si>
    <t>Eval 4-Port 1G Fiber (LX, SX) SFP (SteelCentral NetShark Bracket)</t>
  </si>
  <si>
    <t>Models - CAP xx60 SteelCentral</t>
  </si>
  <si>
    <t>BlockStream Upgrade License Kit for EXA-00560 (includes MEM-006)</t>
  </si>
  <si>
    <t>BlockStream Upgrade License Option for EXA-00760</t>
  </si>
  <si>
    <t>BlockStream Eval Conversion License for EXA-00560</t>
  </si>
  <si>
    <t>BlockStream Eval Conversion License for EXA-00760</t>
  </si>
  <si>
    <t>BlockStream Eval Conversion License for EXA-01160</t>
  </si>
  <si>
    <t>Eval BlockStream Upgrade License Kit for EXA-00560 (includes MEM-006)</t>
  </si>
  <si>
    <t>Eval BlockStream Upgrade License Option for EXA-00760</t>
  </si>
  <si>
    <t>Eval BlockStream Upgrade License Kit for EXA-01160 (Includes MEM-007)</t>
  </si>
  <si>
    <t>SteelCentral AppResponse Director ARXDIR300 B010</t>
  </si>
  <si>
    <t>SteelCentral AppResponse ARXDIR300 licenses</t>
  </si>
  <si>
    <t>SteelCentral AppResponse ARXEXP300 Expansion Chassis</t>
  </si>
  <si>
    <t>Eval SteelCentral AppResponse Director ARXDIR300 B010</t>
  </si>
  <si>
    <t>Eval SteelCentral AppResponse ARXDIR300 licenses</t>
  </si>
  <si>
    <t>Eval SteelCentral AppResponse ARXEXP300 Expansion Chassis</t>
  </si>
  <si>
    <t>Long Reach 10GbE SFP+ module SteelCentral AppResponse (Add-on or Spare)</t>
  </si>
  <si>
    <t>Short Reach 10GbE SFP+ module SteelCentral AppResponse (Add-on or Spare)</t>
  </si>
  <si>
    <t>Copper 1GbE SFP module SteelCentral AppResponse (Add-on or Spare)</t>
  </si>
  <si>
    <t>Long haul 1GbE fiber SFP module SteelCentral AppResponse (Add-on or Spare)</t>
  </si>
  <si>
    <t>Short haul 1GbE fiber SFP module SteelCentral AppResponse (Add-on or Spare)</t>
  </si>
  <si>
    <t>Long Reach 10GbE fiber XFP module  SteelCentral AppResponse (Add-on or Spare)</t>
  </si>
  <si>
    <t>Short Reach 10GbE fiber XFP module  SteelCentral AppResponse (Add-on or Spare)</t>
  </si>
  <si>
    <t>Eval Long Reach 10GbE SFP+ module SteelCentral AppResponse (Add-on)</t>
  </si>
  <si>
    <t>Eval Short Reach 10GbE SFP+ module SteelCentral AppResponse (Add-on)</t>
  </si>
  <si>
    <t>Eval Copper port 1G SteelCentral AppResponse (Add-on)</t>
  </si>
  <si>
    <t>Eval Long haul fiber port 1G SteelCentral AppResponse (Add-on)</t>
  </si>
  <si>
    <t>Eval Short haul fiber port 1G SteelCentral AppResponse (Add-on)</t>
  </si>
  <si>
    <t>Eval Long Reach 10GbE fiber XFP module  SteelCentral AppResponse (Add-on)</t>
  </si>
  <si>
    <t>Eval Short Reach 10GbE fiber XFP module  SteelCentral AppResponse (Add-on)</t>
  </si>
  <si>
    <t>SteelCentral AppResponse UC Monitoring Module</t>
  </si>
  <si>
    <t>SteelCentral AppResponse Module for Database Performance</t>
  </si>
  <si>
    <t>Eval SteelCentral AppResponse UC Monitoring Module</t>
  </si>
  <si>
    <t>Eval SteelCentral AppResponse Module for Database Performance</t>
  </si>
  <si>
    <t>SteelCentral AppInternals Web Analyzer (On Prem) 10M Page Views a Month</t>
  </si>
  <si>
    <t>Eval SteelCentral AppInternals Web Analyzer (On Prem) 10M Page Views a Month</t>
  </si>
  <si>
    <t>SteelCentral AppInternals Web Analyzer (On Prem) 100M Page Views a Month</t>
  </si>
  <si>
    <t>Eval SteelCentral AppInternals Web Analyzer (On Prem) 100M Page Views a Month</t>
  </si>
  <si>
    <t>SteelCentral AppInternals Web Analyzer (On Prem) 1B Page Views a Month</t>
  </si>
  <si>
    <t>Eval SteelCentral AppInternals Web Analyzer (On Prem) 1B Page Views a Month</t>
  </si>
  <si>
    <t>SteelCentral AppInternals Web Analyzer (On Prem) 10B Page Views a Month</t>
  </si>
  <si>
    <t>Eval SteelCentral AppInternals Web Analyzer (On Prem) 10B Page Views a Month</t>
  </si>
  <si>
    <t>SteelCentral AppInternals Agent</t>
  </si>
  <si>
    <t>Eval SteelCentral AppInternals Agent</t>
  </si>
  <si>
    <t>SteelCentral AppInternals Management Server</t>
  </si>
  <si>
    <t>Eval SteelCentral AppInternals Management Server</t>
  </si>
  <si>
    <t>SteelCentral Transaction Analyzer Enterprise</t>
  </si>
  <si>
    <t>Eval SteelCentral Transaction Analyzer Enterprise</t>
  </si>
  <si>
    <t>SteelCentral Transaction Analyzer Standard</t>
  </si>
  <si>
    <t>Eval SteelCentral Transaction Analyzer Standard</t>
  </si>
  <si>
    <t>SteelCentral Web Analyzer (On Prem) 1M Page Views a Month</t>
  </si>
  <si>
    <t>Eval SteelCentral Web Analyzer (On Prem) 1M Page Views a Month</t>
  </si>
  <si>
    <t>SteelCentral Web Analyzer (On Prem) 5M Page Views a Month</t>
  </si>
  <si>
    <t>Eval SteelCentral Web Analyzer (On Prem) 5M Page Views a Month</t>
  </si>
  <si>
    <t>SteelCentral Web Analyzer (On Prem) 10M Page Views a Month</t>
  </si>
  <si>
    <t>Eval SteelCentral Web Analyzer (On Prem) 10M Page Views a Month</t>
  </si>
  <si>
    <t>SteelCentral Web Analyzer (On Prem) 100M Page Views a Month</t>
  </si>
  <si>
    <t>Eval SteelCentral Web Analyzer (On Prem) 100M Page Views a Month</t>
  </si>
  <si>
    <t>SteelCentral Web Analyzer (On Prem) 1B Page Views a Month</t>
  </si>
  <si>
    <t>Eval SteelCentral Web Analyzer (On Prem) 1B Page Views a Month</t>
  </si>
  <si>
    <t>SteelCentral Web Analyzer (On Prem) 10B Page Views a Month</t>
  </si>
  <si>
    <t>Eval SteelCentral Web Analyzer (On Prem) 10B Page Views a Month</t>
  </si>
  <si>
    <t>SteelCentral Transaction Analyzer Packet Trace Warehouse 500 agents</t>
  </si>
  <si>
    <t>Eval SteelCentral Transaction Analyzer Packet Trace Warehouse 500 agents</t>
  </si>
  <si>
    <t>SteelCentral Transaction Analyzer Packet Trace Warehouse 1000 agents</t>
  </si>
  <si>
    <t>Eval SteelCentral Transaction Analyzer Packet Trace Warehouse 1000 agents</t>
  </si>
  <si>
    <t>SteelCentral Transaction Analyzer Packet Trace Warehouse 9999 agents</t>
  </si>
  <si>
    <t>Eval SteelCentral Transaction Analyzer Packet Trace Warehouse 9999 agents</t>
  </si>
  <si>
    <t>SteelCentral Transaction Analyzer Packet Trace Warehouse Unrestricted Agents</t>
  </si>
  <si>
    <t>Eval SteelCentral Transaction Analyzer Packet Trace Warehouse Unrestricted Agents</t>
  </si>
  <si>
    <t>Eval SteelCentral UCExpert Standard  - Phone</t>
  </si>
  <si>
    <t>Evaluation license for SteelCentral UCExpert Standard Phones</t>
  </si>
  <si>
    <t>Riverbed Modeler</t>
  </si>
  <si>
    <t>Riverbed Modeler Wireless Suite</t>
  </si>
  <si>
    <t>Riverbed Modeler Wireless Suite for Defense</t>
  </si>
  <si>
    <t>Eval Riverbed Modeler</t>
  </si>
  <si>
    <t>Riverbed NetModeler</t>
  </si>
  <si>
    <t>Eval Riverbed Modeler Wireless Suite</t>
  </si>
  <si>
    <t>Eval Riverbed Modeler Wireless Suite for Defense</t>
  </si>
  <si>
    <t>TIREM Module</t>
  </si>
  <si>
    <t>Eval TIREM Module</t>
  </si>
  <si>
    <t>SteelCentral AppInternals Management Server Subscription</t>
  </si>
  <si>
    <t>SteelCentral Web Analyzer (On Prem) 1M Page Views a Month Subscription</t>
  </si>
  <si>
    <t>SteelCentral Web Analyzer (On Prem) 5M Page Views a Month Subscription</t>
  </si>
  <si>
    <t>SteelCentral Web Analyzer (On Prem) 10M Page Views a Month Subscription</t>
  </si>
  <si>
    <t>SteelCentral Web Analyzer (On Prem) 100M Page Views a Month Subscription</t>
  </si>
  <si>
    <t>SteelCentral Web Analyzer (On Prem) 1B Page Views a Month Subscription</t>
  </si>
  <si>
    <t>SteelCentral Web Analyzer (On Prem) 10B Page Views a Month Subscription</t>
  </si>
  <si>
    <t>Riverbed Modeler Subscription</t>
  </si>
  <si>
    <t>SteelCentral Controller Appliance Additional SteelHead Management License 10-pack</t>
  </si>
  <si>
    <t>10 pack of SteelHead Management Licenses for the SteelCentral Controller Appliance</t>
  </si>
  <si>
    <t>SteelCentral Controller Virtual edition Additional SteelHead Management License 10-pack</t>
  </si>
  <si>
    <t>10-pack of SteelHead Management Licenses for the SteelCentral Controller Virtual edition (each 10-pack manages 10 additional SteelHead Devices)</t>
  </si>
  <si>
    <t>SteelCentral Controller Virtual edition Single Instance License</t>
  </si>
  <si>
    <t>90 Day Trial SteelCentral Controller Virtual edition Single Instance License</t>
  </si>
  <si>
    <t>SteelCentral Controller Virtual edition 100 Users (NOT FOR RESALE)</t>
  </si>
  <si>
    <t>SteelCentral Mobile Controller Virtual Edition with 100 concurrent users (NOT FOR RESALE) (VMware ESX and EX v2)</t>
  </si>
  <si>
    <t>SteelCentral Mobile Controller Virtual edition with 100 concurrent users (VMware ESX and EX v2)</t>
  </si>
  <si>
    <t>SteelCentral NetProfiler Enterprise Analysis Module</t>
  </si>
  <si>
    <t>Eval SteelCentral NetProfiler Enterprise Analysis Module</t>
  </si>
  <si>
    <t>SteelCentral NetProfiler Enterprise Database Module</t>
  </si>
  <si>
    <t>Eval SteelCentral NetProfiler Enterprise Database Module</t>
  </si>
  <si>
    <t>SteelCentral NetProfiler Enterprise User Interface Module</t>
  </si>
  <si>
    <t>Eval SteelCentral NetProfiler Enterprise User Interface Module</t>
  </si>
  <si>
    <t>SteelCentral Packet Analyzer 1 Concurrent License</t>
  </si>
  <si>
    <t>Upgrade SteelCentral Packet Analyzer Personal Edition to enterprise</t>
  </si>
  <si>
    <t>SteelCentral Packet Analyzer 1 User</t>
  </si>
  <si>
    <t>SteelCentral Packet Analyzer Personal Edition</t>
  </si>
  <si>
    <t>SteelCentral Flow Gateway License for 600K FPM</t>
  </si>
  <si>
    <t>Eval SteelCentral Flow Gateway License for 600K FPM</t>
  </si>
  <si>
    <t>SteelCentral Flow Gateway License for 800K FPM</t>
  </si>
  <si>
    <t>Eval SteelCentral Flow Gateway License for 800K FPM</t>
  </si>
  <si>
    <t>SteelCentral NetProfiler Analytics License for CAP-02260-B010</t>
  </si>
  <si>
    <t>Eval SteelCentral NetProfiler Analytics License for CAP-02260-B010</t>
  </si>
  <si>
    <t>SteelCentral NetProfiler License for 600K FPM</t>
  </si>
  <si>
    <t>Eval SteelCentral NetProfiler License for 600K FPM</t>
  </si>
  <si>
    <t>SteelCentral NetProfiler SDN License for CAP-02260-B010</t>
  </si>
  <si>
    <t>Eval SteelCentral NetProfiler SDN License for CAP-02260-B010</t>
  </si>
  <si>
    <t>Analytics License for SteelCentral NetProfiler Enterprise</t>
  </si>
  <si>
    <t>Eval Analytics License for SteelCentral NetProfiler Enterprise</t>
  </si>
  <si>
    <t>SDN License for SteelCentral NetProfiler Enterprise</t>
  </si>
  <si>
    <t>SteelCentral NetExpress Analytics License for CAX-00360-B010</t>
  </si>
  <si>
    <t>Eval SteelCentral NetExpress Analytics License for CAX-00360-B010</t>
  </si>
  <si>
    <t>SteelCentral NetExpress SDN License for CAX-00360-B010</t>
  </si>
  <si>
    <t>Eval SteelCentral NetExpress SDN License for CAX-00360-B010</t>
  </si>
  <si>
    <t>SteelCentral NetExpress License for 90K FPM</t>
  </si>
  <si>
    <t>Eval SteelCentral NetExpress License for 90K FPM</t>
  </si>
  <si>
    <t>SteelCentral NetExpress License for 30K FPM</t>
  </si>
  <si>
    <t>Eval SteelCentral NetExpress License for 30K FPM</t>
  </si>
  <si>
    <t>SteelCentral NetExpress License for 60K FPM</t>
  </si>
  <si>
    <t>Eval SteelCentral NetExpress License for 60K FPM</t>
  </si>
  <si>
    <t>SteelCentral NetExpress SDN License for CAX-00460-B010</t>
  </si>
  <si>
    <t>Eval SteelCentral NetExpress SDN License for CAX-00460-B010</t>
  </si>
  <si>
    <t>SteelCentral NetExpress License for 15K FPM</t>
  </si>
  <si>
    <t>Eval SteelCentral NetExpress License for 15K FPM</t>
  </si>
  <si>
    <t>SteelCentral NetExpress License for 120K FPM</t>
  </si>
  <si>
    <t>Eval SteelCentral NetExpress License for 120K FPM</t>
  </si>
  <si>
    <t>SteelCentral NetExpress SDN License</t>
  </si>
  <si>
    <t>Eval SteelCentral NetExpress SDN License</t>
  </si>
  <si>
    <t>Upgrade License SteelCentral NetExpress CAX-460 High - Very High</t>
  </si>
  <si>
    <t>Upgrade License SteelCentral NetExpress CAX-460 Low - High</t>
  </si>
  <si>
    <t>Upgrade License SteelCentral NetExpress CAX-460 Low - Mid</t>
  </si>
  <si>
    <t>Upgrade License SteelCentral NetExpress CAX-460 Low - Very High</t>
  </si>
  <si>
    <t>Upgrade License SteelCentral NetExpress CAX-460 Mid - High</t>
  </si>
  <si>
    <t>Upgrade License SteelCentral NetExpress CAX-460 Mid - Very High</t>
  </si>
  <si>
    <t>Upgrade License SteelCentral NetExpress CAX-460 Ultra Low - High</t>
  </si>
  <si>
    <t>Upgrade License SteelCentral NetExpress CAX-460 Ultra Low - Low</t>
  </si>
  <si>
    <t>Upgrade License SteelCentral NetExpress CAX-460 Ultra Low - Mid</t>
  </si>
  <si>
    <t>Upgrade License SteelCentral NetExpress CAX-460 Ultra Low - Very High</t>
  </si>
  <si>
    <t>Upgrade SteelCentral NetShark 50v to 200v</t>
  </si>
  <si>
    <t>Upgrade SteelCentral NetShark 50v to 400v</t>
  </si>
  <si>
    <t>Upgrade SteelCentral NetShark 200v to 400v</t>
  </si>
  <si>
    <t>Evaluation SteelCentral Packet Analyzer Personal Edition</t>
  </si>
  <si>
    <t>Evaluation SteelCentral Packet Analyzer, 1 User</t>
  </si>
  <si>
    <t>SteelFusion Edge 1260 Silver Support</t>
  </si>
  <si>
    <t>SteelFusion Edge 1260 Gold Support</t>
  </si>
  <si>
    <t>SteelFusion Edge 1260 Gold Plus Support</t>
  </si>
  <si>
    <t>SteelFusion Edge 1260 Platinum Support</t>
  </si>
  <si>
    <t>SteelFusion Edge 1260 Silver RASP Support</t>
  </si>
  <si>
    <t>SteelFusion Edge 1260 Gold RASP Support</t>
  </si>
  <si>
    <t>SteelFusion Edge 1260 Gold Plus RASP Support</t>
  </si>
  <si>
    <t>SteelFusion Edge 1260 Platinum RASP Support</t>
  </si>
  <si>
    <t>SteelFusion Edge 1360 Silver Support</t>
  </si>
  <si>
    <t>SteelFusion Edge 1360 Gold Support</t>
  </si>
  <si>
    <t>SteelFusion Edge 1360 Gold Plus Support</t>
  </si>
  <si>
    <t>SteelFusion Edge 1360 Platinum Support</t>
  </si>
  <si>
    <t>SteelFusion Edge 1360 Silver RASP Support</t>
  </si>
  <si>
    <t>SteelFusion Edge 1360 Gold RASP Support</t>
  </si>
  <si>
    <t>SteelFusion Edge 1360 Gold Plus RASP Support</t>
  </si>
  <si>
    <t>SteelFusion Edge 1360 Platinum RASP Support</t>
  </si>
  <si>
    <t>SteelFusion Core 2000 Silver Support</t>
  </si>
  <si>
    <t>SteelFusion Core 2000 Gold Support</t>
  </si>
  <si>
    <t>SteelFusion Core 2000 Gold Plus Support</t>
  </si>
  <si>
    <t>SteelFusion Core 2000 Platinum Support</t>
  </si>
  <si>
    <t>SteelFusion Core 2000 Silver RASP Support</t>
  </si>
  <si>
    <t>SteelFusion Core 2000 Gold RASP Support</t>
  </si>
  <si>
    <t>SteelFusion Core 2000 Gold Plus RASP Support</t>
  </si>
  <si>
    <t>SteelFusion Core 2000 Platinum RASP Support</t>
  </si>
  <si>
    <t>SteelFusion Core 3000 Silver Support</t>
  </si>
  <si>
    <t>SteelFusion Core 3000 Gold Support</t>
  </si>
  <si>
    <t>SteelFusion Core 3000 Gold Plus Support</t>
  </si>
  <si>
    <t>SteelFusion Core 3000 Platinum Support</t>
  </si>
  <si>
    <t>SteelFusion Core 3000 Silver RASP Support</t>
  </si>
  <si>
    <t>SteelFusion Core 3000 Gold RASP Support</t>
  </si>
  <si>
    <t>SteelFusion Core 3000 Gold Plus RASP Support</t>
  </si>
  <si>
    <t>SteelFusion Core 3000 Platinum RASP Support</t>
  </si>
  <si>
    <t>Support - BlockStream 560 License</t>
  </si>
  <si>
    <t>Support - BlockStream 760 License</t>
  </si>
  <si>
    <t>Support - BlockStream 1160 License</t>
  </si>
  <si>
    <t>Support (RASP) - BlockStream 560 License</t>
  </si>
  <si>
    <t>Support (RASP) - BlockStream 760 License</t>
  </si>
  <si>
    <t>Support (RASP) - BlockStream 1160 License</t>
  </si>
  <si>
    <t>SteelFusion Core 1500 Virtual Edition Support</t>
  </si>
  <si>
    <t>SteelFusion Core 1500 Virtual Edition RASP Support</t>
  </si>
  <si>
    <t>SteelFusion Core 1000 Virtual Edition Support</t>
  </si>
  <si>
    <t>SteelFusion Core 1000 Virtual Edition RASP Support</t>
  </si>
  <si>
    <t>SteelCentral NetExpress CAX-00360-Low Silver Support</t>
  </si>
  <si>
    <t>SteelCentral NetExpress CAX-00360-Low Gold Support</t>
  </si>
  <si>
    <t>SteelCentral NetExpress CAX-00360-Low Gold Plus Support</t>
  </si>
  <si>
    <t>SteelCentral NetExpress CAX-00360-Low Platinum Support</t>
  </si>
  <si>
    <t>SteelCentral NetExpress CAX-00360-Mid Silver Support</t>
  </si>
  <si>
    <t>SteelCentral NetExpress CAX-00360-Mid Gold Support</t>
  </si>
  <si>
    <t>SteelCentral NetExpress CAX-00360-Mid Gold Plus Support</t>
  </si>
  <si>
    <t>SteelCentral NetExpress CAX-00360-Mid Platinum Support</t>
  </si>
  <si>
    <t>SteelCentral NetExpress CAX-00360-High Silver Support</t>
  </si>
  <si>
    <t>SteelCentral NetExpress CAX-00360-High Gold Support</t>
  </si>
  <si>
    <t>SteelCentral NetExpress CAX-00360-High Gold Plus Support</t>
  </si>
  <si>
    <t>SteelCentral NetExpress CAX-00360-High Platinum Support</t>
  </si>
  <si>
    <t>Analytics License on SteelCentral NetExpress CAX-00360 Support</t>
  </si>
  <si>
    <t>SteelCentral Analytics License on SteelCentral NetExpress CAX-00360 Support</t>
  </si>
  <si>
    <t>Support SteelCentral SDN License for CAX-360</t>
  </si>
  <si>
    <t>SteelCentral NetExpress CAX-460-U Silver Support</t>
  </si>
  <si>
    <t>SteelCentral NetExpress CAX-460-U Gold Support</t>
  </si>
  <si>
    <t>SteelCentral NetExpress CAX-460-U Gold Plus Support</t>
  </si>
  <si>
    <t>SteelCentral NetExpress CAX-460-U Platinum Support</t>
  </si>
  <si>
    <t>SteelCentral NetExpress CAX-460-L Silver Support</t>
  </si>
  <si>
    <t>SteelCentral NetExpress CAX-460-L Gold Support</t>
  </si>
  <si>
    <t>SteelCentral NetExpress CAX-460-L Gold Plus Support</t>
  </si>
  <si>
    <t>SteelCentral NetExpress CAX-460-L Platinum Support</t>
  </si>
  <si>
    <t>SteelCentral NetExpress CAX-460-M Silver Support</t>
  </si>
  <si>
    <t>SteelCentral NetExpress CAX-460-M Gold Support</t>
  </si>
  <si>
    <t>SteelCentral NetExpress CAX-460-M Gold Plus Support</t>
  </si>
  <si>
    <t>SteelCentral NetExpress CAX-460-M Platinum Support</t>
  </si>
  <si>
    <t>SteelCentral NetExpress CAX-460-H Silver Support</t>
  </si>
  <si>
    <t>SteelCentral NetExpress CAX-460-H Gold Support</t>
  </si>
  <si>
    <t>SteelCentral NetExpress CAX-460-H Gold Plus Support</t>
  </si>
  <si>
    <t>SteelCentral NetExpress CAX-460-H Platinum Support</t>
  </si>
  <si>
    <t>SteelCentral NetExpress CAX-460-VH Silver Support</t>
  </si>
  <si>
    <t>SteelCentral NetExpress CAX-460-VH Gold Support</t>
  </si>
  <si>
    <t>SteelCentral NetExpress CAX-460-VH Gold Plus Support</t>
  </si>
  <si>
    <t>SteelCentral NetExpress CAX-460-VH Platinum Support</t>
  </si>
  <si>
    <t>Support SteelCentral SDN License for CAX-460</t>
  </si>
  <si>
    <t>SteelCentral PacketAnalyzer License 1 User for CAX460 (Included in base model) Support</t>
  </si>
  <si>
    <t>SteelCentral NetProfiler CAP-02260-Low Silver Support</t>
  </si>
  <si>
    <t>SteelCentral NetProfiler CAP-02260-Low Gold Support</t>
  </si>
  <si>
    <t>SteelCentral NetProfiler CAP-02260-Low Gold Plus Support</t>
  </si>
  <si>
    <t>SteelCentral NetProfiler CAP-02260-Low Platinum Support</t>
  </si>
  <si>
    <t>SteelCentral NetProfiler CAP-02260-Mid Silver Support</t>
  </si>
  <si>
    <t>SteelCentral NetProfiler CAP-02260-Mid Gold Support</t>
  </si>
  <si>
    <t>SteelCentral NetProfiler CAP-02260-Mid Gold Plus Support</t>
  </si>
  <si>
    <t>SteelCentral NetProfiler CAP-02260-Mid Platinum Support</t>
  </si>
  <si>
    <t>SteelCentral NetProfiler CAP-02260-High Silver Support</t>
  </si>
  <si>
    <t>SteelCentral NetProfiler CAP-02260-High Gold Support</t>
  </si>
  <si>
    <t>SteelCentral NetProfiler CAP-02260-High Gold Plus Support</t>
  </si>
  <si>
    <t>SteelCentral NetProfiler CAP-02260-High Platinum Support</t>
  </si>
  <si>
    <t>Analytics License for SteelCentral NetProfiler CAP-02260 Support</t>
  </si>
  <si>
    <t>SteelCentral SDN License for CAP-2260 Support</t>
  </si>
  <si>
    <t>SteelCentral NetProfiler Enterprise CAP-04260-AN Silver Support</t>
  </si>
  <si>
    <t>SteelCentral NetProfiler Enterprise CAP-04260-AN Gold Support</t>
  </si>
  <si>
    <t>SteelCentral NetProfiler Enterprise CAP-04260-AN Gold Plus Support</t>
  </si>
  <si>
    <t>SteelCentral NetProfiler Enterprise CAP-04260-AN Platinum Support</t>
  </si>
  <si>
    <t>SteelCentral NetProfiler Enterprise CAP-04260-DB Silver Support</t>
  </si>
  <si>
    <t>SteelCentral NetProfiler Enterprise CAP-04260-DB Gold Support</t>
  </si>
  <si>
    <t>SteelCentral NetProfiler Enterprise CAP-04260-DB Gold Plus Support</t>
  </si>
  <si>
    <t>SteelCentral NetProfiler Enterprise CAP-04260-DB Platinum Support</t>
  </si>
  <si>
    <t>SteelCentral NetProfiler Enterprise CAP-04260-DP Silver Support</t>
  </si>
  <si>
    <t>SteelCentral NetProfiler Enterprise CAP-04260-DP Gold Support</t>
  </si>
  <si>
    <t>SteelCentral NetProfiler Enterprise CAP-04260-DP Gold Plus Support</t>
  </si>
  <si>
    <t>SteelCentral NetProfiler Enterprise CAP-04260-DP Platinum Support</t>
  </si>
  <si>
    <t>SteelCentral NetProfiler Enterprise CAP-04260-EX Silver Support</t>
  </si>
  <si>
    <t>SteelCentral NetProfiler Enterprise CAP-04260-EX Gold Support</t>
  </si>
  <si>
    <t>SteelCentral NetProfiler Enterprise CAP-04260-EX Gold Plus Support</t>
  </si>
  <si>
    <t>SteelCentral NetProfiler Enterprise CAP-04260-EX Platinum Support</t>
  </si>
  <si>
    <t>SteelCentral NetProfiler Enterprise CAP-04260-UI Silver Support</t>
  </si>
  <si>
    <t>SteelCentral NetProfiler Enterprise CAP-04260-UI Gold Support</t>
  </si>
  <si>
    <t>SteelCentral NetProfiler Enterprise CAP-04260-UI Gold Plus Support</t>
  </si>
  <si>
    <t>SteelCentral NetProfiler Enterprise CAP-04260-UI Platinum Support</t>
  </si>
  <si>
    <t>SteelCentral Analytics License for CAP-04260-UI Support</t>
  </si>
  <si>
    <t>SteelCentral SDN License for NetProfiler Enterprise Support</t>
  </si>
  <si>
    <t>SteelCentral Flow Gateway CAG-2260-F1 Silver Support</t>
  </si>
  <si>
    <t>SteelCentral Flow Gateway CAG-2260-F1 Gold Support</t>
  </si>
  <si>
    <t>SteelCentral Flow Gateway CAG-2260-F1 Gold Plus Support</t>
  </si>
  <si>
    <t>SteelCentral Flow Gateway CAG-2260-F1 Platinum Support</t>
  </si>
  <si>
    <t>SteelCentral Flow Gateway CAG-2260-F2 Silver Support</t>
  </si>
  <si>
    <t>SteelCentral Flow Gateway CAG-2260-F2 Gold Support</t>
  </si>
  <si>
    <t>SteelCentral Flow Gateway CAG-2260-F2 Gold Plus Support</t>
  </si>
  <si>
    <t>SteelCentral Flow Gateway CAG-2260-F2 Platinum Support</t>
  </si>
  <si>
    <t>SteelCentral Flow Gateway CAG-2260-F3 Silver Support</t>
  </si>
  <si>
    <t>SteelCentral Flow Gateway CAG-2260-F3 Gold Support</t>
  </si>
  <si>
    <t>SteelCentral Flow Gateway CAG-2260-F3 Gold Plus Support</t>
  </si>
  <si>
    <t>SteelCentral Flow Gateway CAG-2260-F3 Platinum Support</t>
  </si>
  <si>
    <t>SteelCentral Flow Gateway CAG-2260-F4 Silver Support</t>
  </si>
  <si>
    <t>SteelCentral Flow Gateway CAG-2260-F4 Gold Support</t>
  </si>
  <si>
    <t>SteelCentral Flow Gateway CAG-2260-F4 Gold Plus Support</t>
  </si>
  <si>
    <t>SteelCentral Flow Gateway CAG-2260-F4 Platinum Support</t>
  </si>
  <si>
    <t>SteelCentral Flow Gateway CAG-2260-F5 Silver Support</t>
  </si>
  <si>
    <t>SteelCentral Flow Gateway CAG-2260-F5 Gold Support</t>
  </si>
  <si>
    <t>SteelCentral Flow Gateway CAG-2260-F5 Gold Plus Support</t>
  </si>
  <si>
    <t>SteelCentral Flow Gateway CAG-2260-F5 Platinum Support</t>
  </si>
  <si>
    <t>Disc/Memory Support- SteelCentral 1U</t>
  </si>
  <si>
    <t>Disc/Memory Support- SteelCentral 2U</t>
  </si>
  <si>
    <t>SteelCentral NetExpress CAX-00360-Low Silver Support (RASP)</t>
  </si>
  <si>
    <t>SteelCentral NetExpress CAX-00360-Low Gold Support (RASP)</t>
  </si>
  <si>
    <t>SteelCentral NetExpress CAX-00360-Low Gold Plus Support (RASP)</t>
  </si>
  <si>
    <t>SteelCentral NetExpress CAX-00360-Low Platinum Support (RASP)</t>
  </si>
  <si>
    <t>SteelCentral NetExpress CAX-00360-Mid Silver Support (RASP)</t>
  </si>
  <si>
    <t>SteelCentral NetExpress CAX-00360-Mid Gold Support (RASP)</t>
  </si>
  <si>
    <t>SteelCentral NetExpress CAX-00360-Mid Gold Plus Support (RASP)</t>
  </si>
  <si>
    <t>SteelCentral NetExpress CAX-00360-Mid Platinum Support (RASP)</t>
  </si>
  <si>
    <t>SteelCentral NetExpress CAX-00360-High Silver Support (RASP)</t>
  </si>
  <si>
    <t>SteelCentral NetExpress CAX-00360-High Gold Support (RASP)</t>
  </si>
  <si>
    <t>SteelCentral NetExpress CAX-00360-High Gold Plus Support (RASP)</t>
  </si>
  <si>
    <t>SteelCentral NetExpress CAX-00360-High Platinum Support (RASP)</t>
  </si>
  <si>
    <t>Analytics License on SteelCentral NetExpress CAX-00360 Support (RASP)</t>
  </si>
  <si>
    <t>SteelCentral SDN License for CAX-360 RASP Support</t>
  </si>
  <si>
    <t>SteelCentral NetExpress CAX-460-U Silver RASP Support</t>
  </si>
  <si>
    <t>SteelCentral NetExpress CAX-460-U Gold RASP Support</t>
  </si>
  <si>
    <t>SteelCentral NetExpress CAX-460-U Gold Plus RASP Support</t>
  </si>
  <si>
    <t>SteelCentral NetExpress CAX-460-U Platinum RASP Support</t>
  </si>
  <si>
    <t>SteelCentral NetExpress CAX-460-L Silver RASP Support</t>
  </si>
  <si>
    <t>SteelCentral NetExpress CAX-460-L Gold RASP Support</t>
  </si>
  <si>
    <t>SteelCentral NetExpress CAX-460-L Gold Plus RASP Support</t>
  </si>
  <si>
    <t>SteelCentral NetExpress CAX-460-L Platinum RASP Support</t>
  </si>
  <si>
    <t>SteelCentral NetExpress CAX-460-M Silver RASP Support</t>
  </si>
  <si>
    <t>SteelCentral NetExpress CAX-460-M Gold RASP Support</t>
  </si>
  <si>
    <t>SteelCentral NetExpress CAX-460-M Gold Plus RASP Support</t>
  </si>
  <si>
    <t>SteelCentral NetExpress CAX-460-M Platinum RASP Support</t>
  </si>
  <si>
    <t>SteelCentral NetExpress CAX-460-H Silver RASP Support</t>
  </si>
  <si>
    <t>SteelCentral NetExpress CAX-460-H Gold RASP Support</t>
  </si>
  <si>
    <t>SteelCentral NetExpress CAX-460-H Gold Plus RASP Support</t>
  </si>
  <si>
    <t>SteelCentral NetExpress CAX-460-H Platinum RASP Support</t>
  </si>
  <si>
    <t>SteelCentral NetExpress CAX-460-VH Silver RASP Support</t>
  </si>
  <si>
    <t>SteelCentral NetExpress CAX-460-VH Gold RASP Support</t>
  </si>
  <si>
    <t>SteelCentral NetExpress CAX-460-VH Gold Plus RASP Support</t>
  </si>
  <si>
    <t>SteelCentral NetExpress CAX-460-VH Platinum RASP Support</t>
  </si>
  <si>
    <t>SteelCentral SDN License for CAX-460 RASP Support</t>
  </si>
  <si>
    <t>SteelCentral Packet Analyzer License 1 User for CAX460 (Included in base model) Support</t>
  </si>
  <si>
    <t>SteelCentral NetProfiler CAP-02260-Low Silver Support (RASP)</t>
  </si>
  <si>
    <t>SteelCentral NetProfiler CAP-02260-Low Gold Support (RASP)</t>
  </si>
  <si>
    <t>SteelCentral NetProfiler CAP-02260-Low Gold Plus Support (RASP)</t>
  </si>
  <si>
    <t>SteelCentral NetProfiler CAP-02260-Low Platinum Support (RASP)</t>
  </si>
  <si>
    <t>SteelCentral NetProfiler CAP-02260-Mid Silver Support (RASP)</t>
  </si>
  <si>
    <t>SteelCentral NetProfiler CAP-02260-Mid Gold Support (RASP)</t>
  </si>
  <si>
    <t>SteelCentral NetProfiler CAP-02260-Mid Gold Plus Support (RASP)</t>
  </si>
  <si>
    <t>SteelCentral NetProfiler CAP-02260-Mid Platinum Support (RASP)</t>
  </si>
  <si>
    <t>SteelCentral NetProfiler CAP-02260-High Silver Support (RASP)</t>
  </si>
  <si>
    <t>SteelCentral NetProfiler CAP-02260-High Gold Support (RASP)</t>
  </si>
  <si>
    <t>SteelCentral NetProfiler CAP-02260-High Gold Plus Support (RASP)</t>
  </si>
  <si>
    <t>SteelCentral NetProfiler CAP-02260-High Platinum Support (RASP)</t>
  </si>
  <si>
    <t>Analytics License for SteelCentral NetProfiler CAP-02260 Support (RASP)</t>
  </si>
  <si>
    <t>SteelCentral SDN License for CAP-2260 RASP Support</t>
  </si>
  <si>
    <t>SteelCentral NetProfiler Enterprise CAP-04260-AN Silver Support (RASP)</t>
  </si>
  <si>
    <t>SteelCentral NetProfiler Enterprise CAP-04260-AN Gold Support (RASP)</t>
  </si>
  <si>
    <t>SteelCentral NetProfiler Enterprise CAP-04260-AN Gold Plus Support (RASP)</t>
  </si>
  <si>
    <t>SteelCentral NetProfiler Enterprise CAP-04260-AN Platinum Support (RASP)</t>
  </si>
  <si>
    <t>SteelCentral NetProfiler Enterprise CAP-04260-DB Silver Support (RASP)</t>
  </si>
  <si>
    <t>SteelCentral NetProfiler Enterprise CAP-04260-DB Gold Support (RASP)</t>
  </si>
  <si>
    <t>SteelCentral NetProfiler Enterprise CAP-04260-DB Gold Plus Support (RASP)</t>
  </si>
  <si>
    <t>SteelCentral NetProfiler Enterprise CAP-04260-DB Platinum Support (RASP)</t>
  </si>
  <si>
    <t>SteelCentral NetProfiler Enterprise CAP-04260-DP Silver Support (RASP)</t>
  </si>
  <si>
    <t>SteelCentral NetProfiler Enterprise CAP-04260-DP Gold Support (RASP)</t>
  </si>
  <si>
    <t>SteelCentral NetProfiler Enterprise CAP-04260-DP Gold Plus Support (RASP)</t>
  </si>
  <si>
    <t>SteelCentral NetProfiler Enterprise CAP-04260-DP Platinum Support (RASP)</t>
  </si>
  <si>
    <t>SteelCentral NetProfiler Enterprise CAP-04260-EX Silver Support (RASP)</t>
  </si>
  <si>
    <t>SteelCentral NetProfiler Enterprise CAP-04260-EX Gold Support (RASP)</t>
  </si>
  <si>
    <t>SteelCentral NetProfiler Enterprise CAP-04260-EX Gold Plus Support (RASP)</t>
  </si>
  <si>
    <t>SteelCentral NetProfiler Enterprise CAP-04260-EX Platinum Support (RASP)</t>
  </si>
  <si>
    <t>SteelCentral NetProfiler Enterprise CAP-04260-UI Silver Support (RASP)</t>
  </si>
  <si>
    <t>SteelCentral NetProfiler Enterprise CAP-04260-UI Gold Support (RASP)</t>
  </si>
  <si>
    <t>SteelCentral NetProfiler Enterprise CAP-04260-UI Gold Plus Support (RASP)</t>
  </si>
  <si>
    <t>SteelCentral NetProfiler Enterprise CAP-04260-UI Platinum Support (RASP)</t>
  </si>
  <si>
    <t>SteelCentral Analytics License for CAP-04260-UI Support (RASP)</t>
  </si>
  <si>
    <t>SteelCentral SDN License for NetProfiler Enterprise RASP Support</t>
  </si>
  <si>
    <t>SteelCentral Flow Gateway CAG-2260-F1 Silver Support (RASP)</t>
  </si>
  <si>
    <t>SteelCentral Flow Gateway CAG-2260-F1 Gold Support (RASP)</t>
  </si>
  <si>
    <t>SteelCentral Flow Gateway CAG-2260-F1 Gold Plus Support (RASP)</t>
  </si>
  <si>
    <t>SteelCentral Flow Gateway CAG-2260-F1 Platinum Support (RASP)</t>
  </si>
  <si>
    <t>SteelCentral Flow Gateway CAG-2260-F2 Silver Support (RASP)</t>
  </si>
  <si>
    <t>SteelCentral Flow Gateway CAG-2260-F2 Gold Support (RASP)</t>
  </si>
  <si>
    <t>SteelCentral Flow Gateway CAG-2260-F2 Gold Plus Support (RASP)</t>
  </si>
  <si>
    <t>SteelCentral Flow Gateway CAG-2260-F2 Platinum Support (RASP)</t>
  </si>
  <si>
    <t>SteelCentral Flow Gateway CAG-2260-F3 Silver Support (RASP)</t>
  </si>
  <si>
    <t>SteelCentral Flow Gateway CAG-2260-F3 Gold Support (RASP)</t>
  </si>
  <si>
    <t>SteelCentral Flow Gateway CAG-2260-F3 Gold Plus Support (RASP)</t>
  </si>
  <si>
    <t>SteelCentral Flow Gateway CAG-2260-F3 Platinum Support (RASP)</t>
  </si>
  <si>
    <t>SteelCentral Flow Gateway CAG-2260-F4 Silver Support (RASP)</t>
  </si>
  <si>
    <t>SteelCentral Flow Gateway CAG-2260-F4 Gold Support (RASP)</t>
  </si>
  <si>
    <t>SteelCentral Flow Gateway CAG-2260-F4 Gold Plus Support (RASP)</t>
  </si>
  <si>
    <t>SteelCentral Flow Gateway CAG-2260-F4 Platinum Support (RASP)</t>
  </si>
  <si>
    <t>SteelCentral Flow Gateway CAG-2260-F5 Silver Support (RASP)</t>
  </si>
  <si>
    <t>SteelCentral Flow Gateway CAG-2260-F5 Gold Support (RASP)</t>
  </si>
  <si>
    <t>SteelCentral Flow Gateway CAG-2260-F5 Gold Plus Support (RASP)</t>
  </si>
  <si>
    <t>SteelCentral Flow Gateway CAG-2260-F5 Platinum Support (RASP)</t>
  </si>
  <si>
    <t>Disc/Memory Support- SteelCentral 1U (RASP)</t>
  </si>
  <si>
    <t>Disc/Memory Support- SteelCentral 2U (RASP)</t>
  </si>
  <si>
    <t>Support Virtual NetProfiler, CAP-VE-100-F1</t>
  </si>
  <si>
    <t>Support Virtual NetProfiler, CAP-VE-100-F2</t>
  </si>
  <si>
    <t>Support Virtual NetProfiler, CAP-VE-100-F3</t>
  </si>
  <si>
    <t>Support Virtual NetProfiler, CAP-VE-100-F4</t>
  </si>
  <si>
    <t>Support Virtual NetProfiler, CAP-VE-100-F5</t>
  </si>
  <si>
    <t>Support Virtual NetProfiler, CAP-VE-100-F6</t>
  </si>
  <si>
    <t>Support Virtual NetProfiler, CAP-VE-100-F7</t>
  </si>
  <si>
    <t>Support Flow Virtual Flow Gateway, CAG-VE-100-F1</t>
  </si>
  <si>
    <t>Support Flow Virtual Flow Gateway, CAG-VE-100-F2</t>
  </si>
  <si>
    <t>Support Flow Virtual Flow Gateway, CAG-VE-100-F3</t>
  </si>
  <si>
    <t>Support Flow Virtual Flow Gateway, CAG-VE-100-F4</t>
  </si>
  <si>
    <t>Support Flow Virtual Flow Gateway, CAG-VE-100-F5</t>
  </si>
  <si>
    <t>Support Flow Virtual Flow Gateway, CAG-VE-100-F6</t>
  </si>
  <si>
    <t>Support Flow Virtual Flow Gateway, CAG-VE-100-F7</t>
  </si>
  <si>
    <t>RASP Support Virtual NetProfiler, CAP-VE-100-F1</t>
  </si>
  <si>
    <t>RASP Support Virtual NetProfiler, CAP-VE-100-F2</t>
  </si>
  <si>
    <t>RASP Support Virtual NetProfiler, CAP-VE-100-F3</t>
  </si>
  <si>
    <t>RASP Support Virtual NetProfiler, CAP-VE-100-F4</t>
  </si>
  <si>
    <t>RASP Support Virtual NetProfiler, CAP-VE-100-F5</t>
  </si>
  <si>
    <t>RASP Support Virtual NetProfiler, CAP-VE-100-F6</t>
  </si>
  <si>
    <t>RASP Support Virtual NetProfiler, CAP-VE-100-F7</t>
  </si>
  <si>
    <t>RASP Support Flow Virtual Flow Gateway, CAG-VE-100-F1</t>
  </si>
  <si>
    <t>RASP Support Flow Virtual Flow Gateway, CAG-VE-100-F3</t>
  </si>
  <si>
    <t>RASP Support Flow Virtual Flow Gateway, CAG-VE-100-F4</t>
  </si>
  <si>
    <t>RASP Support Flow Virtual Flow Gateway, CAG-VE-100-F5</t>
  </si>
  <si>
    <t>RASP Support Flow Virtual Flow Gateway, CAG-VE-100-F6</t>
  </si>
  <si>
    <t>RASP Support Flow Virtual Flow Gateway, CAG-VE-100-F7</t>
  </si>
  <si>
    <t>Support Virtual NetProfiler CAP-VE-1060-U</t>
  </si>
  <si>
    <t>RASP Support Virtual NetProfiler CAP-VE-1060-U</t>
  </si>
  <si>
    <t>Support Virtual NetProfiler CAP-VE-1060-L</t>
  </si>
  <si>
    <t>RASP Support Virtual NetProfiler CAP-VE-1060-L</t>
  </si>
  <si>
    <t>Support Virtual NetProfiler CAP-VE-1060-M</t>
  </si>
  <si>
    <t>RASP Support Virtual NetProfiler CAP-VE-1060-M</t>
  </si>
  <si>
    <t>Support Virtual NetProfiler CAP-VE-1060-H</t>
  </si>
  <si>
    <t>RASP Support Virtual NetProfiler CAP-VE-1060-H</t>
  </si>
  <si>
    <t>Support Flow Virtual Flow Gateway CAG-VE-1060-F1</t>
  </si>
  <si>
    <t>RASP Support Flow Virtual Flow Gateway CAG-VE-1060-F1</t>
  </si>
  <si>
    <t>Support Flow Virtual Flow Gateway CAG-VE-1060-F2</t>
  </si>
  <si>
    <t>RASP Support Flow Virtual Flow Gateway CAG-VE-1060-F2</t>
  </si>
  <si>
    <t>Support Flow Virtual Flow Gateway CAG-VE-1060-F3</t>
  </si>
  <si>
    <t>RASP Support Flow Virtual Flow Gateway CAG-VE-1060-F3</t>
  </si>
  <si>
    <t>Support Flow Virtual Flow Gateway CAG-VE-1060-F4</t>
  </si>
  <si>
    <t>RASP Support Flow Virtual Flow Gateway CAG-VE-1060-F4</t>
  </si>
  <si>
    <t>Support SteelCentral Virtual SDN License for CAP-VE-100</t>
  </si>
  <si>
    <t>RASP Support SteelCentral Virtual SDN License for CAP-VE-100</t>
  </si>
  <si>
    <t>Support Virtual SteelCentral SDN License for CAP-1060-VE</t>
  </si>
  <si>
    <t>RASP Support Virtual SteelCentral SDN License for CAP-1060-VE</t>
  </si>
  <si>
    <t>Support SteelCentral Analytics License for CAP-1060-VE</t>
  </si>
  <si>
    <t>RASP Support SteelCentral Analytics License for CAP-1060-VE</t>
  </si>
  <si>
    <t>SteelCentral NetExpress CAX-00360-Low-Mid Silver Upgrade Support</t>
  </si>
  <si>
    <t>SteelCentral NetExpress CAX-00360-Low-Mid Gold Upgrade Support</t>
  </si>
  <si>
    <t>SteelCentral NetExpress CAX-00360-Low-Mid Gold Plus Upgrade Support</t>
  </si>
  <si>
    <t>SteelCentral NetExpress CAX-00360-Low-Mid Platinum Upgrade Support</t>
  </si>
  <si>
    <t>SteelCentral NetExpress CAX-00360-Mid-High Silver Upgrade Support</t>
  </si>
  <si>
    <t>SteelCentral NetExpress CAX-00360-Mid-High Gold Upgrade Support</t>
  </si>
  <si>
    <t>SteelCentral NetExpress CAX-00360-Mid-High Gold Plus Upgrade Support</t>
  </si>
  <si>
    <t>SteelCentral NetExpress CAX-00360-Mid-High Platinum Upgrade Support</t>
  </si>
  <si>
    <t>SteelCentral NetExpress CAX-00360-Low-High Silver Upgrade Support</t>
  </si>
  <si>
    <t>SteelCentral NetExpress CAX-00360-Low-High Gold Upgrade Support</t>
  </si>
  <si>
    <t>SteelCentral NetExpress CAX-00360-Low-High Gold Plus Upgrade Support</t>
  </si>
  <si>
    <t>SteelCentral NetExpress CAX-00360-Low-High Platinum Upgrade Support</t>
  </si>
  <si>
    <t>SteelCentral NetExpress CAX-460-Ultra Low-Low Silver Upgrade Support</t>
  </si>
  <si>
    <t>SteelCentral NetExpress CAX-460-Ultra Low-Low Gold Upgrade Support</t>
  </si>
  <si>
    <t>SteelCentral NetExpress CAX-460-Ultra Low-Low Gold Plus Upgrade Support</t>
  </si>
  <si>
    <t>SteelCentral NetExpress CAX-460-Ultra Low-Low Platinum Upgrade Support</t>
  </si>
  <si>
    <t>SteelCentral NetExpress CAX-460-Ultra Low-Mid Silver Upgrade Support</t>
  </si>
  <si>
    <t>SteelCentral NetExpress CAX-460-Ultra Low-Mid Gold Upgrade Support</t>
  </si>
  <si>
    <t>SteelCentral NetExpress CAX-460-Ultra Low-Mid Gold Plus Upgrade Support</t>
  </si>
  <si>
    <t>SteelCentral NetExpress CAX-460-Ultra Low-Mid Platinum Upgrade Support</t>
  </si>
  <si>
    <t>SteelCentral NetExpress CAX-460-Ultra Low-High Silver Upgrade Support</t>
  </si>
  <si>
    <t>SteelCentral NetExpress CAX-460-Ultra Low-High Gold Upgrade Support</t>
  </si>
  <si>
    <t>SteelCentral NetExpress CAX-460-Ultra Low-High Gold Plus Upgrade Support</t>
  </si>
  <si>
    <t>SteelCentral NetExpress CAX-460-Ultra Low-High Platinum Upgrade Support</t>
  </si>
  <si>
    <t>SteelCentral NetExpress CAX-460-Ultra Low-Very High Silver Upgrade Support</t>
  </si>
  <si>
    <t>SteelCentral NetExpress CAX-460-Ultra Low-Very High Gold Upgrade Support</t>
  </si>
  <si>
    <t>SteelCentral NetExpress CAX-460-Ultra Low-Very High Gold Plus Upgrade Support</t>
  </si>
  <si>
    <t>SteelCentral NetExpress CAX-460-Ultra Low-Very High Platinum Upgrade Support</t>
  </si>
  <si>
    <t>SteelCentral NetExpress CAX-460-Low-Mid Silver Upgrade Support</t>
  </si>
  <si>
    <t>SteelCentral NetExpress CAX-460-Low-Mid Gold Upgrade Support</t>
  </si>
  <si>
    <t>SteelCentral NetExpress CAX-460-Low-Mid Gold Plus Upgrade Support</t>
  </si>
  <si>
    <t>SteelCentral NetExpress CAX-460-Low-Mid Platinum Upgrade Support</t>
  </si>
  <si>
    <t>SteelCentral NetExpress CAX-460-Low-High Silver Upgrade Support</t>
  </si>
  <si>
    <t>SteelCentral NetExpress CAX-460-Low-High Gold Upgrade Support</t>
  </si>
  <si>
    <t>SteelCentral NetExpress CAX-460-Low-High Gold Plus Upgrade Support</t>
  </si>
  <si>
    <t>SteelCentral NetExpress CAX-460-Low-High Platinum Upgrade Support</t>
  </si>
  <si>
    <t>SteelCentral NetExpress CAX-460-Low-Very High Silver Upgrade Support</t>
  </si>
  <si>
    <t>SteelCentral NetExpress CAX-460-Low-Very High Gold Upgrade Support</t>
  </si>
  <si>
    <t>SteelCentral NetExpress CAX-460-Low-Very High Gold Plus Upgrade Support</t>
  </si>
  <si>
    <t>SteelCentral NetExpress CAX-460-Low-Very High Platinum Upgrade Support</t>
  </si>
  <si>
    <t>SteelCentral NetExpress CAX-460-Mid-High Silver Upgrade Support</t>
  </si>
  <si>
    <t>SteelCentral NetExpress CAX-460-Mid-High Gold Upgrade Support</t>
  </si>
  <si>
    <t>SteelCentral NetExpress CAX-460-Mid-High Gold Plus Upgrade Support</t>
  </si>
  <si>
    <t>SteelCentral NetExpress CAX-460-Mid-High Platinum Upgrade Support</t>
  </si>
  <si>
    <t>SteelCentral NetExpress CAX-460-Mid-Very High Silver Upgrade Support</t>
  </si>
  <si>
    <t>SteelCentral NetExpress CAX-460-Mid-Very High Gold Upgrade Support</t>
  </si>
  <si>
    <t>SteelCentral NetExpress CAX-460-Mid-Very High Gold Plus Upgrade Support</t>
  </si>
  <si>
    <t>SteelCentral NetExpress CAX-460-Mid-Very High Platinum Upgrade Support</t>
  </si>
  <si>
    <t>SteelCentral NetExpress CAX-460-High-Very High Silver Upgrade Support</t>
  </si>
  <si>
    <t>SteelCentral NetExpress CAX-460-High-Very High Gold Upgrade Support</t>
  </si>
  <si>
    <t>SteelCentral NetExpress CAX-460-High-Very High Gold Plus Upgrade Support</t>
  </si>
  <si>
    <t>SteelCentral NetExpress CAX-460-High-Very High Platinum Upgrade Support</t>
  </si>
  <si>
    <t>SteelCentral NetProfiler CAP-02260-Low-Mid Silver Upgrade Support</t>
  </si>
  <si>
    <t>SteelCentral NetProfiler CAP-02260-Low-Mid Gold Upgrade Support</t>
  </si>
  <si>
    <t>SteelCentral NetProfiler CAP-02260-Low-Mid Gold Plus Upgrade Support</t>
  </si>
  <si>
    <t>SteelCentral NetProfiler CAP-02260-Low-Mid Platinum Upgrade Support</t>
  </si>
  <si>
    <t>SteelCentral NetProfiler CAP-02260-Mid-High Silver Upgrade Support</t>
  </si>
  <si>
    <t>SteelCentral NetProfiler CAP-02260-Mid-High Gold Upgrade Support</t>
  </si>
  <si>
    <t>SteelCentral NetProfiler CAP-02260-Mid-High Gold Plus Upgrade Support</t>
  </si>
  <si>
    <t>SteelCentral NetProfiler CAP-02260-Mid-High Platinum Upgrade Support</t>
  </si>
  <si>
    <t>SteelCentral NetProfiler CAP-02260-Low-High Silver Upgrade Support</t>
  </si>
  <si>
    <t>SteelCentral NetProfiler CAP-02260-Low-High Gold Upgrade Support</t>
  </si>
  <si>
    <t>SteelCentral NetProfiler CAP-02260-Low-High Gold Plus Upgrade Support</t>
  </si>
  <si>
    <t>SteelCentral NetProfiler CAP-02260-Low-High Platinum Upgrade Support</t>
  </si>
  <si>
    <t>SteelCentral Flow Gateway CAG-02260-F1-F2 Silver Upgrade Support</t>
  </si>
  <si>
    <t>SteelCentral Flow Gateway CAG-02260-F1-F2 Gold Upgrade Support</t>
  </si>
  <si>
    <t>SteelCentral Flow Gateway CAG-02260-F1-F2 Gold Plus Upgrade Support</t>
  </si>
  <si>
    <t>SteelCentral Flow Gateway CAG-02260-F1-F2 Platinum Upgrade Support</t>
  </si>
  <si>
    <t>SteelCentral Flow Gateway CAG-02260-F1-F3 Silver Upgrade Support</t>
  </si>
  <si>
    <t>SteelCentral Flow Gateway CAG-02260-F1-F3 Gold Upgrade Support</t>
  </si>
  <si>
    <t>SteelCentral Flow Gateway CAG-02260-F1-F3 Gold Plus Upgrade Support</t>
  </si>
  <si>
    <t>SteelCentral Flow Gateway CAG-02260-F1-F3 Platinum Upgrade Support</t>
  </si>
  <si>
    <t>SteelCentral Flow Gateway CAG-02260-F1-F4 Silver Upgrade Support</t>
  </si>
  <si>
    <t>SteelCentral Flow Gateway CAG-02260-F1-F4 Gold Upgrade Support</t>
  </si>
  <si>
    <t>SteelCentral Flow Gateway CAG-02260-F1-F4 Gold Plus Upgrade Support</t>
  </si>
  <si>
    <t>SteelCentral Flow Gateway CAG-02260-F1-F4 Platinum Upgrade Support</t>
  </si>
  <si>
    <t>SteelCentral Flow Gateway CAG-02260-F1-F5 Silver Upgrade Support</t>
  </si>
  <si>
    <t>SteelCentral Flow Gateway CAG-02260-F1-F5 Gold Upgrade Support</t>
  </si>
  <si>
    <t>SteelCentral Flow Gateway CAG-02260-F1-F5 Gold Plus Upgrade Support</t>
  </si>
  <si>
    <t>SteelCentral Flow Gateway CAG-02260-F1-F5 Platinum Upgrade Support</t>
  </si>
  <si>
    <t>SteelCentral Flow Gateway CAG-02260-F2-F3 Silver Upgrade Support</t>
  </si>
  <si>
    <t>SteelCentral Flow Gateway CAG-02260-F2-F3 Gold Upgrade Support</t>
  </si>
  <si>
    <t>SteelCentral Flow Gateway CAG-02260-F2-F3 Gold Plus Upgrade Support</t>
  </si>
  <si>
    <t>SteelCentral Flow Gateway CAG-02260-F2-F3 Platinum Upgrade Support</t>
  </si>
  <si>
    <t>SteelCentral Flow Gateway CAG-02260-F2-F4 Silver Upgrade Support</t>
  </si>
  <si>
    <t>SteelCentral Flow Gateway CAG-02260-F2-F4 Gold Upgrade Support</t>
  </si>
  <si>
    <t>SteelCentral Flow Gateway CAG-02260-F2-F4 Gold Plus Upgrade Support</t>
  </si>
  <si>
    <t>SteelCentral Flow Gateway CAG-02260-F2-F4 Platinum Upgrade Support</t>
  </si>
  <si>
    <t>SteelCentral Flow Gateway CAG-02260-F2-F5 Silver Upgrade Support</t>
  </si>
  <si>
    <t>SteelCentral Flow Gateway CAG-02260-F2-F5 Gold Upgrade Support</t>
  </si>
  <si>
    <t>SteelCentral Flow Gateway CAG-02260-F2-F5 Gold Plus Upgrade Support</t>
  </si>
  <si>
    <t>SteelCentral Flow Gateway CAG-02260-F2-F5 Platinum Upgrade Support</t>
  </si>
  <si>
    <t>SteelCentral Flow Gateway CAG-02260-F3-F4 Silver Upgrade Support</t>
  </si>
  <si>
    <t>SteelCentral Flow Gateway CAG-02260-F3-F4 Gold Upgrade Support</t>
  </si>
  <si>
    <t>SteelCentral Flow Gateway CAG-02260-F3-F4 Gold Plus Upgrade Support</t>
  </si>
  <si>
    <t>SteelCentral Flow Gateway CAG-02260-F3-F4 Platinum Upgrade Support</t>
  </si>
  <si>
    <t>SteelCentral Flow Gateway CAG-02260-F3-F5 Silver Upgrade Support</t>
  </si>
  <si>
    <t>SteelCentral Flow Gateway CAG-02260-F3-F5 Gold Upgrade Support</t>
  </si>
  <si>
    <t>SteelCentral Flow Gateway CAG-02260-F3-F5 Gold Plus Upgrade Support</t>
  </si>
  <si>
    <t>SteelCentral Flow Gateway CAG-02260-F3-F5 Platinum Upgrade Support</t>
  </si>
  <si>
    <t>SteelCentral Flow Gateway CAG-02260-F4-F5 Silver Upgrade Support</t>
  </si>
  <si>
    <t>SteelCentral Flow Gateway CAG-02260-F4-F5 Gold Upgrade Support</t>
  </si>
  <si>
    <t>SteelCentral Flow Gateway CAG-02260-F4-F5 Gold Plus Upgrade Support</t>
  </si>
  <si>
    <t>SteelCentral Flow Gateway CAG-02260-F4-F5 Platinum Upgrade Support</t>
  </si>
  <si>
    <t>SteelCentral NetExpress CAX-00360-Low-Mid Silver Upgrade Support (RASP)</t>
  </si>
  <si>
    <t>SteelCentral NetExpress CAX-00360-Low-Mid Gold Upgrade Support (RASP)</t>
  </si>
  <si>
    <t>SteelCentral NetExpress CAX-00360-Low-Mid Gold Plus Upgrade Support (RASP)</t>
  </si>
  <si>
    <t>SteelCentral NetExpress CAX-00360-Low-Mid Platinum Upgrade Support (RASP)</t>
  </si>
  <si>
    <t>SteelCentral NetExpress CAX-00360-Mid-High Silver Upgrade Support (RASP)</t>
  </si>
  <si>
    <t>SteelCentral NetExpress CAX-00360-Mid-High Gold Upgrade Support (RASP)</t>
  </si>
  <si>
    <t>SteelCentral NetExpress CAX-00360-Mid-High Gold Plus Upgrade Support (RASP)</t>
  </si>
  <si>
    <t>SteelCentral NetExpress CAX-00360-Mid-High Platinum Upgrade Support (RASP)</t>
  </si>
  <si>
    <t>SteelCentral NetExpress CAX-00360-Low-High Silver Upgrade Support (RASP)</t>
  </si>
  <si>
    <t>SteelCentral NetExpress CAX-00360-Low-High Gold Upgrade Support (RASP)</t>
  </si>
  <si>
    <t>SteelCentral NetExpress CAX-00360-Low-High Gold Plus Upgrade Support (RASP)</t>
  </si>
  <si>
    <t>SteelCentral NetExpress CAX-00360-Low-High Platinum Upgrade Support (RASP)</t>
  </si>
  <si>
    <t>SteelCentral NetExpress CAX-460-Ultra Low-Low Silver Upgrade Support (RASP)</t>
  </si>
  <si>
    <t>SteelCentral NetExpress CAX-460-Ultra Low-Low Gold Upgrade Support (RASP)</t>
  </si>
  <si>
    <t>SteelCentral NetExpress CAX-460-Ultra Low-Low Gold Plus Upgrade Support (RASP)</t>
  </si>
  <si>
    <t>SteelCentral NetExpress CAX-460-Ultra Low-Low Platinum Upgrade Support (RASP)</t>
  </si>
  <si>
    <t>SteelCentral NetExpress CAX-460-Ultra Low-Mid Silver Upgrade Support (RASP)</t>
  </si>
  <si>
    <t>SteelCentral NetExpress CAX-460-Ultra Low-Mid Gold Upgrade Support (RASP)</t>
  </si>
  <si>
    <t>SteelCentral NetExpress CAX-460-Ultra Low-Mid Gold Plus Upgrade Support (RASP)</t>
  </si>
  <si>
    <t>SteelCentral NetExpress CAX-460-Ultra Low-Mid Platinum Upgrade Support (RASP)</t>
  </si>
  <si>
    <t>SteelCentral NetExpress CAX-460-Ultra Low-High Silver Upgrade Support (RASP)</t>
  </si>
  <si>
    <t>SteelCentral NetExpress CAX-460-Ultra Low-High Gold Upgrade Support (RASP)</t>
  </si>
  <si>
    <t>SteelCentral NetExpress CAX-460-Ultra Low-High Gold Plus Upgrade Support (RASP)</t>
  </si>
  <si>
    <t>SteelCentral NetExpress CAX-460-Ultra Low-High Platinum Upgrade Support (RASP)</t>
  </si>
  <si>
    <t>SteelCentral NetExpress CAX-460-Ultra Low-Very High Silver Upgrade Support (RASP)</t>
  </si>
  <si>
    <t>SteelCentral NetExpress CAX-460-Ultra Low-Very High Gold Upgrade Support (RASP)</t>
  </si>
  <si>
    <t>SteelCentral NetExpress CAX-460-Ultra Low-Very High Gold Plus Upgrade Support (RASP)</t>
  </si>
  <si>
    <t>SteelCentral NetExpress CAX-460-Ultra Low-Very High Platinum Upgrade Support (RASP)</t>
  </si>
  <si>
    <t>SteelCentral NetExpress CAX-460-Low-Mid Silver Upgrade Support (RASP)</t>
  </si>
  <si>
    <t>SteelCentral NetExpress CAX-460-Low-Mid Gold Upgrade Support (RASP)</t>
  </si>
  <si>
    <t>SteelCentral NetExpress CAX-460-Low-Mid Gold Plus Upgrade Support (RASP)</t>
  </si>
  <si>
    <t>SteelCentral NetExpress CAX-460-Low-Mid Platinum Upgrade Support (RASP)</t>
  </si>
  <si>
    <t>SteelCentral NetExpress CAX-460-Low-High Silver Upgrade Support (RASP)</t>
  </si>
  <si>
    <t>SteelCentral NetExpress CAX-460-Low-High Gold Upgrade Support (RASP)</t>
  </si>
  <si>
    <t>SteelCentral NetExpress CAX-460-Low-High Gold Plus Upgrade Support (RASP)</t>
  </si>
  <si>
    <t>SteelCentral NetExpress CAX-460-Low-High Platinum Upgrade Support (RASP)</t>
  </si>
  <si>
    <t>SteelCentral NetExpress CAX-460-Low-Very High Silver Upgrade Support (RASP)</t>
  </si>
  <si>
    <t>SteelCentral NetExpress CAX-460-Low-Very High Gold Upgrade Support (RASP)</t>
  </si>
  <si>
    <t>SteelCentral NetExpress CAX-460-Low-Very High Gold Plus Upgrade Support (RASP)</t>
  </si>
  <si>
    <t>SteelCentral NetExpress CAX-460-Low-Very High Platinum Upgrade Support (RASP)</t>
  </si>
  <si>
    <t>SteelCentral NetExpress CAX-460-Mid-High Silver Upgrade Support (RASP)</t>
  </si>
  <si>
    <t>SteelCentral NetExpress CAX-460-Mid-High Gold Upgrade Support (RASP)</t>
  </si>
  <si>
    <t>SteelCentral NetExpress CAX-460-Mid-High Gold Plus Upgrade Support (RASP)</t>
  </si>
  <si>
    <t>SteelCentral NetExpress CAX-460-Mid-High Platinum Upgrade Support (RASP)</t>
  </si>
  <si>
    <t>SteelCentral NetExpress CAX-460-Mid-Very High Silver Upgrade Support (RASP)</t>
  </si>
  <si>
    <t>SteelCentral NetExpress CAX-460-Mid-Very High Gold Upgrade Support (RASP)</t>
  </si>
  <si>
    <t>SteelCentral NetExpress CAX-460-Mid-Very High Gold Plus Upgrade Support (RASP)</t>
  </si>
  <si>
    <t>SteelCentral NetExpress CAX-460-Mid-Very High Platinum Upgrade Support (RASP)</t>
  </si>
  <si>
    <t>SteelCentral NetExpress CAX-460-High-Very High Silver Upgrade Support (RASP)</t>
  </si>
  <si>
    <t>SteelCentral NetExpress CAX-460-High-Very High Gold Upgrade Support (RASP)</t>
  </si>
  <si>
    <t>SteelCentral NetExpress CAX-460-High-Very High Gold Plus Upgrade Support (RASP)</t>
  </si>
  <si>
    <t>SteelCentral NetExpress CAX-460-High-Very High Platinum Upgrade Support (RASP)</t>
  </si>
  <si>
    <t>SteelCentral NetProfiler CAP-02260-Low-Mid Silver Upgrade Support (RASP)</t>
  </si>
  <si>
    <t>SteelCentral NetProfiler CAP-02260-Low-Mid Gold Upgrade Support (RASP)</t>
  </si>
  <si>
    <t>SteelCentral NetProfiler CAP-02260-Low-Mid Gold Plus Upgrade Support (RASP)</t>
  </si>
  <si>
    <t>SteelCentral NetProfiler CAP-02260-Low-Mid Platinum Upgrade Support (RASP)</t>
  </si>
  <si>
    <t>SteelCentral NetProfiler CAP-02260-Mid-High Silver Upgrade Support (RASP)</t>
  </si>
  <si>
    <t>SteelCentral NetProfiler CAP-02260-Mid-High Gold Upgrade Support (RASP)</t>
  </si>
  <si>
    <t>SteelCentral NetProfiler CAP-02260-Mid-High Gold Plus Upgrade Support (RASP)</t>
  </si>
  <si>
    <t>SteelCentral NetProfiler CAP-02260-Mid-High Platinum Upgrade Support (RASP)</t>
  </si>
  <si>
    <t>SteelCentral NetProfiler CAP-02260-Low-High Silver Upgrade Support (RASP)</t>
  </si>
  <si>
    <t>SteelCentral NetProfiler CAP-02260-Low-High Gold Upgrade Support (RASP)</t>
  </si>
  <si>
    <t>SteelCentral NetProfiler CAP-02260-Low-High Gold Plus Upgrade Support (RASP)</t>
  </si>
  <si>
    <t>SteelCentral NetProfiler CAP-02260-Low-High Platinum Upgrade Support (RASP)</t>
  </si>
  <si>
    <t>SteelCentral Flow Gateway CAG-02260-F1-F2 Silver Upgrade Support (RASP)</t>
  </si>
  <si>
    <t>SteelCentral Flow Gateway CAG-02260-F1-F2 Gold Upgrade Support (RASP)</t>
  </si>
  <si>
    <t>SteelCentral Flow Gateway CAG-02260-F1-F2 Gold Plus Upgrade Support (RASP)</t>
  </si>
  <si>
    <t>SteelCentral Flow Gateway CAG-02260-F1-F2 Platinum Upgrade Support  (RASP)</t>
  </si>
  <si>
    <t>SteelCentral Flow Gateway CAG-02260-F1-F3 Silver Upgrade Support (RASP)</t>
  </si>
  <si>
    <t>SteelCentral Flow Gateway CAG-02260-F1-F3 Gold Upgrade Support (RASP)</t>
  </si>
  <si>
    <t>SteelCentral Flow Gateway CAG-02260-F1-F3 Gold Plus Upgrade Support (RASP)</t>
  </si>
  <si>
    <t>SteelCentral Flow Gateway CAG-02260-F1-F3 Platinum Upgrade Support (RASP)</t>
  </si>
  <si>
    <t>SteelCentral Flow Gateway CAG-02260-F1-F4 Silver Upgrade Support (RASP)</t>
  </si>
  <si>
    <t>SteelCentral Flow Gateway CAG-02260-F1-F4 Gold Upgrade Support (RASP)</t>
  </si>
  <si>
    <t>SteelCentral Flow Gateway CAG-02260-F1-F4 Gold Plus Upgrade Support (RASP)</t>
  </si>
  <si>
    <t>SteelCentral Flow Gateway CAG-02260-F1-F4 Platinum Upgrade Support (RASP)</t>
  </si>
  <si>
    <t>SteelCentral Flow Gateway CAG-02260-F1-F5 Silver Upgrade Support (RASP)</t>
  </si>
  <si>
    <t>SteelCentral Flow Gateway CAG-02260-F1-F5 Gold Upgrade Support (RASP)</t>
  </si>
  <si>
    <t>SteelCentral Flow Gateway CAG-02260-F1-F5 Gold Plus Upgrade Support (RASP)</t>
  </si>
  <si>
    <t>SteelCentral Flow Gateway CAG-02260-F1-F5 Platinum Upgrade Support (RASP)</t>
  </si>
  <si>
    <t>SteelCentral Flow Gateway CAG-02260-F2-F3 Silver Upgrade Support (RASP)</t>
  </si>
  <si>
    <t>SteelCentral Flow Gateway CAG-02260-F2-F3 Gold Upgrade Support (RASP)</t>
  </si>
  <si>
    <t>SteelCentral Flow Gateway CAG-02260-F2-F3 Gold Plus Upgrade Support (RASP)</t>
  </si>
  <si>
    <t>SteelCentral Flow Gateway CAG-02260-F2-F3 Platinum Upgrade Support (RASP)</t>
  </si>
  <si>
    <t>SteelCentral Flow Gateway CAG-02260-F2-F4 Silver Upgrade Support (RASP)</t>
  </si>
  <si>
    <t>SteelCentral Flow Gateway CAG-02260-F2-F4 Gold Upgrade Support (RASP)</t>
  </si>
  <si>
    <t>SteelCentral Flow Gateway CAG-02260-F2-F4 Gold Plus Upgrade Support (RASP)</t>
  </si>
  <si>
    <t>SteelCentral Flow Gateway CAG-02260-F2-F4 Platinum Upgrade Support (RASP)</t>
  </si>
  <si>
    <t>SteelCentral Flow Gateway CAG-02260-F2-F5 Silver Upgrade Support (RASP)</t>
  </si>
  <si>
    <t>SteelCentral Flow Gateway CAG-02260-F2-F5 Gold Upgrade Support (RASP)</t>
  </si>
  <si>
    <t>SteelCentral Flow Gateway CAG-02260-F2-F5 Gold Plus Upgrade Support (RASP)</t>
  </si>
  <si>
    <t>SteelCentral Flow Gateway CAG-02260-F2-F5 Platinum Upgrade Support (RASP)</t>
  </si>
  <si>
    <t>SteelCentral Flow Gateway CAG-02260-F3-F4 Silver Upgrade Support (RASP)</t>
  </si>
  <si>
    <t>SteelCentral Flow Gateway CAG-02260-F3-F4 Gold Upgrade Support (RASP)</t>
  </si>
  <si>
    <t>SteelCentral Flow Gateway CAG-02260-F3-F4 Gold Plus Upgrade Support (RASP)</t>
  </si>
  <si>
    <t>SteelCentral Flow Gateway CAG-02260-F3-F4 Platinum Upgrade Support (RASP)</t>
  </si>
  <si>
    <t>SteelCentral Flow Gateway CAG-02260-F3-F5 Silver Upgrade Support (RASP)</t>
  </si>
  <si>
    <t>SteelCentral Flow Gateway CAG-02260-F3-F5 Gold Upgrade Support (RASP)</t>
  </si>
  <si>
    <t>SteelCentral Flow Gateway CAG-02260-F3-F5 Gold Plus Upgrade Support (RASP)</t>
  </si>
  <si>
    <t>SteelCentral Flow Gateway CAG-02260-F3-F5 Platinum Upgrade Support (RASP)</t>
  </si>
  <si>
    <t>SteelCentral Flow Gateway CAG-02260-F4-F5 Silver Upgrade Support (RASP)</t>
  </si>
  <si>
    <t>SteelCentral Flow Gateway CAG-02260-F4-F5 Gold Upgrade Support (RASP)</t>
  </si>
  <si>
    <t>SteelCentral Flow Gateway CAG-02260-F4-F5 Gold Plus Upgrade Support (RASP)</t>
  </si>
  <si>
    <t>SteelCentral Flow Gateway CAG-02260-F4-F5 Platinum Upgrade Support (RASP)</t>
  </si>
  <si>
    <t>Annual Support for 1 SteelCentral Packet Analyzer Personal Edition User</t>
  </si>
  <si>
    <t>Annual Partner provided Support for 1 SteelCentral Packet Analyzer Personal Edition User</t>
  </si>
  <si>
    <t>Disc/Memory Support - SteelCentral NetShark 1U</t>
  </si>
  <si>
    <t>Annual Non-returned Disc/Memory Support-SteelCentral NetShark 1U</t>
  </si>
  <si>
    <t>Disc/Memory Support - SteelCentral NetShark 2U</t>
  </si>
  <si>
    <t>Annual Non-returned Disc/Memory Support-SteelCentral NetShark 2U</t>
  </si>
  <si>
    <t>Disc/Memory Support - SteelCentral NetShark 3U</t>
  </si>
  <si>
    <t>Annual Non-returned Disc/Memory Support-SteelCentral NetShark 3U</t>
  </si>
  <si>
    <t>Annual Non-returned Disc/Memory Support-SteelCentral NetShark 1U (RASP)</t>
  </si>
  <si>
    <t>Disc/Memory Support - SteelCentral NetShark 2U (RASP)</t>
  </si>
  <si>
    <t>Annual Non-returned Disc/Memory Support-SteelCentral NetShark 2U (RASP)</t>
  </si>
  <si>
    <t>Disc/Memory Support - SteelCentral NetShark 3U (RASP)</t>
  </si>
  <si>
    <t>Annual Non-returned Disc/Memory Support-SteelCentral NetShark 3U (RASP)</t>
  </si>
  <si>
    <t>SteelCentral NetShark 50v Support</t>
  </si>
  <si>
    <t>SteelCentral NetShark 50v Support RASP</t>
  </si>
  <si>
    <t>SteelCentral NetShark 200v Support</t>
  </si>
  <si>
    <t>SteelCentral NetShark 200v Support RASP</t>
  </si>
  <si>
    <t>SteelCentral NetShark 400v Support</t>
  </si>
  <si>
    <t>SteelCentral NetShark 400v Support RASP</t>
  </si>
  <si>
    <t>SteelCentral NetExpress 100 Silver Support</t>
  </si>
  <si>
    <t>Silver level annual support for SteelCentral NetExpress 100</t>
  </si>
  <si>
    <t>SteelCentral NetExpress 100 Gold Support</t>
  </si>
  <si>
    <t>Gold level annual support for SteelCentral NetExpress 100</t>
  </si>
  <si>
    <t>SteelCentral NetExpress 100 Gold Plus Support</t>
  </si>
  <si>
    <t>Gold Plus level support for SteelCentral NetExpress 100</t>
  </si>
  <si>
    <t>SteelCentral NetExpress 100 Platinum Support</t>
  </si>
  <si>
    <t>Platinum level annual support for SteelCentral NetExpress 100</t>
  </si>
  <si>
    <t>SteelCentral NetExpress 200 Silver Support</t>
  </si>
  <si>
    <t>Silver level annual support for SteelCentral NetExpress 200</t>
  </si>
  <si>
    <t>SteelCentral NetExpress 200 Gold Support</t>
  </si>
  <si>
    <t>Gold level annual support for SteelCentral NetExpress 200</t>
  </si>
  <si>
    <t>SteelCentral NetExpress 200 Gold Plus Support</t>
  </si>
  <si>
    <t>Gold Plus level support for SteelCentral NetExpress 200</t>
  </si>
  <si>
    <t>SteelCentral NetExpress 200 Platinum Support</t>
  </si>
  <si>
    <t>Platinum level annual support for SteelCentral NetExpress 200</t>
  </si>
  <si>
    <t>SteelCentral NetExpress 300 Silver Support</t>
  </si>
  <si>
    <t>Silver level annual support for SteelCentral NetExpress 300</t>
  </si>
  <si>
    <t>SteelCentral NetExpress 300 Gold Support</t>
  </si>
  <si>
    <t>Gold level annual support for SteelCentral NetExpress 300</t>
  </si>
  <si>
    <t>SteelCentral NetExpress 300 Gold Plus Support</t>
  </si>
  <si>
    <t>Gold Plus level support for SteelCentral NetExpress 300</t>
  </si>
  <si>
    <t>SteelCentral NetExpress 300 Platinum Support</t>
  </si>
  <si>
    <t>Platinum level annual support for SteelCentral NetExpress 300</t>
  </si>
  <si>
    <t>SteelCentral NetProfiler 2120 Silver Support</t>
  </si>
  <si>
    <t>SteelCentral NetProfiler 2120 Gold Support</t>
  </si>
  <si>
    <t>SteelCentral NetProfiler 2120 Gold Plus Support</t>
  </si>
  <si>
    <t>SteelCentral NetProfiler 2120 Platinum Support</t>
  </si>
  <si>
    <t>SteelCentral NetProfiler 2140 Silver Support</t>
  </si>
  <si>
    <t>SteelCentral NetProfiler 2140 Gold Support</t>
  </si>
  <si>
    <t>SteelCentral NetProfiler 2140 Gold Plus Support</t>
  </si>
  <si>
    <t>SteelCentral NetProfiler 2140 Platinum Support</t>
  </si>
  <si>
    <t>SteelCentral NetProfiler 2160 Silver Support</t>
  </si>
  <si>
    <t>SteelCentral NetProfiler 2160 Gold Support</t>
  </si>
  <si>
    <t>SteelCentral NetProfiler 2160 Gold Plus Support</t>
  </si>
  <si>
    <t>SteelCentral NetProfiler 2160 Platinum Support</t>
  </si>
  <si>
    <t>SteelCentral NetProfiler 4100 Cluster Silver Support</t>
  </si>
  <si>
    <t>SteelCentral NetProfiler 4100 Cluster Gold Support</t>
  </si>
  <si>
    <t>SteelCentral NetProfiler 4100 Cluster Gold Plus Support</t>
  </si>
  <si>
    <t>SteelCentral NetProfiler 4100 Cluster Platinum Support</t>
  </si>
  <si>
    <t>SteelCentral NetProfiler 4110  Expansion Module Silver Support</t>
  </si>
  <si>
    <t>SteelCentral NetProfiler 4110  Expansion Module Gold Support</t>
  </si>
  <si>
    <t>SteelCentral NetProfiler 4110 Expansion Module Gold Plus Support</t>
  </si>
  <si>
    <t>SteelCentral NetProfiler 4110  Expansion Module Platinum Support</t>
  </si>
  <si>
    <t>SteelCentral Flow Gateway 2100-F1 Silver Support</t>
  </si>
  <si>
    <t>SteelCentral Flow Gateway 2100-F1 Gold Support</t>
  </si>
  <si>
    <t>SteelCentral Flow Gateway 2100-F1 Gold Plus Support</t>
  </si>
  <si>
    <t>SteelCentral Flow Gateway 2100-F1 Platinum Support</t>
  </si>
  <si>
    <t>SteelCentral Flow Gateway 2100-F2 Silver Support</t>
  </si>
  <si>
    <t>SteelCentral Flow Gateway 2100-F2 Gold Support</t>
  </si>
  <si>
    <t>SteelCentral Flow Gateway 2100-F2 Gold Plus Support</t>
  </si>
  <si>
    <t>SteelCentral Flow Gateway 2100-F2 Platinum Support</t>
  </si>
  <si>
    <t>SteelCentral Flow Gateway 2100-F3 Silver Support</t>
  </si>
  <si>
    <t>SteelCentral Flow Gateway 2100-F3 Gold Support</t>
  </si>
  <si>
    <t>SteelCentral Flow Gateway 2100-F3 Gold Plus Support</t>
  </si>
  <si>
    <t>SteelCentral Flow Gateway 2100-F3 Platinum Support</t>
  </si>
  <si>
    <t>SteelCentral Flow Gateway 2100-F4 Silver Support</t>
  </si>
  <si>
    <t>SteelCentral Flow Gateway 2100-F4 Gold Support</t>
  </si>
  <si>
    <t>SteelCentral Flow Gateway 2100-F4 Gold Plus Support</t>
  </si>
  <si>
    <t>SteelCentral Flow Gateway 2100-F4 Platinum Support</t>
  </si>
  <si>
    <t>SteelCentral Flow Gateway 2100-F5 Silver Support</t>
  </si>
  <si>
    <t>SteelCentral Flow Gateway 2100-F5 Gold Support</t>
  </si>
  <si>
    <t>SteelCentral Flow Gateway 2100-F5 Gold Plus Support</t>
  </si>
  <si>
    <t>SteelCentral Flow Gateway 2100-F5 Platinum Support</t>
  </si>
  <si>
    <t>SteelCentral NetProfiler Discovery T1 Support per server</t>
  </si>
  <si>
    <t>SteelCentral NetProfiler Discovery T2 Support per server</t>
  </si>
  <si>
    <t>SteelCentral NetProfiler Discovery T3 Support per server</t>
  </si>
  <si>
    <t>SteelCentral NetProfiler Discovery T4 Support per server</t>
  </si>
  <si>
    <t>SteelCentral NetProfiler Discovery T5 Support per server</t>
  </si>
  <si>
    <t>SteelCentral NetProfiler Discovery T6 Support per server</t>
  </si>
  <si>
    <t>Disc/Memory Support - SteelCentral NetProfiler</t>
  </si>
  <si>
    <t>Annual Non-returned Disc/Memory Support-Any SteelCentral NetProfiler</t>
  </si>
  <si>
    <t>Disc/Memory Support - SteelCentral Flow Gateway or Sensor</t>
  </si>
  <si>
    <t>Annual Non-returned Disc/Memory Support-Any SteelCentral Flow Gateway or Sensor</t>
  </si>
  <si>
    <t>Disc/Memory Support - SteelCentral NetExpress</t>
  </si>
  <si>
    <t>Annual Non-returned Disc/Memory Support-Any SteelCentral NetExpress</t>
  </si>
  <si>
    <t>SteelCentral NetExpress 100 Silver Support (RASP)</t>
  </si>
  <si>
    <t>Silver level RASP Support for SteelCentral NetExpress 100</t>
  </si>
  <si>
    <t>SteelCentral NetExpress 100 Gold Support (RASP)</t>
  </si>
  <si>
    <t>Gold level RASP Support for SteelCentral NetExpress 100</t>
  </si>
  <si>
    <t>SteelCentral NetExpress 100 Gold Plus Support (RASP)</t>
  </si>
  <si>
    <t>Gold Plus level RASP support for SteelCentral NetExpress 100</t>
  </si>
  <si>
    <t>SteelCentral NetExpress 100 Platinum Support (RASP)</t>
  </si>
  <si>
    <t>Platinum level RASP Support for SteelCentral NetExpress 100</t>
  </si>
  <si>
    <t>SteelCentral NetExpress 200 Silver Support (RASP)</t>
  </si>
  <si>
    <t>Silver level RASP Support for SteelCentral NetExpress 200</t>
  </si>
  <si>
    <t>SteelCentral NetExpress 200 Gold Support (RASP)</t>
  </si>
  <si>
    <t>Gold level RASP Support for SteelCentral NetExpress 200</t>
  </si>
  <si>
    <t>SteelCentral NetExpress 200 Gold Plus Support (RASP)</t>
  </si>
  <si>
    <t>Gold Plus level RASP support for SteelCentral NetExpress 200</t>
  </si>
  <si>
    <t>SteelCentral NetExpress 200 Platinum Support (RASP)</t>
  </si>
  <si>
    <t>Platinum level RASP Support for SteelCentral NetExpress 200</t>
  </si>
  <si>
    <t>SteelCentral NetExpress 300 Silver Support (RASP)</t>
  </si>
  <si>
    <t>Silver level RASP Support for SteelCentral NetExpress 300</t>
  </si>
  <si>
    <t>SteelCentral NetExpress 300 Gold Support (RASP)</t>
  </si>
  <si>
    <t>Gold level RASP Support for SteelCentral NetExpress 300</t>
  </si>
  <si>
    <t>SteelCentral NetExpress 300 Gold Plus Support (RASP)</t>
  </si>
  <si>
    <t>Gold Plus level RASP support for SteelCentral NetExpress 300</t>
  </si>
  <si>
    <t>SteelCentral NetExpress 300 Platinum Support (RASP)</t>
  </si>
  <si>
    <t>Platinum level RASP Support for SteelCentral NetExpress 300</t>
  </si>
  <si>
    <t>SteelCentral NetProfiler 2120 Silver Support (RASP)</t>
  </si>
  <si>
    <t>SteelCentral NetProfiler 2120 Silver RASP Support</t>
  </si>
  <si>
    <t>SteelCentral NetProfiler 2120 Gold Support (RASP)</t>
  </si>
  <si>
    <t>SteelCentral NetProfiler 2120 Gold RASP Support</t>
  </si>
  <si>
    <t>SteelCentral NetProfiler 2120 Gold Plus Support (RASP)</t>
  </si>
  <si>
    <t>SteelCentral NetProfiler 2120 Gold Plus RASP Support</t>
  </si>
  <si>
    <t>SteelCentral NetProfiler 2120 Platinum Support (RASP)</t>
  </si>
  <si>
    <t>SteelCentral NetProfiler 2120 Platinum RASP Support</t>
  </si>
  <si>
    <t>SteelCentral NetProfiler 2140 Silver Support (RASP)</t>
  </si>
  <si>
    <t>SteelCentral NetProfiler 2140 Silver RASP Support</t>
  </si>
  <si>
    <t>SteelCentral NetProfiler 2140 Gold Support (RASP)</t>
  </si>
  <si>
    <t>SteelCentral NetProfiler 2140 Gold RASP Support</t>
  </si>
  <si>
    <t>SteelCentral NetProfiler 2140 Gold Plus Support (RASP)</t>
  </si>
  <si>
    <t>SteelCentral NetProfiler 2140 Gold Plus RASP Support</t>
  </si>
  <si>
    <t>SteelCentral NetProfiler 2140 Platinum Support (RASP)</t>
  </si>
  <si>
    <t>SteelCentral NetProfiler 2140 Platinum RASP Support</t>
  </si>
  <si>
    <t>SteelCentral NetProfiler 2160 Silver Support (RASP)</t>
  </si>
  <si>
    <t>SteelCentral NetProfiler 2160 Silver RASP Support</t>
  </si>
  <si>
    <t>SteelCentral NetProfiler 2160 Gold Support (RASP)</t>
  </si>
  <si>
    <t>SteelCentral NetProfiler 2160 Gold RASP Support</t>
  </si>
  <si>
    <t>SteelCentral NetProfiler 2160 Gold Plus Support (RASP)</t>
  </si>
  <si>
    <t>SteelCentral NetProfiler 2160 Gold Plus RASP Support</t>
  </si>
  <si>
    <t>SteelCentral NetProfiler 2160 Platinum Support (RASP)</t>
  </si>
  <si>
    <t>SteelCentral NetProfiler 2160 Platinum RASP Support</t>
  </si>
  <si>
    <t>SteelCentral NetProfiler 4100 Cluster Silver Support (RASP)</t>
  </si>
  <si>
    <t>SteelCentral NetProfiler 4100 Cluster Silver RASP Support</t>
  </si>
  <si>
    <t>SteelCentral NetProfiler 4100 Cluster Gold Support (RASP)</t>
  </si>
  <si>
    <t>SteelCentral NetProfiler 4100 Cluster Gold RASP Support</t>
  </si>
  <si>
    <t>SteelCentral NetProfiler 4100 Cluster Gold Plus Support (RASP)</t>
  </si>
  <si>
    <t>SteelCentral NetProfiler 4100 Cluster Gold Plus RASP Support</t>
  </si>
  <si>
    <t>SteelCentral NetProfiler 4110 Expansion Module Silver Support (RASP)</t>
  </si>
  <si>
    <t>SteelCentral NetProfiler 4110 Expansion Module Silver RASP Support</t>
  </si>
  <si>
    <t>SteelCentral NetProfiler 4110 Expansion Module Gold Support (RASP)</t>
  </si>
  <si>
    <t>SteelCentral NetProfiler 4110 Expansion Module Gold RASP Support</t>
  </si>
  <si>
    <t>SteelCentral NetProfiler 4110 Expansion Module Gold Plus Support (RASP)</t>
  </si>
  <si>
    <t>SteelCentral NetProfiler 4110 Expansion Module Gold Plus RASP Support</t>
  </si>
  <si>
    <t>SteelCentral NetProfiler 4110 Expansion Module Platinum Support (RASP)</t>
  </si>
  <si>
    <t>SteelCentral NetProfiler 4110 Expansion Module Platinum RASP Support</t>
  </si>
  <si>
    <t>SteelCentral Flow Gateway 2100-F1 Silver Support (RASP)</t>
  </si>
  <si>
    <t>SteelCentral Flow Gateway 2100-F1 Silver RASP Support</t>
  </si>
  <si>
    <t>SteelCentral Flow Gateway 2100-F1 Gold Support (RASP)</t>
  </si>
  <si>
    <t>SteelCentral Flow Gateway 2100-F1 Gold RASP Support</t>
  </si>
  <si>
    <t>SteelCentral Flow Gateway 2100-F1 Gold Plus Support (RASP)</t>
  </si>
  <si>
    <t>SteelCentral Flow Gateway 2100-F1 Gold Plus RASP Support</t>
  </si>
  <si>
    <t>SteelCentral Flow Gateway 2100-F1 Platinum Support (RASP)</t>
  </si>
  <si>
    <t>SteelCentral Flow Gateway 2100-F1 Platinum RASP Support</t>
  </si>
  <si>
    <t>SteelCentral Flow Gateway 2100-F2 Silver Support (RASP)</t>
  </si>
  <si>
    <t>SteelCentral Flow Gateway 2100-F2 Silver RASP Support</t>
  </si>
  <si>
    <t>SteelCentral Flow Gateway 2100-F2 Gold Support (RASP)</t>
  </si>
  <si>
    <t>SteelCentral Flow Gateway 2100-F2 Gold RASP Support</t>
  </si>
  <si>
    <t>SteelCentral Flow Gateway 2100-F2 Gold Plus Support (RASP)</t>
  </si>
  <si>
    <t>SteelCentral Flow Gateway 2100-F2 Gold Plus RASP Support</t>
  </si>
  <si>
    <t>SteelCentral Flow Gateway 2100-F2 Platinum Support (RASP)</t>
  </si>
  <si>
    <t>SteelCentral Flow Gateway 2100-F2 Platinum RASP Support</t>
  </si>
  <si>
    <t>SteelCentral Flow Gateway 2100-F3 Silver Support (RASP)</t>
  </si>
  <si>
    <t>SteelCentral Flow Gateway 2100-F3 Silver RASP Support</t>
  </si>
  <si>
    <t>SteelCentral Flow Gateway 2100-F3 Gold Support (RASP)</t>
  </si>
  <si>
    <t>SteelCentral Flow Gateway 2100-F3 Gold RASP Support</t>
  </si>
  <si>
    <t>SteelCentral Flow Gateway 2100-F3 Gold Plus Support (RASP)</t>
  </si>
  <si>
    <t>SteelCentral Flow Gateway 2100-F3 Gold Plus RASP Support</t>
  </si>
  <si>
    <t>SteelCentral Flow Gateway 2100-F3 Platinum Support (RASP)</t>
  </si>
  <si>
    <t>SteelCentral Flow Gateway 2100-F3 Platinum RASP Support</t>
  </si>
  <si>
    <t>SteelCentral Flow Gateway 2100-F4 Silver Support (RASP)</t>
  </si>
  <si>
    <t>SteelCentral Flow Gateway 2100-F4 Silver RASP Support</t>
  </si>
  <si>
    <t>SteelCentral Flow Gateway 2100-F4 Gold Support (RASP)</t>
  </si>
  <si>
    <t>SteelCentral Flow Gateway 2100-F4 Gold RASP Support</t>
  </si>
  <si>
    <t>SteelCentral Flow Gateway 2100-F4 Gold Plus Support (RASP)</t>
  </si>
  <si>
    <t>SteelCentral Flow Gateway 2100-F4 Gold Plus RASP Support</t>
  </si>
  <si>
    <t>SteelCentral Flow Gateway 2100-F4 Platinum Support (RASP)</t>
  </si>
  <si>
    <t>SteelCentral Flow Gateway 2100-F4 Platinum RASP Support</t>
  </si>
  <si>
    <t>SteelCentral Flow Gateway 2100-F5 Silver Support (RASP)</t>
  </si>
  <si>
    <t>SteelCentral Flow Gateway 2100-F5 Gold Support (RASP)</t>
  </si>
  <si>
    <t>SteelCentral Flow Gateway 2100-F5 Gold Plus Support (RASP)</t>
  </si>
  <si>
    <t>SteelCentral Flow Gateway 2100-F5 Platinum Support (RASP)</t>
  </si>
  <si>
    <t>SteelCentral NetProfiler Discovery T1 Support per server (RASP)</t>
  </si>
  <si>
    <t>SteelCentral NetProfiler Discovery T1 RASP Support per server</t>
  </si>
  <si>
    <t>SteelCentral NetProfiler Discovery T2 Support per server (RASP)</t>
  </si>
  <si>
    <t>SteelCentral NetProfiler Discovery T2 RASP Support per server</t>
  </si>
  <si>
    <t>SteelCentral NetProfiler Discovery T3 Support per server (RASP)</t>
  </si>
  <si>
    <t>SteelCentral NetProfiler Discovery T3 RASP Support per server</t>
  </si>
  <si>
    <t>SteelCentral NetProfiler Discovery T4 Support per server (RASP)</t>
  </si>
  <si>
    <t>SteelCentral NetProfiler Discovery T4 RASP Support per server</t>
  </si>
  <si>
    <t>SteelCentral NetProfiler Discovery T5 Support per server (RASP)</t>
  </si>
  <si>
    <t>SteelCentral NetProfiler Discovery T5 RASP Support per server</t>
  </si>
  <si>
    <t>SteelCentral NetProfiler Discovery T6 Support per server (RASP)</t>
  </si>
  <si>
    <t>SteelCentral NetProfiler Discovery T6 RASP Support per server</t>
  </si>
  <si>
    <t>SteelCentral NetExpress 100-200 Silver Upgrade Support</t>
  </si>
  <si>
    <t>SteelCentral NetExpress 100-200 Gold Upgrade Support</t>
  </si>
  <si>
    <t>SteelCentral NetExpress 100-200 Gold Plus Upgrade Support</t>
  </si>
  <si>
    <t>SteelCentral NetExpress 100-200 Platinum Upgrade Support</t>
  </si>
  <si>
    <t>SteelCentral NetExpress 200-300 Silver Upgrade Support</t>
  </si>
  <si>
    <t>SteelCentral NetExpress 200-300 Gold Upgrade Support</t>
  </si>
  <si>
    <t>SteelCentral NetExpress 200-300 Gold Plus Upgrade Support</t>
  </si>
  <si>
    <t>SteelCentral NetExpress 200-300 Platinum Upgrade Support</t>
  </si>
  <si>
    <t>SteelCentral NetProfiler 2140 Silver Upgrade Support</t>
  </si>
  <si>
    <t>SteelCentral NetProfiler 2140 Gold Upgrade Support</t>
  </si>
  <si>
    <t>SteelCentral NetProfiler 2140 Gold Plus Upgrade Support</t>
  </si>
  <si>
    <t>SteelCentral NetProfiler 2140 Platinum Upgrade Support</t>
  </si>
  <si>
    <t>SteelCentral NetExpress 2160 Silver Upgrade Support</t>
  </si>
  <si>
    <t>SteelCentral NetProfiler 2160 Gold Upgrade Support</t>
  </si>
  <si>
    <t>SteelCentral NetProfiler 2160 Gold Plus Upgrade Support</t>
  </si>
  <si>
    <t>SteelCentral NetProfiler 2160 Platinum Upgrade Support</t>
  </si>
  <si>
    <t>SteelCentral Flow Gateway 2100-F1-F2 Silver Upgrade Support</t>
  </si>
  <si>
    <t>SteelCentral Flow Gateway 2100-F1-F2 Gold Upgrade Support</t>
  </si>
  <si>
    <t>SteelCentral Flow Gateway 2100-F1-F2 Gold Plus Upgrade Support</t>
  </si>
  <si>
    <t>SteelCentral Flow Gateway 2100-F1-F2 Platinum Upgrade Support</t>
  </si>
  <si>
    <t>SteelCentral Flow Gateway 2100-F2-F3 Silver Upgrade Support</t>
  </si>
  <si>
    <t>SteelCentral Flow Gateway 2100-F2-F3 Gold Upgrade Support</t>
  </si>
  <si>
    <t>SteelCentral Flow Gateway 2100-F2-F3 Gold Plus Upgrade Support</t>
  </si>
  <si>
    <t>SteelCentral Flow Gateway 2100-F2-F3 Platinum Upgrade Support</t>
  </si>
  <si>
    <t>SteelCentral Flow Gateway 2100-F3-F4 Silver Upgrade Support</t>
  </si>
  <si>
    <t>SteelCentral Flow Gateway 2100-F3-F4 Gold Upgrade Support</t>
  </si>
  <si>
    <t>SteelCentral Flow Gateway 2100-F3-F4 Gold Plus Upgrade Support</t>
  </si>
  <si>
    <t>SteelCentral Flow Gateway 2100-F3-F4 Platinum Upgrade Support</t>
  </si>
  <si>
    <t>SteelCentral Flow Gateway 2100-F4-F5 Silver Upgrade Support</t>
  </si>
  <si>
    <t>SteelCentral Flow Gateway 2100-F4-F5Gold Upgrade Support</t>
  </si>
  <si>
    <t>SteelCentral Flow Gateway 2100-F4-F5 Gold Plus Upgrade Support</t>
  </si>
  <si>
    <t>SteelCentral Flow Gateway 2100-F4-F5 Platinum Upgrade Support</t>
  </si>
  <si>
    <t>SteelCentral NetExpress 100-200 Silver Upgrade Support (RASP)</t>
  </si>
  <si>
    <t>SteelCentral NetExpress 100-200 Silver Upgrade RASP Support</t>
  </si>
  <si>
    <t>SteelCentral NetExpress 100-200 Gold Upgrade Support (RASP)</t>
  </si>
  <si>
    <t>SteelCentral NetExpress 100-200 Gold Upgrade RASP Support</t>
  </si>
  <si>
    <t>SteelCentral NetExpress 100-200 Gold Plus Upgrade Support (RASP)</t>
  </si>
  <si>
    <t>SteelCentral NetExpress 100-200 Gold Plus Upgrade RASP Support</t>
  </si>
  <si>
    <t>SteelCentral NetExpress 100-200 Platinum Upgrade Support (RASP)</t>
  </si>
  <si>
    <t>SteelCentral NetExpress 100-200 Platinum Upgrade RASP Support</t>
  </si>
  <si>
    <t>SteelCentral NetExpress 200-300 Silver Upgrade Support (RASP)</t>
  </si>
  <si>
    <t>SteelCentral NetExpress 200-300 Silver Upgrade RASP Support</t>
  </si>
  <si>
    <t>SteelCentral NetExpress 200-300 Gold Upgrade Support (RASP)</t>
  </si>
  <si>
    <t>SteelCentral NetExpress 200-300 Gold Upgrade RASP Support</t>
  </si>
  <si>
    <t>SteelCentral NetExpress 200-300 Gold Plus Upgrade Support (RASP)</t>
  </si>
  <si>
    <t>SteelCentral NetExpress 200-300 Gold Plus Upgrade RASP Support</t>
  </si>
  <si>
    <t>SteelCentral NetExpress 200-300 Platinum Upgrade Support (RASP)</t>
  </si>
  <si>
    <t>SteelCentral NetExpress 200-300 Platinum Upgrade RASP Support</t>
  </si>
  <si>
    <t>SteelCentral NetProfiler 2140 Silver Upgrade Support (RASP)</t>
  </si>
  <si>
    <t>SteelCentral NetProfiler 2140 Silver Upgrade RASP Support</t>
  </si>
  <si>
    <t>SteelCentral NetProfiler 2140 Gold Upgrade Support (RASP)</t>
  </si>
  <si>
    <t>SteelCentral NetProfiler 2140 Gold Upgrade RASP Support</t>
  </si>
  <si>
    <t>SteelCentral NetProfiler 2140 Gold Plus Upgrade Support (RASP)</t>
  </si>
  <si>
    <t>SteelCentral NetProfiler 2140 Gold Plus Upgrade RASP Support</t>
  </si>
  <si>
    <t>SteelCentral NetProfiler 2140 Platinum Upgrade Support (RASP)</t>
  </si>
  <si>
    <t>SteelCentral NetProfiler 2140 Platinum Upgrade RASP Support</t>
  </si>
  <si>
    <t>SteelCentral NetProfiler 2160 Silver Upgrade Support (RASP)</t>
  </si>
  <si>
    <t>SteelCentral NetProfiler 2160 Silver Upgrade RASP Support</t>
  </si>
  <si>
    <t>SteelCentral NetProfiler 2160 Gold Upgrade Support (RASP)</t>
  </si>
  <si>
    <t>SteelCentral NetProfiler 2160 Gold Upgrade RASP Support</t>
  </si>
  <si>
    <t>SteelCentral NetProfiler 2160 Gold Plus Upgrade Support (RASP)</t>
  </si>
  <si>
    <t>SteelCentral NetProfiler 2160 Gold Plus Upgrade RASP Support</t>
  </si>
  <si>
    <t>SteelCentral NetProfiler 2160 Platinum Upgrade Support (RASP)</t>
  </si>
  <si>
    <t>SteelCentral NetProfiler 2160 Platinum Upgrade RASP Support</t>
  </si>
  <si>
    <t>SteelCentral Flow Gateway 2100-F1-F2 Silver Upgrade Support (RASP)</t>
  </si>
  <si>
    <t>SteelCentral Flow Gateway 2100-F1-F2 Silver Upgrade RASP Support</t>
  </si>
  <si>
    <t>SteelCentral Flow Gateway 2100-F1-F2 Gold Upgrade Support (RASP)</t>
  </si>
  <si>
    <t>SteelCentral Flow Gateway 2100-F1-F2 Gold Upgrade RASP Support</t>
  </si>
  <si>
    <t>SteelCentral Flow Gateway 2100-F1-F2 Gold Plus Upgrade Support (RASP)</t>
  </si>
  <si>
    <t>SteelCentral Flow Gateway 2100-F1-F2 Gold Plus Upgrade RASP Support</t>
  </si>
  <si>
    <t>SteelCentral Flow Gateway 2100-F1-F2 Platinum Upgrade Support (RASP)</t>
  </si>
  <si>
    <t>SteelCentral Flow Gateway 2100-F1-F2 Platinum Upgrade RASP Support</t>
  </si>
  <si>
    <t>SteelCentral Flow Gateway 2100-F2-F3 Silver Upgrade Support (RASP)</t>
  </si>
  <si>
    <t>SteelCentral Flow Gateway 2100-F2-F3 Silver Upgrade RASP Support</t>
  </si>
  <si>
    <t>SteelCentral Flow Gateway 2100-F2-F3 Gold Upgrade Support (RASP)</t>
  </si>
  <si>
    <t>SteelCentral Flow Gateway 2100-F2-F3 Gold Upgrade RASP Support</t>
  </si>
  <si>
    <t>SteelCentral Flow Gateway 2100-F2-F3 Gold Plus Upgrade Support (RASP)</t>
  </si>
  <si>
    <t>SteelCentral Flow Gateway 2100-F2-F3 Gold Plus Upgrade RASP Support</t>
  </si>
  <si>
    <t>SteelCentral Flow Gateway 2100-F2-F3 Platinum Upgrade Support (RASP)</t>
  </si>
  <si>
    <t>SteelCentral Flow Gateway 2100-F2-F3 Platinum Upgrade RASP Support</t>
  </si>
  <si>
    <t>SteelCentral Flow Gateway 2100-F3-F4 Silver Upgrade Support (RASP)</t>
  </si>
  <si>
    <t>SteelCentral Flow Gateway 2100-F3-F4 Silver Upgrade RASP Support</t>
  </si>
  <si>
    <t>SteelCentral Flow Gateway 2100-F3-F4 Gold Upgrade Support (RASP)</t>
  </si>
  <si>
    <t>SteelCentral Flow Gateway 2100-F3-F4 Gold Upgrade RASP Support</t>
  </si>
  <si>
    <t>SteelCentral Flow Gateway 2100-F3-F4 Gold Plus Upgrade Support (RASP)</t>
  </si>
  <si>
    <t>SteelCentral Flow Gateway 2100-F3-F4 Gold Plus Upgrade RASP Support</t>
  </si>
  <si>
    <t>SteelCentral Flow Gateway 2100-F3-F4 Platinum Upgrade Support (RASP)</t>
  </si>
  <si>
    <t>SteelCentral Flow Gateway 2100-F3-F4 Platinum Upgrade RASP Support</t>
  </si>
  <si>
    <t>SteelCentral Flow Gateway 2100-F4-F5 Silver Upgrade Support (RASP)</t>
  </si>
  <si>
    <t>SteelCentral Flow Gateway 2100-F4-F5Gold Upgrade Support (RASP)</t>
  </si>
  <si>
    <t>SteelCentral Flow Gateway 2100-F4-F5 Gold Plus Upgrade Support (RASP)</t>
  </si>
  <si>
    <t>SteelCentral Flow Gateway 2100-F4-F5 Platinum Upgrade Support (RASP)</t>
  </si>
  <si>
    <t>Support FIPS for SteelFusion Core 3000</t>
  </si>
  <si>
    <t>Support FIPS for SteelFusion Core 3000 (RASP)</t>
  </si>
  <si>
    <t>SteelCentral NetShark on SteelHead EX model 560 Support</t>
  </si>
  <si>
    <t>SteelCentral NetShark on SteelHead EX model 760 Support</t>
  </si>
  <si>
    <t>SteelCentral NetShark on SteelHead EX model 1160 Support</t>
  </si>
  <si>
    <t>SteelCentral NetShark on SteelHead EX model 1260 Support</t>
  </si>
  <si>
    <t>SteelCentral NetShark on SteelHead EX model 1360 Support</t>
  </si>
  <si>
    <t>SteelCentral NetShark on SteelHead EX model 560 RASP Support</t>
  </si>
  <si>
    <t>SteelCentral NetShark on SteelHead EX model 760 RASP Support</t>
  </si>
  <si>
    <t>SteelCentral NetShark on SteelHead EX model 1160 RASP Support</t>
  </si>
  <si>
    <t>SteelCentral NetShark on SteelHead EX model 1360 RASP Support</t>
  </si>
  <si>
    <t>SteelCentral Mobile Controller Virtual Support</t>
  </si>
  <si>
    <t>SteelCentral Mobile Controller VSMC-VSP Support</t>
  </si>
  <si>
    <t>SteelCentral Mobile Controller VSMC-VSP RASP Support</t>
  </si>
  <si>
    <t>SteelCentral Controller-8150 Silver Support</t>
  </si>
  <si>
    <t>Silver Level annual support for SteelCentral Controller managing 50 SteelHead devices</t>
  </si>
  <si>
    <t>SteelCentral Controller-8150 Gold Support</t>
  </si>
  <si>
    <t>Gold Level annual support for SteelCentral Controller managing 50 SteelHead devices</t>
  </si>
  <si>
    <t>SteelCentral Controller-8150 Gold Plus Support</t>
  </si>
  <si>
    <t>Gold Plus Level support for SteelCentral Controller managing 50 SteelHead devices</t>
  </si>
  <si>
    <t>SteelCentral Controller-8150 Platinum Support</t>
  </si>
  <si>
    <t>Platinum Level annual support for SteelCentral Controller managing 50 SteelHead devices</t>
  </si>
  <si>
    <t>SteelCentral Controller-8150 Silver Support (RASP)</t>
  </si>
  <si>
    <t>Silver Level RASP Support for SteelCentral Controller managing 50 SteelHead devices</t>
  </si>
  <si>
    <t>SteelCentral Controller-8150 Gold Support (RASP)</t>
  </si>
  <si>
    <t>Gold Level RASP Support for SteelCentral Controller managing 50 SteelHead devices</t>
  </si>
  <si>
    <t>SteelCentral Controller-8150 Gold Plus Support (RASP)</t>
  </si>
  <si>
    <t>Gold Plus Level RASP support for SteelCentral Controller managing 50 SteelHead devices</t>
  </si>
  <si>
    <t>SteelCentral Controller-8150 Platinum Support (RASP)</t>
  </si>
  <si>
    <t>Platinum Level RASP Support for SteelCentral Controller managing 50 SteelHead devices</t>
  </si>
  <si>
    <t>Annual Support for SteelCentral Controller Virtual Single Instance License</t>
  </si>
  <si>
    <t>Annual Support for SteelCentral Controller Virtual Single Instance License (RASP)</t>
  </si>
  <si>
    <t xml:space="preserve"> RASP Support for SteelCentral Controller Virtual instance license</t>
  </si>
  <si>
    <t>SteelCentral Mobile Controller -08650 Silver Support</t>
  </si>
  <si>
    <t>Silver Level annual support for SteelCentral Mobile Controller with 40 concurrent users</t>
  </si>
  <si>
    <t>SteelCentral Mobile Controller -08650 Gold Support</t>
  </si>
  <si>
    <t>Gold level annual support for SteelCentral Mobile Controller with 40 concurrent users</t>
  </si>
  <si>
    <t>SteelCentral Mobile Controller -08650 Gold Plus Support</t>
  </si>
  <si>
    <t>Gold Plus level support for SteelCentral Mobile Controller with 40 concurrent users</t>
  </si>
  <si>
    <t>SteelCentral Mobile Controller -08650 Platinum Support</t>
  </si>
  <si>
    <t>Platinum level annual support for SteelCentral Mobile Controller with 40 concurrent users</t>
  </si>
  <si>
    <t>SteelCentral Mobile Controller -08500 Silver Support</t>
  </si>
  <si>
    <t>Silver Level annual support for SteelCentral Mobile Controller with 30 concurrent users</t>
  </si>
  <si>
    <t>SteelCentral Mobile Controller -08500 Gold Support</t>
  </si>
  <si>
    <t>Gold level annual support for SteelCentral Mobile Controller with 30 concurrent users</t>
  </si>
  <si>
    <t>SteelCentral Mobile Controller -08500 Gold Plus Support</t>
  </si>
  <si>
    <t>Gold Plus level support for SteelCentral Mobile Controller with 30 concurrent users</t>
  </si>
  <si>
    <t>SteelCentral Mobile Controller -08500 Platinum Support</t>
  </si>
  <si>
    <t>Platinum level annual support for SteelCentral Mobile Controller with 30 concurrent users</t>
  </si>
  <si>
    <t>SteelCentral Mobile Controller -08650 Silver Support (RASP)</t>
  </si>
  <si>
    <t>Silver Level RASP Support for SteelCentral Mobile Controller with 40 concurrent users</t>
  </si>
  <si>
    <t>SteelCentral Mobile Controller -08650 Gold Support (RASP)</t>
  </si>
  <si>
    <t>Gold level RASP Support for SteelCentral Mobile Controller with 40 concurrent users</t>
  </si>
  <si>
    <t>SteelCentral Mobile Controller -08650 Gold Plus Support (RASP)</t>
  </si>
  <si>
    <t>Gold Plus level RASP support for SteelCentral Mobile Controller with 40 concurrent users</t>
  </si>
  <si>
    <t>SteelCentral Mobile Controller -08650 Platinum Support (RASP)</t>
  </si>
  <si>
    <t>Platinum level RASP Support for SteelCentral Mobile Controller with 40 concurrent users</t>
  </si>
  <si>
    <t>SteelCentral Mobile Controller -08500 Silver Support (RASP)</t>
  </si>
  <si>
    <t>Silver Level RASP Support for SteelCentral Mobile Controller with 30 concurrent users</t>
  </si>
  <si>
    <t>SteelCentral Mobile Controller -08500 Gold Support (RASP)</t>
  </si>
  <si>
    <t>Gold level RASP Support for SteelCentral Mobile Controller with 30 concurrent users</t>
  </si>
  <si>
    <t>SteelCentral Mobile Controller -08500 Gold Plus Support (RASP)</t>
  </si>
  <si>
    <t>Gold Plus level RASP support for SteelCentral Mobile Controller with 30 concurrent users</t>
  </si>
  <si>
    <t>SteelCentral Mobile Controller -08500 Platinum Support (RASP)</t>
  </si>
  <si>
    <t>Platinum level RASP Support for SteelCentral Mobile Controller with 30 concurrent users</t>
  </si>
  <si>
    <t>SteelCentral Mobile Conroller Virtual Support</t>
  </si>
  <si>
    <t>SteelCentral Mobile Controller Virtual Support (RASP)</t>
  </si>
  <si>
    <t>Silver Support SteelCentral Controller-08001</t>
  </si>
  <si>
    <t>Silver level annual support for SteelCentral Controller model 8000  licensed for up to 10 managed SteelHead devices</t>
  </si>
  <si>
    <t>Gold Support SteelCentral Controller-08001</t>
  </si>
  <si>
    <t>Gold level annual support for SteelCentral Controller model 8000  licensed for up to 10 managed SteelHead devices</t>
  </si>
  <si>
    <t>Gold Plus Support SteelCentral Controller-08001</t>
  </si>
  <si>
    <t>Gold Plus level support for SteelCentral Controller model 8000 licensed for up to 10 managed SteelHead devices</t>
  </si>
  <si>
    <t>Plat Support SteelCentral Controller-08001</t>
  </si>
  <si>
    <t>Platinum level annual support for SteelCentral Controller model 8000  licensed for up to 10 managed SteelHead devices</t>
  </si>
  <si>
    <t>Silver Support SteelCentral Controller-08002</t>
  </si>
  <si>
    <t>Silver level annual support for SteelCentral Controller model 8000  licensed for up to 25 managed SteelHead devices</t>
  </si>
  <si>
    <t>Gold Support SteelCentral Controller-08002</t>
  </si>
  <si>
    <t>Gold level annual support for SteelCentral Controller model 8000  licensed for up to 25 managed SteelHead devices</t>
  </si>
  <si>
    <t>Gold Plus Support SteelCentral Controller-08002</t>
  </si>
  <si>
    <t>Gold Plus level support for SteelCentral Controller model 8000 licensed for up to 25 managed SteelHead devices</t>
  </si>
  <si>
    <t>Plat Support SteelCentral Controller-08002</t>
  </si>
  <si>
    <t>Platinum level annual support for SteelCentral Controller model 8000  licensed for up to 25 managed SteelHead devices</t>
  </si>
  <si>
    <t>Silver Support SteelCentral Controller-08003</t>
  </si>
  <si>
    <t>Silver level annual support for SteelCentral Controller model 8000  licensed for up to 50 managed SteelHead devices</t>
  </si>
  <si>
    <t>Gold Support SteelCentral Controller-08003</t>
  </si>
  <si>
    <t>Gold level annual support for SteelCentral Controller model 8000  licensed for up to 50 managed SteelHead devices</t>
  </si>
  <si>
    <t>Gold Plus Support SteelCentral Controller-08003</t>
  </si>
  <si>
    <t>Gold Plus level support for SteelCentral Controller model 8000 licensed for up to 50 managed SteelHead devices</t>
  </si>
  <si>
    <t>Plat Support SteelCentral Controller-08003</t>
  </si>
  <si>
    <t>Platinum level annual support for SteelCentral Controller model 8000  licensed for up to 50 managed SteelHead devices</t>
  </si>
  <si>
    <t>Silver Support SteelCentral Controller-08004</t>
  </si>
  <si>
    <t>Silver level annual support for SteelCentral Controller model 8000  licensed for up to 100 managed SteelHead devices</t>
  </si>
  <si>
    <t>Gold Support SteelCentral Controller-08004</t>
  </si>
  <si>
    <t>Gold level annual support for SteelCentral Controller model 8000  licensed for up to 100 managed SteelHead devices</t>
  </si>
  <si>
    <t>Gold Plus Support SteelCentral Controller-08004</t>
  </si>
  <si>
    <t>Gold Plus level support for SteelCentral Controller model 8000 licensed for up to 100 managed SteelHead devices</t>
  </si>
  <si>
    <t>Plat Support SteelCentral Controller-08004</t>
  </si>
  <si>
    <t>Platinum level annual support for SteelCentral Controller model 8000  licensed for up to 100 managed SteelHead devices</t>
  </si>
  <si>
    <t>Silver Support SteelCentral Controller-08005</t>
  </si>
  <si>
    <t>Silver level annual support for SteelCentral Controller model 8000  licensed for up to 200 managed SteelHead devices</t>
  </si>
  <si>
    <t>Gold Support SteelCentral Controller-08005</t>
  </si>
  <si>
    <t>Gold level annual support for SteelCentral Controller model 8000  licensed for up to 200 managed SteelHead devices</t>
  </si>
  <si>
    <t>Gold Plus Support SteelCentral Controller-08005</t>
  </si>
  <si>
    <t>Gold Plus level support for SteelCentral Controller model 8000 licensed for up to 200 managed SteelHead devices</t>
  </si>
  <si>
    <t>Plat Support SteelCentral Controller-08005</t>
  </si>
  <si>
    <t>Platinum level annual support for SteelCentral Controller model 8000  licensed for up to 200 managed SteelHead devices</t>
  </si>
  <si>
    <t>Silver Support SteelCentral Controller-08006</t>
  </si>
  <si>
    <t>Silver level annual support for SteelCentral Controller model 8000  licensed for up to 500 managed SteelHead devices</t>
  </si>
  <si>
    <t>Gold Support SteelCentral Controller-08006</t>
  </si>
  <si>
    <t>Gold level annual support for SteelCentral Controller model 8000  licensed for up to 500 managed SteelHead devices</t>
  </si>
  <si>
    <t>Gold Plus Support SteelCentral Controller-08006</t>
  </si>
  <si>
    <t>Gold Plus level support for SteelCentral Controller model 8000 licensed for up to 500 managed SteelHead devices</t>
  </si>
  <si>
    <t>Plat Support SteelCentral Controller-08006</t>
  </si>
  <si>
    <t>Platinum level annual support for SteelCentral Controller model 8000  licensed for up to 500 managed SteelHead devices</t>
  </si>
  <si>
    <t>Silver level RASP Support for SteelCentral Controller model 8000 licensed for up to 10 managed SteelHead devices</t>
  </si>
  <si>
    <t>Gold level RASP Support for SteelCentral Controller model 8000 licensed for up to 10 managed SteelHead devices</t>
  </si>
  <si>
    <t>Gold Plus level RASP support for SteelCentral Controller model 8000 licensed for up to 10 managed SteelHead devices</t>
  </si>
  <si>
    <t>Platinum level RASP Support for SteelCentral Controller model 8000 licensed for up to 10 managed SteelHead devices</t>
  </si>
  <si>
    <t>Silver level RASP Support for SteelCentral Controller model 8000 licensed for up to 25 managed SteelHead devices</t>
  </si>
  <si>
    <t>Gold level RASP Support for SteelCentral Controller model 8000 licensed for up to 25 managed SteelHead devices</t>
  </si>
  <si>
    <t>Gold Plus level RASP support for SteelCentral Controller model 8000 licensed for up to 25 managed SteelHead devices</t>
  </si>
  <si>
    <t>Platinum level RASP Support for SteelCentral Controller model 8000 licensed for up to 25 managed SteelHead devices</t>
  </si>
  <si>
    <t>Silver level RASP Support for SteelCentral Controller model 8000 licensed for up to 50 managed SteelHead devices</t>
  </si>
  <si>
    <t>Gold level RASP Support for SteelCentral Controller model 8000 licensed for up to 50 managed SteelHead devices</t>
  </si>
  <si>
    <t>Gold Plus level RASP support for SteelCentral Controller model 8000 licensed for up to 50 managed SteelHead devices</t>
  </si>
  <si>
    <t>Platinum level RASP Support for SteelCentral Controller model 8000 licensed for up to 50 managed SteelHead devices</t>
  </si>
  <si>
    <t>Silver level RASP Support for SteelCentral Controller model 8000 licensed for up to 100 managed SteelHead devices</t>
  </si>
  <si>
    <t>Gold level RASP Support for SteelCentral Controller model 8000 licensed for up to 100 managed SteelHead devices</t>
  </si>
  <si>
    <t>Gold Plus level RASP support for SteelCentral Controller model 8000 licensed for up to 100 managed SteelHead devices</t>
  </si>
  <si>
    <t>Platinum level RASP Support for SteelCentral Controller model 8000 licensed for up to 100 managed SteelHead devices</t>
  </si>
  <si>
    <t>Silver level RASP Support for SteelCentral Controller model 8000 licensed for up to 200 managed SteelHead devices</t>
  </si>
  <si>
    <t>Gold level RASP Support for SteelCentral Controller model 8000 licensed for up to 200 managed SteelHead devices</t>
  </si>
  <si>
    <t>Gold Plus level RASP support for SteelCentral Controller model 8000 licensed for up to 200 managed SteelHead devices</t>
  </si>
  <si>
    <t>Platinum level RASP Support for SteelCentral Controller model 8000 licensed for up to 200 managed SteelHead devices</t>
  </si>
  <si>
    <t>Silver level RASP Support for SteelCentral Controller model 8000 licensed for up to 500 managed SteelHead devices</t>
  </si>
  <si>
    <t>Gold level RASP Support for SteelCentral Controller model 8000 licensed for up to 500 managed SteelHead devices</t>
  </si>
  <si>
    <t>Gold Plus level RASP support for SteelCentral Controller model 8000 licensed for up to 500 managed SteelHead devices</t>
  </si>
  <si>
    <t>Platinum level RASP Support for SteelCentral Controller model 8000 licensed for up to 500 managed SteelHead devices</t>
  </si>
  <si>
    <t>Silver level annual support for SteelCentral Controller upgrade from 10 to 25 managed SteelHead devices</t>
  </si>
  <si>
    <t>Gold level annual support for SteelCentral Controller upgrade from 10 to 25 managed SteelHead devices</t>
  </si>
  <si>
    <t>Gold Plus level support for SteelCentral Controller upgrade from 10 to 25 managed SteelHead devices</t>
  </si>
  <si>
    <t>Platinum level annual support for SteelCentral Controller upgrade from 10 to 25 managed SteelHead devices</t>
  </si>
  <si>
    <t>Silver level annual support for SteelCentral Controller upgrade from 25 to 50 managed SteelHead devices</t>
  </si>
  <si>
    <t>Gold level annual support for SteelCentral Controller upgrade from 25 to 50 managed SteelHead devices</t>
  </si>
  <si>
    <t>Gold Plus level support for SteelCentral Controller upgrade from 25 to 50 managed SteelHead devices</t>
  </si>
  <si>
    <t>Platinum level annual support for SteelCentral Controller upgrade from 25 to 50 managed SteelHead devices</t>
  </si>
  <si>
    <t>Silver level annual support for SteelCentral Controller upgrade from 50 to 100 managed SteelHead devices</t>
  </si>
  <si>
    <t>Gold level annual support for SteelCentral Controller upgrade from 50 to 100 managed SteelHead devices</t>
  </si>
  <si>
    <t>Gold Plus level support for SteelCentral Controller upgrade from 50 to 100 managed SteelHead devices</t>
  </si>
  <si>
    <t>Platinum level annual support for SteelCentral Controller upgrade from 50 to 100 managed SteelHead devices</t>
  </si>
  <si>
    <t>Silver level annual support for SteelCentral Controller upgrade from 100 to 200 managed SteelHead devices</t>
  </si>
  <si>
    <t>Gold level annual support for SteelCentral Controller upgrade from 100 to 200 managed SteelHead devices</t>
  </si>
  <si>
    <t>Gold Plus level support for SteelCentral Controller upgrade from 100 to 200 managed SteelHead devices</t>
  </si>
  <si>
    <t>Platinum level annual support for SteelCentral Controller upgrade from 100 to 200 managed SteelHead devices</t>
  </si>
  <si>
    <t>Silver level annual support for SteelCentral Controller upgrade from 200 to 500 managed SteelHead devices</t>
  </si>
  <si>
    <t>Gold level annual support for SteelCentral Controller upgrade from 200 to 500 managed SteelHead devices</t>
  </si>
  <si>
    <t>Gold Plus level support for SteelCentral Controller upgrade from 200 to 500 managed SteelHead devices</t>
  </si>
  <si>
    <t>Platinum level annual support for SteelCentral Controller upgrade from 200 to 500 managed SteelHead devices</t>
  </si>
  <si>
    <t>Silver level RASP Support for SteelCentral Controller upgrade from 10 to 25 managed SteelHead devices</t>
  </si>
  <si>
    <t>Gold level RASP Support for SteelCentral Controller upgrade from 10 to 25 managed SteelHead devices</t>
  </si>
  <si>
    <t>Gold Plus level RASP support for SteelCentral Controller upgrade from 10 to 25 managed SteelHead devices</t>
  </si>
  <si>
    <t>Platinum level RASP Support for SteelCentral Controller upgrade from 10 to 25 managed SteelHead devices</t>
  </si>
  <si>
    <t>Silver level RASP Support for SteelCentral Controller upgrade from 25 to 50 managed SteelHead devices</t>
  </si>
  <si>
    <t>Gold level RASP Support for SteelCentral Controller upgrade from 25 to 50 managed SteelHead devices</t>
  </si>
  <si>
    <t>Gold Plus level RASP support for SteelCentral Controller upgrade from 25 to 50 managed SteelHead devices</t>
  </si>
  <si>
    <t>Platinum level RASP Support for SteelCentral Controller upgrade from 25 to 50 managed SteelHead devices</t>
  </si>
  <si>
    <t>Silver level RASP Support for SteelCentral Controller upgrade from 50 to 100 managed SteelHead devices</t>
  </si>
  <si>
    <t>Gold level RASP Support for SteelCentral Controller upgrade from 50 to 100 managed SteelHead devices</t>
  </si>
  <si>
    <t>Gold Plus level RASP support for SteelCentral Controller upgrade from 50 to 100 managed SteelHead devices</t>
  </si>
  <si>
    <t>Platinum level RASP Support for SteelCentral Controller upgrade from 50 to 100 managed SteelHead devices</t>
  </si>
  <si>
    <t>Silver level RASP Support for SteelCentral Controller upgrade from 100 to 200 managed SteelHead devices</t>
  </si>
  <si>
    <t>Gold level RASP Support for SteelCentral Controller upgrade from 100 to 200 managed SteelHead devices</t>
  </si>
  <si>
    <t>Gold Plus level RASP support for SteelCentral Controller upgrade from 100 to 200 managed SteelHead devices</t>
  </si>
  <si>
    <t>Platinum level RASP Support for SteelCentral Controller upgrade from 100 to 200 managed SteelHead devices</t>
  </si>
  <si>
    <t>Silver level RASP Support for SteelCentral Controller upgrade from 200 to 500 managed SteelHead devices</t>
  </si>
  <si>
    <t>Gold level RASP Support for SteelCentral Controller upgrade from 200 to 500 managed SteelHead devices</t>
  </si>
  <si>
    <t>Gold Plus level RASP support for SteelCentral Controller upgrade from 200 to 500 managed SteelHead devices</t>
  </si>
  <si>
    <t>Platinum level RASP Support for SteelCentral Controller upgrade from 200 to 500 managed SteelHead devices</t>
  </si>
  <si>
    <t>SteelCentral Controller Appliance SH Management License 10-pack Support</t>
  </si>
  <si>
    <t>Annual Support for 10-pack of SteelHead Management licenses for the SteelCentral Controller Appliance</t>
  </si>
  <si>
    <t>SteelCentral Controller Appliance SH Management License 10-pack Support (RASP)</t>
  </si>
  <si>
    <t xml:space="preserve"> RASP Support for 10-pack of SteelHead Management Licenses for the SteelCentral Controller Appliance</t>
  </si>
  <si>
    <t>SteelCentral Controller Virtual SH Management License 10-pack Support</t>
  </si>
  <si>
    <t>Annual Support for 10-pack of SteelHead Management licenses for the SteelCentral Controller Virtual</t>
  </si>
  <si>
    <t>SteelCentral Controller Virtual SH Management License 10-pack Support (RASP)</t>
  </si>
  <si>
    <t xml:space="preserve"> RASP Support for 10-pack of SteelHead Management licenses for the SteelCentral Controller Virtual</t>
  </si>
  <si>
    <t>Support SteelCentral Packet Analyzer 1 User</t>
  </si>
  <si>
    <t>Support SteelCentral Packet Analyzer 1 User (RASP)</t>
  </si>
  <si>
    <t>Support SteelCentral Packet Analyzer Concurrent License 1</t>
  </si>
  <si>
    <t>Support SteelCentral Packet Analyzer Concurrent License 1 (RASP)</t>
  </si>
  <si>
    <t xml:space="preserve">Support for SteelCentral UCExpertcustomers who previously purchased the Telepresence package for Telepresence endpoints, now EoA. </t>
  </si>
  <si>
    <t xml:space="preserve">Support for SteelCentral UCExpert customers who previously purchased the Telepresence package using a fixed unit price for Phones, now EoA. </t>
  </si>
  <si>
    <t xml:space="preserve">Support for customers who previously purchased the Telepresence package that charged for UCExpert management servers, now EoA. </t>
  </si>
  <si>
    <t>Support for Telepresence video conferencing endpoints managed by the the SteelCentral UCExpert Standard package</t>
  </si>
  <si>
    <t xml:space="preserve">Support for customers who previously purchased the Proactive Monitoring package using a fixed unit price for Phones, now EoA. </t>
  </si>
  <si>
    <t xml:space="preserve">Support for customers who previously purchased the Proactive Monitoring package that charged for UCExpert management servers, now EoA. </t>
  </si>
  <si>
    <t>Support for Telepresence video conferencing endpoints managed by the the SteelCentral UCExpert Enterprise package</t>
  </si>
  <si>
    <t xml:space="preserve">Support for SteelCentral UCExpert customers who previously purchased the Plus package using a fixed unit price for Phones, now EoA. </t>
  </si>
  <si>
    <t xml:space="preserve">Support for customers who previously purchased the Plus package that charged for UCExpert management servers, now EoA. </t>
  </si>
  <si>
    <t>SteelCentral AppResponse ARXEXP300 Silver Support</t>
  </si>
  <si>
    <t>SteelCentral AppResponse ARXEXP200 Silver Support</t>
  </si>
  <si>
    <t>SteelCentral AppResponse ARXDIR300 Silver Support</t>
  </si>
  <si>
    <t>SteelCentral AppResponse ARXDIR200 Silver Support</t>
  </si>
  <si>
    <t>SteelCentral AppResponse 6000 Silver Support</t>
  </si>
  <si>
    <t>SteelCentral AppResponse 5100 Silver Support</t>
  </si>
  <si>
    <t>SteelCentral AppResponse 5000 Silver Support</t>
  </si>
  <si>
    <t>SteelCentral AppResponse 4300 Silver Support</t>
  </si>
  <si>
    <t>SteelCentral AppResponse 4200 Silver Support</t>
  </si>
  <si>
    <t>SteelCentral AppResponse 3800 Silver Support</t>
  </si>
  <si>
    <t>SteelCentral AppResponse 3700 Silver Support</t>
  </si>
  <si>
    <t>SteelCentral AppResponse 3300 Silver Support</t>
  </si>
  <si>
    <t>SteelCentral AppResponse 3200 Silver Support</t>
  </si>
  <si>
    <t>SteelCentral AppResponse 2200 Silver Support</t>
  </si>
  <si>
    <t>SteelCentral AppResponse 1200 Silver Support</t>
  </si>
  <si>
    <t>SteelCentral AppResponse ARXEXP200 Silver Support (RASP)</t>
  </si>
  <si>
    <t>SteelCentral AppResponse ARXDIR200 Silver Support (RASP)</t>
  </si>
  <si>
    <t>SteelCentral AppResponse 6000 Silver Support (RASP)</t>
  </si>
  <si>
    <t>SteelCentral AppResponse 5100 Silver Support (RASP)</t>
  </si>
  <si>
    <t>SteelCentral AppResponse 5000 Silver Support (RASP)</t>
  </si>
  <si>
    <t>SteelCentral AppResponse 4300 Silver Support (RASP)</t>
  </si>
  <si>
    <t>SteelCentral AppResponse 4200 Silver Support (RASP)</t>
  </si>
  <si>
    <t>SteelCentral AppResponse 3800 Silver Support (RASP)</t>
  </si>
  <si>
    <t>SteelCentral AppResponse 3700 Silver Support (RASP)</t>
  </si>
  <si>
    <t>SteelCentral AppResponse 3300 Silver Support (RASP)</t>
  </si>
  <si>
    <t>SteelCentral AppResponse 3200 Silver Support (RASP)</t>
  </si>
  <si>
    <t>SteelCentral AppResponse 2200 Silver Support (RASP)</t>
  </si>
  <si>
    <t>SteelCentral AppResponse 1200 Silver Support (RASP)</t>
  </si>
  <si>
    <t>Support SteelCentral Transaction Analyzer Packet Trace Warehouse Unrestricted Agents (RASP)</t>
  </si>
  <si>
    <t>Support SteelCentral Transaction Analyzer Packet Trace Warehouse 9999 agents (RASP)</t>
  </si>
  <si>
    <t>Support SteelCentral Transaction Analyzer Packet Trace Warehouse 1000 agents (RASP)</t>
  </si>
  <si>
    <t>Support SteelCentral Transaction Analyzer Packet Trace Warehouse 500 agents (RASP)</t>
  </si>
  <si>
    <t>SteelCentral AppResponse ARXEXP200 Platinum Support (RASP)</t>
  </si>
  <si>
    <t>SteelCentral AppResponse ARXDIR200 Platinum Support (RASP)</t>
  </si>
  <si>
    <t>SteelCentral AppResponse 6000 Platinum Support (RASP)</t>
  </si>
  <si>
    <t>SteelCentral AppResponse 5100 Platinum Support (RASP)</t>
  </si>
  <si>
    <t>SteelCentral AppResponse 5000 Platinum Support (RASP)</t>
  </si>
  <si>
    <t>SteelCentral AppResponse 4300 Platinum Support (RASP)</t>
  </si>
  <si>
    <t>SteelCentral AppResponse 4200 Platinum Support (RASP)</t>
  </si>
  <si>
    <t>SteelCentral AppResponse 3800 Platinum Support (RASP)</t>
  </si>
  <si>
    <t>SteelCentral AppResponse 3700 Platinum Support (RASP)</t>
  </si>
  <si>
    <t>SteelCentral AppResponse 3300 Platinum Support (RASP)</t>
  </si>
  <si>
    <t>SteelCentral AppResponse 3200 Platinum Support (RASP)</t>
  </si>
  <si>
    <t>SteelCentral AppResponse 2200 Platinum Support (RASP)</t>
  </si>
  <si>
    <t>SteelCentral AppResponse 1200 Platinum Support (RASP)</t>
  </si>
  <si>
    <t>Support Riverbed Modeler (RASP)</t>
  </si>
  <si>
    <t>SteelCentral AppResponse ARXEXP200 Gold Plus Support (RASP)</t>
  </si>
  <si>
    <t>SteelCentral AppResponse ARXDIR200 Gold Plus Support (RASP)</t>
  </si>
  <si>
    <t>SteelCentral AppResponse 6000 Gold Plus Support (RASP)</t>
  </si>
  <si>
    <t>SteelCentral AppResponse 5100 Gold Plus Support (RASP)</t>
  </si>
  <si>
    <t>SteelCentral AppResponse 5000 Gold Plus Support (RASP)</t>
  </si>
  <si>
    <t>SteelCentral AppResponse 4300 Gold Plus Support (RASP)</t>
  </si>
  <si>
    <t>SteelCentral AppResponse 4200 Gold Plus Support (RASP)</t>
  </si>
  <si>
    <t>SteelCentral AppResponse 3800 Gold Plus Support (RASP)</t>
  </si>
  <si>
    <t>SteelCentral AppResponse 3700 Gold Plus Support (RASP)</t>
  </si>
  <si>
    <t>SteelCentral AppResponse 3300 Gold Plus Support (RASP)</t>
  </si>
  <si>
    <t>SteelCentral AppResponse 3200 Gold Plus Support (RASP)</t>
  </si>
  <si>
    <t>SteelCentral AppResponse 2200 Gold Plus Support (RASP)</t>
  </si>
  <si>
    <t>SteelCentral AppResponse 1200 Gold Plus Support (RASP)</t>
  </si>
  <si>
    <t>SteelCentral AppResponse ARXEXP200 Gold Support (RASP)</t>
  </si>
  <si>
    <t>SteelCentral AppResponse ARXDIR200 Gold Support (RASP)</t>
  </si>
  <si>
    <t>SteelCentral AppResponse 6000 Gold Support (RASP)</t>
  </si>
  <si>
    <t>SteelCentral AppResponse 5100 Gold Support (RASP)</t>
  </si>
  <si>
    <t>SteelCentral AppResponse 5000 Gold Support (RASP)</t>
  </si>
  <si>
    <t>SteelCentral AppResponse 4300 Gold Support (RASP)</t>
  </si>
  <si>
    <t>SteelCentral AppResponse 4200 Gold Support (RASP)</t>
  </si>
  <si>
    <t>SteelCentral AppResponse 3800 Gold Support (RASP)</t>
  </si>
  <si>
    <t>SteelCentral AppResponse 3700 Gold Support (RASP)</t>
  </si>
  <si>
    <t>SteelCentral AppResponse 3300 Gold Support (RASP)</t>
  </si>
  <si>
    <t>SteelCentral AppResponse 3200 Gold Support (RASP)</t>
  </si>
  <si>
    <t>SteelCentral AppResponse 2200 Gold Support (RASP)</t>
  </si>
  <si>
    <t>SteelCentral AppResponse 1200 Gold Support (RASP)</t>
  </si>
  <si>
    <t>Support SteelCentral Web Analyzer (On Prem) 10B Page Views a Month (RASP)</t>
  </si>
  <si>
    <t>Support SteelCentral Web Analyzer (On Prem) 1B Page Views a Month (RASP)</t>
  </si>
  <si>
    <t>Support SteelCentral Web Analyzer (On Prem) 100M Page Views a Month (RASP)</t>
  </si>
  <si>
    <t>Support SteelCentral Web Analyzer (On Prem) 10M Page Views a Month (RASP)</t>
  </si>
  <si>
    <t>Support SteelCentral Transaction Analyzer Standard (RASP)</t>
  </si>
  <si>
    <t>Support SteelCentral Transaction Analyzer Enterprise (RASP)</t>
  </si>
  <si>
    <t>Support NetSensor SNMP Adapter Pack (RASP)</t>
  </si>
  <si>
    <t>Support NetSensor (RASP)</t>
  </si>
  <si>
    <t>Support SteelCentral AppResponse VoIP Module 1-500 Calls (RASP)</t>
  </si>
  <si>
    <t>Support SteelCentral AppResponse VoIP Module 1-250 Calls (RASP)</t>
  </si>
  <si>
    <t>Support SteelCentral AppResponse VoIP Module 1-1000 Calls (RASP)</t>
  </si>
  <si>
    <t>Support SteelCentral AppResponse 1000v (RASP)</t>
  </si>
  <si>
    <t>Support SteelCentral AppResponse Rover (RASP)</t>
  </si>
  <si>
    <t>Support SteelCentral AppResponse NetFlow Module (RASP)</t>
  </si>
  <si>
    <t>Support SteelCentral AppResponse Module Database Performance (RASP)</t>
  </si>
  <si>
    <t>SteelCentral AppResponse 2000v Support (RASP)</t>
  </si>
  <si>
    <t>Support SteelCentral AppResponse UC Monitoring Module (RASP)</t>
  </si>
  <si>
    <t>SteelCentral NetShark Module for AppResponse 6000 series Support (RASP)</t>
  </si>
  <si>
    <t>SteelCentral NetShark Module for AppResponse 5000 series Support (RASP)</t>
  </si>
  <si>
    <t>SteelCentral NetShark Module for AppResponse 4000 series Support (RASP)</t>
  </si>
  <si>
    <t>SteelCentral NetShark Module for AppResponse 3000 series Support (RASP)</t>
  </si>
  <si>
    <t>SteelCentral NetShark Module for AppResponse 2000 series Support</t>
  </si>
  <si>
    <t>Support SteelCentral AppInternals Management Server (RASP)</t>
  </si>
  <si>
    <t>Support SteelCentral AppInternals Agent (RASP)</t>
  </si>
  <si>
    <t>Support SteelCentral AppInternals Web Analyzer (On Prem) 10B Page Views a Month (RASP)</t>
  </si>
  <si>
    <t>Support SteelCentral AppInternals Web Analyzer (On Prem) 1B Page Views a Month (RASP)</t>
  </si>
  <si>
    <t>Support SteelCentral AppInternals Web Analyzer (On Prem) 100M Page Views a Month (RASP)</t>
  </si>
  <si>
    <t>Support SteelCentral AppInternals Web Analyzer (On Prem) 10M Page Views a Month (RASP)</t>
  </si>
  <si>
    <t>Support SteelCentral Transaction Analyzer Packet Trace Warehouse Unrestricted Agents</t>
  </si>
  <si>
    <t>Support SteelCentral Transaction Analyzer Packet Trace Warehouse 9999 agents</t>
  </si>
  <si>
    <t>Support SteelCentral Transaction Analyzer Packet Trace Warehouse 1000 agents</t>
  </si>
  <si>
    <t>Support SteelCentral Transaction Analyzer Packet Trace Warehouse 500 agents</t>
  </si>
  <si>
    <t>SteelCentral AppResponse ARXEXP300 Platinum Support</t>
  </si>
  <si>
    <t>SteelCentral AppResponse ARXEXP200 Platinum Support</t>
  </si>
  <si>
    <t>SteelCentral AppResponse ARXDIR300 Platinum Support</t>
  </si>
  <si>
    <t>SteelCentral AppResponse ARXDIR200 Platinum Support</t>
  </si>
  <si>
    <t>SteelCentral AppResponse 6000 Platinum Support</t>
  </si>
  <si>
    <t>SteelCentral AppResponse 5100 Platinum Support</t>
  </si>
  <si>
    <t>SteelCentral AppResponse 5000 Platinum Support</t>
  </si>
  <si>
    <t>SteelCentral AppResponse 4300 Platinum Support</t>
  </si>
  <si>
    <t>SteelCentral AppResponse 4200 Platinum Support</t>
  </si>
  <si>
    <t>SteelCentral AppResponse 3800 Platinum Support</t>
  </si>
  <si>
    <t>SteelCentral AppResponse 3700 Platinum Support</t>
  </si>
  <si>
    <t>SteelCentral AppResponse 3300 Platinum Support</t>
  </si>
  <si>
    <t>SteelCentral AppResponse 3200 Platinum Support</t>
  </si>
  <si>
    <t>SteelCentral AppResponse 2200 Platinum Support</t>
  </si>
  <si>
    <t>SteelCentral AppResponse 1200 Platinum Support</t>
  </si>
  <si>
    <t>Support Riverbed Modeler</t>
  </si>
  <si>
    <t>SteelCentral AppResponse ARXEXP300 Gold Plus Support</t>
  </si>
  <si>
    <t>SteelCentral AppResponse ARXEXP200 Gold Plus Support</t>
  </si>
  <si>
    <t>SteelCentral AppResponse ARXDIR300 Gold Plus Support</t>
  </si>
  <si>
    <t>SteelCentral AppResponse ARXDIR200 Gold Plus Support</t>
  </si>
  <si>
    <t>SteelCentral AppResponse 6000 Gold Plus Support</t>
  </si>
  <si>
    <t>SteelCentral AppResponse 5100 Gold Plus Support</t>
  </si>
  <si>
    <t>SteelCentral AppResponse 5000 Gold Plus Support</t>
  </si>
  <si>
    <t>SteelCentral AppResponse 4300 Gold Plus Support</t>
  </si>
  <si>
    <t>SteelCentral AppResponse 4200 Gold Plus Support</t>
  </si>
  <si>
    <t>SteelCentral AppResponse 3800 Gold Plus Support</t>
  </si>
  <si>
    <t>SteelCentral AppResponse 3700 Gold Plus Support</t>
  </si>
  <si>
    <t>SteelCentral AppResponse 3300 Gold Plus Support</t>
  </si>
  <si>
    <t>SteelCentral AppResponse 3200 Gold Plus Support</t>
  </si>
  <si>
    <t>SteelCentral AppResponse 2200 Gold Plus Support</t>
  </si>
  <si>
    <t>SteelCentral AppResponse 1200 Gold Plus Support</t>
  </si>
  <si>
    <t>SteelCentral AppResponse ARXEXP300 Gold Support</t>
  </si>
  <si>
    <t>SteelCentral AppResponse ARXEXP200 Gold Support</t>
  </si>
  <si>
    <t>SteelCentral AppResponse ARXDIR300 Gold Support</t>
  </si>
  <si>
    <t>SteelCentral AppResponse ARXDIR200 Gold Support</t>
  </si>
  <si>
    <t>SteelCentral AppResponse 6000 Gold Support</t>
  </si>
  <si>
    <t>SteelCentral AppResponse 5100 Gold Support</t>
  </si>
  <si>
    <t>SteelCentral AppResponse 5000 Gold Support</t>
  </si>
  <si>
    <t>SteelCentral AppResponse 4300 Gold Support</t>
  </si>
  <si>
    <t>SteelCentral AppResponse 4200 Gold Support</t>
  </si>
  <si>
    <t>SteelCentral AppResponse 3800 Gold Support</t>
  </si>
  <si>
    <t>SteelCentral AppResponse 3700 Gold Support</t>
  </si>
  <si>
    <t>SteelCentral AppResponse 3300 Gold Support</t>
  </si>
  <si>
    <t>SteelCentral AppResponse 3200 Gold Support</t>
  </si>
  <si>
    <t>SteelCentral AppResponse 2200 Gold Support</t>
  </si>
  <si>
    <t>SteelCentral AppResponse 1200 Gold Support</t>
  </si>
  <si>
    <t>Support SteelCentral Web Analyzer (On Prem) 10B Page Views a Month</t>
  </si>
  <si>
    <t>Support SteelCentral Web Analyzer (On Prem) 1B Page Views a Month</t>
  </si>
  <si>
    <t>Support SteelCentral Web Analyzer (On Prem) 100M Page Views a Month</t>
  </si>
  <si>
    <t>Support SteelCentral Web Analyzer (On Prem) 10M Page Views a Month</t>
  </si>
  <si>
    <t>Support SteelCentral Web Analyzer (On Prem) 5M Page Views a Month</t>
  </si>
  <si>
    <t>Support SteelCentral Web Analyzer (On Prem) 1M Page Views a Month</t>
  </si>
  <si>
    <t>Support SteelCentral Transaction Analyzer Standard</t>
  </si>
  <si>
    <t>Support SteelCentral Transaction Analyzer Enterprise</t>
  </si>
  <si>
    <t>Support SteelCentral AppSQL</t>
  </si>
  <si>
    <t>Support SteelCentral NetSensor SNMP Adapter Pack</t>
  </si>
  <si>
    <t>Support SteelCentral NetSensor</t>
  </si>
  <si>
    <t>Support SteelCentral AppResponse VoIP Module 1-500 Calls</t>
  </si>
  <si>
    <t>Support SteelCentral AppResponse VoIP Module 1-250 Calls</t>
  </si>
  <si>
    <t>Support SteelCentral AppResponse VoIP Module 1-1000 Calls</t>
  </si>
  <si>
    <t>Support SteelCentral AppResponse 1000v</t>
  </si>
  <si>
    <t>Support SteelCentral AppResponse Rover</t>
  </si>
  <si>
    <t>Support SteelCentral AppResponse NetFlow Module</t>
  </si>
  <si>
    <t>Support SteelCentral AppResponse Module Database Performance</t>
  </si>
  <si>
    <t>SteelCentral AppResponse 2000v Support</t>
  </si>
  <si>
    <t>Support SteelCentral AppResponse UC Monitoring Module</t>
  </si>
  <si>
    <t>SteelCentral NetShark Module forl AppResponse 6000 series Support</t>
  </si>
  <si>
    <t>SteelCentral NetShark Module for AppResponse 5000 series Support</t>
  </si>
  <si>
    <t>SteelCentral NetShark Module for AppResponse 4000 series Support</t>
  </si>
  <si>
    <t>SteelCentral NetShark Module for  AppResponse 3000 series Support</t>
  </si>
  <si>
    <t>Support SteelCentral AppInternals Management Server</t>
  </si>
  <si>
    <t>Support SteelCentral AppInternals Agent</t>
  </si>
  <si>
    <t>Support TIREM Module (RASP)</t>
  </si>
  <si>
    <t>Support TIREM Module</t>
  </si>
  <si>
    <t>Models: ARX1200/2200</t>
  </si>
  <si>
    <t>Models: EXP200</t>
  </si>
  <si>
    <t>Models: ARX3200 / 3700 / DIR200 / AL3170 / 3170</t>
  </si>
  <si>
    <t>Models: ARX5000 1TB drives for raid 5 OS)/  ARX4200/AL410010G / AL410010X / AL41001G / AL41001X / ARX410010G / ARX410010X</t>
  </si>
  <si>
    <t>Models: ARXEXP300/5100</t>
  </si>
  <si>
    <t>Models: ARX5000/6000</t>
  </si>
  <si>
    <t>Models: ARX3300 / ARXDIR300</t>
  </si>
  <si>
    <t>Models: ARX3800</t>
  </si>
  <si>
    <t>Models: ARX4300 / ARX5100 (OS only)</t>
  </si>
  <si>
    <t>Models: ARX4300</t>
  </si>
  <si>
    <t>Models: ARX3200</t>
  </si>
  <si>
    <t>Models: ARX3700</t>
  </si>
  <si>
    <t>Models: ARXDIR200</t>
  </si>
  <si>
    <t>Models: ARX3300/ARX3800</t>
  </si>
  <si>
    <t>Models: ARX4300/ARX5100</t>
  </si>
  <si>
    <t>Models: ARX6000,EXP300</t>
  </si>
  <si>
    <t>Models: ARX3300,3800,DIR300</t>
  </si>
  <si>
    <t>Models: ARX4300,5100</t>
  </si>
  <si>
    <t>Models: ARX3200,3700,DIR200</t>
  </si>
  <si>
    <t>Models: ARX4200/4300/5000/5100</t>
  </si>
  <si>
    <t>Models: ARX1200,2200</t>
  </si>
  <si>
    <t>Eval SDN License for SteelCentral NetProfiler Enterprise</t>
  </si>
  <si>
    <t>RASP Support Flow Virtual Flow Gateway, CAG-VE-100-F2</t>
  </si>
  <si>
    <t>MNT-UPG-FPV-002-003</t>
  </si>
  <si>
    <t>MNT-UPG-FPV-002-004</t>
  </si>
  <si>
    <t>MNT-UPG-FPV-002-005</t>
  </si>
  <si>
    <t>MNT-UPG-FPV-003-004</t>
  </si>
  <si>
    <t>MNT-UPG-FPV-003-005</t>
  </si>
  <si>
    <t>MNT-UPG-FPV-004-005</t>
  </si>
  <si>
    <t>MNT-RASP-UPG-FPV-002-003</t>
  </si>
  <si>
    <t>MNT-RASP-UPG-FPV-002-004</t>
  </si>
  <si>
    <t>MNT-RASP-UPG-FPV-002-005</t>
  </si>
  <si>
    <t>MNT-RASP-UPG-FPV-003-004</t>
  </si>
  <si>
    <t>MNT-RASP-UPG-FPV-003-005</t>
  </si>
  <si>
    <t>MNT-RASP-UPG-FPV-004-005</t>
  </si>
  <si>
    <t>UCXPL-T-P-E</t>
  </si>
  <si>
    <t>Transaction Analyzer SKUs</t>
  </si>
  <si>
    <t>Evaluation Transaction Analyzer SKUs</t>
  </si>
  <si>
    <t>Upgrades - Transaction Analyzer SKUs</t>
  </si>
  <si>
    <t>UCExpert SKUs</t>
  </si>
  <si>
    <t>Eval SteelCentral UCExpert Enterprise  - Phone</t>
  </si>
  <si>
    <t>Support Virtual NetExpress, CAX-VE-460-F1</t>
  </si>
  <si>
    <t>Support Virtual NetExpress, CAX-VE-460-F2</t>
  </si>
  <si>
    <t>Support Virtual NetExpress, CAX-VE-460-F3</t>
  </si>
  <si>
    <t>Support Virtual NetExpress, CAX-VE-460-F4</t>
  </si>
  <si>
    <t>Support Virtual NetExpress, CAX-VE-460-F5</t>
  </si>
  <si>
    <t>Support Virtual NetExpress, CAX-VE-460-F1 (RASP)</t>
  </si>
  <si>
    <t>Support Virtual NetExpress, CAX-VE-460-F2 (RASP)</t>
  </si>
  <si>
    <t>Support Virtual NetExpress, CAX-VE-460-F3 (RASP)</t>
  </si>
  <si>
    <t>Support Virtual NetExpress, CAX-VE-460-F4 (RASP)</t>
  </si>
  <si>
    <t>Support Virtual NetExpress, CAX-VE-460-F5 (RASP)</t>
  </si>
  <si>
    <t>Support SteelCentral SDN License for CAX-VE-460</t>
  </si>
  <si>
    <t>Support SteelCentral SDN License for CAX-VE-460 (RASP)</t>
  </si>
  <si>
    <t>AppResponse Option Support</t>
  </si>
  <si>
    <t>AppResponse Option RASP Support</t>
  </si>
  <si>
    <t>AppResponse Virtual Support</t>
  </si>
  <si>
    <t>AppResponse Virtual RASP Support</t>
  </si>
  <si>
    <t>SteelCentral NetShark 50v - 50 GB Disk</t>
  </si>
  <si>
    <t>SteelCentral NetShark 200v - 1 TB Disk</t>
  </si>
  <si>
    <t>SteelCentral NetShark 400v - 2 TB Disk</t>
  </si>
  <si>
    <t>Eval SteelCentral NetShark 50v - 50 GB Disk</t>
  </si>
  <si>
    <t>Eval SteelCentral NetShark 200v - 1 TB Disk</t>
  </si>
  <si>
    <t>Eval SteelCentral NetShark 400v - 2 TB Disk</t>
  </si>
  <si>
    <t>Eval SteelCentral NetShark 400v - 2 TB Disk (NOT FOR RESALE)</t>
  </si>
  <si>
    <t>SteelCentral Transaction Analyzer</t>
  </si>
  <si>
    <t>SteelCentral AppInternals</t>
  </si>
  <si>
    <t>SteelCentral UCExpert</t>
  </si>
  <si>
    <t>SteelCentral Web Analyzer</t>
  </si>
  <si>
    <t>Web Analyzer - Licenses are additive for Upgrades</t>
  </si>
  <si>
    <t>Evaluation Web Analyzer - Licenses are additive for Upgrades</t>
  </si>
  <si>
    <t>Support FIPS for SteelFusion Core 2000</t>
  </si>
  <si>
    <t>Support FIPS for SteelFusion Core 2000 (RASP)</t>
  </si>
  <si>
    <t>Support FIPS for SteelFusion Core 1000 Virtual Edition</t>
  </si>
  <si>
    <t>Support FIPS for SteelFusion Core 1500 Virtual Edition</t>
  </si>
  <si>
    <t>Support FIPS for SteelFusion Core 1000 Virtual Edition (RASP)</t>
  </si>
  <si>
    <t>Support FIPS for SteelFusion Core 1500 Virtual Edition (RASP)</t>
  </si>
  <si>
    <t>Disc/Memory Support - SteelCentral NetShark 1U (RASP)</t>
  </si>
  <si>
    <t>US LIST PRICE</t>
  </si>
  <si>
    <t>SMC-09000</t>
  </si>
  <si>
    <t>SMC-09000-BASE</t>
  </si>
  <si>
    <t>SMC-09000-BASE-E</t>
  </si>
  <si>
    <t>LIC-SMC-9000</t>
  </si>
  <si>
    <t>LIC-SMC-9000-E</t>
  </si>
  <si>
    <t>SMC-09000 Licenses</t>
  </si>
  <si>
    <t>MNT-SLV-SMC-09000</t>
  </si>
  <si>
    <t>MNT-GLD-SMC-09000</t>
  </si>
  <si>
    <t>MNT-GPL-SMC-09000</t>
  </si>
  <si>
    <t>MNT-PLT-SMC-09000</t>
  </si>
  <si>
    <t>MNT-RASP-SLV-SMC-09000</t>
  </si>
  <si>
    <t>MNT-RASP-GLD-SMC-09000</t>
  </si>
  <si>
    <t>MNT-RASP-GPL-SMC-09000</t>
  </si>
  <si>
    <t>MNT-RASP-PLT-SMC-09000</t>
  </si>
  <si>
    <t>FPS-008</t>
  </si>
  <si>
    <t>FPS-008-E</t>
  </si>
  <si>
    <t>MNT-FPS-008</t>
  </si>
  <si>
    <t>MNT-RASP-FPS-008</t>
  </si>
  <si>
    <t>UCXPL-T10K-P</t>
  </si>
  <si>
    <t>SteelCentral UCExpert Enterprise Phone License - Tier 10K</t>
  </si>
  <si>
    <t>UCExpert Enterprise phone license (new or add-on) for accounts with 10,000 to 30,000 existing licenses.</t>
  </si>
  <si>
    <t>UCXPL-T30K-P</t>
  </si>
  <si>
    <t>SteelCentral UCExpert Enterprise Phone License - Tier 30K</t>
  </si>
  <si>
    <t>UCExpert Enterprise phone license (new or add-on) for accounts with 30,000 to 100,000 existing licenses.</t>
  </si>
  <si>
    <t>SteelCentral UCExpert Enterprise Phone License - Tier 100K</t>
  </si>
  <si>
    <t>UCExpert Enterprise phone license (new or add-on) for accounts with 100,000 to 250,000 existing licenses.</t>
  </si>
  <si>
    <t>SteelCentral UCExpert Enterprise Phone License - Tier 250K</t>
  </si>
  <si>
    <t>UCExpert Enterprise phone license (new or add-on) for accounts with 250,000 or more existing licenses.</t>
  </si>
  <si>
    <t>UCXPM-T10K-P</t>
  </si>
  <si>
    <t>SteelCentral UCExpert Standard Phone License - Tier 10K</t>
  </si>
  <si>
    <t>UCExpert Standard phone license (new or add-on) for accounts with 10,000 to 30,000 existing licenses.</t>
  </si>
  <si>
    <t>UCXPM-T30K-P</t>
  </si>
  <si>
    <t>SteelCentral UCExpert Standard Phone License - Tier 30K</t>
  </si>
  <si>
    <t>UCExpert Standard phone license (new or add-on) for accounts with 30,000 to 100,000 existing licenses.</t>
  </si>
  <si>
    <t>SteelCentral UCExpert Standard Phone License - Tier 100K</t>
  </si>
  <si>
    <t>UCExpert Standard phone license (new or add-on) for accounts with 100,000 to 250,000 existing licenses.</t>
  </si>
  <si>
    <t>SteelCentral UCExpert Standard Phone License - Tier 250K</t>
  </si>
  <si>
    <t>UCExpert Standard phone license (new or add-on) for accounts with 250,000 or more existing licenses.</t>
  </si>
  <si>
    <t>SteelCentral UCExpert Enterprise Phone License - Base Tier</t>
  </si>
  <si>
    <t>UCExpert Enterprise phone license (new or add-on) for accounts with up to 9,999 existing licenses.</t>
  </si>
  <si>
    <t>SteelCentral UCExpert Standard Phone License - Base Tier</t>
  </si>
  <si>
    <t>UCExpert Standard phone license (new or add-on) for accounts with up to 9,999 existing licenses.</t>
  </si>
  <si>
    <t>MNT-UCXPL-T10K-P</t>
  </si>
  <si>
    <t>SteelCentral UCExpert Enterprise Phone License Support - Tier 10K</t>
  </si>
  <si>
    <t>UCExpert Enterprise phone license support (new or add-on) for accounts with 10,000 to 30,000 existing licenses.</t>
  </si>
  <si>
    <t>MNT-UCXPL-T30K-P</t>
  </si>
  <si>
    <t>SteelCentral UCExpert Enterprise Phone License Support - Tier 30K</t>
  </si>
  <si>
    <t>UCExpert Enterprise phone license support (new or add-on) for accounts with 30,000 to 100,000 existing licenses.</t>
  </si>
  <si>
    <t>MNT-UCXPL-T100K-P</t>
  </si>
  <si>
    <t>SteelCentral UCExpert Enterprise Phone License Support - Tier 100K</t>
  </si>
  <si>
    <t>UCExpert Enterprise phone license support (new or add-on) for accounts with 100,000 to 250,000 existing licenses.</t>
  </si>
  <si>
    <t>MNT-UCXPL-T250K-P</t>
  </si>
  <si>
    <t>SteelCentral UCExpert Enterprise Phone License Support - Tier 250K</t>
  </si>
  <si>
    <t>UCExpert Enterprise phone license support (new or add-on) for accounts with 250,000 or more existing licenses.</t>
  </si>
  <si>
    <t>MNT-UCXPM-T10K-P</t>
  </si>
  <si>
    <t>SteelCentral UCExpert Standard Phone License Support - Tier 10K</t>
  </si>
  <si>
    <t>UCExpert Standard phone license support (new or add-on) for accounts with 10,000 to 30,000 existing licenses.</t>
  </si>
  <si>
    <t>MNT-UCXPM-T30K-P</t>
  </si>
  <si>
    <t>SteelCentral UCExpert Standard Phone License Support - Tier 30K</t>
  </si>
  <si>
    <t>UCExpert Standard phone license support (new or add-on) for accounts with 30,000 to 100,000 existing licenses.</t>
  </si>
  <si>
    <t>MNT-UCXPM-T100K-P</t>
  </si>
  <si>
    <t>SteelCentral UCExpert Standard Phone License Support - Tier 100K</t>
  </si>
  <si>
    <t>UCExpert Standard phone license support (new or add-on) for accounts with 100,000 to 250,000 existing licenses.</t>
  </si>
  <si>
    <t>MNT-UCXPM-T250K-P</t>
  </si>
  <si>
    <t>SteelCentral UCExpert Standard Phone License Support - Tier 250K</t>
  </si>
  <si>
    <t>UCExpert Standard phone license support (new or add-on) for accounts with 250,000 or more existing licenses.</t>
  </si>
  <si>
    <t>MNT-RASP-UCXPL-T10K-P</t>
  </si>
  <si>
    <t>SteelCentral UCExpert Enterprise Phone License Support - Tier 10K (RASP)</t>
  </si>
  <si>
    <t>UCExpert Enterprise phone license support (new or add-on) for accounts with 10,000 to 30,000 existing licenses. (RASP)</t>
  </si>
  <si>
    <t>MNT-RASP-UCXPL-T30K-P</t>
  </si>
  <si>
    <t>SteelCentral UCExpert Enterprise Phone License Support - Tier 30K (RASP)</t>
  </si>
  <si>
    <t>UCExpert Enterprise phone license support (new or add-on) for accounts with 30,000 to 100,000 existing licenses. (RASP)</t>
  </si>
  <si>
    <t>MNT-RASP-UCXPL-T100K-P</t>
  </si>
  <si>
    <t>SteelCentral UCExpert Enterprise Phone License Support - Tier 100K (RASP)</t>
  </si>
  <si>
    <t>UCExpert Enterprise phone license support (new or add-on) for accounts with 100,000 to 250,000 existing licenses. (RASP)</t>
  </si>
  <si>
    <t>MNT-RASP-UCXPL-T250K-P</t>
  </si>
  <si>
    <t>SteelCentral UCExpert Enterprise Phone License Support - Tier 250K (RASP)</t>
  </si>
  <si>
    <t>UCExpert Enterprise phone license support (new or add-on) for accounts with 250,000 or more existing licenses. (RASP)</t>
  </si>
  <si>
    <t>MNT-RASP-UCXPM-T10K-P</t>
  </si>
  <si>
    <t>SteelCentral UCExpert Standard Phone License Support - Tier 10K (RASP)</t>
  </si>
  <si>
    <t>UCExpert Standard phone license support (new or add-on) for accounts with 10,000 to 30,000 existing licenses. (RASP)</t>
  </si>
  <si>
    <t>MNT-RASP-UCXPM-T30K-P</t>
  </si>
  <si>
    <t>SteelCentral UCExpert Standard Phone License Support - Tier 30K (RASP)</t>
  </si>
  <si>
    <t>UCExpert Standard phone license support (new or add-on) for accounts with 30,000 to 100,000 existing licenses. (RASP)</t>
  </si>
  <si>
    <t>MNT-RASP-UCXPM-T100K-P</t>
  </si>
  <si>
    <t>SteelCentral UCExpert Standard Phone License Support - Tier 100K (RASP)</t>
  </si>
  <si>
    <t>UCExpert Standard phone license support (new or add-on) for accounts with 100,000 to 250,000 existing licenses. (RASP)</t>
  </si>
  <si>
    <t>MNT-RASP-UCXPM-T250K-P</t>
  </si>
  <si>
    <t>SteelCentral UCExpert Standard Phone License Support - Tier 250K (RASP)</t>
  </si>
  <si>
    <t>UCExpert Standard phone license support (new or add-on) for accounts with 250,000 or more existing licenses. (RASP)</t>
  </si>
  <si>
    <t>SteelCentral UCExpert Enterprise Phone License Support - Base Tier</t>
  </si>
  <si>
    <t>UCExpert Enterprise phone license support (new or add-on) for accounts with up to 9,999 existing licenses.</t>
  </si>
  <si>
    <t>SteelCentral UCExpert Enterprise Phone License Support - Base Tier (RASP)</t>
  </si>
  <si>
    <t>UCExpert Enterprise phone license support (new or add-on) for accounts with up to 9,999 existing licenses. (RASP)</t>
  </si>
  <si>
    <t>SteelCentral UCExpert Standard Phone License Support - Base Tier</t>
  </si>
  <si>
    <t>UCExpert Standard phone license support (new or add-on) for accounts with up to 9,999 existing licenses.</t>
  </si>
  <si>
    <t>SteelCentral UCExpert Standard Phone License Support - Base Tier (RASP)</t>
  </si>
  <si>
    <t>UCExpert Standard phone license support (new or add-on) for accounts with up to 9,999 existing licenses. (RASP)</t>
  </si>
  <si>
    <t>SteelCentral UCExpert Enterprise Phone Subscription License - Base Tier</t>
  </si>
  <si>
    <t>UCExpert Enterprise phone monthly subscription license (new or add-on) for accounts with up to 9,999 existing licenses.</t>
  </si>
  <si>
    <t>SteelCentral UCExpert Standard Phone Subscription License - Base Tier</t>
  </si>
  <si>
    <t>UCExpert Standard phone monthly subscription license (new or add-on) for accounts with up to 9,999 existing licenses.</t>
  </si>
  <si>
    <t>LIC-SMC-USR-10</t>
  </si>
  <si>
    <t>LIC-SMC-USR-10-E</t>
  </si>
  <si>
    <t>MNT-LIC-SMC-USR-10</t>
  </si>
  <si>
    <t>MNT-RASP-LIC-SMC-USR-10</t>
  </si>
  <si>
    <t>Rackmount kit CX255,570,770,SMC9000 with L Brackets</t>
  </si>
  <si>
    <t>Models - CX255,570,770,SMC9000</t>
  </si>
  <si>
    <t>Rackmount kit for 2 CX255,570,770,SMC9000</t>
  </si>
  <si>
    <t>Power supply for CX255,570,770,SMC9000</t>
  </si>
  <si>
    <t>CXA-255 Model U, L, M and H</t>
  </si>
  <si>
    <t>Evaluation CXA-255 Model U, L, M and H</t>
  </si>
  <si>
    <t>Upgrade LIC-CXA-770-M to LIC-CXA-770-H</t>
  </si>
  <si>
    <t>Upgrade LIC-CXA-770-L to LIC-CXA-770-H</t>
  </si>
  <si>
    <t>2TB 6G Hard Drive (Spare mfi1 and mfi2)</t>
  </si>
  <si>
    <t>480GB SSD (Spare mfi0)</t>
  </si>
  <si>
    <t>3TB 6G Hard Drive (Spare mfi1) 4U/5U</t>
  </si>
  <si>
    <t>1TB 6G Hard Drive (Spare mfi0) 4U</t>
  </si>
  <si>
    <t>2TB 6G Hard Drive (Spare mfi1) 4U</t>
  </si>
  <si>
    <t>SteelCentral Mobile Controller SMC-9000 Silver Support</t>
  </si>
  <si>
    <t>SteelCentral Mobile Controller SMC-9000 Gold Support</t>
  </si>
  <si>
    <t>SteelCentral Mobile Controller SMC-9000 Gold Plus Support</t>
  </si>
  <si>
    <t>SteelCentral Mobile Controller SMC-9000 Platinum Support</t>
  </si>
  <si>
    <t>SteelCentral Mobile Controller SMC-9000 Silver Support (RASP)</t>
  </si>
  <si>
    <t>SteelCentral Mobile Controller SMC-9000 Gold Support (RASP)</t>
  </si>
  <si>
    <t>SteelCentral Mobile Controller SMC-9000 Gold Plus Support (RASP)</t>
  </si>
  <si>
    <t>SteelCentral Mobile Controller SMC-9000 Platinum Support (RASP)</t>
  </si>
  <si>
    <t>UCXPL-T10K-P-LP</t>
  </si>
  <si>
    <t>SteelCentral UCExpert Enterprise Phone Subscription License - 10K Tier</t>
  </si>
  <si>
    <t>UCExpert Enterprise phone monthly subscription license (new or add-on) for accounts with 10,000 to 30,000 existing licenses.</t>
  </si>
  <si>
    <t>UCXPL-T30K-P-LP</t>
  </si>
  <si>
    <t>SteelCentral UCExpert Enterprise Phone Subscription License - 30K Tier</t>
  </si>
  <si>
    <t>UCExpert Enterprise phone monthly subscription license (new or add-on) for accounts with 30,000 to 100,000 existing licenses.</t>
  </si>
  <si>
    <t>UCXPL-T100K-P-LP</t>
  </si>
  <si>
    <t>SteelCentral UCExpert Enterprise Phone Subscription License - 100K Tier</t>
  </si>
  <si>
    <t>UCExpert Enterprise phone monthly subscription license (new or add-on) for accounts with 100,000 to 250,000 existing licenses.</t>
  </si>
  <si>
    <t>UCXPL-T250K-P-LP</t>
  </si>
  <si>
    <t>SteelCentral UCExpert Enterprise Phone Subscription License - 250K Tier</t>
  </si>
  <si>
    <t>UCExpert Enterprise phone monthly subscription license (new or add-on) for accounts with 250,000 or more existing licenses.</t>
  </si>
  <si>
    <t>UCXPM-T10K-P-LP</t>
  </si>
  <si>
    <t>SteelCentral UCExpert Standard Phone Subscription License - 10K Tier</t>
  </si>
  <si>
    <t>UCExpert Standard phone monthly subscription license (new or add-on) for accounts with 10,000 to 30,000 existing licenses.</t>
  </si>
  <si>
    <t>UCXPM-T30K-P-LP</t>
  </si>
  <si>
    <t>SteelCentral UCExpert Standard Phone Subscription License - 30K Tier</t>
  </si>
  <si>
    <t>UCExpert Standard phone monthly subscription license (new or add-on) for accounts with 30,000 to 100,000 existing licenses.</t>
  </si>
  <si>
    <t>UCXPM-T100K-P-LP</t>
  </si>
  <si>
    <t>SteelCentral UCExpert Standard Phone Subscription License - 100K Tier</t>
  </si>
  <si>
    <t>UCExpert Standard phone monthly subscription license (new or add-on) for accounts with 100,000 to 250,000 existing licenses.</t>
  </si>
  <si>
    <t>UCXPM-T250K-P-LP</t>
  </si>
  <si>
    <t>SteelCentral UCExpert Standard Phone Subscription License - 250K Tier</t>
  </si>
  <si>
    <t>UCExpert Standard phone monthly subscription license (new or add-on) for accounts with 250,000 or more existing licenses.</t>
  </si>
  <si>
    <t>UCXPL-T100K-P</t>
  </si>
  <si>
    <t>UCXPL-T250K-P</t>
  </si>
  <si>
    <t>UCXPM-T100K-P</t>
  </si>
  <si>
    <t>UCXPM-T250K-P</t>
  </si>
  <si>
    <t>MNT-RASP-SLV-UPG-CAG2260-F1-F2</t>
  </si>
  <si>
    <t>MNT-RASP-GLD-UPG-CAG2260-F1-F2</t>
  </si>
  <si>
    <t>MNT-RASP-GPL-UPG-CAG2260-F1-F2</t>
  </si>
  <si>
    <t>MNT-RASP-PLT-UPG-CAG2260-F1-F2</t>
  </si>
  <si>
    <t>MNT-RASP-SLV-UPG-CAG2260-F1-F3</t>
  </si>
  <si>
    <t>MNT-RASP-GLD-UPG-CAG2260-F1-F3</t>
  </si>
  <si>
    <t>MNT-RASP-GPL-UPG-CAG2260-F1-F3</t>
  </si>
  <si>
    <t>MNT-RASP-PLT-UPG-CAG2260-F1-F3</t>
  </si>
  <si>
    <t>MNT-RASP-SLV-UPG-CAG2260-F1-F4</t>
  </si>
  <si>
    <t>MNT-RASP-GLD-UPG-CAG2260-F1-F4</t>
  </si>
  <si>
    <t>MNT-RASP-GPL-UPG-CAG2260-F1-F4</t>
  </si>
  <si>
    <t>MNT-RASP-PLT-UPG-CAG2260-F1-F4</t>
  </si>
  <si>
    <t>MNT-RASP-SLV-UPG-CAG2260-F1-F5</t>
  </si>
  <si>
    <t>MNT-RASP-GLD-UPG-CAG2260-F1-F5</t>
  </si>
  <si>
    <t>MNT-RASP-GPL-UPG-CAG2260-F1-F5</t>
  </si>
  <si>
    <t>MNT-RASP-PLT-UPG-CAG2260-F1-F5</t>
  </si>
  <si>
    <t>MNT-RASP-SLV-UPG-CAG2260-F2-F3</t>
  </si>
  <si>
    <t>MNT-RASP-GLD-UPG-CAG2260-F2-F3</t>
  </si>
  <si>
    <t>MNT-RASP-GPL-UPG-CAG2260-F2-F3</t>
  </si>
  <si>
    <t>MNT-RASP-PLT-UPG-CAG2260-F2-F3</t>
  </si>
  <si>
    <t>MNT-RASP-SLV-UPG-CAG2260-F2-F4</t>
  </si>
  <si>
    <t>MNT-RASP-GLD-UPG-CAG2260-F2-F4</t>
  </si>
  <si>
    <t>MNT-RASP-GPL-UPG-CAG2260-F2-F4</t>
  </si>
  <si>
    <t>MNT-RASP-PLT-UPG-CAG2260-F2-F4</t>
  </si>
  <si>
    <t>MNT-RASP-SLV-UPG-CAG2260-F2-F5</t>
  </si>
  <si>
    <t>MNT-RASP-GLD-UPG-CAG2260-F2-F5</t>
  </si>
  <si>
    <t>MNT-RASP-GPL-UPG-CAG2260-F2-F5</t>
  </si>
  <si>
    <t>MNT-RASP-PLT-UPG-CAG2260-F2-F5</t>
  </si>
  <si>
    <t>MNT-RASP-SLV-UPG-CAG2260-F3-F4</t>
  </si>
  <si>
    <t>MNT-RASP-GLD-UPG-CAG2260-F3-F4</t>
  </si>
  <si>
    <t>MNT-RASP-GPL-UPG-CAG2260-F3-F4</t>
  </si>
  <si>
    <t>MNT-RASP-PLT-UPG-CAG2260-F3-F4</t>
  </si>
  <si>
    <t>MNT-RASP-SLV-UPG-CAG2260-F3-F5</t>
  </si>
  <si>
    <t>MNT-RASP-GLD-UPG-CAG2260-F3-F5</t>
  </si>
  <si>
    <t>MNT-RASP-GPL-UPG-CAG2260-F3-F5</t>
  </si>
  <si>
    <t>MNT-RASP-PLT-UPG-CAG2260-F3-F5</t>
  </si>
  <si>
    <t>MNT-RASP-SLV-UPG-CAG2260-F4-F5</t>
  </si>
  <si>
    <t>MNT-RASP-GLD-UPG-CAG2260-F4-F5</t>
  </si>
  <si>
    <t>MNT-RASP-GPL-UPG-CAG2260-F4-F5</t>
  </si>
  <si>
    <t>MNT-RASP-PLT-UPG-CAG2260-F4-F5</t>
  </si>
  <si>
    <t>W</t>
  </si>
  <si>
    <t>SD</t>
  </si>
  <si>
    <t>APM</t>
  </si>
  <si>
    <t>NPM</t>
  </si>
  <si>
    <t>SteelCentral AppResponse VoIP Module 1-250 Concurrent Calls</t>
  </si>
  <si>
    <t>SteelCentral AppResponse VoIP Module 1-500 Concurrent Calls</t>
  </si>
  <si>
    <t>SteelCentral AppResponse VoIP Module 1-1000 Concurrent Calls</t>
  </si>
  <si>
    <t>Eval SteelCentral AppResponse VoIP Module 1-250 Concurrent Calls</t>
  </si>
  <si>
    <t>Eval SteelCentral AppResponse VoIP Module 1-500 Concurrent Calls</t>
  </si>
  <si>
    <t>Eval SteelCentral AppResponse VoIP Module 1-1000 Concurrent Calls</t>
  </si>
  <si>
    <t>1TB 6G Hard Drive (Spare P0-P2)</t>
  </si>
  <si>
    <t>NETCBASE</t>
  </si>
  <si>
    <t>NetCollector Base</t>
  </si>
  <si>
    <t>NetCollector Base License</t>
  </si>
  <si>
    <t>NCCFG-S</t>
  </si>
  <si>
    <t>NetCollector CFG Capacity - S</t>
  </si>
  <si>
    <t>NetCollector Config collection for 1K devices</t>
  </si>
  <si>
    <t>NCCFG-M</t>
  </si>
  <si>
    <t>NetCollector CFG Capacity - M</t>
  </si>
  <si>
    <t>NetCollector Config collection for 3K devices</t>
  </si>
  <si>
    <t>NCCFG-H</t>
  </si>
  <si>
    <t>NetCollector CFG Capacity - H</t>
  </si>
  <si>
    <t>NetCollector Config collection for 5K devices</t>
  </si>
  <si>
    <t>NCCFG-VH</t>
  </si>
  <si>
    <t>NetCollector CFG Capacity - VH</t>
  </si>
  <si>
    <t>NetCollector Config collection for 10K devices</t>
  </si>
  <si>
    <t>NetCollector (Base sku requires License sku)</t>
  </si>
  <si>
    <t>NCPOLL-S</t>
  </si>
  <si>
    <t>NetCollector Polling - S</t>
  </si>
  <si>
    <t>Polling max 10K elements @ 5 minute polling interval or 2K @ 1 minute</t>
  </si>
  <si>
    <t>NCPOLL-M</t>
  </si>
  <si>
    <t>NetCollector Polling - M</t>
  </si>
  <si>
    <t>Polling max 30K elements @ 5 minute polling interval or 6K @ 1 minute</t>
  </si>
  <si>
    <t>NCPOLL-H</t>
  </si>
  <si>
    <t>NetCollector Polling - H</t>
  </si>
  <si>
    <t>Polling max 75K elements @ 5 minute polling interval or 15K @ 1 minute</t>
  </si>
  <si>
    <t>NetCollector Polling Options (Optional - one per Base)</t>
  </si>
  <si>
    <t>NetCollector other Options (Optional)</t>
  </si>
  <si>
    <t>NC3PP</t>
  </si>
  <si>
    <t>NetCollector Feature 3Party EMS Adapters</t>
  </si>
  <si>
    <t>Third Party Adapter for NetCollector</t>
  </si>
  <si>
    <t>NETPL</t>
  </si>
  <si>
    <t>NetPlanner</t>
  </si>
  <si>
    <t>Network Planner</t>
  </si>
  <si>
    <t>NETAU</t>
  </si>
  <si>
    <t>NetAuditor</t>
  </si>
  <si>
    <t>Net Auditor</t>
  </si>
  <si>
    <t>NACARR</t>
  </si>
  <si>
    <t>CarrierAuditor</t>
  </si>
  <si>
    <t>Carrier Module for NetAuditor</t>
  </si>
  <si>
    <t>NPCARR</t>
  </si>
  <si>
    <t>CarrierPlanner</t>
  </si>
  <si>
    <t>Carrier Module for NetPlanner</t>
  </si>
  <si>
    <t>NPOPT</t>
  </si>
  <si>
    <t>OpticalPlanner</t>
  </si>
  <si>
    <t>Optical Module for NetPlanner</t>
  </si>
  <si>
    <t>NPNMP</t>
  </si>
  <si>
    <t>NetMapper Module for NetPlanner</t>
  </si>
  <si>
    <t>NETCBASE-E</t>
  </si>
  <si>
    <t>Eval NetCollector Base</t>
  </si>
  <si>
    <t>Eval NetCollector Base License</t>
  </si>
  <si>
    <t>Evaluation NetCollector Polling Options (Optional - one per Base)</t>
  </si>
  <si>
    <t>Evaluation NetCollector other Options (Optional)</t>
  </si>
  <si>
    <t>NETPL-E</t>
  </si>
  <si>
    <t>Eval NetPlanner</t>
  </si>
  <si>
    <t>Eval Network Planner</t>
  </si>
  <si>
    <t>NETAU-E</t>
  </si>
  <si>
    <t>Eval NetAuditor</t>
  </si>
  <si>
    <t>Eval Net Auditor</t>
  </si>
  <si>
    <t>NCPOLL-S-E</t>
  </si>
  <si>
    <t>Eval NetCollector Polling - S</t>
  </si>
  <si>
    <t>Eval Polling max 10K elements @ 5 minute polling interval or 2K @ 1 minute</t>
  </si>
  <si>
    <t>NCPOLL-M-E</t>
  </si>
  <si>
    <t>Eval NetCollector Polling - M</t>
  </si>
  <si>
    <t>Eval Polling max 30K elements @ 5 minute polling interval or 6K @ 1 minute</t>
  </si>
  <si>
    <t>NCPOLL-H-E</t>
  </si>
  <si>
    <t>Eval NetCollector Polling - H</t>
  </si>
  <si>
    <t>Eval Polling max 75K elements @ 5 minute polling interval or 15K @ 1 minute</t>
  </si>
  <si>
    <t>NC3PP-E</t>
  </si>
  <si>
    <t>Eval NetCollector Feature 3Party EMS Adapters</t>
  </si>
  <si>
    <t>Eval Third Party Adapter for NetCollector</t>
  </si>
  <si>
    <t>NACARR-E</t>
  </si>
  <si>
    <t>Eval CarrierAuditor</t>
  </si>
  <si>
    <t>Eval Carrier Module for NetAuditor</t>
  </si>
  <si>
    <t>NPCARR-E</t>
  </si>
  <si>
    <t>Eval CarrierPlanner</t>
  </si>
  <si>
    <t>Eval Carrier Module for NetPlanner</t>
  </si>
  <si>
    <t>NPOPT-E</t>
  </si>
  <si>
    <t>Eval OpticalPlanner</t>
  </si>
  <si>
    <t>Eval Optical Module for NetPlanner</t>
  </si>
  <si>
    <t>NPNMP-E</t>
  </si>
  <si>
    <t>Eval NetMapper Module for NetPlanner</t>
  </si>
  <si>
    <t>MNT-NETCBASE</t>
  </si>
  <si>
    <t>Support NetCollector Base</t>
  </si>
  <si>
    <t>MNT-RASP-NETCBASE</t>
  </si>
  <si>
    <t>Support NetCollector Base (RASP)</t>
  </si>
  <si>
    <t>MNT-NETPL</t>
  </si>
  <si>
    <t>Support NetPlanner</t>
  </si>
  <si>
    <t>MNT-RASP-NETPL</t>
  </si>
  <si>
    <t>Support NetPlanner (RASP)</t>
  </si>
  <si>
    <t>MNT-NETAU</t>
  </si>
  <si>
    <t>Support NetAuditor</t>
  </si>
  <si>
    <t>MNT-RASP-NETAU</t>
  </si>
  <si>
    <t>Support NetAuditor (RASP)</t>
  </si>
  <si>
    <t>MNT-NCCFG-S</t>
  </si>
  <si>
    <t>Support NetCollector CFG Capacity - S</t>
  </si>
  <si>
    <t>MNT-NCCFG-M</t>
  </si>
  <si>
    <t>Support NetCollector CFG Capacity - M</t>
  </si>
  <si>
    <t>MNT-NCCFG-H</t>
  </si>
  <si>
    <t>Support NetCollector CFG Capacity - H</t>
  </si>
  <si>
    <t>MNT-NCCFG-VH</t>
  </si>
  <si>
    <t>Support NetCollector CFG Capacity - VH</t>
  </si>
  <si>
    <t>MNT-RASP-NCCFG-H</t>
  </si>
  <si>
    <t>Support NetCollector CFG Capacity - H (RASP)</t>
  </si>
  <si>
    <t>MNT-RASP-NCCFG-M</t>
  </si>
  <si>
    <t>Support NetCollector CFG Capacity - M (RASP)</t>
  </si>
  <si>
    <t>MNT-RASP-NCCFG-S</t>
  </si>
  <si>
    <t>Support NetCollector CFG Capacity - S (RASP)</t>
  </si>
  <si>
    <t>MNT-RASP-NCCFG-VH</t>
  </si>
  <si>
    <t>Support NetCollector CFG Capacity - VH (RASP)</t>
  </si>
  <si>
    <t>MNT-NCPOLL-S</t>
  </si>
  <si>
    <t>Support NetCollector Polling - S</t>
  </si>
  <si>
    <t>MNT-NCPOLL-M</t>
  </si>
  <si>
    <t>Support NetCollector Polling - M</t>
  </si>
  <si>
    <t>MNT-NCPOLL-H</t>
  </si>
  <si>
    <t>Support NetCollector Polling - H</t>
  </si>
  <si>
    <t>MNT-RASP-NCPOLL-H</t>
  </si>
  <si>
    <t>Support NetCollector Polling - H (RASP)</t>
  </si>
  <si>
    <t>MNT-RASP-NCPOLL-M</t>
  </si>
  <si>
    <t>Support NetCollector Polling - M (RASP)</t>
  </si>
  <si>
    <t>MNT-RASP-NCPOLL-S</t>
  </si>
  <si>
    <t>Support NetCollector Polling - S (RASP)</t>
  </si>
  <si>
    <t>MNT-RASP-NC3PP</t>
  </si>
  <si>
    <t>Support NetCollector Feature 3Party EMS Adapters (RASP)</t>
  </si>
  <si>
    <t>MNT-NC3PP</t>
  </si>
  <si>
    <t>Support NetCollector Feature 3Party EMS Adapters</t>
  </si>
  <si>
    <t>MNT-NAPROV</t>
  </si>
  <si>
    <t>Support Provisioner</t>
  </si>
  <si>
    <t>MNT-RASP-NAPROV</t>
  </si>
  <si>
    <t>Support Provisioner (RASP)</t>
  </si>
  <si>
    <t>MNT-NACARR</t>
  </si>
  <si>
    <t>Support CarrierAuditor</t>
  </si>
  <si>
    <t>MNT-RASP-NACARR</t>
  </si>
  <si>
    <t>Support CarrierAuditor (RASP)</t>
  </si>
  <si>
    <t>MNT-NPCARR</t>
  </si>
  <si>
    <t>Support CarrierPlanner</t>
  </si>
  <si>
    <t>MNT-RASP-NPCARR</t>
  </si>
  <si>
    <t>Support CarrierPlanner (RASP)</t>
  </si>
  <si>
    <t>MNT-NPOPT</t>
  </si>
  <si>
    <t>Support OpticalPlanner</t>
  </si>
  <si>
    <t>MNT-RASP-NPOPT</t>
  </si>
  <si>
    <t>Support OpticalPlanner (RASP)</t>
  </si>
  <si>
    <t>MNT-NPNMP</t>
  </si>
  <si>
    <t>MNT-RASP-NPNMP</t>
  </si>
  <si>
    <t>Support FIPS License (SMC9000)</t>
  </si>
  <si>
    <t>Support FIPS License (SMC9000) - RASP</t>
  </si>
  <si>
    <t>FPS-009</t>
  </si>
  <si>
    <t>FIPS License (SMC9000)</t>
  </si>
  <si>
    <t>FPS-009-E</t>
  </si>
  <si>
    <t>Evaluation FIPS License (SMC9000)</t>
  </si>
  <si>
    <t>MNT-FPS-009</t>
  </si>
  <si>
    <t>MNT-RASP-FPS-009</t>
  </si>
  <si>
    <t>SteelCentral NPCM</t>
  </si>
  <si>
    <t>SteelCentral NPCM Support</t>
  </si>
  <si>
    <t>SteelCentral NPCM Support - RASP</t>
  </si>
  <si>
    <t>Support - SteelCentral NPCM</t>
  </si>
  <si>
    <t>Support NetMapper module for NetPlanner</t>
  </si>
  <si>
    <t>Support NetMapper module for NetPlanner (RASP)</t>
  </si>
  <si>
    <t>SteelHead CX 255 Appliance B020 with RiOS (TAA Compliant)</t>
  </si>
  <si>
    <t>License SteelHead CX 255 Ultra Low Appliance, 2Mbps,50 conn</t>
  </si>
  <si>
    <t>License SteelHead CX 255 Low Appliance, 6Mbps,75 conn</t>
  </si>
  <si>
    <t>License SteelHead CX 255 Mid Appliance, 6Mbps,150 conn</t>
  </si>
  <si>
    <t>License SteelHead CX 255 High Appliance, 6Mbps,230 conn</t>
  </si>
  <si>
    <t>Eval SteelHead CX 255 Appliance B020 with RiOS (TAA Compliant)</t>
  </si>
  <si>
    <t>Eval License SteelHead CX 255 Ultra Low Appliance, 2Mbps,50 conn</t>
  </si>
  <si>
    <t>Eval License SteelHead CX 255 Low Appliance, 6Mbps,75 conn</t>
  </si>
  <si>
    <t>Eval License SteelHead CX 255 Mid Appliance 255, 6Mbps,150 conn</t>
  </si>
  <si>
    <t>Eval License SteelHead CX 255 High Appliance, 6Mbps,230 conn</t>
  </si>
  <si>
    <t>Upgrade License SteelHead CX Appliance 255 Ultra Low to Low</t>
  </si>
  <si>
    <t>Upgrade License SteelHead CX Appliance 255 Ultra Low to Mid</t>
  </si>
  <si>
    <t>Upgrade License SteelHead CX Appliance 255 Ultra Low to High</t>
  </si>
  <si>
    <t>Upgrade License SteelHead CX Appliance 25 Low to Mid</t>
  </si>
  <si>
    <t>Upgrade License SteelHead CX Appliance 255 Low to High</t>
  </si>
  <si>
    <t>Upgrade License SteelHead CX Appliance 255 Mid to High</t>
  </si>
  <si>
    <t>Upgrade License SteelHead CX Appliance 555 Low to Mid</t>
  </si>
  <si>
    <t>Upgrade License SteelHead CX Appliance 555 Low to High</t>
  </si>
  <si>
    <t>License SteelHead 100Mbps add on - Very High model only</t>
  </si>
  <si>
    <t>Eval License SteelHead 100Mbps add on - Very High model only</t>
  </si>
  <si>
    <t>SCPS on SteelHead 150 Series</t>
  </si>
  <si>
    <t>SCPS Protocol License for SteelHead Models 150 Series</t>
  </si>
  <si>
    <t>SCPS on SteelHead 250 Series</t>
  </si>
  <si>
    <t>SCPS Protocol License for SteelHead Models 250 Series</t>
  </si>
  <si>
    <t>SCPS on SteelHead 550 Series</t>
  </si>
  <si>
    <t>SCPS Protocol License for SteelHead Models 550 Series</t>
  </si>
  <si>
    <t>SCPS on SteelHead 1050 Series</t>
  </si>
  <si>
    <t>SCPS Protocol License for SteelHead Models 1050 Series</t>
  </si>
  <si>
    <t>SCPS on SteelHead 2050 Series</t>
  </si>
  <si>
    <t>SCPS Protocol License for SteelHead Models 2050 Series</t>
  </si>
  <si>
    <t>SCPS on SteelHead 5050 Series</t>
  </si>
  <si>
    <t>SCPS Protocol License for SteelHead Models 5050 Series</t>
  </si>
  <si>
    <t>SCPS on SteelHead 6050 Series</t>
  </si>
  <si>
    <t>SCPS Protocol License for SteelHead Models 6050 Series</t>
  </si>
  <si>
    <t>SCPS on SteelHead 7050 Series</t>
  </si>
  <si>
    <t>SCPS Protocol License for SteelHead Models 7050 Series</t>
  </si>
  <si>
    <t>Evaluation SCPS on SteelHead 150 Series</t>
  </si>
  <si>
    <t>Evaluation SCPS Protocol License for SteelHead Models 150 Series</t>
  </si>
  <si>
    <t>Evaluation SCPS on SteelHead 250 Series</t>
  </si>
  <si>
    <t>Evaluation SCPS Protocol License for SteelHead Models 250 Series</t>
  </si>
  <si>
    <t>Evaluation SCPS on SteelHead 550 Series</t>
  </si>
  <si>
    <t>Evaluation SCPS Protocol License for SteelHead Models 550 Series</t>
  </si>
  <si>
    <t>Evaluation SCPS on SteelHead 1050 Series</t>
  </si>
  <si>
    <t>Evaluation SCPS Protocol License for SteelHead Models 1050 Series</t>
  </si>
  <si>
    <t>Evaluation SCPS on SteelHead 2050 Series</t>
  </si>
  <si>
    <t>Evaluation SCPS Protocol License for SteelHead Models 2050 Series</t>
  </si>
  <si>
    <t>Evaluation SCPS on SteelHead 5050 Series</t>
  </si>
  <si>
    <t>Evaluation SCPS Protocol License for SteelHead Models 5050 Series</t>
  </si>
  <si>
    <t>Evaluation SCPS on SteelHead 6050 Series</t>
  </si>
  <si>
    <t>Evaluation SCPS Protocol License for SteelHead Models 6050 Series</t>
  </si>
  <si>
    <t>Evaluation SCPS on SteelHead 7050 Series</t>
  </si>
  <si>
    <t>Evaluation SCPS Protocol License for SteelHead Models 7050 Series</t>
  </si>
  <si>
    <t>SCPS on SteelHead CX 150v Series Virtual Appliance</t>
  </si>
  <si>
    <t>SCPS Protocol License for SteelHead CX Models 150v Series Virtual Appliance</t>
  </si>
  <si>
    <t>SCPS on SteelHead CX 250v Series Virtual Appliance</t>
  </si>
  <si>
    <t>SCPS Protocol License for SteelHead CX Models 250v Series Virtual Appliance</t>
  </si>
  <si>
    <t>SCPS on SteelHead CX 550v Series Virtual Appliance</t>
  </si>
  <si>
    <t>SCPS Protocol License for SteelHead CX Models 550v Series Virtual Appliance</t>
  </si>
  <si>
    <t>SCPS on SteelHead CX 1050v Series Virtual Appliance</t>
  </si>
  <si>
    <t>SCPS Protocol License for SteelHead CX Models 1050v Series Virtual Appliance</t>
  </si>
  <si>
    <t>SCPS on SteelHead CX 2050v Series Virtual Appliance</t>
  </si>
  <si>
    <t>SCPS Protocol License for SteelHead CX Models 2050v Series Virtual Appliance</t>
  </si>
  <si>
    <t>Evaluation SCPS on SteelHead CX 150v Series Virtual Appliance</t>
  </si>
  <si>
    <t>Evaluation SCPS Protocol License for SteelHead CX Models 150v Series Virtual Appliance</t>
  </si>
  <si>
    <t>Evaluation SCPS on SteelHead CX 250v Series Virtual Appliance</t>
  </si>
  <si>
    <t>Evaluation SCPS Protocol License for SteelHead CX Models 250v Series Virtual Appliance</t>
  </si>
  <si>
    <t>Evaluation SCPS on SteelHead CX 550v Series Virtual Appliance</t>
  </si>
  <si>
    <t>Evaluation SCPS Protocol License for SteelHead CX Models 550v Seriees</t>
  </si>
  <si>
    <t>Evaluation SCPS on SteelHead CX 1050v Series Virtual Appliance</t>
  </si>
  <si>
    <t>Evaluation SCPS Protocol License for SteelHead CX Models 1050v Series Virtual Appliance</t>
  </si>
  <si>
    <t>Evaluation SCPS on SteelHead CX 2050v Series Virtual Appliance</t>
  </si>
  <si>
    <t>Evaluation SCPS Protocol License for SteelHead CX Models 2050v Series Virtual Appliance</t>
  </si>
  <si>
    <t>All models- SteelHead, Cascade</t>
  </si>
  <si>
    <t>SteelCentral Mobile Controller 9000 Appliance Base</t>
  </si>
  <si>
    <t>Eval SteelCentral Mobile Controller 9000 Appliance Base</t>
  </si>
  <si>
    <t>License SteelCentral Mobile Controller 9000, 40 concurrent users</t>
  </si>
  <si>
    <t>Eval License SteelCentral Mobile Controller 9000, 40 concurrent users</t>
  </si>
  <si>
    <t>Eval SteelHead Mobile 10 users</t>
  </si>
  <si>
    <t>License SteelCentral Mobile Controller,  add on pack, 10 users</t>
  </si>
  <si>
    <t>Evaluation License for SteelHead Mobile Server Pack</t>
  </si>
  <si>
    <t>SteelHead Mobile 10 users</t>
  </si>
  <si>
    <t>License SteelCentral Mobile Controller, add on pack, 10 Users</t>
  </si>
  <si>
    <t>SteelHead Mobile Server Pack 10 licenses</t>
  </si>
  <si>
    <t>Eval CMC Appliance Additional SteelHead Management License 10-pack</t>
  </si>
  <si>
    <t>Eval 10-pack of SteelHead Management Licenses for the CMC Appliance (each 10-pack manages 10 additional SteelHead Devices)</t>
  </si>
  <si>
    <t>90 Day Trial Virtual CMC SteelHead Management License - 10 pack</t>
  </si>
  <si>
    <t>SteelHead CX Appliance 255 Silver Support</t>
  </si>
  <si>
    <t>SteelHead CX Appliance 255 Gold Support</t>
  </si>
  <si>
    <t>SteelHead CX Appliance 255 Gold Plus Support</t>
  </si>
  <si>
    <t>SteelHead CX Appliance 255 Platinum Support</t>
  </si>
  <si>
    <t>SteelHead CX Appliance 255 Silver RASP Support</t>
  </si>
  <si>
    <t>SteelHead CX Appliance 255 Gold RASP Support</t>
  </si>
  <si>
    <t>SteelHead CX Appliance 255 Gold Plus RASP Support</t>
  </si>
  <si>
    <t>SteelHead CX Appliance 255 Platinum RASP Support</t>
  </si>
  <si>
    <t>SteelHead CX Appliance 555 Silver Support</t>
  </si>
  <si>
    <t>SteelHead CX Appliance 555 Gold Support</t>
  </si>
  <si>
    <t>SteelHead CX Appliance 555 Gold Plus Support</t>
  </si>
  <si>
    <t>SteelHead CX Appliance 555 Platinum Support</t>
  </si>
  <si>
    <t>SteelHead CX Appliance 555 Silver RASP Support</t>
  </si>
  <si>
    <t>SteelHead CX Appliance 555 Gold RASP Support</t>
  </si>
  <si>
    <t>SteelHead CX Appliance 555 Gold Plus RASP Support</t>
  </si>
  <si>
    <t>SteelHead CX Appliance 555 Platinum RASP Support</t>
  </si>
  <si>
    <t>SteelHead CX Appliance 570 Silver Support</t>
  </si>
  <si>
    <t>SteelHead CX Appliance 570 Gold Support</t>
  </si>
  <si>
    <t>SteelHead CX Appliance 570 Gold Plus Support</t>
  </si>
  <si>
    <t>SteelHead CX Appliance 570 Platinum Support</t>
  </si>
  <si>
    <t>SteelHead CX Appliance 570 Silver RASP Support</t>
  </si>
  <si>
    <t>SteelHead CX Appliance 570 Gold RASP Support</t>
  </si>
  <si>
    <t>SteelHead CX Appliance 570 Gold Plus RASP Support</t>
  </si>
  <si>
    <t>SteelHead CX Appliance 570 Platinum RASP Support</t>
  </si>
  <si>
    <t>SteelHead CX Appliance 1555 Silver Support</t>
  </si>
  <si>
    <t>SteelHead CX Appliance 1555 Gold Support</t>
  </si>
  <si>
    <t>SteelHead CX Appliance 1555 Gold Plus Support</t>
  </si>
  <si>
    <t>SteelHead CX Appliance 1555 Platinum Support</t>
  </si>
  <si>
    <t>SteelHead CX Appliance 1555 Silver RASP Support</t>
  </si>
  <si>
    <t>SteelHead CX Appliance 1555 Gold RASP Support</t>
  </si>
  <si>
    <t>SteelHead CX Appliance 1555 Gold Plus RASP Support</t>
  </si>
  <si>
    <t>SteelHead CX Appliance 1555 Platinum RASP Support</t>
  </si>
  <si>
    <t>SteelHead CX Appliance 770 Silver Support</t>
  </si>
  <si>
    <t>SteelHead CX Appliance 770 Gold Support</t>
  </si>
  <si>
    <t>SteelHead CX Appliance 770 Gold Plus Support</t>
  </si>
  <si>
    <t>SteelHead CX Appliance 770 Platinum Support</t>
  </si>
  <si>
    <t>SteelHead CX Appliance 770 Silver RASP Support</t>
  </si>
  <si>
    <t>SteelHead CX Appliance 770 Gold RASP Support</t>
  </si>
  <si>
    <t>SteelHead CX Appliance 770 Gold Plus RASP Support</t>
  </si>
  <si>
    <t>SteelHead CX Appliance 770 Platinum RASP Support</t>
  </si>
  <si>
    <t>SteelHead CX Appliance 5055 Silver Support</t>
  </si>
  <si>
    <t>SteelHead CX Appliance 5055 Gold Support</t>
  </si>
  <si>
    <t>SteelHead CX Appliance 5055 Gold Plus Support</t>
  </si>
  <si>
    <t>SteelHead CX Appliance 5055 Platinum Support</t>
  </si>
  <si>
    <t>SteelHead CX Appliance 5055 Silver RASP Support</t>
  </si>
  <si>
    <t>SteelHead CX Appliance 5055 Gold RASP Support</t>
  </si>
  <si>
    <t>SteelHead CX Appliance 5055 Gold Plus RASP Support</t>
  </si>
  <si>
    <t>SteelHead CX Appliance 5055 Platinum RASP Support</t>
  </si>
  <si>
    <t>SteelHead CX Appliance 7055 Silver Support</t>
  </si>
  <si>
    <t>SteelHead CX Appliance 7055 Gold Support</t>
  </si>
  <si>
    <t>SteelHead CX Appliance 7055 Gold Plus Support</t>
  </si>
  <si>
    <t>SteelHead CX Appliance 7055 Platinum Support</t>
  </si>
  <si>
    <t>SteelHead CX Appliance 7055 Silver RASP Support</t>
  </si>
  <si>
    <t>SteelHead CX Appliance 7055 Gold RASP Support</t>
  </si>
  <si>
    <t>SteelHead CX Appliance 7055 Gold Plus RASP Support</t>
  </si>
  <si>
    <t>SteelHead CX Appliance 7055 Platinum RASP Support</t>
  </si>
  <si>
    <t>SteelHead EX Appliance 560 Silver Support</t>
  </si>
  <si>
    <t>SteelHead EX Appliance 560 Gold Support</t>
  </si>
  <si>
    <t>SteelHead EX Appliance 560 Gold Plus Support</t>
  </si>
  <si>
    <t>SteelHead EX Appliance 560 Platinum Support</t>
  </si>
  <si>
    <t>SteelHead EX Appliance 560 Silver RASP Support</t>
  </si>
  <si>
    <t>SteelHead EX Appliance 560 Gold RASP Support</t>
  </si>
  <si>
    <t>SteelHead EX Appliance 560 Gold Plus RASP Support</t>
  </si>
  <si>
    <t>SteelHead EX Appliance 560 Platinum RASP Support</t>
  </si>
  <si>
    <t>SteelHead EX Appliance 760 Silver Support</t>
  </si>
  <si>
    <t>SteelHead EX Appliance 760 Gold Support</t>
  </si>
  <si>
    <t>SteelHead EX Appliance 760 Gold Plus Support</t>
  </si>
  <si>
    <t>SteelHead EX Appliance 760 Platinum Support</t>
  </si>
  <si>
    <t>SteelHead EX Appliance 760 Silver RASP Support</t>
  </si>
  <si>
    <t>SteelHead EX Appliance 760 Gold RASP Support</t>
  </si>
  <si>
    <t>SteelHead EX Appliance 760 Gold Plus RASP Support</t>
  </si>
  <si>
    <t>SteelHead EX Appliance 760 Platinum RASP Support</t>
  </si>
  <si>
    <t>SteelHead EX Appliance 1160 Silver Support</t>
  </si>
  <si>
    <t>SteelHead EX Appliance 1160 Gold Support</t>
  </si>
  <si>
    <t>SteelHead EX Appliance 1160 Gold Plus Support</t>
  </si>
  <si>
    <t>SteelHead EX Appliance 1160 Platinum Support</t>
  </si>
  <si>
    <t>SteelHead EX Appliance 1160 Silver RASP Support</t>
  </si>
  <si>
    <t>SteelHead EX Appliance 1160 Gold RASP Support</t>
  </si>
  <si>
    <t>SteelHead EX Appliance 1160 Gold Plus RASP Support</t>
  </si>
  <si>
    <t>SteelHead EX Appliance 1160 Platinum RASP Support</t>
  </si>
  <si>
    <t>SteelHead 250 Silver Support</t>
  </si>
  <si>
    <t>Silver level annual support for SteelHead Appliance 250 Series</t>
  </si>
  <si>
    <t>SteelHead Interceptor 9350 Silver Support</t>
  </si>
  <si>
    <t>SteelHead Interceptor 9350 Gold Plus Support</t>
  </si>
  <si>
    <t>SteelHead Interceptor 9350 Platinum Support</t>
  </si>
  <si>
    <t>SteelHead 150v Virtual Appliance Support</t>
  </si>
  <si>
    <t>SteelHead 250v Virtual Appliance Support</t>
  </si>
  <si>
    <t>SteelHead 550v Virtual Appliance Support</t>
  </si>
  <si>
    <t>SteelHead 1050v Virtual Appliance Support</t>
  </si>
  <si>
    <t>SteelHead 2050v Virtual Appliance Support</t>
  </si>
  <si>
    <t>SteelHead 150v Virtual Appliance Support (RASP)</t>
  </si>
  <si>
    <t>SteelHead 250v Virtual Appliance Support (RASP)</t>
  </si>
  <si>
    <t>SteelHead 550v Virtual Appliance Support (RASP)</t>
  </si>
  <si>
    <t>SteelHead 1050v Virtual Appliance Support (RASP)</t>
  </si>
  <si>
    <t>SteelHead 2050v Virtual Appliance Support (RASP)</t>
  </si>
  <si>
    <t>SteelHead 255v Virtual Appliance Support</t>
  </si>
  <si>
    <t>SteelHead 555v Virtual Appliance Support</t>
  </si>
  <si>
    <t>SteelHead 755v Virtual Appliance Support</t>
  </si>
  <si>
    <t>SteelHead 1555v Virtual Appliance Support</t>
  </si>
  <si>
    <t>SteelHead 5055v Virtual Appliance Support</t>
  </si>
  <si>
    <t>SteelHead 7055v Virtual Appliance Support</t>
  </si>
  <si>
    <t>SteelHead 255v Virtual Appliance Support (RASP)</t>
  </si>
  <si>
    <t>SteelHead 555v Virtual Appliance Support (RASP)</t>
  </si>
  <si>
    <t>SteelHead 755v Virtual Appliance Support (RASP)</t>
  </si>
  <si>
    <t>SteelHead 1555v Virtual Appliance Support (RASP)</t>
  </si>
  <si>
    <t>SteelHead 5055v Virtual Appliance Support (RASP)</t>
  </si>
  <si>
    <t>SteelHead 7055v Virtual Appliance Support (RASP)</t>
  </si>
  <si>
    <t>SteelCentral NetShark on EX for SteelHead model 1260 RASP Support</t>
  </si>
  <si>
    <t>Support SCPS on SteelHead 150 appliance series</t>
  </si>
  <si>
    <t>Support SCPS Protocol LIcense on SteelHead 150 appliance series</t>
  </si>
  <si>
    <t>Support SCPS on SteelHead 250 appliance series</t>
  </si>
  <si>
    <t>Support SCPS Protocol LIcense on SteelHead 250 appliance series</t>
  </si>
  <si>
    <t>Support SCPS on SteelHead 550 appliance series</t>
  </si>
  <si>
    <t>Support SCPS Protocol LIcense on SteelHead 550 appliance series</t>
  </si>
  <si>
    <t>Support SCPS on SteelHead 1050 appliance series</t>
  </si>
  <si>
    <t>Support SCPS Protocol LIcense on SteelHead 1050 appliance series</t>
  </si>
  <si>
    <t>Support SCPS on SteelHead 2050 appliance series</t>
  </si>
  <si>
    <t>Support SCPS Protocol LIcense on SteelHead 2050 appliance series</t>
  </si>
  <si>
    <t>Support SCPS on SteelHead 5050 appliance series</t>
  </si>
  <si>
    <t>Support SCPS Protocol LIcense on SteelHead 5050 appliance series</t>
  </si>
  <si>
    <t>Support SCPS on SteelHead 6050 appliance series</t>
  </si>
  <si>
    <t>Support SCPS Protocol LIcense on SteelHead 6050 appliance series</t>
  </si>
  <si>
    <t>Support SCPS on SteelHead 7050 appliance series</t>
  </si>
  <si>
    <t>Support SCPS Protocol LIcense on SteelHead 7050 appliance series</t>
  </si>
  <si>
    <t>Support SCPS on SteelHead 150 virtual appliance series</t>
  </si>
  <si>
    <t>Support SCPS Protocol LIcense on SteelHead 150 virtual appliance series</t>
  </si>
  <si>
    <t>Support SCPS on SteelHead 250 virtual appliance series</t>
  </si>
  <si>
    <t>Support SCPS Protocol LIcense on SteelHead 250 virtual appliance series</t>
  </si>
  <si>
    <t>Support SCPS on SteelHead 550 virtual appliance series</t>
  </si>
  <si>
    <t>Support SCPS Protocol LIcense on SteelHead 550 virtual appliance series</t>
  </si>
  <si>
    <t>Support SCPS on SteelHead 1050 virtual appliance series</t>
  </si>
  <si>
    <t>Support SCPS Protocol LIcense on SteelHead 1050 virtual appliance series</t>
  </si>
  <si>
    <t>Support SCPS on SteelHead 2050 virtual appliance series</t>
  </si>
  <si>
    <t>Support SCPS Protocol LIcense on SteelHead 2050 virtual appliance series</t>
  </si>
  <si>
    <t>Support SCPS on SteelHead 255 virtual appliance series</t>
  </si>
  <si>
    <t>Support SCPS Protocol License on SteelHead 255 virtual appliance series</t>
  </si>
  <si>
    <t>Support SCPS on SteelHead 555 virtual appliance series</t>
  </si>
  <si>
    <t>Support SCPS Protocol License on SteelHead 555 virtual appliance series</t>
  </si>
  <si>
    <t>Support SCPS on SteelHead 755 virtual appliance series</t>
  </si>
  <si>
    <t>Support SCPS Protocol License on SteelHead 755 virtual appliance series</t>
  </si>
  <si>
    <t>Support SCPS on SteelHead 1555 virtual appliance series</t>
  </si>
  <si>
    <t>Support SCPS Protocol License on SteelHead 1555 virtual appliance series</t>
  </si>
  <si>
    <t>Support SCPS on SteelHead 5055 virtual appliance series</t>
  </si>
  <si>
    <t>Support SCPS on SteelHead 7055 virtual appliance series</t>
  </si>
  <si>
    <t>Support SCPS on SteelHead 255 virtual appliance series (RASP)</t>
  </si>
  <si>
    <t>Support SCPS Protocol License on SteelHead 255 virtual appliance series (RASP)</t>
  </si>
  <si>
    <t>Support SCPS on SteelHead 555 virtual appliance series (RASP)</t>
  </si>
  <si>
    <t>Support SCPS Protocol License on SteelHead 555 virtual appliance series (RASP)</t>
  </si>
  <si>
    <t>Support SCPS on SteelHead 755 virtual appliance series (RASP)</t>
  </si>
  <si>
    <t>Support SCPS Protocol License on SteelHead 755 virtual appliance series (RASP)</t>
  </si>
  <si>
    <t>Support SCPS on SteelHead 1555 virtual appliance series (RASP)</t>
  </si>
  <si>
    <t>Support SCPS Protocol License on SteelHead 1555 virtual appliance series (RASP)</t>
  </si>
  <si>
    <t>Support SCPS on SteelHead 5055 virtual appliance series (RASP)</t>
  </si>
  <si>
    <t>Support SCPS on SteelHead 7055 virtual appliance series (RASP)</t>
  </si>
  <si>
    <t>Support SCPS on SteelHead 150 appliance series (RASP)</t>
  </si>
  <si>
    <t>Support SCPS Protocol License on SteelHead 150 appliance series (RASP)</t>
  </si>
  <si>
    <t>Support SCPS on SteelHead 250 appliance series (RASP)</t>
  </si>
  <si>
    <t>Support SCPS Protocol License on SteelHead 250 appliance series (RASP)</t>
  </si>
  <si>
    <t>Support SCPS on SteelHead 550 appliance series (RASP)</t>
  </si>
  <si>
    <t>Support SCPS Protocol License on SteelHead 550 appliance series (RASP)</t>
  </si>
  <si>
    <t>Support SCPS on SteelHead 1050 appliance series (RASP)</t>
  </si>
  <si>
    <t>Support SCPS Protocol License on SteelHead 1050 appliance series (RASP)</t>
  </si>
  <si>
    <t>Support SCPS on SteelHead 2050 appliance series (RASP)</t>
  </si>
  <si>
    <t>Support SCPS Protocol License on SteelHead 2050 appliance series (RASP)</t>
  </si>
  <si>
    <t>Support SCPS on SteelHead 5050 appliance series (RASP)</t>
  </si>
  <si>
    <t>Support SCPS Protocol License on SteelHead 5050 appliance series (RASP)</t>
  </si>
  <si>
    <t>Support SCPS on SteelHead 6050 appliance series (RASP)</t>
  </si>
  <si>
    <t>Support SCPS Protocol License on SteelHead 6050 appliance series (RASP)</t>
  </si>
  <si>
    <t>Support SCPS on SteelHead 7050 appliance series (RASP)</t>
  </si>
  <si>
    <t>Support SCPS Protocol License on SteelHead 7050 appliance series (RASP)</t>
  </si>
  <si>
    <t>Support SCPS on SteelHead 150 virtual appliance series (RASP)</t>
  </si>
  <si>
    <t>Support SCPS Protocol License on SteelHead 150 virtual appliance series (RASP)</t>
  </si>
  <si>
    <t>Support SCPS on SteelHead 250 virtual appliance series (RASP)</t>
  </si>
  <si>
    <t>Support SCPS Protocol License on SteelHead 250 virtual appliance series (RASP)</t>
  </si>
  <si>
    <t>Support SCPS on SteelHead 550 virtual appliance series (RASP)</t>
  </si>
  <si>
    <t>Support SCPS Protocol License on SteelHead 550 virtual appliance series (RASP)</t>
  </si>
  <si>
    <t>Support SCPS on SteelHead 1050 virtual appliance series (RASP)</t>
  </si>
  <si>
    <t>Support SCPS Protocol License on SteelHead 1050 virtual appliance series (RASP)</t>
  </si>
  <si>
    <t>Support SCPS on SteelHead 2050 virtual appliance series (RASP)</t>
  </si>
  <si>
    <t>Support SCPS Protocol License on SteelHead 2050 virtual appliance series (RASP)</t>
  </si>
  <si>
    <t>Support SCPS Protocol License on SteelHead 250 appliance series</t>
  </si>
  <si>
    <t>Support SCPS Protocol License on SteelHead 550 appliance series</t>
  </si>
  <si>
    <t>Support SCPS Protocol License on SteelHead 1050 appliance series</t>
  </si>
  <si>
    <t>Support SCPS Protocol License on SteelHead 2050 appliance series</t>
  </si>
  <si>
    <t>Support SCPS Protocol License on SteelHead 5050 appliance series</t>
  </si>
  <si>
    <t>Support SCPS Protocol License on SteelHead 6050 appliance series</t>
  </si>
  <si>
    <t>Support SCPS Protocol License on SteelHead 7050 appliance series</t>
  </si>
  <si>
    <t>SteelHead 3010 Silver Support</t>
  </si>
  <si>
    <t>Silver level annual support for SteelHead Appliance Model 3010</t>
  </si>
  <si>
    <t>SteelHead 3010 Gold Support</t>
  </si>
  <si>
    <t>Gold level annual support for SteelHead Appliance Model 3010</t>
  </si>
  <si>
    <t>SteelHead 3010 Plat. Support</t>
  </si>
  <si>
    <t>Platinum level annual support for SteelHead Appliance Model 3010</t>
  </si>
  <si>
    <t>SteelHead 3510 Silver Support</t>
  </si>
  <si>
    <t>Silver level annual support for SteelHead Appliance Model 3510</t>
  </si>
  <si>
    <t>SteelHead 3510 Gold Support</t>
  </si>
  <si>
    <t>Gold level annual support for SteelHead Appliance Model 3510</t>
  </si>
  <si>
    <t>SteelHead 3510 Plat. Support</t>
  </si>
  <si>
    <t>Platinum level annual support for SteelHead Appliance Model 3510</t>
  </si>
  <si>
    <t>SteelHead 5010 Silver Support</t>
  </si>
  <si>
    <t>Silver level annual support for SteelHead Appliance Model 5010</t>
  </si>
  <si>
    <t>SteelHead 5010 Gold Support</t>
  </si>
  <si>
    <t>Gold level annual support for SteelHead Appliance Model 5010</t>
  </si>
  <si>
    <t>SteelHead 5010 Plat. Support</t>
  </si>
  <si>
    <t>Platinum level annual support for SteelHead Appliance Model 5010</t>
  </si>
  <si>
    <t>Silver level annual support for SteelHead model 100 to 200 upgrade</t>
  </si>
  <si>
    <t>Gold level annual support for SteelHead model 100 to 200 upgrade</t>
  </si>
  <si>
    <t>Gold Plus level support for SteelHead model 100 to 200 upgrade</t>
  </si>
  <si>
    <t>Silver level annual support for SteelHead model 200 to 300 upgrade</t>
  </si>
  <si>
    <t>Gold level annual support for SteelHead model 200 to 300 upgrade</t>
  </si>
  <si>
    <t>Gold Plus level support for SteelHead model 200 to 300 upgrade</t>
  </si>
  <si>
    <t>Silver level annual support for SteelHead model 100 to 300 upgrade</t>
  </si>
  <si>
    <t>Gold level annual support for SteelHead model 100 to 300 upgrade</t>
  </si>
  <si>
    <t>Gold Plus level support for SteelHead model 100 to 300 upgrade</t>
  </si>
  <si>
    <t>Silver level annual support for SteelHead model 520 to 1020 upgrade</t>
  </si>
  <si>
    <t>Gold level annual support for SteelHead model 520 to 1020 upgrade</t>
  </si>
  <si>
    <t>Gold Plus level support for SteelHead model 520 to 1020 upgrade</t>
  </si>
  <si>
    <t>Platinum level annual support for SteelHead model 520 to 1020 upgrade</t>
  </si>
  <si>
    <t>Silver level annual support for SteelHead model 1020 to 1520 upgrade</t>
  </si>
  <si>
    <t>Gold level annual support for SteelHead model 1020 to 1520 upgrade</t>
  </si>
  <si>
    <t>Gold Plus level support for SteelHead model 1020 to 1520 upgrade</t>
  </si>
  <si>
    <t>Platinum level annual support for SteelHead model 1020 to 1520 upgrade</t>
  </si>
  <si>
    <t>Silver level annual support for SteelHead model 520 to 1520 upgrade</t>
  </si>
  <si>
    <t>Gold level annual support for SteelHead model 520 to 1520 upgrade</t>
  </si>
  <si>
    <t>Gold Plus level support for SteelHead model 520 to 1520 upgrade</t>
  </si>
  <si>
    <t>Platinum level annual support for SteelHead model 520 to 1520 upgrade</t>
  </si>
  <si>
    <t>Silver level annual support for SteelHead model 3010 to 3510 upgrade</t>
  </si>
  <si>
    <t>Gold level annual support for SteelHead model 3010 to 3510 upgrade</t>
  </si>
  <si>
    <t>Gold Plus level support for SteelHead model 3010 to 3510 upgrade</t>
  </si>
  <si>
    <t>Platinum level annual support for SteelHead model 3010 to 3510 upgrade</t>
  </si>
  <si>
    <t>Silver level RASP Support for SteelHead model 100 to 200 upgrade</t>
  </si>
  <si>
    <t>Gold level RASP Support for SteelHead model 100 to 200 upgrade</t>
  </si>
  <si>
    <t>Gold Plus level RASP support for SteelHead model 100 to 200 upgrade</t>
  </si>
  <si>
    <t>Silver level RASP Support for SteelHead model 200 to 300 upgrade</t>
  </si>
  <si>
    <t>Gold level RASP Support for SteelHead model 200 to 300 upgrade</t>
  </si>
  <si>
    <t>Gold Plus level RASP support for SteelHead model 200 to 300 upgrade</t>
  </si>
  <si>
    <t>Silver level RASP Support for SteelHead model 100 to 300 upgrade</t>
  </si>
  <si>
    <t>Gold level RASP Support for SteelHead model 100 to 300 upgrade</t>
  </si>
  <si>
    <t>Gold Plus level RASP support for SteelHead model 100 to 300 upgrade</t>
  </si>
  <si>
    <t>Silver level RASP Support for SteelHead model 520 to 1020 upgrade</t>
  </si>
  <si>
    <t>Gold level RASP Support for SteelHead model 520 to 1020 upgrade</t>
  </si>
  <si>
    <t>Gold Plus level RASP support for SteelHead model 520 to 1020 upgrade</t>
  </si>
  <si>
    <t>Platinum level RASP Support for SteelHead model 520 to 1020 upgrade</t>
  </si>
  <si>
    <t>Silver level RASP Support for SteelHead model 1020 to 1520 upgrade</t>
  </si>
  <si>
    <t>Gold level RASP Support for SteelHead model 1020 to 1520 upgrade</t>
  </si>
  <si>
    <t>Gold Plus level RASP support for SteelHead model 1020 to 1520 upgrade</t>
  </si>
  <si>
    <t>Platinum level RASP Support for SteelHead model 1020 to 1520 upgrade</t>
  </si>
  <si>
    <t>Silver level RASP Support for SteelHead model 520 to 1520 upgrade</t>
  </si>
  <si>
    <t>Gold level RASP Support for SteelHead model 520 to 1520 upgrade</t>
  </si>
  <si>
    <t>Gold Plus level RASP support for SteelHead model 520 to 1520 upgrade</t>
  </si>
  <si>
    <t>Platinum level RASP Support for SteelHead model 520 to 1520 upgrade</t>
  </si>
  <si>
    <t>Silver level annual RASP Support for SteelHead model 3010 to 3510 upgrade</t>
  </si>
  <si>
    <t>Gold level annual RASP Support for SteelHead model 3010 to 3510 upgrade</t>
  </si>
  <si>
    <t>Gold Plus level RASP support for SteelHead model 3010 to 3510 upgrade</t>
  </si>
  <si>
    <t>Platinum level annual RASP Support for SteelHead model 3010 to 3510 upgrade</t>
  </si>
  <si>
    <t>Annual Support for 10 SteelHead Mobile concurrent user licenses</t>
  </si>
  <si>
    <t>Support SteelCentral Mobile Controller add on pack-10 users</t>
  </si>
  <si>
    <t>Support License SteelCentral Mobile Controller 10 user (RASP)</t>
  </si>
  <si>
    <t>Support License SteelCentral Mobile Controller add on pack-10 Users</t>
  </si>
  <si>
    <t>Annual Support for SteelHead Mobile Server Pack</t>
  </si>
  <si>
    <t>RASP for SteelHead Mobile Server Pack</t>
  </si>
  <si>
    <t>SteelHead CX 255v Ultra Low Virtual Appliance</t>
  </si>
  <si>
    <t>SteelHead CX 255v Ultra Low (50 conn/2Mbps) Virtual Appliance</t>
  </si>
  <si>
    <t>SteelHead CX 255v Low Virtual Appliance</t>
  </si>
  <si>
    <t>SteelHead CX 255v Low (75 conn/6Mbps) Virtual Appliance</t>
  </si>
  <si>
    <t>SteelHead CX 255v Mid Virtual Appliance</t>
  </si>
  <si>
    <t>SteelHead CX 255 -Mid (150 conn/6Mbps) Virtual Appliance</t>
  </si>
  <si>
    <t>SteelHead CX 255v High Virtual Appliance</t>
  </si>
  <si>
    <t>SteelHead CX 255v High (230 conn/6Mbps) Virtual Appliance</t>
  </si>
  <si>
    <t>SteelHead CX 555v Low Virtual Appliance</t>
  </si>
  <si>
    <t>SteelHead CX 5555v Low (250 conn/6Mbps) Virtual Appliance</t>
  </si>
  <si>
    <t>SteelHead CX 555v Mid Virtual Appliance</t>
  </si>
  <si>
    <t>SteelHead CX 5555v Mid (400 conn/10Mbps) Virtual Appliance</t>
  </si>
  <si>
    <t>SteelHead CX 555v High Virtual Appliance</t>
  </si>
  <si>
    <t>SteelHead CX 5555v High (650 conn/10Mbps) Virtual Appliance</t>
  </si>
  <si>
    <t>SteelHead CX 755v Low Virtual Appliance</t>
  </si>
  <si>
    <t>SteelHead CX 755v Low (900 conn/10Mbps) Virtual Appliance</t>
  </si>
  <si>
    <t>SteelHead CX 755v Mid Virtual Appliance</t>
  </si>
  <si>
    <t>SteelHead CX 755v Mid (1500 conn/10Mbps) Virtual Appliance</t>
  </si>
  <si>
    <t>SteelHead CX 755v High Virtual Appliance</t>
  </si>
  <si>
    <t>SteelHead CX 755v High (2300 conn/20Mbps) Virtual Appliance</t>
  </si>
  <si>
    <t>SteelHead CX 1555v Low Virtual Appliance</t>
  </si>
  <si>
    <t>Virtual Steelhead CX 1555v Low (3000 conn/50Mbps) Virtual Appliance</t>
  </si>
  <si>
    <t>SteelHead CX 1555v Mid Virtual Appliance</t>
  </si>
  <si>
    <t>Virtual Steelhead CX 1555v Mid (4500 conn/50Mbps) Virtual Appliance</t>
  </si>
  <si>
    <t>SteelHead CX 1555v High Virtual Appliance</t>
  </si>
  <si>
    <t>Virtual Steelhead CX 1555v High (6000 conn/100Mbps) Virtual Appliance</t>
  </si>
  <si>
    <t>SteelHead CX 5055v Mid Virtual Appliance</t>
  </si>
  <si>
    <t>SteelHead CX 5055v High Virtual Appliance</t>
  </si>
  <si>
    <t>SteelHead CX 7055v Low Virtual Appliance</t>
  </si>
  <si>
    <t>SteelHead CX 7055v Mid Virtual Appliance</t>
  </si>
  <si>
    <t>Evaluation SteelHead CX 255v Ultra Low Virtual Appliance</t>
  </si>
  <si>
    <t>Evaluation SteelHead CX 255v Ultra Low (50 conn/2Mbps)</t>
  </si>
  <si>
    <t>Evaluation SteelHead CX 255v Low Virtual Appliance</t>
  </si>
  <si>
    <t>Evaluation SteelHead CX 255v Low (75 conn/6Mbps) Virtual Appliance</t>
  </si>
  <si>
    <t>Evaluation SteelHead CX 255v Mid Virtual Appliance</t>
  </si>
  <si>
    <t>Evaluation SteelHead CX 255v Mid (150 conn/6Mbps) Virtual Appliance</t>
  </si>
  <si>
    <t>Evaluation SteelHead CX 255v High Virtual Appliance</t>
  </si>
  <si>
    <t>Evaluation SteelHead CX 255v High (230 conn/6Mbps) Virtual Appliance</t>
  </si>
  <si>
    <t>Evaluation SteelHead CX 555v Low Virtual Appliance</t>
  </si>
  <si>
    <t>Evaluation SteelHead CX 555v Low (250 conn/6Mbps) Virtual Appliance</t>
  </si>
  <si>
    <t>Evaluation SteelHead CX 555v Mid Virtual Appliance</t>
  </si>
  <si>
    <t>Evaluation SteelHead CX 555v Mid (400 conn/10Mbps) Virtual Appliance</t>
  </si>
  <si>
    <t>Evaluation SteelHead CX 555v High Virtual Appliance</t>
  </si>
  <si>
    <t>Evaluation SteelHead CX 555v High (650 conn/10Mbps) Virtual Appliance</t>
  </si>
  <si>
    <t>Evaluation SteelHead CX 755v Low Virtual Appliance</t>
  </si>
  <si>
    <t>Evaluation SteelHead CX 755v Low (900 conn/10Mbps) Virtual Appliance</t>
  </si>
  <si>
    <t>Evaluation SteelHead CX 755v Mid Virtual Appliance</t>
  </si>
  <si>
    <t>Evaluation SteelHead CX 755v Mid (1500 conn/10Mbps) Virtual Appliance</t>
  </si>
  <si>
    <t>Evaluation SteelHead CX 755v High Virtual Appliance</t>
  </si>
  <si>
    <t>Evaluation SteelHead CX 755v High (2300 conn/20Mbps) Virtual Appliance</t>
  </si>
  <si>
    <t>Evaluation SteelHead CX 1555v Low Virtual Appliance</t>
  </si>
  <si>
    <t>Evaluation SteelHead CX 1555v Low (3000 conn/50Mbps) Virtual Appliance</t>
  </si>
  <si>
    <t>Evaluation SteelHead CX 1555v Mid Virtual Appliance</t>
  </si>
  <si>
    <t>Evaluation SteelHead CX 1555v Mid (4500 conn/50Mbps) Virtual Appliance</t>
  </si>
  <si>
    <t>Evaluation SteelHead CX 1555v High Virtual Appliance</t>
  </si>
  <si>
    <t>Evaluation SteelHead CX 1555v High (6000 conn/100Mbps) Virtual Appliance</t>
  </si>
  <si>
    <t>Evaluation SteelHead 5055v Mid Virtual Appliance</t>
  </si>
  <si>
    <t>Evaluation SteelHead 5055v High Virtual Appliance</t>
  </si>
  <si>
    <t>Evaluation SteelHead 7055v Low Virtual Appliance</t>
  </si>
  <si>
    <t>Evaluation SteelHead 7055v Mid Virtual Appliance</t>
  </si>
  <si>
    <t>SteelHead CX 1555v High (NOT FOR RESALE) Virtual Appliance</t>
  </si>
  <si>
    <t>SteelHead CX 5055v High (NOT FOR RESALE) Virtual Appliance</t>
  </si>
  <si>
    <t>SteelHead CX 7055v Mid (NOT FOR RESALE) Virtual Appliance</t>
  </si>
  <si>
    <t>SCPS on SteelHead 255v Series Virtual Appliance</t>
  </si>
  <si>
    <t>SCPS Protocol License for SteelHead Models 255v Series Virtual Appliance</t>
  </si>
  <si>
    <t>SCPS on SteelHead 555v Series Virtual Appliance</t>
  </si>
  <si>
    <t>SCPS Protocol License for SteelHead Models 555v Seriees</t>
  </si>
  <si>
    <t>SCPS on SteelHead 755v Series Virtual Appliance</t>
  </si>
  <si>
    <t>SCPS Protocol License for SteelHead Models 755v Series Virtual Appliance</t>
  </si>
  <si>
    <t>SCPS on SteelHead 1555v Series Virtual Appliance</t>
  </si>
  <si>
    <t>SCPS Protocol License for SteelHead Models 1555v Series Virtual Appliance</t>
  </si>
  <si>
    <t>SCPS on SteelHead 5055v Virtual Appliance</t>
  </si>
  <si>
    <t>SCPS on SteelHead 7055v Virtual Appliance</t>
  </si>
  <si>
    <t>Evaluation SCPS on SteelHead 255v Series Virtual Appliance</t>
  </si>
  <si>
    <t>Evaluation SCPS Protocol License for SteelHead Models 255v Series Virtual Appliance</t>
  </si>
  <si>
    <t>Evaluation SCPS on SteelHead 555v Series Virtual Appliance</t>
  </si>
  <si>
    <t>Evaluation SCPS Protocol License for SteelHead Models 555v Seriees</t>
  </si>
  <si>
    <t>Evaluation SCPS on SteelHead 755v Series Virtual Appliance</t>
  </si>
  <si>
    <t>Evaluation SCPS Protocol License for SteelHead Models 755v Series Virtual Appliance</t>
  </si>
  <si>
    <t>Evaluation SCPS on SteelHead 1555v Series Virtual Appliance</t>
  </si>
  <si>
    <t>Evaluation SCPS Protocol License for SteelHead Models 1555v Series Virtual Appliance</t>
  </si>
  <si>
    <t>Evaluation SCPS on SteelHead 5055v Virtual Appliance</t>
  </si>
  <si>
    <t>Evaluation SCPS on SteelHead 7055v Virtual Appliance</t>
  </si>
  <si>
    <t>Upgrade SteelHead 255v Ultra Low to 255v Low Virtual Appliance</t>
  </si>
  <si>
    <t>Upgrade SteelHead 255v Ultra Low to 255v Mid Virtual Appliance</t>
  </si>
  <si>
    <t>Upgrade SteelHead 255v Ultra Low to 255v High Virtual Appliance</t>
  </si>
  <si>
    <t>Upgrade SteelHead 255v Low to 255v Mid Virtual Appliance</t>
  </si>
  <si>
    <t>Upgrade SteelHead 255v Low to 255v High Virtual Appliance</t>
  </si>
  <si>
    <t>Upgrade SteelHead 255v Mid to 255v High Virtual Appliance</t>
  </si>
  <si>
    <t>Upgrade SteelHead 255v Ultra Low to 555v Low Virtual Appliance</t>
  </si>
  <si>
    <t>Upgrade SteelHead 255v Low to 555v Low Virtual Appliance</t>
  </si>
  <si>
    <t>Upgrade SteelHead 255v Mid to 555v Low Virtual Appliance</t>
  </si>
  <si>
    <t>Upgrade SteelHead 255v High to 555v Low Virtual Appliance</t>
  </si>
  <si>
    <t>Upgrade SteelHead 255v Ultra Low to 555v Mid Virtual Appliance</t>
  </si>
  <si>
    <t>Upgrade SteelHead 255v Ultra Low to 555v High Virtual Appliance</t>
  </si>
  <si>
    <t>Upgrade SteelHead 255v Low to 555v Mid Virtual Appliance</t>
  </si>
  <si>
    <t>Upgrade SteelHead 255v Low to 555v High Virtual Appliance</t>
  </si>
  <si>
    <t>Upgrade SteelHead 255v Mid to 555v Mid Virtual Appliance</t>
  </si>
  <si>
    <t>Upgrade SteelHead 255v Mid to 555v High Virtual Appliance</t>
  </si>
  <si>
    <t>Upgrade SteelHead 255v High to 555v Mid Virtual Appliance</t>
  </si>
  <si>
    <t>Upgrade SteelHead 255v High to 555v High Virtual Appliance</t>
  </si>
  <si>
    <t>Upgrade SteelHead 255v Ultra Low to 755v Low Virtual Appliance</t>
  </si>
  <si>
    <t>Upgrade SteelHead 255v Ultra Low to 755v Mid Virtual Appliance</t>
  </si>
  <si>
    <t>Upgrade SteelHead 255v Ultra Low to 755v High Virtual Appliance</t>
  </si>
  <si>
    <t>Upgrade SteelHead 255v Low to 755v Low Virtual Appliance</t>
  </si>
  <si>
    <t>Upgrade SteelHead 255v Low to 755v Mid Virtual Appliance</t>
  </si>
  <si>
    <t>Upgrade SteelHead 255v Low to 755v High Virtual Appliance</t>
  </si>
  <si>
    <t>Upgrade SteelHead 255v Mid to 755v Low Virtual Appliance</t>
  </si>
  <si>
    <t>Upgrade SteelHead 255v Mid to 755v Mid Virtual Appliance</t>
  </si>
  <si>
    <t>Upgrade SteelHead 255v Mid to 755v High Virtual Appliance</t>
  </si>
  <si>
    <t>Upgrade SteelHead 255v High to 755v Low Virtual Appliance</t>
  </si>
  <si>
    <t>Upgrade SteelHead 255v High to 755v Mid Virtual Appliance</t>
  </si>
  <si>
    <t>Upgrade SteelHead 255v High to 755v High Virtual Appliance</t>
  </si>
  <si>
    <t>Upgrade SteelHead 255v Ultra Low to 1555v Low Virtual Appliance</t>
  </si>
  <si>
    <t>Upgrade SteelHead 255v Ultra Low to 1555v Mid Virtual Appliance</t>
  </si>
  <si>
    <t>Upgrade SteelHead 255v Ultra Low to 1555v High Virtual Appliance</t>
  </si>
  <si>
    <t>Upgrade SteelHead 255v Low to 1555v Low Virtual Appliance</t>
  </si>
  <si>
    <t>Upgrade SteelHead 255v Low to 1555v Mid Virtual Appliance</t>
  </si>
  <si>
    <t>Upgrade SteelHead 255v Low to 1555v High Virtual Appliance</t>
  </si>
  <si>
    <t>Upgrade SteelHead 255v Mid to 1555v Low Virtual Appliance</t>
  </si>
  <si>
    <t>Upgrade SteelHead 255v Mid to 1555v Mid Virtual Appliance</t>
  </si>
  <si>
    <t>Upgrade SteelHead 255v Mid to 1555v High Virtual Appliance</t>
  </si>
  <si>
    <t>Upgrade SteelHead 255v High to 1555v Low Virtual Appliance</t>
  </si>
  <si>
    <t>Upgrade SteelHead 255v High to 1555v Mid Virtual Appliance</t>
  </si>
  <si>
    <t>Upgrade SteelHead 255v High to 1555v High Virtual Appliance</t>
  </si>
  <si>
    <t>Upgrade SteelHead 555v Low to 555v Mid Virtual Appliance</t>
  </si>
  <si>
    <t>Upgrade SteelHead 555v Low to 555v High Virtual Appliance</t>
  </si>
  <si>
    <t>Upgrade SteelHead 555v Low to 755v Low Virtual Appliance</t>
  </si>
  <si>
    <t>Upgrade SteelHead 555v Low to 755v Mid Virtual Appliance</t>
  </si>
  <si>
    <t>Upgrade SteelHead 555v Low to 755v High Virtual Appliance</t>
  </si>
  <si>
    <t>Upgrade SteelHead 555v Low to 1555v Low Virtual Appliance</t>
  </si>
  <si>
    <t>Upgrade SteelHead 555v Low to 1555v Mid Virtual Appliance</t>
  </si>
  <si>
    <t>Upgrade SteelHead 555v Low to 1555v High Virtual Appliance</t>
  </si>
  <si>
    <t>Upgrade SteelHead 555v Mid to 555v High Virtual Appliance</t>
  </si>
  <si>
    <t>Upgrade SteelHead 555v Mid to 755v Low Virtual Appliance</t>
  </si>
  <si>
    <t>Upgrade SteelHead 555v Mid to 755v Mid Virtual Appliance</t>
  </si>
  <si>
    <t>Upgrade SteelHead 555v Mid to 755v High Virtual Appliance</t>
  </si>
  <si>
    <t>Upgrade SteelHead 555v Mid to 1555v Low Virtual Appliance</t>
  </si>
  <si>
    <t>Upgrade SteelHead 555v Mid to 1555v Mid Virtual Appliance</t>
  </si>
  <si>
    <t>Upgrade SteelHead 555v Mid to 1555v High Virtual Appliance</t>
  </si>
  <si>
    <t>Upgrade SteelHead 555v High to 755v Low Virtual Appliance</t>
  </si>
  <si>
    <t>Upgrade SteelHead 555v High to 755v Mid Virtual Appliance</t>
  </si>
  <si>
    <t>Upgrade SteelHead 555v High to 755v High Virtual Appliance</t>
  </si>
  <si>
    <t>Upgrade SteelHead 555v High to 1555v Low Virtual Appliance</t>
  </si>
  <si>
    <t>Upgrade SteelHead 555v High to 1555v Mid Virtual Appliance</t>
  </si>
  <si>
    <t>Upgrade SteelHead 555v High to 1555v High Virtual Appliance</t>
  </si>
  <si>
    <t>Upgrade SteelHead 755v Low to 755v Mid Virtual Appliance</t>
  </si>
  <si>
    <t>Upgrade SteelHead 755v Low to 755v High Virtual Appliance</t>
  </si>
  <si>
    <t>Upgrade SteelHead 755v Low to 1555vv Low Virtual Appliance</t>
  </si>
  <si>
    <t>Upgrade SteelHead 755v Low to 1555vv Mid Virtual Appliance</t>
  </si>
  <si>
    <t>Upgrade SteelHead 755v Low to 1555vv High Virtual Appliance</t>
  </si>
  <si>
    <t>Upgrade SteelHead 755v Mid to 755v High Virtual Appliance</t>
  </si>
  <si>
    <t>Upgrade SteelHead 755v Mid to 1555vv Low Virtual Appliance</t>
  </si>
  <si>
    <t>Upgrade SteelHead 755v Mid to 1555vv Mid Virtual Appliance</t>
  </si>
  <si>
    <t>Upgrade SteelHead 755v Mid to 1555vv High Virtual Appliance</t>
  </si>
  <si>
    <t>Upgrade SteelHead 755v High to 1555vv Low Virtual Appliance</t>
  </si>
  <si>
    <t>Upgrade SteelHead 755v High to 1555vv Mid Virtual Appliance</t>
  </si>
  <si>
    <t>Upgrade SteelHead 755v High to 1555vv High Virtual Appliance</t>
  </si>
  <si>
    <t>Upgrade SteelHead 1555v Low to 1555v Mid Virtual Appliance</t>
  </si>
  <si>
    <t>Upgrade SteelHead 1555v Low to 1555v High Virtual Appliance</t>
  </si>
  <si>
    <t>Upgrade SteelHead 1555v Mid to 1555v High Virtual Appliance</t>
  </si>
  <si>
    <t>Upgrade SteelHead 255v Ultra Low to 5055v Mid Virtual Appliance</t>
  </si>
  <si>
    <t>Upgrade SteelHead 255v Ultra Low to 5055v High Virtual Appliance</t>
  </si>
  <si>
    <t>Upgrade SteelHead 255v Ultra Low to 7055v Low Virtual Appliance</t>
  </si>
  <si>
    <t>Upgrade SteelHead 255v Ultra Low to 7055v Mid Virtual Appliance</t>
  </si>
  <si>
    <t>Upgrade SteelHead 255v Low to 5055v Mid Virtual Appliance</t>
  </si>
  <si>
    <t>Upgrade SteelHead 255v Low to 5055v High Virtual Appliance</t>
  </si>
  <si>
    <t>Upgrade SteelHead 255v Low to 7055v Low Virtual Appliance</t>
  </si>
  <si>
    <t>Upgrade SteelHead 255v Low to 7055v Mid Virtual Appliance</t>
  </si>
  <si>
    <t>Upgrade SteelHead 255v Mid to 5055v Mid Virtual Appliance</t>
  </si>
  <si>
    <t>Upgrade SteelHead 255v Mid to 5055v High Virtual Appliance</t>
  </si>
  <si>
    <t>Upgrade SteelHead 255v Mid to 7055v Low Virtual Appliance</t>
  </si>
  <si>
    <t>Upgrade SteelHead 255v Mid to 7055v Mid Virtual Appliance</t>
  </si>
  <si>
    <t>Upgrade SteelHead 255v High to 5055v Mid Virtual Appliance</t>
  </si>
  <si>
    <t>Upgrade SteelHead 255v High to 5055v High Virtual Appliance</t>
  </si>
  <si>
    <t>Upgrade SteelHead 255v High to 7055v Low Virtual Appliance</t>
  </si>
  <si>
    <t>Upgrade SteelHead 255v High to 7055v Mid Virtual Appliance</t>
  </si>
  <si>
    <t>Upgrade SteelHead 555v Low to 5055v Mid Virtual Appliance</t>
  </si>
  <si>
    <t>Upgrade SteelHead 555v Low to 5055v High Virtual Appliance</t>
  </si>
  <si>
    <t>Upgrade SteelHead 555v Low to 7055v Low Virtual Appliance</t>
  </si>
  <si>
    <t>Upgrade SteelHead 555v Low to 7055v Mid Virtual Appliance</t>
  </si>
  <si>
    <t>Upgrade SteelHead 555v Mid to 5055v Mid Virtual Appliance</t>
  </si>
  <si>
    <t>Upgrade SteelHead 555v Mid to 5055v High Virtual Appliance</t>
  </si>
  <si>
    <t>Upgrade SteelHead 555v Mid to 7055v Low Virtual Appliance</t>
  </si>
  <si>
    <t>Upgrade SteelHead 555v Mid to 7055v Mid Virtual Appliance</t>
  </si>
  <si>
    <t>Upgrade SteelHead 555v High to 5055v Mid Virtual Appliance</t>
  </si>
  <si>
    <t>Upgrade SteelHead 555v High to 5055v High Virtual Appliance</t>
  </si>
  <si>
    <t>Upgrade SteelHead 555v High to 7055v Low Virtual Appliance</t>
  </si>
  <si>
    <t>Upgrade SteelHead 555v High to 7055v Mid Virtual Appliance</t>
  </si>
  <si>
    <t>Upgrade SteelHead 755v Low to 5055v Mid Virtual Appliance</t>
  </si>
  <si>
    <t>Upgrade SteelHead 755v Low to 5055v High Virtual Appliance</t>
  </si>
  <si>
    <t>Upgrade SteelHead 755v Low to 7055v Low Virtual Appliance</t>
  </si>
  <si>
    <t>Upgrade SteelHead 755v Low to 7055v Mid Virtual Appliance</t>
  </si>
  <si>
    <t>Upgrade SteelHead 755v Mid to 5055v Mid Virtual Appliance</t>
  </si>
  <si>
    <t>Upgrade SteelHead 755v Mid to 5055v High Virtual Appliance</t>
  </si>
  <si>
    <t>Upgrade SteelHead 755v Mid to 7055v Low Virtual Appliance</t>
  </si>
  <si>
    <t>Upgrade SteelHead 755v Mid to 7055v Mid Virtual Appliance</t>
  </si>
  <si>
    <t>Upgrade SteelHead 755v High to 5055v Mid Virtual Appliance</t>
  </si>
  <si>
    <t>Upgrade SteelHead 755v High to 5055v High Virtual Appliance</t>
  </si>
  <si>
    <t>Upgrade SteelHead 755v High to 7055v Low Virtual Appliance</t>
  </si>
  <si>
    <t>Upgrade SteelHead 755v High to 7055v Mid Virtual Appliance</t>
  </si>
  <si>
    <t>Upgrade SteelHead 1555v Low to 5055v Mid Virtual Appliance</t>
  </si>
  <si>
    <t>Upgrade SteelHead 1555v Low to 5055v High Virtual Appliance</t>
  </si>
  <si>
    <t>Upgrade SteelHead 1555v Low to 7055v Low Virtual Appliance</t>
  </si>
  <si>
    <t>Upgrade SteelHead 1555v Low to 7055v Mid Virtual Appliance</t>
  </si>
  <si>
    <t>Upgrade SteelHead 1555v Mid to 5055v Mid Virtual Appliance</t>
  </si>
  <si>
    <t>Upgrade SteelHead 1555v Mid to 5055v High Virtual Appliance</t>
  </si>
  <si>
    <t>Upgrade SteelHead 1555v Mid to 7055v Low Virtual Appliance</t>
  </si>
  <si>
    <t>Upgrade SteelHead 1555v Mid to 7055v Mid Virtual Appliance</t>
  </si>
  <si>
    <t>Upgrade SteelHead 1555v High to 5055v Mid Virtual Appliance</t>
  </si>
  <si>
    <t>Upgrade SteelHead 1555v High to 5055v High Virtual Appliance</t>
  </si>
  <si>
    <t>Upgrade SteelHead 1555v High to 7055v Low Virtual Appliance</t>
  </si>
  <si>
    <t>Upgrade SteelHead 1555v High to 7055v Mid Virtual Appliance</t>
  </si>
  <si>
    <t>Upgrade SteelHead 5055v Mid to 5055v High Virtual Appliance</t>
  </si>
  <si>
    <t>Upgrade SteelHead 5055v Mid to 7055v Low Virtual Appliance</t>
  </si>
  <si>
    <t>Upgrade SteelHead 5055v Mid to 7055v Mid Virtual Appliance</t>
  </si>
  <si>
    <t>Upgrade SteelHead 5055v High to 7055v Low Virtual Appliance</t>
  </si>
  <si>
    <t>Upgrade SteelHead 5055v High to 7055v Mid Virtual Appliance</t>
  </si>
  <si>
    <t>Upgrade SteelHead 7055v Low to 7055v Mid Virtual Appliance</t>
  </si>
  <si>
    <t>Upgrade SteelHead 150v Mid to 250v Low Virtual Appliance</t>
  </si>
  <si>
    <t>Upgrade SteelHead 150v Mid to 250v Mid Virtual Appliance</t>
  </si>
  <si>
    <t>Upgrade SteelHead 150v Mid to 250v High Virtual Appliance</t>
  </si>
  <si>
    <t>Upgrade SteelHead 150v Mid to 550v Mid Virtual Appliance</t>
  </si>
  <si>
    <t>Upgrade SteelHead 150v Mid to 550v High Virtual Appliance</t>
  </si>
  <si>
    <t>Upgrade SteelHead 150v Mid to 1050v Low Virtual Appliance</t>
  </si>
  <si>
    <t>Upgrade SteelHead 150v Mid to 1050v Mid Virtual Appliance</t>
  </si>
  <si>
    <t>Upgrade SteelHead 150v Mid to 1050v High Virtual Appliance</t>
  </si>
  <si>
    <t>Upgrade SteelHead 150v Mid to 2050v Low Virtual Appliance</t>
  </si>
  <si>
    <t>Upgrade SteelHead 150v Mid to 2050v Mid Virtual Appliance</t>
  </si>
  <si>
    <t>Upgrade SteelHead 150v Mid to 2050v High Virtual Appliance</t>
  </si>
  <si>
    <t>Upgrade SteelHead 250v Low to 250v Mid Virtual Appliance</t>
  </si>
  <si>
    <t>Upgrade SteelHead 250v Low to 250v High Virtual Appliance</t>
  </si>
  <si>
    <t>Upgrade SteelHead 250v Low to 550v Mid Virtual Appliance</t>
  </si>
  <si>
    <t>Upgrade SteelHead 250v Low to 550v High Virtual Appliance</t>
  </si>
  <si>
    <t>Upgrade SteelHead 250v Low to 1050v Low Virtual Appliance</t>
  </si>
  <si>
    <t>Upgrade SteelHead 250v Low to 1050v Mid Virtual Appliance</t>
  </si>
  <si>
    <t>Upgrade SteelHead 250v Low to 1050v High Virtual Appliance</t>
  </si>
  <si>
    <t>Upgrade SteelHead 250v Low to 2050v Low Virtual Appliance</t>
  </si>
  <si>
    <t>Upgrade SteelHead 250v Low to 2050v Mid Virtual Appliance</t>
  </si>
  <si>
    <t>Upgrade SteelHead 250v Low to 2050v High Virtual Appliance</t>
  </si>
  <si>
    <t>Upgrade SteelHead 250v Mid to 250v High Virtual Appliance</t>
  </si>
  <si>
    <t>Upgrade SteelHead 250v Mid to 550v Mid Virtual Appliance</t>
  </si>
  <si>
    <t>Upgrade SteelHead 250v Mid to 550v High Virtual Appliance</t>
  </si>
  <si>
    <t>Upgrade SteelHead 250v Mid to 1050v Low Virtual Appliance</t>
  </si>
  <si>
    <t>Upgrade SteelHead 250v Mid to 1050v Mid Virtual Appliance</t>
  </si>
  <si>
    <t>Upgrade SteelHead 250v Mid to 1050v High Virtual Appliance</t>
  </si>
  <si>
    <t>Upgrade SteelHead 250v Mid to 2050v Low Virtual Appliance</t>
  </si>
  <si>
    <t>Upgrade SteelHead 250v Mid to 2050v Mid Virtual Appliance</t>
  </si>
  <si>
    <t>Upgrade SteelHead 250v Mid to 2050v High Virtual Appliance</t>
  </si>
  <si>
    <t>Upgrade SteelHead 250v High to 550v Mid Virtual Appliance</t>
  </si>
  <si>
    <t>Upgrade SteelHead 250v High to 550v High Virtual Appliance</t>
  </si>
  <si>
    <t>Upgrade SteelHead 250v High to 1050v Low Virtual Appliance</t>
  </si>
  <si>
    <t>Upgrade SteelHead 250v High to 1050v Mid Virtual Appliance</t>
  </si>
  <si>
    <t>Upgrade SteelHead 250v High to 1050v High Virtual Appliance</t>
  </si>
  <si>
    <t>Upgrade SteelHead 250v High to 2050v Low Virtual Appliance</t>
  </si>
  <si>
    <t>Upgrade SteelHead 250v High to 2050v Mid Virtual Appliance</t>
  </si>
  <si>
    <t>Upgrade SteelHead 250v High to 2050v High Virtual Appliance</t>
  </si>
  <si>
    <t>Upgrade SteelHead 550v Mid to 550v High Virtual Appliance</t>
  </si>
  <si>
    <t>Upgrade SteelHead 550v Mid to 1050v Low Virtual Appliance</t>
  </si>
  <si>
    <t>Upgrade SteelHead 550v Mid to 1050v Mid Virtual Appliance</t>
  </si>
  <si>
    <t>Upgrade SteelHead 550v Mid to 1050v High Virtual Appliance</t>
  </si>
  <si>
    <t>Upgrade SteelHead 550v Mid to 2050v Low Virtual Appliance</t>
  </si>
  <si>
    <t>Upgrade SteelHead 550v Mid to 2050v Mid Virtual Appliance</t>
  </si>
  <si>
    <t>Upgrade SteelHead 550v Mid to 2050v High Virtual Appliance</t>
  </si>
  <si>
    <t>Upgrade SteelHead 550v High to 1050v Low Virtual Appliance</t>
  </si>
  <si>
    <t>Upgrade SteelHead 550v High to 1050v Mid Virtual Appliance</t>
  </si>
  <si>
    <t>Upgrade SteelHead 550v High to 1050v High Virtual Appliance</t>
  </si>
  <si>
    <t>Upgrade SteelHead 550v High to 2050v Low Virtual Appliance</t>
  </si>
  <si>
    <t>Upgrade SteelHead 550v High to 2050v Mid Virtual Appliance</t>
  </si>
  <si>
    <t>Upgrade SteelHead 550v High to 2050v High Virtual Appliance</t>
  </si>
  <si>
    <t>Upgrade SteelHead 1050v Low to 1050v Mid Virtual Appliance</t>
  </si>
  <si>
    <t>Upgrade SteelHead 1050v Low to 1050v High Virtual Appliance</t>
  </si>
  <si>
    <t>Upgrade SteelHead 1050v Low to 2050v Low Virtual Appliance</t>
  </si>
  <si>
    <t>Upgrade SteelHead 1050v Low to 2050v Mid Virtual Appliance</t>
  </si>
  <si>
    <t>Upgrade SteelHead 1050v Low to 2050v High Virtual Appliance</t>
  </si>
  <si>
    <t>Upgrade SteelHead 1050v Mid to 1050v High Virtual Appliance</t>
  </si>
  <si>
    <t>Upgrade SteelHead 1050v Mid to 2050v Low Virtual Appliance</t>
  </si>
  <si>
    <t>Upgrade SteelHead 1050v Mid to 2050v Mid Virtual Appliance</t>
  </si>
  <si>
    <t>Upgrade SteelHead 1050v Mid to 2050v High Virtual Appliance</t>
  </si>
  <si>
    <t>Upgrade SteelHead 1050v High to 2050v Low Virtual Appliance</t>
  </si>
  <si>
    <t>Upgrade SteelHead 1050v High to 2050v Mid Virtual Appliance</t>
  </si>
  <si>
    <t>Upgrade SteelHead 1050v High to 2050v High Virtual Appliance</t>
  </si>
  <si>
    <t>Upgrade SteelHead 2050v Low to 2050v Mid Virtual Appliance</t>
  </si>
  <si>
    <t>Upgrade SteelHead 2050v Low to 2050v High Virtual Appliance</t>
  </si>
  <si>
    <t>Upgrade SteelHead 2050v Mid to 2050v High Virtual Appliance</t>
  </si>
  <si>
    <t>SteelHead 2050v High 90Mpbs upgrade Virtual Appliance</t>
  </si>
  <si>
    <t>Evaluation NetCollector (includes NCCFG-VH-E, NCPOLL-H-E and NC3PP-E)</t>
  </si>
  <si>
    <t>SCC-01000</t>
  </si>
  <si>
    <t>SCC-01000-BASE</t>
  </si>
  <si>
    <t>SCC-01000-BASE-E</t>
  </si>
  <si>
    <t>SCC-01000 Licenses</t>
  </si>
  <si>
    <t>SteelCentral Controller 1000 Appliance</t>
  </si>
  <si>
    <t>Evaluation SteelCentral Controller 1000 Appliance</t>
  </si>
  <si>
    <t>LIC-SCC-1000</t>
  </si>
  <si>
    <t>License SCC-1000 includes bundled 20 Appliances</t>
  </si>
  <si>
    <t>LIC-SCC-1000-E</t>
  </si>
  <si>
    <t>Evaluation License SCC-1000 includes bundled 20 Appliances</t>
  </si>
  <si>
    <t>SCC-HWA-MGT-10</t>
  </si>
  <si>
    <t>SCC Appliance Additional SteelHead Management License 10-pack</t>
  </si>
  <si>
    <t>SCC-HWA-MGT-10-E</t>
  </si>
  <si>
    <t>Eval SCC Appliance Additional SteelHead Management License 10-pack</t>
  </si>
  <si>
    <t>MNT-SLV-SCC-1000</t>
  </si>
  <si>
    <t>SCC-1000 Silver Support</t>
  </si>
  <si>
    <t>MNT-GLD-SCC-1000</t>
  </si>
  <si>
    <t>SCC-1000 Gold Support</t>
  </si>
  <si>
    <t>MNT-GPL-SCC-1000</t>
  </si>
  <si>
    <t>SCC-1000 Gold Plus Support</t>
  </si>
  <si>
    <t>MNT-PLT-SCC-1000</t>
  </si>
  <si>
    <t>SCC-1000 Platinum Support</t>
  </si>
  <si>
    <t>MNT-RASP-SLV-SCC-1000</t>
  </si>
  <si>
    <t>SCC-1000 Silver Support (RASP)</t>
  </si>
  <si>
    <t>MNT-RASP-GLD-SCC-1000</t>
  </si>
  <si>
    <t>SCC-1000 Gold Support (RASP)</t>
  </si>
  <si>
    <t>MNT-RASP-GPL-SCC-1000</t>
  </si>
  <si>
    <t>SCC-1000 Gold Plus Support (RASP)</t>
  </si>
  <si>
    <t>MNT-RASP-PLT-SCC-1000</t>
  </si>
  <si>
    <t>SCC-1000 Platinum Support (RASP)</t>
  </si>
  <si>
    <t>Support SteelCentral Management Licenses (10-Packs of Licenses for Managing up to 10 Steelhead Devices each)</t>
  </si>
  <si>
    <t>SteelCentral Management Support</t>
  </si>
  <si>
    <t>Disc/Memory Support-xx20/xx50/CMC/SMC/SCC 1U</t>
  </si>
  <si>
    <t>Disc/Memory Support-xx20/xx50/CMC/SMC/SCC 1U (RASP)</t>
  </si>
  <si>
    <t xml:space="preserve">FIPS for GC2000 </t>
  </si>
  <si>
    <t xml:space="preserve">FIPS for VGC </t>
  </si>
  <si>
    <t xml:space="preserve">FIPS - VCX and VSH </t>
  </si>
  <si>
    <t xml:space="preserve">Evaluation FIPS - VCX and VSH </t>
  </si>
  <si>
    <t xml:space="preserve">FIPS Upgrades - VCX </t>
  </si>
  <si>
    <t>CSK-CNC-LIC-USR-1</t>
  </si>
  <si>
    <t>SteelCentral NetShark Packet Analyzer 1 Concurrent License</t>
  </si>
  <si>
    <t>Models: CSK</t>
  </si>
  <si>
    <t>MNT-CSK-CNC-LIC-USR-1</t>
  </si>
  <si>
    <t>MNT-RASP-CSK-CNC-LIC-USR-1</t>
  </si>
  <si>
    <t>CSK-CNC-LIC-USR-1-E</t>
  </si>
  <si>
    <t>Eval SteelCentral NetShark Packet Analyzer 1 Concurrent License</t>
  </si>
  <si>
    <t>SteelCentral Concurrent Pilot for CSK Shark models (available as Add on only.   Not available as an option at the time of new system ordering)</t>
  </si>
  <si>
    <t>MNT-SCC-HWA-MGT-10</t>
  </si>
  <si>
    <t>SCC Appliance SH Management License 10-pack Support</t>
  </si>
  <si>
    <t>MNT-RASP-SCC-HWA-MGT-10</t>
  </si>
  <si>
    <t>SCC Appliance SH Management License 10-pack Support (RASP)</t>
  </si>
  <si>
    <t>FIPS License (CX555/570/EX560)</t>
  </si>
  <si>
    <t>Evaluation FIPS License (CX555/570/EX560)</t>
  </si>
  <si>
    <t>Support FIPS License (CX255)</t>
  </si>
  <si>
    <t>General</t>
  </si>
  <si>
    <t>NetCollector Configuration Collection Licenses (must select one License sku for each Base)</t>
  </si>
  <si>
    <t>Evaluation NetAuditor products</t>
  </si>
  <si>
    <t>Evaluation NetPlanner products</t>
  </si>
  <si>
    <t>NetPlanner products</t>
  </si>
  <si>
    <t>NetAuditor products</t>
  </si>
  <si>
    <t>Support - FIPS - xx50 Steelhead</t>
  </si>
  <si>
    <t>MNT-FPS-SH-001</t>
  </si>
  <si>
    <t>FIPS License (SH150/250)</t>
  </si>
  <si>
    <t>MNT-FPS-SH-002</t>
  </si>
  <si>
    <t>FIPS License (SH550)</t>
  </si>
  <si>
    <t>MNT-FPS-SH-003</t>
  </si>
  <si>
    <t>FIPS License (SH1050)</t>
  </si>
  <si>
    <t>MNT-FPS-SH-004</t>
  </si>
  <si>
    <t>FIPS License (SH2050)</t>
  </si>
  <si>
    <t>MNT-FPS-SH-005</t>
  </si>
  <si>
    <t>FIPS License (SH5050/6050)</t>
  </si>
  <si>
    <t>MNT-FPS-SH-006</t>
  </si>
  <si>
    <t>FIPS License (SH7050)</t>
  </si>
  <si>
    <t>MNT-RASP-FPS-SH-001</t>
  </si>
  <si>
    <t>FIPS License (SH150/250) (RASP)</t>
  </si>
  <si>
    <t>MNT-RASP-FPS-SH-002</t>
  </si>
  <si>
    <t>FIPS License (SH550) (RASP)</t>
  </si>
  <si>
    <t>MNT-RASP-FPS-SH-003</t>
  </si>
  <si>
    <t>FIPS License (SH1050) (RASP)</t>
  </si>
  <si>
    <t>MNT-RASP-FPS-SH-004</t>
  </si>
  <si>
    <t>FIPS License (SH2050) (RASP)</t>
  </si>
  <si>
    <t>MNT-RASP-FPS-SH-005</t>
  </si>
  <si>
    <t>FIPS License (SH5050/6050) (RASP)</t>
  </si>
  <si>
    <t>MNT-RASP-FPS-SH-006</t>
  </si>
  <si>
    <t>FIPS License (SH7050) (RASP)</t>
  </si>
  <si>
    <t>FIPS for xx50 Steelhead  (Available as Field Add on only)</t>
  </si>
  <si>
    <t>FPS-SH-001</t>
  </si>
  <si>
    <t>FPS-SH-002</t>
  </si>
  <si>
    <t>FPS-SH-003</t>
  </si>
  <si>
    <t>FPS-SH-004</t>
  </si>
  <si>
    <t>FPS-SH-005</t>
  </si>
  <si>
    <t>FPS-SH-006</t>
  </si>
  <si>
    <t>FPS-SH-001-E</t>
  </si>
  <si>
    <t>Evaluation FIPS License (SH150)</t>
  </si>
  <si>
    <t>FPS-SH-002-E</t>
  </si>
  <si>
    <t>Evaluation FIPS License (SH550)</t>
  </si>
  <si>
    <t>FPS-SH-003-E</t>
  </si>
  <si>
    <t>Evaluation FIPS License (SH1050)</t>
  </si>
  <si>
    <t>FPS-SH-004-E</t>
  </si>
  <si>
    <t>Evaluation FIPS License (SH2050)</t>
  </si>
  <si>
    <t>FPS-SH-005-E</t>
  </si>
  <si>
    <t>Evaluation FIPS License (SH5050/6050)</t>
  </si>
  <si>
    <t>FPS-SH-006-E</t>
  </si>
  <si>
    <t>Evaluation FIPS License (SH7050)</t>
  </si>
  <si>
    <t>SteelHead CX Appliance 755 Silver Support</t>
  </si>
  <si>
    <t>SteelHead CX Appliance 755 Gold Support</t>
  </si>
  <si>
    <t>SteelHead CX Appliance 755 Gold Plus Support</t>
  </si>
  <si>
    <t>SteelHead CX Appliance 755 Platinum Support</t>
  </si>
  <si>
    <t>SteelHead CX Appliance 755 Silver RASP Support</t>
  </si>
  <si>
    <t>SteelHead CX Appliance 755 Gold RASP Support</t>
  </si>
  <si>
    <t>SteelHead CX Appliance 755 Gold Plus RASP Support</t>
  </si>
  <si>
    <t>SteelHead CX Appliance 755 Platinum RASP Support</t>
  </si>
  <si>
    <t>CMC-VE CMC, SMC (Evaluation)</t>
  </si>
  <si>
    <t>Other Common Options</t>
  </si>
  <si>
    <t>Spare 2-Port 10G-SR fiber bypass card (xx50)</t>
  </si>
  <si>
    <t>Evaluation Add on 2-Port 10G-SR fiber bypass card (xx50)</t>
  </si>
  <si>
    <t>Eval SteelCentral Mobile Controller Virtual Edition with 100 default concurrent users (VMware ESX and EX v2)</t>
  </si>
  <si>
    <t>Eval SteelCentral Mobile Controller Virtual edition with 100 default concurrent users (VMware ESX and EX v2)</t>
  </si>
  <si>
    <t>Models - SteelCentral, NetShark</t>
  </si>
  <si>
    <t>Per HDD replacement fee for any xx50 (1U/3U) system returned without disc</t>
  </si>
  <si>
    <t>XX60 BlockStream Add On Kits</t>
  </si>
  <si>
    <t>XX60 BlockStream Add On Options (includes hardware required to add BlockStream where noted)</t>
  </si>
  <si>
    <t>XX60 BlockStream License (for Eval conversion on Standard units)</t>
  </si>
  <si>
    <t>XX60 BlockStream  Add On Kits</t>
  </si>
  <si>
    <t>BlockStream Upgrade License Option for EXA-01160</t>
  </si>
  <si>
    <t xml:space="preserve">Models - EX1260 B010 and B030 base only </t>
  </si>
  <si>
    <t>Models - EX1260 B050 and B070 base only</t>
  </si>
  <si>
    <t>Eval BlockStream Upgrade License Option for EXA-01160</t>
  </si>
  <si>
    <t>SteelFusion XX60 Upgrades</t>
  </si>
  <si>
    <t>CXA-05070-B010</t>
  </si>
  <si>
    <t>Steelhead CXA 5070 B010 with RiOS</t>
  </si>
  <si>
    <t>CXA-07070-B010</t>
  </si>
  <si>
    <t>Steelhead CXA 7070 B010 with RiOS (for LIC-CXA-7070-L)</t>
  </si>
  <si>
    <t>CXA-07070-B020</t>
  </si>
  <si>
    <t>Steelhead CXA 7070 B020 with RiOS (for LIC-CXA-7070-M)</t>
  </si>
  <si>
    <t>CXA-07070-B030</t>
  </si>
  <si>
    <t>Steelhead CXA 7070 B030 with RiOS (for LIC-CXA-7070-H)</t>
  </si>
  <si>
    <t>CXA-05070-B010-E</t>
  </si>
  <si>
    <t>Evaluation Steelhead CXA 5070 B010 with RiOS</t>
  </si>
  <si>
    <t>CXA-07070-B010-E</t>
  </si>
  <si>
    <t>Evaluation Steelhead CXA 7070 B010 with RiOS (for LIC-CXA-7070-L)</t>
  </si>
  <si>
    <t>CXA-07070-B020-E</t>
  </si>
  <si>
    <t>Evaluation Steelhead CXA 7070 B020 with RiOS (for LIC-CXA-7070-M)</t>
  </si>
  <si>
    <t>CXA-07070-B030-E</t>
  </si>
  <si>
    <t>Evaluation Steelhead CXA 7070 B030 with RiOS (for LIC-CXA-7070-H)</t>
  </si>
  <si>
    <t>CXA-05070-B010-C</t>
  </si>
  <si>
    <t>CXA-07070-B010-C</t>
  </si>
  <si>
    <t>CXA-07070-B020-C</t>
  </si>
  <si>
    <t>CXA-07070-B030-C</t>
  </si>
  <si>
    <t>CXA-05070-B010-E-C</t>
  </si>
  <si>
    <t>CXA-07070-B010-E-C</t>
  </si>
  <si>
    <t>CXA-07070-B020-E-C</t>
  </si>
  <si>
    <t>CXA-07070-B030-E-C</t>
  </si>
  <si>
    <t>LIC-CXA-03070-L</t>
  </si>
  <si>
    <t>LIC-CXA-03070-M</t>
  </si>
  <si>
    <t>LIC-CXA-03070-H</t>
  </si>
  <si>
    <t>LIC-CXA-03070-L-E</t>
  </si>
  <si>
    <t>LIC-CXA-03070-M-E</t>
  </si>
  <si>
    <t>LIC-CXA-03070-H-E</t>
  </si>
  <si>
    <t>LIC-CXA-05070-M</t>
  </si>
  <si>
    <t>LIC-CXA-05070-H</t>
  </si>
  <si>
    <t>LIC-CXA-05070-M-E</t>
  </si>
  <si>
    <t>LIC-CXA-05070-H-E</t>
  </si>
  <si>
    <t>LIC-CXA-07070-L</t>
  </si>
  <si>
    <t>LIC-CXA-07070-M</t>
  </si>
  <si>
    <t>LIC-CXA-07070-H</t>
  </si>
  <si>
    <t>LIC-CXA-07070-L-E</t>
  </si>
  <si>
    <t>LIC-CXA-07070-M-E</t>
  </si>
  <si>
    <t>LIC-CXA-07070-H-E</t>
  </si>
  <si>
    <t>UPG-CXA-03070-L-M</t>
  </si>
  <si>
    <t>Upgrade LIC-CXA-03070-L to LIC-CXA-03070-M</t>
  </si>
  <si>
    <t>UPG-CXA-03070-M-H</t>
  </si>
  <si>
    <t>Upgrade LIC-CXA-03070-M to LIC-CXA-03070-H</t>
  </si>
  <si>
    <t>UPG-CXA-03070-L-H</t>
  </si>
  <si>
    <t xml:space="preserve">Upgrade LIC-CXA-03070-L to LIC-CXA-03070-H </t>
  </si>
  <si>
    <t>UPG-CXA-05070-M-H</t>
  </si>
  <si>
    <t>Upgrade LIC-CXA-05070M to LIC-CXA-05070H</t>
  </si>
  <si>
    <t>UPC-CXA-07070</t>
  </si>
  <si>
    <t>License Options for CXA-03070-B010 - It is mandatory to select one of the following</t>
  </si>
  <si>
    <t>CXA-05070   (Use -C sku when configuring with additional NIC card options)</t>
  </si>
  <si>
    <t>License Options for CXA-05070-B010 - It is mandatory to select one of the following</t>
  </si>
  <si>
    <t>CXA-07070-L   (Use -C sku when configuring with additional NIC card options)</t>
  </si>
  <si>
    <t>CXA-07070-M   (Use -C sku when configuring with additional NIC card options)</t>
  </si>
  <si>
    <t>CXA-07070-H   (Use -C sku when configuring with additional NIC card options)</t>
  </si>
  <si>
    <t>License Options for CXA-07070-B010 - It is mandatory to select one of the following</t>
  </si>
  <si>
    <t>License Options for CXA-07070-B030 - It is mandatory to select one of the following</t>
  </si>
  <si>
    <t>License Options for CXA-07070-B020 - It is mandatory to select one of the following</t>
  </si>
  <si>
    <t>CXA-07070 Upgrades</t>
  </si>
  <si>
    <t>CXA-05070 Upgrades</t>
  </si>
  <si>
    <t>SteelHead CXA Appliance Annual Support</t>
  </si>
  <si>
    <t>MNT-SLV-CXA-03070</t>
  </si>
  <si>
    <t>Steelhead CXA 3070 Silver Support</t>
  </si>
  <si>
    <t>MNT-GLD-CXA-03070</t>
  </si>
  <si>
    <t>Steelhead CXA 3070 Gold Support</t>
  </si>
  <si>
    <t>MNT-GPL-CXA-03070</t>
  </si>
  <si>
    <t>Steelhead CXA 3070 Gold Plus Support</t>
  </si>
  <si>
    <t>MNT-PLT-CXA-03070</t>
  </si>
  <si>
    <t>Steelhead CXA 3070 Platinum Support</t>
  </si>
  <si>
    <t>MNT-RASP-SLV-CXA-03070</t>
  </si>
  <si>
    <t>Steelhead CXA 3070 Silver RASP Support</t>
  </si>
  <si>
    <t>MNT-RASP-GLD-CXA-03070</t>
  </si>
  <si>
    <t>Steelhead CXA 3070 Gold RASP Support</t>
  </si>
  <si>
    <t>MNT-RASP-GPL-CXA-03070</t>
  </si>
  <si>
    <t>Steelhead CXA 3070 Gold Plus RASP Support</t>
  </si>
  <si>
    <t>MNT-RASP-PLT-CXA-03070</t>
  </si>
  <si>
    <t>Steelhead CXA 3070 Platinum RASP Support</t>
  </si>
  <si>
    <t>MNT-SLV-CXA-05070</t>
  </si>
  <si>
    <t>Steelhead CXA 5070 Silver Support</t>
  </si>
  <si>
    <t>MNT-GLD-CXA-05070</t>
  </si>
  <si>
    <t>Steelhead CXA 5070 Gold Support</t>
  </si>
  <si>
    <t>MNT-GPL-CXA-05070</t>
  </si>
  <si>
    <t>Steelhead CXA 5070 Gold Plus Support</t>
  </si>
  <si>
    <t>MNT-PLT-CXA-05070</t>
  </si>
  <si>
    <t>Steelhead CXA 5070 Platinum Support</t>
  </si>
  <si>
    <t>MNT-RASP-SLV-CXA-05070</t>
  </si>
  <si>
    <t>Steelhead CXA 5070 Silver RASP Support</t>
  </si>
  <si>
    <t>MNT-RASP-GLD-CXA-05070</t>
  </si>
  <si>
    <t>Steelhead CXA 5070 Gold RASP Support</t>
  </si>
  <si>
    <t>MNT-RASP-GPL-CXA-05070</t>
  </si>
  <si>
    <t>Steelhead CXA 5070 Gold Plus RASP Support</t>
  </si>
  <si>
    <t>MNT-RASP-PLT-CXA-05070</t>
  </si>
  <si>
    <t>Steelhead CXA 5070 Platinum RASP Support</t>
  </si>
  <si>
    <t>MNT-SLV-CXA-07070</t>
  </si>
  <si>
    <t>Steelhead CXA 7070 Silver Support</t>
  </si>
  <si>
    <t>MNT-GLD-CXA-07070</t>
  </si>
  <si>
    <t>Steelhead CXA 7070 Gold Support</t>
  </si>
  <si>
    <t>MNT-GPL-CXA-07070</t>
  </si>
  <si>
    <t>Steelhead CXA 7070 Gold Plus Support</t>
  </si>
  <si>
    <t>MNT-PLT-CXA-07070</t>
  </si>
  <si>
    <t>Steelhead CXA 7070 Platinum Support</t>
  </si>
  <si>
    <t>MNT-RASP-SLV-CXA-07070</t>
  </si>
  <si>
    <t>Steelhead CXA 7070 Silver RASP Support</t>
  </si>
  <si>
    <t>MNT-RASP-GLD-CXA-07070</t>
  </si>
  <si>
    <t>Steelhead CXA 7070 Gold RASP Support</t>
  </si>
  <si>
    <t>MNT-RASP-GPL-CXA-07070</t>
  </si>
  <si>
    <t>Steelhead CXA 7070 Gold Plus RASP Support</t>
  </si>
  <si>
    <t>MNT-RASP-PLT-CXA-07070</t>
  </si>
  <si>
    <t>Steelhead CXA 7070 Platinum RASP Support</t>
  </si>
  <si>
    <t>SteelFusion EXA Appliance Annual Support</t>
  </si>
  <si>
    <t>SCAN-SU-48TB</t>
  </si>
  <si>
    <t>SCAN-SU-72TB</t>
  </si>
  <si>
    <t>SCAN-SU-48TB-E</t>
  </si>
  <si>
    <t>SCAN-SU-72TB-E</t>
  </si>
  <si>
    <t>SCAN-02170-B010-C</t>
  </si>
  <si>
    <t>SCAN-04170-B010-C</t>
  </si>
  <si>
    <t>SCAN-06170-B010-C</t>
  </si>
  <si>
    <t>SCAN-02170-B010-E-C</t>
  </si>
  <si>
    <t>SCAN-04170-B010-E-C</t>
  </si>
  <si>
    <t>SCAN-06170-B010-E-C</t>
  </si>
  <si>
    <t>LIC-SCAN-02170</t>
  </si>
  <si>
    <t>LIC-SCAN-04170</t>
  </si>
  <si>
    <t>LIC-SCAN-06170</t>
  </si>
  <si>
    <t>LIC-SCAN-02170-E</t>
  </si>
  <si>
    <t>LIC-SCAN-04170-E</t>
  </si>
  <si>
    <t>LIC-SCAN-06170-E</t>
  </si>
  <si>
    <t>License Options for SCAN-02170-B010 - It is mandatory to select one of the following</t>
  </si>
  <si>
    <t>SCAN-02170   (Configured systems only.   Requires additional NIC options. See "Configurable Options" tab)</t>
  </si>
  <si>
    <t>SCAN-04170   (Configured systems only.   Requires additional NIC options. See "Configurable Options" tab)</t>
  </si>
  <si>
    <t>SCAN-06170   (Configured systems only.   Requires additional NIC options. See "Configurable Options" tab)</t>
  </si>
  <si>
    <t>License Options for SCAN-04170-B010 - It is mandatory to select one of the following</t>
  </si>
  <si>
    <t>License Options for SCAN-06170-B010 - It is mandatory to select one of the following</t>
  </si>
  <si>
    <t>SteelCentral NetProfiler Appliance Pricelist</t>
  </si>
  <si>
    <t>SteelCentral NetProfiler Appliance Annual Support</t>
  </si>
  <si>
    <t>MNT-SLV-SCAN-02170</t>
  </si>
  <si>
    <t>SCAN-02170 Silver Support</t>
  </si>
  <si>
    <t>MNT-GLD-SCAN-02170</t>
  </si>
  <si>
    <t>SCAN-02170 Gold Support</t>
  </si>
  <si>
    <t>MNT-GPL-SCAN-02170</t>
  </si>
  <si>
    <t>SCAN-02170 Gold Plus Support</t>
  </si>
  <si>
    <t>MNT-PLT-SCAN-02170</t>
  </si>
  <si>
    <t>SCAN-02170 Platinum Support</t>
  </si>
  <si>
    <t>MNT-SLV-SCAN-04170</t>
  </si>
  <si>
    <t>SCAN-04170 Silver Support</t>
  </si>
  <si>
    <t>MNT-GLD-SCAN-04170</t>
  </si>
  <si>
    <t>SCAN-04170 Gold Support</t>
  </si>
  <si>
    <t>MNT-GPL-SCAN-04170</t>
  </si>
  <si>
    <t>SCAN-04170 Gold Plus Support</t>
  </si>
  <si>
    <t>MNT-PLT-SCAN-04170</t>
  </si>
  <si>
    <t>SCAN-04170 Platinum Support</t>
  </si>
  <si>
    <t>MNT-SLV-SCAN-06170</t>
  </si>
  <si>
    <t>SCAN-06170 Silver Support</t>
  </si>
  <si>
    <t>MNT-GLD-SCAN-06170</t>
  </si>
  <si>
    <t>SCAN-06170 Gold Support</t>
  </si>
  <si>
    <t>MNT-GPL-SCAN-06170</t>
  </si>
  <si>
    <t>SCAN-06170 Gold Plus Support</t>
  </si>
  <si>
    <t>MNT-PLT-SCAN-06170</t>
  </si>
  <si>
    <t>SCAN-06170 Platinum Support</t>
  </si>
  <si>
    <t>MNT-SLV-SCAN-SU-48TB</t>
  </si>
  <si>
    <t>SCAN-SU-48TB Silver Support</t>
  </si>
  <si>
    <t>MNT-GLD-SCAN-SU-48TB</t>
  </si>
  <si>
    <t>SCAN-SU-48TB Gold Support</t>
  </si>
  <si>
    <t>MNT-GPL-SCAN-SU-48TB</t>
  </si>
  <si>
    <t>SCAN-SU-48TB Gold Plus Support</t>
  </si>
  <si>
    <t>MNT-PLT-SCAN-SU-48TB</t>
  </si>
  <si>
    <t>SCAN-SU-48TB Platinum Support</t>
  </si>
  <si>
    <t>MNT-SLV-SCAN-SU-72TB</t>
  </si>
  <si>
    <t>SCAN-SU-72TB Silver Support</t>
  </si>
  <si>
    <t>MNT-GLD-SCAN-SU-72TB</t>
  </si>
  <si>
    <t>SCAN-SU-72TB Gold Support</t>
  </si>
  <si>
    <t>MNT-GPL-SCAN-SU-72TB</t>
  </si>
  <si>
    <t>SCAN-SU-72TB Gold Plus Support</t>
  </si>
  <si>
    <t>MNT-PLT-SCAN-SU-72TB</t>
  </si>
  <si>
    <t>SCAN-SU-72TB Platinum Support</t>
  </si>
  <si>
    <t>MNT-RASP-SLV-SCAN-02170</t>
  </si>
  <si>
    <t>SCAN-02170 Silver RASP Support</t>
  </si>
  <si>
    <t>MNT-RASP-GLD-SCAN-02170</t>
  </si>
  <si>
    <t>SCAN-02170 Gold RASP Support</t>
  </si>
  <si>
    <t>MNT-RASP-GPL-SCAN-02170</t>
  </si>
  <si>
    <t>SCAN-02170 Gold Plus RASP Support</t>
  </si>
  <si>
    <t>MNT-RASP-PLT-SCAN-02170</t>
  </si>
  <si>
    <t>SCAN-02170 Platinum RASP Support</t>
  </si>
  <si>
    <t>MNT-RASP-SLV-SCAN-04170</t>
  </si>
  <si>
    <t>SCAN-04170 Silver RASP Support</t>
  </si>
  <si>
    <t>MNT-RASP-GLD-SCAN-04170</t>
  </si>
  <si>
    <t>SCAN-04170 Gold RASP Support</t>
  </si>
  <si>
    <t>MNT-RASP-GPL-SCAN-04170</t>
  </si>
  <si>
    <t>SCAN-04170 Gold Plus RASP Support</t>
  </si>
  <si>
    <t>MNT-RASP-PLT-SCAN-04170</t>
  </si>
  <si>
    <t>SCAN-04170 Platinum RASP Support</t>
  </si>
  <si>
    <t>MNT-RASP-SLV-SCAN-06170</t>
  </si>
  <si>
    <t>SCAN-06170 Silver RASP Support</t>
  </si>
  <si>
    <t>MNT-RASP-GLD-SCAN-06170</t>
  </si>
  <si>
    <t>SCAN-06170 Gold RASP Support</t>
  </si>
  <si>
    <t>MNT-RASP-GPL-SCAN-06170</t>
  </si>
  <si>
    <t>SCAN-06170 Gold Plus RASP Support</t>
  </si>
  <si>
    <t>MNT-RASP-PLT-SCAN-06170</t>
  </si>
  <si>
    <t>SCAN-06170 Platinum RASP Support</t>
  </si>
  <si>
    <t>MNT-RASP-SLV-SCAN-SU-48TB</t>
  </si>
  <si>
    <t>SCAN-SU-48TB Silver RASP Support</t>
  </si>
  <si>
    <t>MNT-RASP-GLD-SCAN-SU-48TB</t>
  </si>
  <si>
    <t>SCAN-SU-48TB Gold RASP Support</t>
  </si>
  <si>
    <t>MNT-RASP-GPL-SCAN-SU-48TB</t>
  </si>
  <si>
    <t>SCAN-SU-48TB Gold Plus RASP Support</t>
  </si>
  <si>
    <t>MNT-RASP-PLT-SCAN-SU-48TB</t>
  </si>
  <si>
    <t>SCAN-SU-48TB Platinum RASP Support</t>
  </si>
  <si>
    <t>MNT-RASP-SLV-SCAN-SU-72TB</t>
  </si>
  <si>
    <t>SCAN-SU-72TB Silver RASP Support</t>
  </si>
  <si>
    <t>MNT-RASP-GLD-SCAN-SU-72TB</t>
  </si>
  <si>
    <t>SCAN-SU-72TB Gold RASP Support</t>
  </si>
  <si>
    <t>MNT-RASP-GPL-SCAN-SU-72TB</t>
  </si>
  <si>
    <t>SCAN-SU-72TB Gold Plus RASP Support</t>
  </si>
  <si>
    <t>MNT-RASP-PLT-SCAN-SU-72TB</t>
  </si>
  <si>
    <t>SCAN-SU-72TB Platinum RASP Support</t>
  </si>
  <si>
    <t>SCNE-00470-B010-C</t>
  </si>
  <si>
    <t>SteelCentral NetExpress SCNE-470-B010-C</t>
  </si>
  <si>
    <t>SCNE-00470-B010-E-C</t>
  </si>
  <si>
    <t>Eval SteelCentral NetExpress SCNE-470-B010-C</t>
  </si>
  <si>
    <t>LIC-SCNE-00470-F1</t>
  </si>
  <si>
    <t>LIC-SCNE-00470-F2</t>
  </si>
  <si>
    <t>LIC-SCNE-00470-F3</t>
  </si>
  <si>
    <t>LIC-SCNE-00470-F4</t>
  </si>
  <si>
    <t>LIC-SCNE-00470-F5</t>
  </si>
  <si>
    <t>LIC-SCNE-00470-F1-E</t>
  </si>
  <si>
    <t>LIC-SCNE-00470-F2-E</t>
  </si>
  <si>
    <t>LIC-SCNE-00470-F3-E</t>
  </si>
  <si>
    <t>LIC-SCNE-00470-F4-E</t>
  </si>
  <si>
    <t>LIC-SCNE-00470-F5-E</t>
  </si>
  <si>
    <t>LIC-SCNE-00470-SDN</t>
  </si>
  <si>
    <t>LIC-SCNE-00470-SDN-E</t>
  </si>
  <si>
    <t>License Options for SCNE-00470-B010 - It is mandatory to select one of the following</t>
  </si>
  <si>
    <t>UPG-SCNE-00470-F1-F2</t>
  </si>
  <si>
    <t>Upgrade SCNE-00470-F1 to SCNE-00470-F2</t>
  </si>
  <si>
    <t>UPG-SCNE-00470-F1-F3</t>
  </si>
  <si>
    <t>Upgrade SCNE-00470-F1 to SCNE-00470-F3</t>
  </si>
  <si>
    <t>UPG-SCNE-00470-F1-F4</t>
  </si>
  <si>
    <t>Upgrade SCNE-00470-F1 to SCNE-00470-F4</t>
  </si>
  <si>
    <t>UPG-SCNE-00470-F1-F5</t>
  </si>
  <si>
    <t>Upgrade SCNE-00470-F1 to SCNE-00470-F5</t>
  </si>
  <si>
    <t>UPG-SCNE-00470-F2-F3</t>
  </si>
  <si>
    <t>Upgrade SCNE-00470-F2 to SCNE-00470-F3</t>
  </si>
  <si>
    <t>UPG-SCNE-00470-F2-F4</t>
  </si>
  <si>
    <t>Upgrade SCNE-00470-F2 to SCNE-00470-F4</t>
  </si>
  <si>
    <t>UPG-SCNE-00470-F2-F5</t>
  </si>
  <si>
    <t>Upgrade SCNE-00470-F2 to SCNE-00470-F5</t>
  </si>
  <si>
    <t>UPG-SCNE-00470-F3-F4</t>
  </si>
  <si>
    <t>Upgrade SCNE-00470-F3 to SCNE-00470-F4</t>
  </si>
  <si>
    <t>UPG-SCNE-00470-F3-F5</t>
  </si>
  <si>
    <t>Upgrade SCNE-00470-F3 to SCNE-00470-F5</t>
  </si>
  <si>
    <t>UPG-SCNE-00470-F4-F5</t>
  </si>
  <si>
    <t>Upgrade SCNE-00470-F4 to SCNE-00470-F5</t>
  </si>
  <si>
    <t>SCNP-02270-B010</t>
  </si>
  <si>
    <t>SteelCentral NetProfiler SCNP-02270-B010</t>
  </si>
  <si>
    <t>SCNP-02270-B010-E</t>
  </si>
  <si>
    <t>Eval SteelCentral NetProfiler SCNP-02270-B010</t>
  </si>
  <si>
    <t>SCNP-02270-B010-C</t>
  </si>
  <si>
    <t>SteelCentral NetProfiler SCNP-02270-B010-C (configured)</t>
  </si>
  <si>
    <t>SCNP-02270-B010-E-C</t>
  </si>
  <si>
    <t>Eval SteelCentral NetProfiler SCNP-02270-B010-C (configured)</t>
  </si>
  <si>
    <t>License Options for SCNP-02270-B010 - It is mandatory to select one of the following</t>
  </si>
  <si>
    <t>LIC-SCNP-02270-F1</t>
  </si>
  <si>
    <t>SteelCentral NetProfiler License for 200K FPM</t>
  </si>
  <si>
    <t>LIC-SCNP-02270-F2</t>
  </si>
  <si>
    <t>SteelCentral NetProfiler License for 400K FPM</t>
  </si>
  <si>
    <t>LIC-SCNP-02270-F3</t>
  </si>
  <si>
    <t>LIC-SCNP-02270-F4</t>
  </si>
  <si>
    <t>SteelCentral NetProfiler License for 800K FPM</t>
  </si>
  <si>
    <t>LIC-SCNP-02270-F5</t>
  </si>
  <si>
    <t>SteelCentral NetProfiler License for 1M FPM</t>
  </si>
  <si>
    <t>LIC-SCNP-02270-F1-E</t>
  </si>
  <si>
    <t>Eval SteelCentral NetProfiler License for 200K FPM</t>
  </si>
  <si>
    <t>LIC-SCNP-02270-F2-E</t>
  </si>
  <si>
    <t>Eval SteelCentral NetProfiler License for 400K FPM</t>
  </si>
  <si>
    <t>LIC-SCNP-02270-F3-E</t>
  </si>
  <si>
    <t>LIC-SCNP-02270-F4-E</t>
  </si>
  <si>
    <t>Eval SteelCentral NetProfiler License for 800K FPM</t>
  </si>
  <si>
    <t>LIC-SCNP-02270-F5-E</t>
  </si>
  <si>
    <t>Eval SteelCentral NetProfiler License for 1M FPM</t>
  </si>
  <si>
    <t>LIC-SCNP-02270-SDN</t>
  </si>
  <si>
    <t>SteelCentral SDN License for SCNP-02270-B010</t>
  </si>
  <si>
    <t>LIC-SCNP-02270-SDN-E</t>
  </si>
  <si>
    <t>Eval SteelCentral SDN License for SCNP-02270-B010</t>
  </si>
  <si>
    <t>UPG-SCNP-02270-F1-F2</t>
  </si>
  <si>
    <t>Upgrade SCNP-02270-F1 to SCNP-02270-F2</t>
  </si>
  <si>
    <t>UPG-SCNP-02270-F1-F3</t>
  </si>
  <si>
    <t>Upgrade SCNP-02270-F1 to SCNP-02270-F3</t>
  </si>
  <si>
    <t>UPG-SCNP-02270-F1-F4</t>
  </si>
  <si>
    <t>Upgrade SCNP-02270-F1 to SCNP-02270-F4</t>
  </si>
  <si>
    <t>UPG-SCNP-02270-F1-F5</t>
  </si>
  <si>
    <t>Upgrade SCNP-02270-F1 to SCNP-02270-F5</t>
  </si>
  <si>
    <t>UPG-SCNP-02270-F2-F3</t>
  </si>
  <si>
    <t>Upgrade SCNP-02270-F2 to SCNP-02270-F3</t>
  </si>
  <si>
    <t>UPG-SCNP-02270-F2-F4</t>
  </si>
  <si>
    <t>Upgrade SCNP-02270-F2 to SCNP-02270-F4</t>
  </si>
  <si>
    <t>UPG-SCNP-02270-F2-F5</t>
  </si>
  <si>
    <t>Upgrade SCNP-02270-F2 to SCNP-02270-F5</t>
  </si>
  <si>
    <t>UPG-SCNP-02270-F3-F4</t>
  </si>
  <si>
    <t>Upgrade SCNP-02270-F3 to SCNP-02270-F4</t>
  </si>
  <si>
    <t>UPG-SCNP-02270-F3-F5</t>
  </si>
  <si>
    <t>Upgrade SCNP-02270-F3 to SCNP-02270-F5</t>
  </si>
  <si>
    <t>UPG-SCNP-02270-F4-F5</t>
  </si>
  <si>
    <t>Upgrade SCNP-02270-F4 to SCNP-02270-F5</t>
  </si>
  <si>
    <t>SCNP-04270-UI-B010</t>
  </si>
  <si>
    <t>SCNP-04270-UI-B010-E</t>
  </si>
  <si>
    <t>SCNP-04270-DB-B020</t>
  </si>
  <si>
    <t>SCNP-04270-DB-B020-E</t>
  </si>
  <si>
    <t>SCNP-04270-AN-B030</t>
  </si>
  <si>
    <t>SCNP-04270-AN-B030-E</t>
  </si>
  <si>
    <t>SCNP-04270-AN-B030-C</t>
  </si>
  <si>
    <t>SteelCentral NetProfiler Enterprise Analysis Module Configured</t>
  </si>
  <si>
    <t>SCNP-04270-AN-B030-E-C</t>
  </si>
  <si>
    <t>Eval SteelCentral NetProfiler Enterprise Analysis Module Configured</t>
  </si>
  <si>
    <t>LIC-SCNP-04270-UI-F1</t>
  </si>
  <si>
    <t>SteelCentral NetProfiler Enterprise UI License</t>
  </si>
  <si>
    <t>LIC-SCNP-04270-UI-F1-E</t>
  </si>
  <si>
    <t>Eval SteelCentral NetProfiler Enterprise UI License</t>
  </si>
  <si>
    <t>License Options for SCNP-04270-DB-B020 - It is mandatory to select one of the following</t>
  </si>
  <si>
    <t>License Options for SCNP-04270-UI-B010 - It is mandatory to select one of the following</t>
  </si>
  <si>
    <t>License Options for SCNP-04270-AN-B030 - It is mandatory to select one of the following</t>
  </si>
  <si>
    <t>LIC-SCNP-04270-DB-F1</t>
  </si>
  <si>
    <t>SteelCentral NetProfiler Enterprise DB License</t>
  </si>
  <si>
    <t>LIC-SCNP-04270-DB-F1-E</t>
  </si>
  <si>
    <t>Eval SteelCentral NetProfiler Enterprise DB License</t>
  </si>
  <si>
    <t>SteelCentral SCNP-04270 Enterprise NetProfiler SKUs - The following group of Base sku's must be ordered together on all new orders. (UI, DB and AN)</t>
  </si>
  <si>
    <t>LIC-SCNP-04270-AN-F1</t>
  </si>
  <si>
    <t>SteelCentral NetProfiler Enterprise AN License 1M FPM</t>
  </si>
  <si>
    <t>LIC-SCNP-04270-AN-F1-E</t>
  </si>
  <si>
    <t>Eval SteelCentral NetProfiler Enterprise AN License 1M FPM</t>
  </si>
  <si>
    <t>SteelCentral SCNP-04270 Enterprise NetProfiler Add on skus</t>
  </si>
  <si>
    <t>SteelCentral CAP-04260 Enterprise NetProfiler Additional License options</t>
  </si>
  <si>
    <t>SteelCentral SCNP-04270 Enterprise NetProfiler Additional License options</t>
  </si>
  <si>
    <t>LIC-SCNP-04270-SDN</t>
  </si>
  <si>
    <t>SteelCentral NetProfiler Enterprise SDN License</t>
  </si>
  <si>
    <t>LIC-SCNP-04270-SDN-E</t>
  </si>
  <si>
    <t>Eval SteelCentral NetProfiler Enterprise SDN License</t>
  </si>
  <si>
    <t>SCNP-04270-EX-B040</t>
  </si>
  <si>
    <t>SteelCentral NetProfiler Enterprise SCNP-04270 Expansion Module</t>
  </si>
  <si>
    <t>SCNP-04270-EX-B040-E</t>
  </si>
  <si>
    <t>Eval SteelCentral NetProfiler Enterprise SCNP-04270 Expansion Module</t>
  </si>
  <si>
    <t>SCNP-04270-EX-B040-C</t>
  </si>
  <si>
    <t>SteelCentral NetProfiler Enterprise SCNP-04270 Expansion Module configured</t>
  </si>
  <si>
    <t>SCNP-04270-EX-B040-E-C</t>
  </si>
  <si>
    <t>Eval SteelCentral NetProfiler Enterprise SCNP-04270 Expansion Module configured</t>
  </si>
  <si>
    <t>SCNP-04270-AN Base sku's (use -C sku when configuring Card options)</t>
  </si>
  <si>
    <t>SCNP-04270-DB Base sku's</t>
  </si>
  <si>
    <t>SCNP-04270-UI Base sku's</t>
  </si>
  <si>
    <t>SCNP-04270-EX Base sku's (use -C sku when configuring Card options)</t>
  </si>
  <si>
    <t>License Options for SCNP-04270-EX-B040 - It is mandatory to select one of the following</t>
  </si>
  <si>
    <t>LIC-SCNP-04270-EX-F1</t>
  </si>
  <si>
    <t>SteelCentral NetProfiler Enterprise EX License 1M FPM</t>
  </si>
  <si>
    <t>LIC-SCNP-04270-EX-F1-E</t>
  </si>
  <si>
    <t>Eval SteelCentral NetProfiler Enterprise EX License 1M FPM</t>
  </si>
  <si>
    <t>SCNP-04270-DP Base sku's</t>
  </si>
  <si>
    <t>License Options for SCNP-04270-DP-B050 - It is mandatory to select one of the following</t>
  </si>
  <si>
    <t>SCNP-04270-DP-B050</t>
  </si>
  <si>
    <t>SteelCentral Dispatch Enterprise Profiler</t>
  </si>
  <si>
    <t>SCNP-04270-DP-B050-E</t>
  </si>
  <si>
    <t>Eval SteelCentral Dispatch Enterprise Profiler</t>
  </si>
  <si>
    <t>LIC-SCNP-04270-DP-F1</t>
  </si>
  <si>
    <t>SteelCentral NetProfiler Enterprise DP License</t>
  </si>
  <si>
    <t>LIC-SCNP-04270-DP-F1-E</t>
  </si>
  <si>
    <t>Eval SteelCentral NetProfiler Enterprise DP License</t>
  </si>
  <si>
    <t>Models - SCNE470</t>
  </si>
  <si>
    <t>Models - SCNP2270</t>
  </si>
  <si>
    <t>Models - SCNP4270-UI</t>
  </si>
  <si>
    <t>SteelCentral SCFG-02270 Flow Gateway Base SKUs</t>
  </si>
  <si>
    <t>SteelCentral CAG-02260 Flow Gateway  Upgrades</t>
  </si>
  <si>
    <t>SteelCentral SCFG-02270 Flow Gateway  Upgrades</t>
  </si>
  <si>
    <t>License Options for SCFG-02270-B010 - It is mandatory to select one of the following</t>
  </si>
  <si>
    <t>SCFG-02270-B010</t>
  </si>
  <si>
    <t>SteelCentral Flow Gateway SCFG-02270-B010</t>
  </si>
  <si>
    <t>SCFG-02270-B010-E</t>
  </si>
  <si>
    <t>Eval SteelCentral Flow Gateway SCFG-02270-B010</t>
  </si>
  <si>
    <t>LIC-SCFG-02270-F1</t>
  </si>
  <si>
    <t>SteelCentral Flow Gateway License for 200K FPM</t>
  </si>
  <si>
    <t>LIC-SCFG-02270-F2</t>
  </si>
  <si>
    <t>SteelCentral Flow Gateway License for 400K FPM</t>
  </si>
  <si>
    <t>LIC-SCFG-02270-F3</t>
  </si>
  <si>
    <t>LIC-SCFG-02270-F4</t>
  </si>
  <si>
    <t>LIC-SCFG-02270-F5</t>
  </si>
  <si>
    <t>SteelCentral Flow Gateway License for 1M FPM</t>
  </si>
  <si>
    <t>LIC-SCFG-02270-F6</t>
  </si>
  <si>
    <t>SteelCentral Flow Gateway License for 2M FPM</t>
  </si>
  <si>
    <t>LIC-SCFG-02270-F1-E</t>
  </si>
  <si>
    <t>Eval SteelCentral Flow Gateway License for 200K FPM</t>
  </si>
  <si>
    <t>LIC-SCFG-02270-F2-E</t>
  </si>
  <si>
    <t>Eval SteelCentral Flow Gateway License for 400K FPM</t>
  </si>
  <si>
    <t>LIC-SCFG-02270-F3-E</t>
  </si>
  <si>
    <t>LIC-SCFG-02270-F4-E</t>
  </si>
  <si>
    <t>LIC-SCFG-02270-F5-E</t>
  </si>
  <si>
    <t>Eval SteelCentral Flow Gateway License for 1M FPM</t>
  </si>
  <si>
    <t>LIC-SCFG-02270-F6-E</t>
  </si>
  <si>
    <t>Eval SteelCentral Flow Gateway License for 2M FPM</t>
  </si>
  <si>
    <t>UPG-SCFG-02270-F1-F2</t>
  </si>
  <si>
    <t>Upgrade SCFG-02270-F1 to SCFG-02270-F2</t>
  </si>
  <si>
    <t>UPG-SCFG-02270-F1-F3</t>
  </si>
  <si>
    <t>Upgrade SCFG-02270-F1 to SCFG-02270-F3</t>
  </si>
  <si>
    <t>UPG-SCFG-02270-F1-F4</t>
  </si>
  <si>
    <t>Upgrade SCFG-02270-F1 to SCFG-02270-F4</t>
  </si>
  <si>
    <t>UPG-SCFG-02270-F1-F5</t>
  </si>
  <si>
    <t>Upgrade SCFG-02270-F1 to SCFG-02270-F5</t>
  </si>
  <si>
    <t>UPG-SCFG-02270-F1-F6</t>
  </si>
  <si>
    <t>Upgrade SCFG-02270-F1 to SCFG-02270-F6</t>
  </si>
  <si>
    <t>UPG-SCFG-02270-F2-F3</t>
  </si>
  <si>
    <t>Upgrade SCFG-02270-F2 to SCFG-02270-F3</t>
  </si>
  <si>
    <t>UPG-SCFG-02270-F2-F4</t>
  </si>
  <si>
    <t>Upgrade SCFG-02270-F2 to SCFG-02270-F4</t>
  </si>
  <si>
    <t>UPG-SCFG-02270-F2-F5</t>
  </si>
  <si>
    <t>Upgrade SCFG-02270-F2 to SCFG-02270-F5</t>
  </si>
  <si>
    <t>UPG-SCFG-02270-F2-F6</t>
  </si>
  <si>
    <t>Upgrade SCFG-02270-F2 to SCFG-02270-F6</t>
  </si>
  <si>
    <t>UPG-SCFG-02270-F3-F4</t>
  </si>
  <si>
    <t>Upgrade SCFG-02270-F3 to SCFG-02270-F4</t>
  </si>
  <si>
    <t>UPG-SCFG-02270-F3-F5</t>
  </si>
  <si>
    <t>Upgrade SCFG-02270-F3 to SCFG-02270-F5</t>
  </si>
  <si>
    <t>UPG-SCFG-02270-F3-F6</t>
  </si>
  <si>
    <t>Upgrade SCFG-02270-F3 to SCFG-02270-F6</t>
  </si>
  <si>
    <t>UPG-SCFG-02270-F4-F5</t>
  </si>
  <si>
    <t>Upgrade SCFG-02270-F4 to SCFG-02270-F5</t>
  </si>
  <si>
    <t>UPG-SCFG-02270-F4-F6</t>
  </si>
  <si>
    <t>Upgrade SCFG-02270-F4 to SCFG-02270-F6</t>
  </si>
  <si>
    <t>UPG-SCFG-02270-F5-F6</t>
  </si>
  <si>
    <t>Upgrade SCFG-02270-F5 to SCFG-02270-F6</t>
  </si>
  <si>
    <t>SCNE-VE-00470-F1</t>
  </si>
  <si>
    <t>SteelCentral NetExpress Virtual Edition, 15K FPM</t>
  </si>
  <si>
    <t>SteelCentral NetExpress Virtual Edition, 15K FPM  (includes analytics and 1 Concurrent Packet Analyzer)</t>
  </si>
  <si>
    <t>SCNE-VE-00470-F2</t>
  </si>
  <si>
    <t>SteelCentral NetExpress Virtual Edition, 30K FPM</t>
  </si>
  <si>
    <t>SteelCentral NetExpress Virtual Edition, 30K FPM (includes analytics and 1 Concurrent Packet Analyzer)</t>
  </si>
  <si>
    <t>SCNE-VE-00470-F3</t>
  </si>
  <si>
    <t>SteelCentral NetExpress Virtual Edition, 60K FPM</t>
  </si>
  <si>
    <t>SteelCentral NetExpress Virtual Edition, 60K FPM (includes analytics and 1 Concurrent Packet Analyzer)</t>
  </si>
  <si>
    <t>SCNE-VE-00470-F4</t>
  </si>
  <si>
    <t>SteelCentral NetExpress Virtual Edition, 90K FPM</t>
  </si>
  <si>
    <t>SteelCentral NetExpress Virtual Edition, 90K FPM (includes analytics and 1 Concurrent Packet Analyzer)</t>
  </si>
  <si>
    <t>SCNE-VE-00470-F5</t>
  </si>
  <si>
    <t>SteelCentral NetExpress Virtual Edition, 120K FPM</t>
  </si>
  <si>
    <t>SteelCentral NetExpress Virtual Edition, 120K FPM (includes analytics and 1 Concurrent Packet Analyzer)</t>
  </si>
  <si>
    <t>Virtual SteelCentral SCNE-VE-470 NetExpress</t>
  </si>
  <si>
    <t>Additional Options for Virtual SteelCentral CAX-VE-460 NetExpress</t>
  </si>
  <si>
    <t>Upgrades Virtual SteelCentral CAX-VE-460 NetExpress</t>
  </si>
  <si>
    <t>Upgrades Virtual SteelCentral SCNE-VE-470 NetExpress</t>
  </si>
  <si>
    <t>Additional Options for Virtual SteelCentral SCNE-VE-470 NetExpress</t>
  </si>
  <si>
    <t>LIC-SCNE-VE-00470-SDN</t>
  </si>
  <si>
    <t>SteelCentral SDN License for SCNE-VE-00470</t>
  </si>
  <si>
    <t>LIC-SCNE-VE-00470-SDN-E</t>
  </si>
  <si>
    <t>Eval SteelCentral SDN License for SCNE-VE-00470</t>
  </si>
  <si>
    <t>UPG-SCNE-VE-00470-F1-F2</t>
  </si>
  <si>
    <t>Upgrade SCNE-VE-00470-F1 to 00470-F2</t>
  </si>
  <si>
    <t>UPG-SCNE-VE-00470-F1-F3</t>
  </si>
  <si>
    <t>Upgrade SCNE-VE-00470-F1 to 00470-F3</t>
  </si>
  <si>
    <t>UPG-SCNE-VE-00470-F1-F4</t>
  </si>
  <si>
    <t>Upgrade SCNE-VE-00470-F1 to 00470-F4</t>
  </si>
  <si>
    <t>UPG-SCNE-VE-00470-F1-F5</t>
  </si>
  <si>
    <t>Upgrade SCNE-VE-00470-F1 to 00470-F5</t>
  </si>
  <si>
    <t>UPG-SCNE-VE-00470-F2-F3</t>
  </si>
  <si>
    <t>Upgrade SCNE-VE-00470-F2 to 00470-F3</t>
  </si>
  <si>
    <t>UPG-SCNE-VE-00470-F2-F4</t>
  </si>
  <si>
    <t>Upgrade SCNE-VE-00470-F2 to 00470-F4</t>
  </si>
  <si>
    <t>UPG-SCNE-VE-00470-F2-F5</t>
  </si>
  <si>
    <t>Upgrade SCNE-VE-00470-F2 to 00470-F5</t>
  </si>
  <si>
    <t>UPG-SCNE-VE-00470-F3-F4</t>
  </si>
  <si>
    <t>Upgrade SCNE-VE-00470-F3 to 00470-F4</t>
  </si>
  <si>
    <t>UPG-SCNE-VE-00470-F3-F5</t>
  </si>
  <si>
    <t>Upgrade SCNE-VE-00470-F3 to 00470-F5</t>
  </si>
  <si>
    <t>UPG-SCNE-VE-00470-F4-F5</t>
  </si>
  <si>
    <t>Upgrade SCNE-VE-00470-F4 to 00470-F5</t>
  </si>
  <si>
    <t>Models - SCNE-VE-470</t>
  </si>
  <si>
    <t>Additional Options for Virtual SteelCentral CAP-VE-100 NetProfiler</t>
  </si>
  <si>
    <t>SCNP-VE-F1</t>
  </si>
  <si>
    <t>SteelCentral NetProfiler Virtual Edition, 15K FPM</t>
  </si>
  <si>
    <t>SCNP-VE-F2</t>
  </si>
  <si>
    <t>SteelCentral NetProfiler Virtual Edition, 30K FPM</t>
  </si>
  <si>
    <t>SCNP-VE-F3</t>
  </si>
  <si>
    <t>SteelCentral NetProfiler Virtual Edition, 60K FPM</t>
  </si>
  <si>
    <t>SCNP-VE-F4</t>
  </si>
  <si>
    <t>SteelCentral NetProfiler Virtual Edition, 90K FPM</t>
  </si>
  <si>
    <t>SCNP-VE-F5</t>
  </si>
  <si>
    <t>SteelCentral NetProfiler Virtual Edition, 200K FPM</t>
  </si>
  <si>
    <t>SCNP-VE-F6</t>
  </si>
  <si>
    <t>SteelCentral NetProfiler Virtual Edition, 400K FPM</t>
  </si>
  <si>
    <t>SCNP-VE-F7</t>
  </si>
  <si>
    <t>SteelCentral NetProfiler Virtual Edition, 600K FPM</t>
  </si>
  <si>
    <t>SCNP-VE-F8</t>
  </si>
  <si>
    <t>SteelCentral NetProfiler Virtual Edition, 800K FPM</t>
  </si>
  <si>
    <t>SCNP-VE-F9</t>
  </si>
  <si>
    <t>SteelCentral NetProfiler Virtual Edition, 1M FPM</t>
  </si>
  <si>
    <t>SCNP-VE-F10</t>
  </si>
  <si>
    <t>SteelCentral NetProfiler Virtual Edition, 2M FPM</t>
  </si>
  <si>
    <t>Virtual SteelCentral SCNP-VE NetProfiler</t>
  </si>
  <si>
    <t>Additional Options for Virtual SteelCentral SCNP-VE NetProfiler</t>
  </si>
  <si>
    <t>Upgrades Virtual SteelCentral SCNP-VE NetProfiler</t>
  </si>
  <si>
    <t>LIC-SCNP-VE-SDN</t>
  </si>
  <si>
    <t>SDN License for SCNP-VE-SDN</t>
  </si>
  <si>
    <t>LIC-SCNP-VE-SDN-E</t>
  </si>
  <si>
    <t>Eval SDN License for SCNP-VE-SDN</t>
  </si>
  <si>
    <t>UPG-SCNP-VE-F1-F2</t>
  </si>
  <si>
    <t>Upgrade SCNP-VE-F1 to F2</t>
  </si>
  <si>
    <t>UPG-SCNP-VE-F1-F3</t>
  </si>
  <si>
    <t>Upgrade SCNP-VE-F1 to F3</t>
  </si>
  <si>
    <t>UPG-SCNP-VE-F1-F4</t>
  </si>
  <si>
    <t>Upgrade SCNP-VE-F1 to F4</t>
  </si>
  <si>
    <t>UPG-SCNP-VE-F1-F5</t>
  </si>
  <si>
    <t>Upgrade SCNP-VE-F1 to F5</t>
  </si>
  <si>
    <t>UPG-SCNP-VE-F1-F6</t>
  </si>
  <si>
    <t>Upgrade SCNP-VE-F1 to F6</t>
  </si>
  <si>
    <t>UPG-SCNP-VE-F1-F7</t>
  </si>
  <si>
    <t>Upgrade SCNP-VE-F1 to F7</t>
  </si>
  <si>
    <t>UPG-SCNP-VE-F1-F8</t>
  </si>
  <si>
    <t>Upgrade SCNP-VE-F1 to F8</t>
  </si>
  <si>
    <t>UPG-SCNP-VE-F1-F9</t>
  </si>
  <si>
    <t>Upgrade SCNP-VE-F1 to F9</t>
  </si>
  <si>
    <t>UPG-SCNP-VE-F1-F10</t>
  </si>
  <si>
    <t>Upgrade SCNP-VE-F1 to F10</t>
  </si>
  <si>
    <t>UPG-SCNP-VE-F2-F3</t>
  </si>
  <si>
    <t>Upgrade SCNP-VE-F2 to F3</t>
  </si>
  <si>
    <t>UPG-SCNP-VE-F2-F4</t>
  </si>
  <si>
    <t>Upgrade SCNP-VE-F2 to F4</t>
  </si>
  <si>
    <t>UPG-SCNP-VE-F2-F5</t>
  </si>
  <si>
    <t>Upgrade SCNP-VE-F2 to F5</t>
  </si>
  <si>
    <t>UPG-SCNP-VE-F2-F6</t>
  </si>
  <si>
    <t>Upgrade SCNP-VE-F2 to F6</t>
  </si>
  <si>
    <t>UPG-SCNP-VE-F2-F7</t>
  </si>
  <si>
    <t>Upgrade SCNP-VE-F2 to F7</t>
  </si>
  <si>
    <t>UPG-SCNP-VE-F2-F8</t>
  </si>
  <si>
    <t>Upgrade SCNP-VE-F2 to F8</t>
  </si>
  <si>
    <t>UPG-SCNP-VE-F2-F9</t>
  </si>
  <si>
    <t>Upgrade SCNP-VE-F2 to F9</t>
  </si>
  <si>
    <t>UPG-SCNP-VE-F2-F10</t>
  </si>
  <si>
    <t>Upgrade SCNP-VE-F2 to F10</t>
  </si>
  <si>
    <t>UPG-SCNP-VE-F3-F4</t>
  </si>
  <si>
    <t>Upgrade SCNP-VE-F3 to F4</t>
  </si>
  <si>
    <t>UPG-SCNP-VE-F3-F5</t>
  </si>
  <si>
    <t>Upgrade SCNP-VE-F3 to F5</t>
  </si>
  <si>
    <t>UPG-SCNP-VE-F3-F6</t>
  </si>
  <si>
    <t>Upgrade SCNP-VE-F3 to F6</t>
  </si>
  <si>
    <t>UPG-SCNP-VE-F3-F7</t>
  </si>
  <si>
    <t>Upgrade SCNP-VE-F3 to F7</t>
  </si>
  <si>
    <t>UPG-SCNP-VE-F3-F8</t>
  </si>
  <si>
    <t>Upgrade SCNP-VE-F3 to F8</t>
  </si>
  <si>
    <t>UPG-SCNP-VE-F3-F9</t>
  </si>
  <si>
    <t>Upgrade SCNP-VE-F3 to F9</t>
  </si>
  <si>
    <t>UPG-SCNP-VE-F3-F10</t>
  </si>
  <si>
    <t>Upgrade SCNP-VE-F3 to F10</t>
  </si>
  <si>
    <t>UPG-SCNP-VE-F4-F5</t>
  </si>
  <si>
    <t>Upgrade SCNP-VE-F4 to F5</t>
  </si>
  <si>
    <t>UPG-SCNP-VE-F4-F6</t>
  </si>
  <si>
    <t>Upgrade SCNP-VE-F4 to F6</t>
  </si>
  <si>
    <t>UPG-SCNP-VE-F4-F7</t>
  </si>
  <si>
    <t>Upgrade SCNP-VE-F4 to F7</t>
  </si>
  <si>
    <t>UPG-SCNP-VE-F4-F8</t>
  </si>
  <si>
    <t>Upgrade SCNP-VE-F4 to F8</t>
  </si>
  <si>
    <t>UPG-SCNP-VE-F4-F9</t>
  </si>
  <si>
    <t>Upgrade SCNP-VE-F4 to F9</t>
  </si>
  <si>
    <t>UPG-SCNP-VE-F4-F10</t>
  </si>
  <si>
    <t>Upgrade SCNP-VE-F4 to F10</t>
  </si>
  <si>
    <t>UPG-SCNP-VE-F5-F6</t>
  </si>
  <si>
    <t>Upgrade SCNP-VE-F5 to F6</t>
  </si>
  <si>
    <t>UPG-SCNP-VE-F5-F7</t>
  </si>
  <si>
    <t>Upgrade SCNP-VE-F5 to F7</t>
  </si>
  <si>
    <t>UPG-SCNP-VE-F5-F8</t>
  </si>
  <si>
    <t>Upgrade SCNP-VE-F5 to F8</t>
  </si>
  <si>
    <t>UPG-SCNP-VE-F5-F9</t>
  </si>
  <si>
    <t>Upgrade SCNP-VE-F5 to F9</t>
  </si>
  <si>
    <t>UPG-SCNP-VE-F5-F10</t>
  </si>
  <si>
    <t>Upgrade SCNP-VE-F5 to F10</t>
  </si>
  <si>
    <t>UPG-SCNP-VE-F6-F7</t>
  </si>
  <si>
    <t>Upgrade SCNP-VE-F6 to F7</t>
  </si>
  <si>
    <t>UPG-SCNP-VE-F6-F8</t>
  </si>
  <si>
    <t>Upgrade SCNP-VE-F6 to F8</t>
  </si>
  <si>
    <t>UPG-SCNP-VE-F6-F9</t>
  </si>
  <si>
    <t>Upgrade SCNP-VE-F6 to F9</t>
  </si>
  <si>
    <t>UPG-SCNP-VE-F6-F10</t>
  </si>
  <si>
    <t>Upgrade SCNP-VE-F6 to F10</t>
  </si>
  <si>
    <t>UPG-SCNP-VE-F7-F8</t>
  </si>
  <si>
    <t>Upgrade SCNP-VE-F7 to F8</t>
  </si>
  <si>
    <t>UPG-SCNP-VE-F7-F9</t>
  </si>
  <si>
    <t>Upgrade SCNP-VE-F7 to F9</t>
  </si>
  <si>
    <t>UPG-SCNP-VE-F7-F10</t>
  </si>
  <si>
    <t>Upgrade SCNP-VE-F7 to F10</t>
  </si>
  <si>
    <t>UPG-SCNP-VE-F8-F9</t>
  </si>
  <si>
    <t>Upgrade SCNP-VE-F8 to F9</t>
  </si>
  <si>
    <t>UPG-SCNP-VE-F8-F10</t>
  </si>
  <si>
    <t>Upgrade SCNP-VE-F8 to F10</t>
  </si>
  <si>
    <t>UPG-SCNP-VE-F9-F10</t>
  </si>
  <si>
    <t>Upgrade SCNP-VE-F9 to F10</t>
  </si>
  <si>
    <t>Upgrades Virtual SteelCentral CAG-VE-100 Flow Gateway</t>
  </si>
  <si>
    <t>Upgrades Virtual SteelCentral CAP-VE-100 NetProfiler</t>
  </si>
  <si>
    <t>Virtual SteelCentral SCFG-VE Flow Gateway</t>
  </si>
  <si>
    <t>SCFG-VE-F1</t>
  </si>
  <si>
    <t>SteelCentral Flow Gateway Virtual Edition, 15K FPM</t>
  </si>
  <si>
    <t>SCFG-VE-F2</t>
  </si>
  <si>
    <t>SteelCentral Flow Gateway Virtual Edition, 30K FPM</t>
  </si>
  <si>
    <t>SCFG-VE-F3</t>
  </si>
  <si>
    <t>SteelCentral Flow Gateway Virtual Edition, 60K FPM</t>
  </si>
  <si>
    <t>SCFG-VE-F4</t>
  </si>
  <si>
    <t>SteelCentral Flow Gateway Virtual Edition, 90K FPM</t>
  </si>
  <si>
    <t>SCFG-VE-F5</t>
  </si>
  <si>
    <t>SteelCentral Flow Gateway Virtual Edition, 200K FPM</t>
  </si>
  <si>
    <t>SCFG-VE-F6</t>
  </si>
  <si>
    <t>SteelCentral Flow Gateway Virtual Edition, 400K FPM</t>
  </si>
  <si>
    <t>SCFG-VE-F7</t>
  </si>
  <si>
    <t>SteelCentral Flow Gateway Virtual Edition, 600K FPM</t>
  </si>
  <si>
    <t>SCFG-VE-F8</t>
  </si>
  <si>
    <t>SteelCentral Flow Gateway Virtual Edition, 800K FPM</t>
  </si>
  <si>
    <t>SCFG-VE-F9</t>
  </si>
  <si>
    <t>SteelCentral Flow Gateway Virtual Edition, 1M FPM</t>
  </si>
  <si>
    <t>SCFG-VE-F10</t>
  </si>
  <si>
    <t>SteelCentral Flow Gateway Virtual Edition, 2M FPM</t>
  </si>
  <si>
    <t>Upgrades Virtual SteelCentral SCFG-VE Flow Gateway</t>
  </si>
  <si>
    <t>UPG-SCFG-VE-F1-F2</t>
  </si>
  <si>
    <t>Upgrade SCFG-VE-F1 to F2</t>
  </si>
  <si>
    <t>UPG-SCFG-VE-F1-F3</t>
  </si>
  <si>
    <t>Upgrade SCFG-VE-F1 to F3</t>
  </si>
  <si>
    <t>UPG-SCFG-VE-F1-F4</t>
  </si>
  <si>
    <t>Upgrade SCFG-VE-F1 to F4</t>
  </si>
  <si>
    <t>UPG-SCFG-VE-F1-F5</t>
  </si>
  <si>
    <t>Upgrade SCFG-VE-F1 to F5</t>
  </si>
  <si>
    <t>UPG-SCFG-VE-F1-F6</t>
  </si>
  <si>
    <t>Upgrade SCFG-VE-F1 to F6</t>
  </si>
  <si>
    <t>UPG-SCFG-VE-F1-F7</t>
  </si>
  <si>
    <t>Upgrade SCFG-VE-F1 to F7</t>
  </si>
  <si>
    <t>UPG-SCFG-VE-F1-F8</t>
  </si>
  <si>
    <t>Upgrade SCFG-VE-F1 to F8</t>
  </si>
  <si>
    <t>UPG-SCFG-VE-F1-F9</t>
  </si>
  <si>
    <t>Upgrade SCFG-VE-F1 to F9</t>
  </si>
  <si>
    <t>UPG-SCFG-VE-F1-F10</t>
  </si>
  <si>
    <t>Upgrade SCFG-VE-F1 to F10</t>
  </si>
  <si>
    <t>UPG-SCFG-VE-F2-F3</t>
  </si>
  <si>
    <t>Upgrade SCFG-VE-F2 to F3</t>
  </si>
  <si>
    <t>UPG-SCFG-VE-F2-F4</t>
  </si>
  <si>
    <t>Upgrade SCFG-VE-F2 to F4</t>
  </si>
  <si>
    <t>UPG-SCFG-VE-F2-F5</t>
  </si>
  <si>
    <t>Upgrade SCFG-VE-F2 to F5</t>
  </si>
  <si>
    <t>UPG-SCFG-VE-F2-F6</t>
  </si>
  <si>
    <t>Upgrade SCFG-VE-F2 to F6</t>
  </si>
  <si>
    <t>UPG-SCFG-VE-F2-F7</t>
  </si>
  <si>
    <t>Upgrade SCFG-VE-F2 to F7</t>
  </si>
  <si>
    <t>UPG-SCFG-VE-F2-F8</t>
  </si>
  <si>
    <t>Upgrade SCFG-VE-F2 to F8</t>
  </si>
  <si>
    <t>UPG-SCFG-VE-F2-F9</t>
  </si>
  <si>
    <t>Upgrade SCFG-VE-F2 to F9</t>
  </si>
  <si>
    <t>UPG-SCFG-VE-F2-F10</t>
  </si>
  <si>
    <t>Upgrade SCFG-VE-F2 to F10</t>
  </si>
  <si>
    <t>UPG-SCFG-VE-F3-F4</t>
  </si>
  <si>
    <t>Upgrade SCFG-VE-F3 to F4</t>
  </si>
  <si>
    <t>UPG-SCFG-VE-F3-F5</t>
  </si>
  <si>
    <t>Upgrade SCFG-VE-F3 to F5</t>
  </si>
  <si>
    <t>UPG-SCFG-VE-F3-F6</t>
  </si>
  <si>
    <t>Upgrade SCFG-VE-F3 to F6</t>
  </si>
  <si>
    <t>UPG-SCFG-VE-F3-F7</t>
  </si>
  <si>
    <t>Upgrade SCFG-VE-F3 to F7</t>
  </si>
  <si>
    <t>UPG-SCFG-VE-F3-F8</t>
  </si>
  <si>
    <t>Upgrade SCFG-VE-F3 to F8</t>
  </si>
  <si>
    <t>UPG-SCFG-VE-F3-F9</t>
  </si>
  <si>
    <t>Upgrade SCFG-VE-F3 to F9</t>
  </si>
  <si>
    <t>UPG-SCFG-VE-F3-F10</t>
  </si>
  <si>
    <t>Upgrade SCFG-VE-F3 to F10</t>
  </si>
  <si>
    <t>UPG-SCFG-VE-F4-F5</t>
  </si>
  <si>
    <t>Upgrade SCFG-VE-F4 to F5</t>
  </si>
  <si>
    <t>UPG-SCFG-VE-F4-F6</t>
  </si>
  <si>
    <t>Upgrade SCFG-VE-F4 to F6</t>
  </si>
  <si>
    <t>UPG-SCFG-VE-F4-F7</t>
  </si>
  <si>
    <t>Upgrade SCFG-VE-F4 to F7</t>
  </si>
  <si>
    <t>UPG-SCFG-VE-F4-F8</t>
  </si>
  <si>
    <t>Upgrade SCFG-VE-F4 to F8</t>
  </si>
  <si>
    <t>UPG-SCFG-VE-F4-F9</t>
  </si>
  <si>
    <t>Upgrade SCFG-VE-F4 to F9</t>
  </si>
  <si>
    <t>UPG-SCFG-VE-F4-F10</t>
  </si>
  <si>
    <t>Upgrade SCFG-VE-F4 to F10</t>
  </si>
  <si>
    <t>UPG-SCFG-VE-F5-F6</t>
  </si>
  <si>
    <t>Upgrade SCFG-VE-F5 to F6</t>
  </si>
  <si>
    <t>UPG-SCFG-VE-F5-F7</t>
  </si>
  <si>
    <t>Upgrade SCFG-VE-F5 to F7</t>
  </si>
  <si>
    <t>UPG-SCFG-VE-F5-F8</t>
  </si>
  <si>
    <t>Upgrade SCFG-VE-F5 to F8</t>
  </si>
  <si>
    <t>UPG-SCFG-VE-F5-F9</t>
  </si>
  <si>
    <t>Upgrade SCFG-VE-F5 to F9</t>
  </si>
  <si>
    <t>UPG-SCFG-VE-F5-F10</t>
  </si>
  <si>
    <t>Upgrade SCFG-VE-F5 to F10</t>
  </si>
  <si>
    <t>UPG-SCFG-VE-F6-F7</t>
  </si>
  <si>
    <t>Upgrade SCFG-VE-F6 to F7</t>
  </si>
  <si>
    <t>UPG-SCFG-VE-F6-F8</t>
  </si>
  <si>
    <t>Upgrade SCFG-VE-F6 to F8</t>
  </si>
  <si>
    <t>UPG-SCFG-VE-F6-F9</t>
  </si>
  <si>
    <t>Upgrade SCFG-VE-F6 to F9</t>
  </si>
  <si>
    <t>UPG-SCFG-VE-F6-F10</t>
  </si>
  <si>
    <t>Upgrade SCFG-VE-F6 to F10</t>
  </si>
  <si>
    <t>UPG-SCFG-VE-F7-F8</t>
  </si>
  <si>
    <t>Upgrade SCFG-VE-F7 to F8</t>
  </si>
  <si>
    <t>UPG-SCFG-VE-F7-F9</t>
  </si>
  <si>
    <t>Upgrade SCFG-VE-F7 to F9</t>
  </si>
  <si>
    <t>UPG-SCFG-VE-F7-F10</t>
  </si>
  <si>
    <t>Upgrade SCFG-VE-F7 to F10</t>
  </si>
  <si>
    <t>UPG-SCFG-VE-F8-F9</t>
  </si>
  <si>
    <t>Upgrade SCFG-VE-F8 to F9</t>
  </si>
  <si>
    <t>UPG-SCFG-VE-F8-F10</t>
  </si>
  <si>
    <t>Upgrade SCFG-VE-F8 to F10</t>
  </si>
  <si>
    <t>UPG-SCFG-VE-F9-F10</t>
  </si>
  <si>
    <t>Upgrade SCFG-VE-F9 to F10</t>
  </si>
  <si>
    <t>Evaluation Virtual SteelCentral SCFG-VE Flow Gateway</t>
  </si>
  <si>
    <t>SCFG-VE-F4-E</t>
  </si>
  <si>
    <t>Evaluation Gateway Virtual Edition, 90K FPM</t>
  </si>
  <si>
    <t>SCFG-VE-F10-E</t>
  </si>
  <si>
    <t>Evaluation Gateway Virtual Edition, 2M FPM</t>
  </si>
  <si>
    <t>Evaluation Virtual SteelCentral SCNP-VE NetProfiler</t>
  </si>
  <si>
    <t>SCNP-VE-F4-E</t>
  </si>
  <si>
    <t>Evaluation Profiler Virtual Edition, 90K FPM</t>
  </si>
  <si>
    <t>Evaluation Profiler Virtual Edition, 90K FPM (includes sdn, analytics and 1 Concurrent Packet Analyzer)</t>
  </si>
  <si>
    <t>SCNP-VE-F10-E</t>
  </si>
  <si>
    <t>Evaluation Profiler Virtual Edition, 2M FPM</t>
  </si>
  <si>
    <t>Evaluation Profiler Virtual Edition, 2M FPM (includes sdn, analytics and 1 Concurrent Packet Analyzer)</t>
  </si>
  <si>
    <t>Evaluation Virtual SteelCentral SCNE-VE-470 NetExpress</t>
  </si>
  <si>
    <t>SCNE-VE-00470-F3-E</t>
  </si>
  <si>
    <t>Eval SteelCentral NetExpress Virtual Edition, 60K FPM</t>
  </si>
  <si>
    <t>Eval SteelCentral NetExpress Virtual Edition, 60K FPM (includes sdn, analytics and 1 Concurrent Packet Analyzer)</t>
  </si>
  <si>
    <t>SCNE-VE-00470-F5-E</t>
  </si>
  <si>
    <t>Eval SteelCentral NetExpress Virtual Edition, 120K FPM</t>
  </si>
  <si>
    <t>Eval SteelCentral NetExpress Virtual Edition, 120K FPM (includes sdn, analytics and 1 Concurrent Packet Analyzer)</t>
  </si>
  <si>
    <t>MNT-SLV-SCNE-00470-F1</t>
  </si>
  <si>
    <t>SteelCentral NetExpress SCNE-00470-F1 Silver Support</t>
  </si>
  <si>
    <t>MNT-GLD-SCNE-00470-F1</t>
  </si>
  <si>
    <t>SteelCentral NetExpress SCNE-00470-F1 Gold Support</t>
  </si>
  <si>
    <t>MNT-GPL-SCNE-00470-F1</t>
  </si>
  <si>
    <t>SteelCentral NetExpress SCNE-00470-F1 Gold Plus Support</t>
  </si>
  <si>
    <t>MNT-PLT-SCNE-00470-F1</t>
  </si>
  <si>
    <t>SteelCentral NetExpress SCNE-00470-F1 Platinum Support</t>
  </si>
  <si>
    <t>MNT-RASP-SLV-SCNE-00470-F1</t>
  </si>
  <si>
    <t>SteelCentral NetExpress SCNE-00470-F1 Silver RASP Support</t>
  </si>
  <si>
    <t>MNT-RASP-GLD-SCNE-00470-F1</t>
  </si>
  <si>
    <t>SteelCentral NetExpress SCNE-00470-F1 Gold RASP Support</t>
  </si>
  <si>
    <t>MNT-RASP-GPL-SCNE-00470-F1</t>
  </si>
  <si>
    <t>SteelCentral NetExpress SCNE-00470-F1 Gold Plus RASP Support</t>
  </si>
  <si>
    <t>MNT-RASP-PLT-SCNE-00470-F1</t>
  </si>
  <si>
    <t>SteelCentral NetExpress SCNE-00470-F1 Platinum RASP Support</t>
  </si>
  <si>
    <t>MNT-SLV-SCNE-00470-F2</t>
  </si>
  <si>
    <t>SteelCentral NetExpress SCNE-00470-F2 Silver Support</t>
  </si>
  <si>
    <t>MNT-GLD-SCNE-00470-F2</t>
  </si>
  <si>
    <t>SteelCentral NetExpress SCNE-00470-F2 Gold Support</t>
  </si>
  <si>
    <t>MNT-GPL-SCNE-00470-F2</t>
  </si>
  <si>
    <t>SteelCentral NetExpress SCNE-00470-F2 Gold Plus Support</t>
  </si>
  <si>
    <t>MNT-PLT-SCNE-00470-F2</t>
  </si>
  <si>
    <t>SteelCentral NetExpress SCNE-00470-F2 Platinum Support</t>
  </si>
  <si>
    <t>MNT-RASP-SLV-SCNE-00470-F2</t>
  </si>
  <si>
    <t>SteelCentral NetExpress SCNE-00470-F2 Silver RASP Support</t>
  </si>
  <si>
    <t>MNT-RASP-GLD-SCNE-00470-F2</t>
  </si>
  <si>
    <t>SteelCentral NetExpress SCNE-00470-F2 Gold RASP Support</t>
  </si>
  <si>
    <t>MNT-RASP-GPL-SCNE-00470-F2</t>
  </si>
  <si>
    <t>SteelCentral NetExpress SCNE-00470-F2 Gold Plus RASP Support</t>
  </si>
  <si>
    <t>MNT-RASP-PLT-SCNE-00470-F2</t>
  </si>
  <si>
    <t>SteelCentral NetExpress SCNE-00470-F2 Platinum RASP Support</t>
  </si>
  <si>
    <t>MNT-SLV-SCNE-00470-F3</t>
  </si>
  <si>
    <t>SteelCentral NetExpress SCNE-00470-F3 Silver Support</t>
  </si>
  <si>
    <t>MNT-GLD-SCNE-00470-F3</t>
  </si>
  <si>
    <t>SteelCentral NetExpress SCNE-00470-F3 Gold Support</t>
  </si>
  <si>
    <t>MNT-GPL-SCNE-00470-F3</t>
  </si>
  <si>
    <t>SteelCentral NetExpress SCNE-00470-F3 Gold Plus Support</t>
  </si>
  <si>
    <t>MNT-PLT-SCNE-00470-F3</t>
  </si>
  <si>
    <t>SteelCentral NetExpress SCNE-00470-F3 Platinum Support</t>
  </si>
  <si>
    <t>MNT-RASP-SLV-SCNE-00470-F3</t>
  </si>
  <si>
    <t>SteelCentral NetExpress SCNE-00470-F3 Silver RASP Support</t>
  </si>
  <si>
    <t>MNT-RASP-GLD-SCNE-00470-F3</t>
  </si>
  <si>
    <t>SteelCentral NetExpress SCNE-00470-F3 Gold RASP Support</t>
  </si>
  <si>
    <t>MNT-RASP-GPL-SCNE-00470-F3</t>
  </si>
  <si>
    <t>SteelCentral NetExpress SCNE-00470-F3 Gold Plus RASP Support</t>
  </si>
  <si>
    <t>MNT-RASP-PLT-SCNE-00470-F3</t>
  </si>
  <si>
    <t>SteelCentral NetExpress SCNE-00470-F3 Platinum RASP Support</t>
  </si>
  <si>
    <t>MNT-SLV-SCNE-00470-F4</t>
  </si>
  <si>
    <t>SteelCentral NetExpress SCNE-00470-F4 Silver Support</t>
  </si>
  <si>
    <t>MNT-GLD-SCNE-00470-F4</t>
  </si>
  <si>
    <t>SteelCentral NetExpress SCNE-00470-F4 Gold Support</t>
  </si>
  <si>
    <t>MNT-GPL-SCNE-00470-F4</t>
  </si>
  <si>
    <t>SteelCentral NetExpress SCNE-00470-F4 Gold Plus Support</t>
  </si>
  <si>
    <t>MNT-PLT-SCNE-00470-F4</t>
  </si>
  <si>
    <t>SteelCentral NetExpress SCNE-00470-F4 Platinum Support</t>
  </si>
  <si>
    <t>MNT-RASP-SLV-SCNE-00470-F4</t>
  </si>
  <si>
    <t>SteelCentral NetExpress SCNE-00470-F4 Silver RASP Support</t>
  </si>
  <si>
    <t>MNT-RASP-GLD-SCNE-00470-F4</t>
  </si>
  <si>
    <t>SteelCentral NetExpress SCNE-00470-F4 Gold RASP Support</t>
  </si>
  <si>
    <t>MNT-RASP-GPL-SCNE-00470-F4</t>
  </si>
  <si>
    <t>SteelCentral NetExpress SCNE-00470-F4 Gold Plus RASP Support</t>
  </si>
  <si>
    <t>MNT-RASP-PLT-SCNE-00470-F4</t>
  </si>
  <si>
    <t>SteelCentral NetExpress SCNE-00470-F4 Platinum RASP Support</t>
  </si>
  <si>
    <t>MNT-SLV-SCNE-00470-F5</t>
  </si>
  <si>
    <t>SteelCentral NetExpress SCNE-00470-F5 Silver Support</t>
  </si>
  <si>
    <t>MNT-GLD-SCNE-00470-F5</t>
  </si>
  <si>
    <t>SteelCentral NetExpress SCNE-00470-F5 Gold Support</t>
  </si>
  <si>
    <t>MNT-GPL-SCNE-00470-F5</t>
  </si>
  <si>
    <t>SteelCentral NetExpress SCNE-00470-F5 Gold Plus Support</t>
  </si>
  <si>
    <t>MNT-PLT-SCNE-00470-F5</t>
  </si>
  <si>
    <t>SteelCentral NetExpress SCNE-00470-F5 Platinum Support</t>
  </si>
  <si>
    <t>MNT-RASP-SLV-SCNE-00470-F5</t>
  </si>
  <si>
    <t>SteelCentral NetExpress SCNE-00470-F5 Silver RASP Support</t>
  </si>
  <si>
    <t>MNT-RASP-GLD-SCNE-00470-F5</t>
  </si>
  <si>
    <t>SteelCentral NetExpress SCNE-00470-F5 Gold RASP Support</t>
  </si>
  <si>
    <t>MNT-RASP-GPL-SCNE-00470-F5</t>
  </si>
  <si>
    <t>SteelCentral NetExpress SCNE-00470-F5 Gold Plus RASP Support</t>
  </si>
  <si>
    <t>MNT-RASP-PLT-SCNE-00470-F5</t>
  </si>
  <si>
    <t>SteelCentral NetExpress SCNE-00470-F5 Platinum RASP Support</t>
  </si>
  <si>
    <t>MNT-LIC-SCNE-00470-SDN</t>
  </si>
  <si>
    <t>Support Virtual SteelCentral NetExpress SDN License for SCNE-00470</t>
  </si>
  <si>
    <t>MNT-RASP-LIC-SCNE-00470-SDN</t>
  </si>
  <si>
    <t>RASP Support Virtual SteelCentral NetExpress SDN License for SCNE-00470</t>
  </si>
  <si>
    <t>RASP SteelCentral NetProfiler Appliance Annual Support</t>
  </si>
  <si>
    <t>MNT-SLV-SCNP-02270-F1</t>
  </si>
  <si>
    <t>SteelCentral NetProfiler SCNP-02270-F1 Silver Support</t>
  </si>
  <si>
    <t>MNT-GLD-SCNP-02270-F1</t>
  </si>
  <si>
    <t>SteelCentral NetProfiler SCNP-02270-F1 Gold Support</t>
  </si>
  <si>
    <t>MNT-GPL-SCNP-02270-F1</t>
  </si>
  <si>
    <t>SteelCentral NetProfiler SCNP-02270-F1 Gold Plus Support</t>
  </si>
  <si>
    <t>MNT-PLT-SCNP-02270-F1</t>
  </si>
  <si>
    <t>SteelCentral NetProfiler SCNP-02270-F1 Platinum Support</t>
  </si>
  <si>
    <t>MNT-RASP-SLV-SCNP-02270-F1</t>
  </si>
  <si>
    <t>SteelCentral NetProfiler SCNP-02270-F1 Silver RASP Support</t>
  </si>
  <si>
    <t>MNT-RASP-GLD-SCNP-02270-F1</t>
  </si>
  <si>
    <t>SteelCentral NetProfiler SCNP-02270-F1 Gold RASP Support</t>
  </si>
  <si>
    <t>MNT-RASP-GPL-SCNP-02270-F1</t>
  </si>
  <si>
    <t>SteelCentral NetProfiler SCNP-02270-F1 Gold Plus RASP Support</t>
  </si>
  <si>
    <t>MNT-RASP-PLT-SCNP-02270-F1</t>
  </si>
  <si>
    <t>SteelCentral NetProfiler SCNP-02270-F1 Platinum RASP Support</t>
  </si>
  <si>
    <t>MNT-SLV-SCNP-02270-F2</t>
  </si>
  <si>
    <t>SteelCentral NetProfiler SCNP-02270-F2 Silver Support</t>
  </si>
  <si>
    <t>MNT-GLD-SCNP-02270-F2</t>
  </si>
  <si>
    <t>SteelCentral NetProfiler SCNP-02270-F2 Gold Support</t>
  </si>
  <si>
    <t>MNT-GPL-SCNP-02270-F2</t>
  </si>
  <si>
    <t>SteelCentral NetProfiler SCNP-02270-F2 Gold Plus Support</t>
  </si>
  <si>
    <t>MNT-PLT-SCNP-02270-F2</t>
  </si>
  <si>
    <t>SteelCentral NetProfiler SCNP-02270-F2 Platinum Support</t>
  </si>
  <si>
    <t>MNT-RASP-SLV-SCNP-02270-F2</t>
  </si>
  <si>
    <t>SteelCentral NetProfiler SCNP-02270-F2 Silver RASP Support</t>
  </si>
  <si>
    <t>MNT-RASP-GLD-SCNP-02270-F2</t>
  </si>
  <si>
    <t>SteelCentral NetProfiler SCNP-02270-F2 Gold RASP Support</t>
  </si>
  <si>
    <t>MNT-RASP-GPL-SCNP-02270-F2</t>
  </si>
  <si>
    <t>SteelCentral NetProfiler SCNP-02270-F2 Gold Plus RASP Support</t>
  </si>
  <si>
    <t>MNT-RASP-PLT-SCNP-02270-F2</t>
  </si>
  <si>
    <t>SteelCentral NetProfiler SCNP-02270-F2 Platinum RASP Support</t>
  </si>
  <si>
    <t>MNT-SLV-SCNP-02270-F3</t>
  </si>
  <si>
    <t>SteelCentral NetProfiler SCNP-02270-F3 Silver Support</t>
  </si>
  <si>
    <t>MNT-GLD-SCNP-02270-F3</t>
  </si>
  <si>
    <t>SteelCentral NetProfiler SCNP-02270-F3 Gold Support</t>
  </si>
  <si>
    <t>MNT-GPL-SCNP-02270-F3</t>
  </si>
  <si>
    <t>SteelCentral NetProfiler SCNP-02270-F3 Gold Plus Support</t>
  </si>
  <si>
    <t>MNT-PLT-SCNP-02270-F3</t>
  </si>
  <si>
    <t>SteelCentral NetProfiler SCNP-02270-F3 Platinum Support</t>
  </si>
  <si>
    <t>MNT-RASP-SLV-SCNP-02270-F3</t>
  </si>
  <si>
    <t>SteelCentral NetProfiler SCNP-02270-F3 Silver RASP Support</t>
  </si>
  <si>
    <t>MNT-RASP-GLD-SCNP-02270-F3</t>
  </si>
  <si>
    <t>SteelCentral NetProfiler SCNP-02270-F3 Gold RASP Support</t>
  </si>
  <si>
    <t>MNT-RASP-GPL-SCNP-02270-F3</t>
  </si>
  <si>
    <t>SteelCentral NetProfiler SCNP-02270-F3 Gold Plus RASP Support</t>
  </si>
  <si>
    <t>MNT-RASP-PLT-SCNP-02270-F3</t>
  </si>
  <si>
    <t>SteelCentral NetProfiler SCNP-02270-F3 Platinum RASP Support</t>
  </si>
  <si>
    <t>MNT-SLV-SCNP-02270-F4</t>
  </si>
  <si>
    <t>SteelCentral NetProfiler SCNP-02270-F4 Silver Support</t>
  </si>
  <si>
    <t>MNT-GLD-SCNP-02270-F4</t>
  </si>
  <si>
    <t>SteelCentral NetProfiler SCNP-02270-F4 Gold Support</t>
  </si>
  <si>
    <t>MNT-GPL-SCNP-02270-F4</t>
  </si>
  <si>
    <t>SteelCentral NetProfiler SCNP-02270-F4 Gold Plus Support</t>
  </si>
  <si>
    <t>MNT-PLT-SCNP-02270-F4</t>
  </si>
  <si>
    <t>SteelCentral NetProfiler SCNP-02270-F4 Platinum Support</t>
  </si>
  <si>
    <t>MNT-RASP-SLV-SCNP-02270-F4</t>
  </si>
  <si>
    <t>SteelCentral NetProfiler SCNP-02270-F4 Silver RASP Support</t>
  </si>
  <si>
    <t>MNT-RASP-GLD-SCNP-02270-F4</t>
  </si>
  <si>
    <t>SteelCentral NetProfiler SCNP-02270-F4 Gold RASP Support</t>
  </si>
  <si>
    <t>MNT-RASP-GPL-SCNP-02270-F4</t>
  </si>
  <si>
    <t>SteelCentral NetProfiler SCNP-02270-F4 Gold Plus RASP Support</t>
  </si>
  <si>
    <t>MNT-RASP-PLT-SCNP-02270-F4</t>
  </si>
  <si>
    <t>SteelCentral NetProfiler SCNP-02270-F4 Platinum RASP Support</t>
  </si>
  <si>
    <t>MNT-SLV-SCNP-02270-F5</t>
  </si>
  <si>
    <t>SteelCentral NetProfiler SCNP-02270-F5 Silver Support</t>
  </si>
  <si>
    <t>MNT-GLD-SCNP-02270-F5</t>
  </si>
  <si>
    <t>SteelCentral NetProfiler SCNP-02270-F5 Gold Support</t>
  </si>
  <si>
    <t>MNT-GPL-SCNP-02270-F5</t>
  </si>
  <si>
    <t>SteelCentral NetProfiler SCNP-02270-F5 Gold Plus Support</t>
  </si>
  <si>
    <t>MNT-PLT-SCNP-02270-F5</t>
  </si>
  <si>
    <t>SteelCentral NetProfiler SCNP-02270-F5 Platinum Support</t>
  </si>
  <si>
    <t>MNT-RASP-SLV-SCNP-02270-F5</t>
  </si>
  <si>
    <t>SteelCentral NetProfiler SCNP-02270-F5 Silver RASP Support</t>
  </si>
  <si>
    <t>MNT-RASP-GLD-SCNP-02270-F5</t>
  </si>
  <si>
    <t>SteelCentral NetProfiler SCNP-02270-F5 Gold RASP Support</t>
  </si>
  <si>
    <t>MNT-RASP-GPL-SCNP-02270-F5</t>
  </si>
  <si>
    <t>SteelCentral NetProfiler SCNP-02270-F5 Gold Plus RASP Support</t>
  </si>
  <si>
    <t>MNT-RASP-PLT-SCNP-02270-F5</t>
  </si>
  <si>
    <t>SteelCentral NetProfiler SCNP-02270-F5 Platinum RASP Support</t>
  </si>
  <si>
    <t>MNT-LIC-SCNP-02270-SDN</t>
  </si>
  <si>
    <t>Support SteelCentral SDN License for SCNP-2270</t>
  </si>
  <si>
    <t>MNT-RASP-LIC-SCNP-02270-SDN</t>
  </si>
  <si>
    <t>RASP Support SteelCentral SDN License for SCNP-2270</t>
  </si>
  <si>
    <t>MNT-SLV-SCNP-04270-UI</t>
  </si>
  <si>
    <t>SteelCentral NetProfiler Enterprise SCNP-04270-UI Silver Support</t>
  </si>
  <si>
    <t>MNT-GLD-SCNP-04270-UI</t>
  </si>
  <si>
    <t>SteelCentral NetProfiler Enterprise SCNP-04270-UI Gold Support</t>
  </si>
  <si>
    <t>MNT-GPL-SCNP-04270-UI</t>
  </si>
  <si>
    <t>SteelCentral NetProfiler Enterprise SCNP-04270-UI Gold Plus Support</t>
  </si>
  <si>
    <t>MNT-PLT-SCNP-04270-UI</t>
  </si>
  <si>
    <t>SteelCentral NetProfiler Enterprise SCNP-04270-UI Platinum Support</t>
  </si>
  <si>
    <t>MNT-RASP-SLV-SCNP-04270-UI</t>
  </si>
  <si>
    <t>SteelCentral NetProfiler Enterprise SCNP-04270-UI Silver RASP Support</t>
  </si>
  <si>
    <t>MNT-RASP-GLD-SCNP-04270-UI</t>
  </si>
  <si>
    <t>SteelCentral NetProfiler Enterprise SCNP-04270-UI Gold RASP Support</t>
  </si>
  <si>
    <t>MNT-RASP-GPL-SCNP-04270-UI</t>
  </si>
  <si>
    <t>SteelCentral NetProfiler Enterprise SCNP-04270-UI Gold Plus RASP Support</t>
  </si>
  <si>
    <t>MNT-RASP-PLT-SCNP-04270-UI</t>
  </si>
  <si>
    <t>SteelCentral NetProfiler Enterprise SCNP-04270-UI Platinum RASP Support</t>
  </si>
  <si>
    <t>MNT-LIC-SCNP-4270-SDN</t>
  </si>
  <si>
    <t>Support SteelCentral SDN License for Enterprise NetProfiler</t>
  </si>
  <si>
    <t>MNT-RASP-LIC-SCNP-4270-SDN</t>
  </si>
  <si>
    <t>RASP Support SteelCentral SDN License for Enterprise NetProfiler</t>
  </si>
  <si>
    <t>MNT-SLV-SCNP-04270-DB</t>
  </si>
  <si>
    <t>SteelCentral NetProfiler Enterprise SCNP-04270-DB Silver Support</t>
  </si>
  <si>
    <t>MNT-GLD-SCNP-04270-DB</t>
  </si>
  <si>
    <t>SteelCentral NetProfiler Enterprise SCNP-04270-DB Gold Support</t>
  </si>
  <si>
    <t>MNT-GPL-SCNP-04270-DB</t>
  </si>
  <si>
    <t>SteelCentral NetProfiler Enterprise SCNP-04270-DB Gold Plus Support</t>
  </si>
  <si>
    <t>MNT-PLT-SCNP-04270-DB</t>
  </si>
  <si>
    <t>SteelCentral NetProfiler Enterprise SCNP-04270-DB Platinum Support</t>
  </si>
  <si>
    <t>MNT-RASP-SLV-SCNP-04270-DB</t>
  </si>
  <si>
    <t>SteelCentral NetProfiler Enterprise SCNP-04270-DB Silver RASP Support</t>
  </si>
  <si>
    <t>MNT-RASP-GLD-SCNP-04270-DB</t>
  </si>
  <si>
    <t>SteelCentral NetProfiler Enterprise SCNP-04270-DB Gold RASP Support</t>
  </si>
  <si>
    <t>MNT-RASP-GPL-SCNP-04270-DB</t>
  </si>
  <si>
    <t>SteelCentral NetProfiler Enterprise SCNP-04270-DB Gold Plus RASP Support</t>
  </si>
  <si>
    <t>MNT-RASP-PLT-SCNP-04270-DB</t>
  </si>
  <si>
    <t>SteelCentral NetProfiler Enterprise SCNP-04270-DB Platinum RASP Support</t>
  </si>
  <si>
    <t>MNT-SLV-SCNP-04270-AN</t>
  </si>
  <si>
    <t>SteelCentral NetProfiler Enterprise SCNP-04270-AN Silver Support</t>
  </si>
  <si>
    <t>MNT-GLD-SCNP-04270-AN</t>
  </si>
  <si>
    <t>SteelCentral NetProfiler Enterprise SCNP-04270-AN Gold Support</t>
  </si>
  <si>
    <t>MNT-GPL-SCNP-04270-AN</t>
  </si>
  <si>
    <t>SteelCentral NetProfiler Enterprise SCNP-04270-AN Gold Plus Support</t>
  </si>
  <si>
    <t>MNT-PLT-SCNP-04270-AN</t>
  </si>
  <si>
    <t>SteelCentral NetProfiler Enterprise SCNP-04270-AN Platinum Support</t>
  </si>
  <si>
    <t>MNT-RASP-SLV-SCNP-04270-AN</t>
  </si>
  <si>
    <t>SteelCentral NetProfiler Enterprise SCNP-04270-AN Silver RASP Support</t>
  </si>
  <si>
    <t>MNT-RASP-GLD-SCNP-04270-AN</t>
  </si>
  <si>
    <t>SteelCentral NetProfiler Enterprise SCNP-04270-AN Gold RASP Support</t>
  </si>
  <si>
    <t>MNT-RASP-GPL-SCNP-04270-AN</t>
  </si>
  <si>
    <t>SteelCentral NetProfiler Enterprise SCNP-04270-AN Gold Plus RASP Support</t>
  </si>
  <si>
    <t>MNT-RASP-PLT-SCNP-04270-AN</t>
  </si>
  <si>
    <t>SteelCentral NetProfiler Enterprise SCNP-04270-AN Platinum RASP Support</t>
  </si>
  <si>
    <t>MNT-SLV-SCNP-04270-EX</t>
  </si>
  <si>
    <t>SteelCentral NetProfiler Enterprise SCNP-04270-EX Silver Support</t>
  </si>
  <si>
    <t>MNT-GLD-SCNP-04270-EX</t>
  </si>
  <si>
    <t>SteelCentral NetProfiler Enterprise SCNP-04270-EX Gold Support</t>
  </si>
  <si>
    <t>MNT-GPL-SCNP-04270-EX</t>
  </si>
  <si>
    <t>SteelCentral NetProfiler Enterprise SCNP-04270-EX Gold Plus Support</t>
  </si>
  <si>
    <t>MNT-PLT-SCNP-04270-EX</t>
  </si>
  <si>
    <t>SteelCentral NetProfiler Enterprise SCNP-04270-EX Platinum Support</t>
  </si>
  <si>
    <t>MNT-RASP-SLV-SCNP-04270-EX</t>
  </si>
  <si>
    <t>SteelCentral NetProfiler Enterprise SCNP-04270-EX Silver RASP Support</t>
  </si>
  <si>
    <t>MNT-RASP-GLD-SCNP-04270-EX</t>
  </si>
  <si>
    <t>SteelCentral NetProfiler Enterprise SCNP-04270-EX Gold RASP Support</t>
  </si>
  <si>
    <t>MNT-RASP-GPL-SCNP-04270-EX</t>
  </si>
  <si>
    <t>SteelCentral NetProfiler Enterprise SCNP-04270-EX Gold Plus RASP Support</t>
  </si>
  <si>
    <t>MNT-RASP-PLT-SCNP-04270-EX</t>
  </si>
  <si>
    <t>SteelCentral NetProfiler Enterprise SCNP-04270-EX Platinum RASP Support</t>
  </si>
  <si>
    <t>MNT-SLV-SCNP-04270-DP</t>
  </si>
  <si>
    <t>SteelCentral Dispatch Enterprise Profiler Silver Support</t>
  </si>
  <si>
    <t>MNT-GLD-SCNP-04270-DP</t>
  </si>
  <si>
    <t>SteelCentral Dispatch Enterprise Profiler Gold Support</t>
  </si>
  <si>
    <t>MNT-GPL-SCNP-04270-DP</t>
  </si>
  <si>
    <t>SteelCentral Dispatch Enterprise Profiler Gold Plus Support</t>
  </si>
  <si>
    <t>MNT-PLT-SCNP-04270-DP</t>
  </si>
  <si>
    <t>SteelCentral Dispatch Enterprise Profiler Platinum Support</t>
  </si>
  <si>
    <t>MNT-RASP-SLV-SCNP-04270-DP</t>
  </si>
  <si>
    <t>SteelCentral Dispatch Enterprise Profiler Silver RASP Support</t>
  </si>
  <si>
    <t>MNT-RASP-GLD-SCNP-04270-DP</t>
  </si>
  <si>
    <t>SteelCentral Dispatch Enterprise Profiler Gold RASP Support</t>
  </si>
  <si>
    <t>MNT-RASP-GPL-SCNP-04270-DP</t>
  </si>
  <si>
    <t>SteelCentral Dispatch Enterprise Profiler Gold Plus RASP Support</t>
  </si>
  <si>
    <t>MNT-RASP-PLT-SCNP-04270-DP</t>
  </si>
  <si>
    <t>SteelCentral Dispatch Enterprise Profiler Platinum RASP Support</t>
  </si>
  <si>
    <t>MNT-SLV-SCFG-02270-F1</t>
  </si>
  <si>
    <t>SteelCentral Flow Gateway SCFG-02270-F1 Silver Support</t>
  </si>
  <si>
    <t>MNT-GLD-SCFG-02270-F1</t>
  </si>
  <si>
    <t>SteelCentral Flow Gateway SCFG-02270-F1 Gold Support</t>
  </si>
  <si>
    <t>MNT-GPL-SCFG-02270-F1</t>
  </si>
  <si>
    <t>SteelCentral Flow Gateway SCFG-02270-F1 Gold Plus Support</t>
  </si>
  <si>
    <t>MNT-PLT-SCFG-02270-F1</t>
  </si>
  <si>
    <t>SteelCentral Flow Gateway SCFG-02270-F1 Platinum Support</t>
  </si>
  <si>
    <t>MNT-RASP-SLV-SCFG-02270-F1</t>
  </si>
  <si>
    <t>SteelCentral Flow Gateway SCFG-02270-F1 Silver RASP Support</t>
  </si>
  <si>
    <t>MNT-RASP-GLD-SCFG-02270-F1</t>
  </si>
  <si>
    <t>SteelCentral Flow Gateway SCFG-02270-F1 Gold RASP Support</t>
  </si>
  <si>
    <t>MNT-RASP-GPL-SCFG-02270-F1</t>
  </si>
  <si>
    <t>SteelCentral Flow Gateway SCFG-02270-F1 Gold Plus RASP Support</t>
  </si>
  <si>
    <t>MNT-RASP-PLT-SCFG-02270-F1</t>
  </si>
  <si>
    <t>SteelCentral Flow Gateway SCFG-02270-F1 Platinum RASP Support</t>
  </si>
  <si>
    <t>MNT-SLV-SCFG-02270-F2</t>
  </si>
  <si>
    <t>SteelCentral Flow Gateway SCFG-02270-F2 Silver Support</t>
  </si>
  <si>
    <t>MNT-GLD-SCFG-02270-F2</t>
  </si>
  <si>
    <t>SteelCentral Flow Gateway SCFG-02270-F2 Gold Support</t>
  </si>
  <si>
    <t>MNT-GPL-SCFG-02270-F2</t>
  </si>
  <si>
    <t>SteelCentral Flow Gateway SCFG-02270-F2 Gold Plus Support</t>
  </si>
  <si>
    <t>MNT-PLT-SCFG-02270-F2</t>
  </si>
  <si>
    <t>SteelCentral Flow Gateway SCFG-02270-F2 Platinum Support</t>
  </si>
  <si>
    <t>MNT-RASP-SLV-SCFG-02270-F2</t>
  </si>
  <si>
    <t>SteelCentral Flow Gateway SCFG-02270-F2 Silver RASP Support</t>
  </si>
  <si>
    <t>MNT-RASP-GLD-SCFG-02270-F2</t>
  </si>
  <si>
    <t>SteelCentral Flow Gateway SCFG-02270-F2 Gold RASP Support</t>
  </si>
  <si>
    <t>MNT-RASP-GPL-SCFG-02270-F2</t>
  </si>
  <si>
    <t>SteelCentral Flow Gateway SCFG-02270-F2 Gold Plus RASP Support</t>
  </si>
  <si>
    <t>MNT-RASP-PLT-SCFG-02270-F2</t>
  </si>
  <si>
    <t>SteelCentral Flow Gateway SCFG-02270-F2 Platinum RASP Support</t>
  </si>
  <si>
    <t>MNT-SLV-SCFG-02270-F3</t>
  </si>
  <si>
    <t>SteelCentral Flow Gateway SCFG-02270-F3 Silver Support</t>
  </si>
  <si>
    <t>MNT-GLD-SCFG-02270-F3</t>
  </si>
  <si>
    <t>SteelCentral Flow Gateway SCFG-02270-F3 Gold Support</t>
  </si>
  <si>
    <t>MNT-GPL-SCFG-02270-F3</t>
  </si>
  <si>
    <t>SteelCentral Flow Gateway SCFG-02270-F3 Gold Plus Support</t>
  </si>
  <si>
    <t>MNT-PLT-SCFG-02270-F3</t>
  </si>
  <si>
    <t>SteelCentral Flow Gateway SCFG-02270-F3 Platinum Support</t>
  </si>
  <si>
    <t>MNT-RASP-SLV-SCFG-02270-F3</t>
  </si>
  <si>
    <t>SteelCentral Flow Gateway SCFG-02270-F3 Silver RASP Support</t>
  </si>
  <si>
    <t>MNT-RASP-GLD-SCFG-02270-F3</t>
  </si>
  <si>
    <t>SteelCentral Flow Gateway SCFG-02270-F3 Gold RASP Support</t>
  </si>
  <si>
    <t>MNT-RASP-GPL-SCFG-02270-F3</t>
  </si>
  <si>
    <t>SteelCentral Flow Gateway SCFG-02270-F3 Gold Plus RASP Support</t>
  </si>
  <si>
    <t>MNT-RASP-PLT-SCFG-02270-F3</t>
  </si>
  <si>
    <t>SteelCentral Flow Gateway SCFG-02270-F3 Platinum RASP Support</t>
  </si>
  <si>
    <t>MNT-SLV-SCFG-02270-F4</t>
  </si>
  <si>
    <t>SteelCentral Flow Gateway SCFG-02270-F4 Silver Support</t>
  </si>
  <si>
    <t>MNT-GLD-SCFG-02270-F4</t>
  </si>
  <si>
    <t>SteelCentral Flow Gateway SCFG-02270-F4 Gold Support</t>
  </si>
  <si>
    <t>MNT-GPL-SCFG-02270-F4</t>
  </si>
  <si>
    <t>SteelCentral Flow Gateway SCFG-02270-F4 Gold Plus Support</t>
  </si>
  <si>
    <t>MNT-PLT-SCFG-02270-F4</t>
  </si>
  <si>
    <t>SteelCentral Flow Gateway SCFG-02270-F4 Platinum Support</t>
  </si>
  <si>
    <t>MNT-RASP-SLV-SCFG-02270-F4</t>
  </si>
  <si>
    <t>SteelCentral Flow Gateway SCFG-02270-F4 Silver RASP Support</t>
  </si>
  <si>
    <t>MNT-RASP-GLD-SCFG-02270-F4</t>
  </si>
  <si>
    <t>SteelCentral Flow Gateway SCFG-02270-F4 Gold RASP Support</t>
  </si>
  <si>
    <t>MNT-RASP-GPL-SCFG-02270-F4</t>
  </si>
  <si>
    <t>SteelCentral Flow Gateway SCFG-02270-F4 Gold Plus RASP Support</t>
  </si>
  <si>
    <t>MNT-RASP-PLT-SCFG-02270-F4</t>
  </si>
  <si>
    <t>SteelCentral Flow Gateway SCFG-02270-F4 Platinum RASP Support</t>
  </si>
  <si>
    <t>MNT-SLV-SCFG-02270-F5</t>
  </si>
  <si>
    <t>SteelCentral Flow Gateway SCFG-02270-F5 Silver Support</t>
  </si>
  <si>
    <t>MNT-GLD-SCFG-02270-F5</t>
  </si>
  <si>
    <t>SteelCentral Flow Gateway SCFG-02270-F5 Gold Support</t>
  </si>
  <si>
    <t>MNT-GPL-SCFG-02270-F5</t>
  </si>
  <si>
    <t>SteelCentral Flow Gateway SCFG-02270-F5 Gold Plus Support</t>
  </si>
  <si>
    <t>MNT-PLT-SCFG-02270-F5</t>
  </si>
  <si>
    <t>SteelCentral Flow Gateway SCFG-02270-F5 Platinum Support</t>
  </si>
  <si>
    <t>MNT-RASP-SLV-SCFG-02270-F5</t>
  </si>
  <si>
    <t>SteelCentral Flow Gateway SCFG-02270-F5 Silver RASP Support</t>
  </si>
  <si>
    <t>MNT-RASP-GLD-SCFG-02270-F5</t>
  </si>
  <si>
    <t>SteelCentral Flow Gateway SCFG-02270-F5 Gold RASP Support</t>
  </si>
  <si>
    <t>MNT-RASP-GPL-SCFG-02270-F5</t>
  </si>
  <si>
    <t>SteelCentral Flow Gateway SCFG-02270-F5 Gold Plus RASP Support</t>
  </si>
  <si>
    <t>MNT-RASP-PLT-SCFG-02270-F5</t>
  </si>
  <si>
    <t>SteelCentral Flow Gateway SCFG-02270-F5 Platinum RASP Support</t>
  </si>
  <si>
    <t>MNT-SLV-SCFG-02270-F6</t>
  </si>
  <si>
    <t>SteelCentral Flow Gateway SCFG-02270-F6 Silver Support</t>
  </si>
  <si>
    <t>MNT-GLD-SCFG-02270-F6</t>
  </si>
  <si>
    <t>SteelCentral Flow Gateway SCFG-02270-F6 Gold Support</t>
  </si>
  <si>
    <t>MNT-GPL-SCFG-02270-F6</t>
  </si>
  <si>
    <t>SteelCentral Flow Gateway SCFG-02270-F6 Gold Plus Support</t>
  </si>
  <si>
    <t>MNT-PLT-SCFG-02270-F6</t>
  </si>
  <si>
    <t>SteelCentral Flow Gateway SCFG-02270-F6 Platinum Support</t>
  </si>
  <si>
    <t>MNT-RASP-SLV-SCFG-02270-F6</t>
  </si>
  <si>
    <t>SteelCentral Flow Gateway SCFG-02270-F6 Silver RASP Support</t>
  </si>
  <si>
    <t>MNT-RASP-GLD-SCFG-02270-F6</t>
  </si>
  <si>
    <t>SteelCentral Flow Gateway SCFG-02270-F6 Gold RASP Support</t>
  </si>
  <si>
    <t>MNT-RASP-GPL-SCFG-02270-F6</t>
  </si>
  <si>
    <t>SteelCentral Flow Gateway SCFG-02270-F6 Gold Plus RASP Support</t>
  </si>
  <si>
    <t>MNT-RASP-PLT-SCFG-02270-F6</t>
  </si>
  <si>
    <t>SteelCentral Flow Gateway SCFG-02270-F6 Platinum RASP Support</t>
  </si>
  <si>
    <t>MNT-SCNE-VE-00470-F1</t>
  </si>
  <si>
    <t>Support SteelCentral NetExpress Virtual Edition, 15K FPM</t>
  </si>
  <si>
    <t>MNT-SCNE-VE-00470-F2</t>
  </si>
  <si>
    <t>Support SteelCentral NetExpress Virtual Edition, 30K FPM</t>
  </si>
  <si>
    <t>MNT-SCNE-VE-00470-F3</t>
  </si>
  <si>
    <t>Support SteelCentral NetExpress Virtual Edition, 60K FPM</t>
  </si>
  <si>
    <t>MNT-SCNE-VE-00470-F4</t>
  </si>
  <si>
    <t>Support SteelCentral NetExpress Virtual Edition, 90K FPM</t>
  </si>
  <si>
    <t>MNT-SCNE-VE-00470-F5</t>
  </si>
  <si>
    <t>Support SteelCentral NetExpress Virtual Edition, 120K FPM</t>
  </si>
  <si>
    <t>MNT-RASP-SCNE-VE-00470-F1</t>
  </si>
  <si>
    <t>Support SteelCentral NetExpress Virtual Edition, 15K FPM (RASP)</t>
  </si>
  <si>
    <t>MNT-RASP-SCNE-VE-00470-F2</t>
  </si>
  <si>
    <t>Support SteelCentral NetExpress Virtual Edition, 30K FPM (RASP)</t>
  </si>
  <si>
    <t>MNT-RASP-SCNE-VE-00470-F3</t>
  </si>
  <si>
    <t>Support SteelCentral NetExpress Virtual Edition, 60K FPM (RASP)</t>
  </si>
  <si>
    <t>MNT-RASP-SCNE-VE-00470-F4</t>
  </si>
  <si>
    <t>Support SteelCentral NetExpress Virtual Edition, 90K FPM (RASP)</t>
  </si>
  <si>
    <t>MNT-RASP-SCNE-VE-00470-F5</t>
  </si>
  <si>
    <t>Support SteelCentral NetExpress Virtual Edition, 120K FPM (RASP)</t>
  </si>
  <si>
    <t>MNT-LIC-SCNE-VE-00470-SDN</t>
  </si>
  <si>
    <t>Support SteelCentral SDN License for SCNE-VE-00470</t>
  </si>
  <si>
    <t>MNT-RASP-LIC-SCNE-VE-00470-SDN</t>
  </si>
  <si>
    <t>Support SteelCentral SDN License for SCNE-VE-00470 (RASP)</t>
  </si>
  <si>
    <t>MNT-SCNP-VE-F1</t>
  </si>
  <si>
    <t>Support SteelCentral NetProfiler Virtual Edition, SCNP-VE-F1</t>
  </si>
  <si>
    <t>MNT-SCNP-VE-F2</t>
  </si>
  <si>
    <t>Support SteelCentral NetProfiler Virtual Edition, SCNP-VE-F2</t>
  </si>
  <si>
    <t>MNT-SCNP-VE-F3</t>
  </si>
  <si>
    <t>Support SteelCentral NetProfiler Virtual Edition, SCNP-VE-F3</t>
  </si>
  <si>
    <t>MNT-SCNP-VE-F4</t>
  </si>
  <si>
    <t>Support SteelCentral NetProfiler Virtual Edition, SCNP-VE-F4</t>
  </si>
  <si>
    <t>MNT-SCNP-VE-F5</t>
  </si>
  <si>
    <t>Support SteelCentral NetProfiler Virtual Edition, SCNP-VE-F5</t>
  </si>
  <si>
    <t>MNT-SCNP-VE-F6</t>
  </si>
  <si>
    <t>Support SteelCentral NetProfiler Virtual Edition, SCNP-VE-F6</t>
  </si>
  <si>
    <t>MNT-SCNP-VE-F7</t>
  </si>
  <si>
    <t>Support SteelCentral NetProfiler Virtual Edition, SCNP-VE-F7</t>
  </si>
  <si>
    <t>MNT-SCNP-VE-F8</t>
  </si>
  <si>
    <t>Support SteelCentral NetProfiler Virtual Edition, SCNP-VE-F8</t>
  </si>
  <si>
    <t>MNT-SCNP-VE-F9</t>
  </si>
  <si>
    <t>Support SteelCentral NetProfiler Virtual Edition, SCNP-VE-F9</t>
  </si>
  <si>
    <t>MNT-SCNP-VE-F10</t>
  </si>
  <si>
    <t>Support SteelCentral NetProfiler Virtual Edition, SCNP-VE-F10</t>
  </si>
  <si>
    <t>MNT-RASP-SCNP-VE-F1</t>
  </si>
  <si>
    <t>RASP Support SteelCentral NetProfiler Virtual Edition, SCNP-VE-F1</t>
  </si>
  <si>
    <t>MNT-RASP-SCNP-VE-F2</t>
  </si>
  <si>
    <t>RASP Support SteelCentral NetProfiler Virtual Edition, SCNP-VE-F2</t>
  </si>
  <si>
    <t>MNT-RASP-SCNP-VE-F3</t>
  </si>
  <si>
    <t>RASP Support SteelCentral NetProfiler Virtual Edition, SCNP-VE-F3</t>
  </si>
  <si>
    <t>MNT-RASP-SCNP-VE-F4</t>
  </si>
  <si>
    <t>RASP Support SteelCentral NetProfiler Virtual Edition, SCNP-VE-F4</t>
  </si>
  <si>
    <t>MNT-RASP-SCNP-VE-F5</t>
  </si>
  <si>
    <t>RASP Support SteelCentral NetProfiler Virtual Edition, SCNP-VE-F5</t>
  </si>
  <si>
    <t>MNT-RASP-SCNP-VE-F6</t>
  </si>
  <si>
    <t>RASP Support SteelCentral NetProfiler Virtual Edition, SCNP-VE-F6</t>
  </si>
  <si>
    <t>MNT-RASP-SCNP-VE-F7</t>
  </si>
  <si>
    <t>RASP Support SteelCentral NetProfiler Virtual Edition, SCNP-VE-F7</t>
  </si>
  <si>
    <t>MNT-RASP-SCNP-VE-F8</t>
  </si>
  <si>
    <t>RASP Support SteelCentral NetProfiler Virtual Edition, SCNP-VE-F8</t>
  </si>
  <si>
    <t>MNT-RASP-SCNP-VE-F9</t>
  </si>
  <si>
    <t>RASP Support SteelCentral NetProfiler Virtual Edition, SCNP-VE-F9</t>
  </si>
  <si>
    <t>MNT-RASP-SCNP-VE-F10</t>
  </si>
  <si>
    <t>RASP Support SteelCentral NetProfiler Virtual Edition, SCNP-VE-F10</t>
  </si>
  <si>
    <t>MNT-LIC-SCNP-VE-SDN</t>
  </si>
  <si>
    <t>Support SteelCentral Virtual SDN License for SCNP-VE-SDN</t>
  </si>
  <si>
    <t>MNT-RASP-LIC-SCNP-VE-SDN</t>
  </si>
  <si>
    <t>RASP Support SteelCentral Virtual SDN License for SCNP-VE-SDN</t>
  </si>
  <si>
    <t>MNT-SCFG-VE-F1</t>
  </si>
  <si>
    <t>Support SteelCentral Flow Gateway Virtual Edition, SCFG-VE-F1</t>
  </si>
  <si>
    <t>MNT-SCFG-VE-F2</t>
  </si>
  <si>
    <t>Support SteelCentral Flow Gateway Virtual Edition, SCFG-VE-F2</t>
  </si>
  <si>
    <t>MNT-SCFG-VE-F3</t>
  </si>
  <si>
    <t>Support SteelCentral Flow Gateway Virtual Edition, SCFG-VE-F3</t>
  </si>
  <si>
    <t>MNT-SCFG-VE-F4</t>
  </si>
  <si>
    <t>Support SteelCentral Flow Gateway Virtual Edition, SCFG-VE-F4</t>
  </si>
  <si>
    <t>MNT-SCFG-VE-F5</t>
  </si>
  <si>
    <t>Support SteelCentral Flow Gateway Virtual Edition, SCFG-VE-F5</t>
  </si>
  <si>
    <t>MNT-SCFG-VE-F6</t>
  </si>
  <si>
    <t>Support SteelCentral Flow Gateway Virtual Edition, SCFG-VE-F6</t>
  </si>
  <si>
    <t>MNT-SCFG-VE-F7</t>
  </si>
  <si>
    <t>Support SteelCentral Flow Gateway Virtual Edition, SCFG-VE-F7</t>
  </si>
  <si>
    <t>MNT-SCFG-VE-F8</t>
  </si>
  <si>
    <t>Support SteelCentral Flow Gateway Virtual Edition, SCFG-VE-F8</t>
  </si>
  <si>
    <t>MNT-SCFG-VE-F9</t>
  </si>
  <si>
    <t>Support SteelCentral Flow Gateway Virtual Edition, SCFG-VE-F9</t>
  </si>
  <si>
    <t>MNT-SCFG-VE-F10</t>
  </si>
  <si>
    <t>Support SteelCentral Flow Gateway Virtual Edition, SCFG-VE-F10</t>
  </si>
  <si>
    <t>MNT-RASP-SCFG-VE-F1</t>
  </si>
  <si>
    <t>RASP Support SteelCentral Flow Gateway Virtual Edition, SCFG-VE-F1</t>
  </si>
  <si>
    <t>MNT-RASP-SCFG-VE-F2</t>
  </si>
  <si>
    <t>RASP Support SteelCentral Flow Gateway Virtual Edition, SCFG-VE-F2</t>
  </si>
  <si>
    <t>MNT-RASP-SCFG-VE-F3</t>
  </si>
  <si>
    <t>RASP Support SteelCentral Flow Gateway Virtual Edition, SCFG-VE-F3</t>
  </si>
  <si>
    <t>MNT-RASP-SCFG-VE-F4</t>
  </si>
  <si>
    <t>RASP Support SteelCentral Flow Gateway Virtual Edition, SCFG-VE-F4</t>
  </si>
  <si>
    <t>MNT-RASP-SCFG-VE-F5</t>
  </si>
  <si>
    <t>RASP Support SteelCentral Flow Gateway Virtual Edition, SCFG-VE-F5</t>
  </si>
  <si>
    <t>MNT-RASP-SCFG-VE-F6</t>
  </si>
  <si>
    <t>RASP Support SteelCentral Flow Gateway Virtual Edition, SCFG-VE-F6</t>
  </si>
  <si>
    <t>MNT-RASP-SCFG-VE-F7</t>
  </si>
  <si>
    <t>RASP Support SteelCentral Flow Gateway Virtual Edition, SCFG-VE-F7</t>
  </si>
  <si>
    <t>MNT-RASP-SCFG-VE-F8</t>
  </si>
  <si>
    <t>RASP Support SteelCentral Flow Gateway Virtual Edition, SCFG-VE-F8</t>
  </si>
  <si>
    <t>MNT-RASP-SCFG-VE-F9</t>
  </si>
  <si>
    <t>RASP Support SteelCentral Flow Gateway Virtual Edition, SCFG-VE-F9</t>
  </si>
  <si>
    <t>MNT-RASP-SCFG-VE-F10</t>
  </si>
  <si>
    <t>RASP Support SteelCentral Flow Gateway Virtual Edition, SCFG-VE-F10</t>
  </si>
  <si>
    <t>SteelCentral NetProfiler Upgrade Support</t>
  </si>
  <si>
    <t>MNT-SLV-UPG-SCFG-02270-F1-F2</t>
  </si>
  <si>
    <t>Support Upgrade SCFG-02270-F1 to SCFG-02270-F2 Silver</t>
  </si>
  <si>
    <t>MNT-GLD-UPG-SCFG-02270-F1-F2</t>
  </si>
  <si>
    <t>Support Upgrade SCFG-02270-F1 to SCFG-02270-F2 Gold</t>
  </si>
  <si>
    <t>MNT-GPL-UPG-SCFG-02270-F1-F2</t>
  </si>
  <si>
    <t>Support Upgrade SCFG-02270-F1 to SCFG-02270-F2 Gold Plus</t>
  </si>
  <si>
    <t>MNT-PLT-UPG-SCFG-02270-F1-F2</t>
  </si>
  <si>
    <t>Support Upgrade SCFG-02270-F1 to SCFG-02270-F2 Platinum</t>
  </si>
  <si>
    <t>MNT-SLV-UPG-SCFG-02270-F1-F3</t>
  </si>
  <si>
    <t>Support Upgrade SCFG-02270-F1 to SCFG-02270-F3 Silver</t>
  </si>
  <si>
    <t>MNT-GLD-UPG-SCFG-02270-F1-F3</t>
  </si>
  <si>
    <t>Support Upgrade SCFG-02270-F1 to SCFG-02270-F3 Gold</t>
  </si>
  <si>
    <t>MNT-GPL-UPG-SCFG-02270-F1-F3</t>
  </si>
  <si>
    <t>Support Upgrade SCFG-02270-F1 to SCFG-02270-F3 Gold Plus</t>
  </si>
  <si>
    <t>MNT-PLT-UPG-SCFG-02270-F1-F3</t>
  </si>
  <si>
    <t>Support Upgrade SCFG-02270-F1 to SCFG-02270-F3 Platinum</t>
  </si>
  <si>
    <t>MNT-SLV-UPG-SCFG-02270-F1-F4</t>
  </si>
  <si>
    <t>Support Upgrade SCFG-02270-F1 to SCFG-02270-F4 Silver</t>
  </si>
  <si>
    <t>MNT-GLD-UPG-SCFG-02270-F1-F4</t>
  </si>
  <si>
    <t>Support Upgrade SCFG-02270-F1 to SCFG-02270-F4 Gold</t>
  </si>
  <si>
    <t>MNT-GPL-UPG-SCFG-02270-F1-F4</t>
  </si>
  <si>
    <t>Support Upgrade SCFG-02270-F1 to SCFG-02270-F4 Gold Plus</t>
  </si>
  <si>
    <t>MNT-PLT-UPG-SCFG-02270-F1-F4</t>
  </si>
  <si>
    <t>Support Upgrade SCFG-02270-F1 to SCFG-02270-F4 Platinum</t>
  </si>
  <si>
    <t>MNT-SLV-UPG-SCFG-02270-F1-F5</t>
  </si>
  <si>
    <t>Support Upgrade SCFG-02270-F1 to SCFG-02270-F5 Silver</t>
  </si>
  <si>
    <t>MNT-GLD-UPG-SCFG-02270-F1-F5</t>
  </si>
  <si>
    <t>Support Upgrade SCFG-02270-F1 to SCFG-02270-F5 Gold</t>
  </si>
  <si>
    <t>MNT-GPL-UPG-SCFG-02270-F1-F5</t>
  </si>
  <si>
    <t>Support Upgrade SCFG-02270-F1 to SCFG-02270-F5 Gold Plus</t>
  </si>
  <si>
    <t>MNT-PLT-UPG-SCFG-02270-F1-F5</t>
  </si>
  <si>
    <t>Support Upgrade SCFG-02270-F1 to SCFG-02270-F5 Platinum</t>
  </si>
  <si>
    <t>MNT-SLV-UPG-SCFG-02270-F1-F6</t>
  </si>
  <si>
    <t>Support Upgrade SCFG-02270-F1 to SCFG-02270-F6 Silver</t>
  </si>
  <si>
    <t>MNT-GLD-UPG-SCFG-02270-F1-F6</t>
  </si>
  <si>
    <t>Support Upgrade SCFG-02270-F1 to SCFG-02270-F6 Gold</t>
  </si>
  <si>
    <t>MNT-GPL-UPG-SCFG-02270-F1-F6</t>
  </si>
  <si>
    <t>Support Upgrade SCFG-02270-F1 to SCFG-02270-F6 Gold Plus</t>
  </si>
  <si>
    <t>MNT-PLT-UPG-SCFG-02270-F1-F6</t>
  </si>
  <si>
    <t>Support Upgrade SCFG-02270-F1 to SCFG-02270-F6 Platinum</t>
  </si>
  <si>
    <t>MNT-SLV-UPG-SCFG-02270-F2-F3</t>
  </si>
  <si>
    <t>Support Upgrade SCFG-02270-F2 to SCFG-02270-F3 Silver</t>
  </si>
  <si>
    <t>MNT-GLD-UPG-SCFG-02270-F2-F3</t>
  </si>
  <si>
    <t>Support Upgrade SCFG-02270-F2 to SCFG-02270-F3 Gold</t>
  </si>
  <si>
    <t>MNT-GPL-UPG-SCFG-02270-F2-F3</t>
  </si>
  <si>
    <t>Support Upgrade SCFG-02270-F2 to SCFG-02270-F3 Gold Plus</t>
  </si>
  <si>
    <t>MNT-PLT-UPG-SCFG-02270-F2-F3</t>
  </si>
  <si>
    <t>Support Upgrade SCFG-02270-F2 to SCFG-02270-F3 Platinum</t>
  </si>
  <si>
    <t>MNT-SLV-UPG-SCFG-02270-F2-F4</t>
  </si>
  <si>
    <t>Support Upgrade SCFG-02270-F2 to SCFG-02270-F4 Silver</t>
  </si>
  <si>
    <t>MNT-GLD-UPG-SCFG-02270-F2-F4</t>
  </si>
  <si>
    <t>Support Upgrade SCFG-02270-F2 to SCFG-02270-F4 Gold</t>
  </si>
  <si>
    <t>MNT-GPL-UPG-SCFG-02270-F2-F4</t>
  </si>
  <si>
    <t>Support Upgrade SCFG-02270-F2 to SCFG-02270-F4 Gold Plus</t>
  </si>
  <si>
    <t>MNT-PLT-UPG-SCFG-02270-F2-F4</t>
  </si>
  <si>
    <t>Support Upgrade SCFG-02270-F2 to SCFG-02270-F4 Platinum</t>
  </si>
  <si>
    <t>MNT-SLV-UPG-SCFG-02270-F2-F5</t>
  </si>
  <si>
    <t>Support Upgrade SCFG-02270-F2 to SCFG-02270-F5 Silver</t>
  </si>
  <si>
    <t>MNT-GLD-UPG-SCFG-02270-F2-F5</t>
  </si>
  <si>
    <t>Support Upgrade SCFG-02270-F2 to SCFG-02270-F5 Gold</t>
  </si>
  <si>
    <t>MNT-GPL-UPG-SCFG-02270-F2-F5</t>
  </si>
  <si>
    <t>Support Upgrade SCFG-02270-F2 to SCFG-02270-F5 Gold Plus</t>
  </si>
  <si>
    <t>MNT-PLT-UPG-SCFG-02270-F2-F5</t>
  </si>
  <si>
    <t>Support Upgrade SCFG-02270-F2 to SCFG-02270-F5 Platinum</t>
  </si>
  <si>
    <t>MNT-SLV-UPG-SCFG-02270-F2-F6</t>
  </si>
  <si>
    <t>Support Upgrade SCFG-02270-F2 to SCFG-02270-F6 Silver</t>
  </si>
  <si>
    <t>MNT-GLD-UPG-SCFG-02270-F2-F6</t>
  </si>
  <si>
    <t>Support Upgrade SCFG-02270-F2 to SCFG-02270-F6 Gold</t>
  </si>
  <si>
    <t>MNT-GPL-UPG-SCFG-02270-F2-F6</t>
  </si>
  <si>
    <t>Support Upgrade SCFG-02270-F2 to SCFG-02270-F6 Gold Plus</t>
  </si>
  <si>
    <t>MNT-PLT-UPG-SCFG-02270-F2-F6</t>
  </si>
  <si>
    <t>Support Upgrade SCFG-02270-F2 to SCFG-02270-F6 Platinum</t>
  </si>
  <si>
    <t>MNT-SLV-UPG-SCFG-02270-F3-F4</t>
  </si>
  <si>
    <t>Support Upgrade SCFG-02270-F3 to SCFG-02270-F4 Silver</t>
  </si>
  <si>
    <t>MNT-GLD-UPG-SCFG-02270-F3-F4</t>
  </si>
  <si>
    <t>Support Upgrade SCFG-02270-F3 to SCFG-02270-F4 Gold</t>
  </si>
  <si>
    <t>MNT-GPL-UPG-SCFG-02270-F3-F4</t>
  </si>
  <si>
    <t>Support Upgrade SCFG-02270-F3 to SCFG-02270-F4 Gold Plus</t>
  </si>
  <si>
    <t>MNT-PLT-UPG-SCFG-02270-F3-F4</t>
  </si>
  <si>
    <t>Support Upgrade SCFG-02270-F3 to SCFG-02270-F4 Platinum</t>
  </si>
  <si>
    <t>MNT-SLV-UPG-SCFG-02270-F3-F5</t>
  </si>
  <si>
    <t>Support Upgrade SCFG-02270-F3 to SCFG-02270-F5 Silver</t>
  </si>
  <si>
    <t>MNT-GLD-UPG-SCFG-02270-F3-F5</t>
  </si>
  <si>
    <t>Support Upgrade SCFG-02270-F3 to SCFG-02270-F5 Gold</t>
  </si>
  <si>
    <t>MNT-GPL-UPG-SCFG-02270-F3-F5</t>
  </si>
  <si>
    <t>Support Upgrade SCFG-02270-F3 to SCFG-02270-F5 Gold Plus</t>
  </si>
  <si>
    <t>MNT-PLT-UPG-SCFG-02270-F3-F5</t>
  </si>
  <si>
    <t>Support Upgrade SCFG-02270-F3 to SCFG-02270-F5 Platinum</t>
  </si>
  <si>
    <t>MNT-SLV-UPG-SCFG-02270-F3-F6</t>
  </si>
  <si>
    <t>Support Upgrade SCFG-02270-F3 to SCFG-02270-F6 Silver</t>
  </si>
  <si>
    <t>MNT-GLD-UPG-SCFG-02270-F3-F6</t>
  </si>
  <si>
    <t>Support Upgrade SCFG-02270-F3 to SCFG-02270-F6 Gold</t>
  </si>
  <si>
    <t>MNT-GPL-UPG-SCFG-02270-F3-F6</t>
  </si>
  <si>
    <t>Support Upgrade SCFG-02270-F3 to SCFG-02270-F6 Gold Plus</t>
  </si>
  <si>
    <t>MNT-PLT-UPG-SCFG-02270-F3-F6</t>
  </si>
  <si>
    <t>Support Upgrade SCFG-02270-F3 to SCFG-02270-F6 Platinum</t>
  </si>
  <si>
    <t>MNT-SLV-UPG-SCFG-02270-F4-F5</t>
  </si>
  <si>
    <t>Support Upgrade SCFG-02270-F4 to SCFG-02270-F5 Silver</t>
  </si>
  <si>
    <t>MNT-GLD-UPG-SCFG-02270-F4-F5</t>
  </si>
  <si>
    <t>Support Upgrade SCFG-02270-F4 to SCFG-02270-F5 Gold</t>
  </si>
  <si>
    <t>MNT-GPL-UPG-SCFG-02270-F4-F5</t>
  </si>
  <si>
    <t>Support Upgrade SCFG-02270-F4 to SCFG-02270-F5 Gold Plus</t>
  </si>
  <si>
    <t>MNT-PLT-UPG-SCFG-02270-F4-F5</t>
  </si>
  <si>
    <t>Support Upgrade SCFG-02270-F4 to SCFG-02270-F5 Platinum</t>
  </si>
  <si>
    <t>MNT-SLV-UPG-SCFG-02270-F4-F6</t>
  </si>
  <si>
    <t>Support Upgrade SCFG-02270-F4 to SCFG-02270-F6 Silver</t>
  </si>
  <si>
    <t>MNT-GLD-UPG-SCFG-02270-F4-F6</t>
  </si>
  <si>
    <t>Support Upgrade SCFG-02270-F4 to SCFG-02270-F6 Gold</t>
  </si>
  <si>
    <t>MNT-GPL-UPG-SCFG-02270-F4-F6</t>
  </si>
  <si>
    <t>Support Upgrade SCFG-02270-F4 to SCFG-02270-F6 Gold Plus</t>
  </si>
  <si>
    <t>MNT-PLT-UPG-SCFG-02270-F4-F6</t>
  </si>
  <si>
    <t>Support Upgrade SCFG-02270-F4 to SCFG-02270-F6 Platinum</t>
  </si>
  <si>
    <t>MNT-SLV-UPG-SCFG-02270-F5-F6</t>
  </si>
  <si>
    <t>Support Upgrade SCFG-02270-F5 to SCFG-02270-F6 Silver</t>
  </si>
  <si>
    <t>MNT-GLD-UPG-SCFG-02270-F5-F6</t>
  </si>
  <si>
    <t>Support Upgrade SCFG-02270-F5 to SCFG-02270-F6 Gold</t>
  </si>
  <si>
    <t>MNT-GPL-UPG-SCFG-02270-F5-F6</t>
  </si>
  <si>
    <t>Support Upgrade SCFG-02270-F5 to SCFG-02270-F6 Gold Plus</t>
  </si>
  <si>
    <t>MNT-PLT-UPG-SCFG-02270-F5-F6</t>
  </si>
  <si>
    <t>Support Upgrade SCFG-02270-F5 to SCFG-02270-F6 Platinum</t>
  </si>
  <si>
    <t>MNT-RASP-SLV-UP-SCFG2270-F1-F2</t>
  </si>
  <si>
    <t>Support Upgrade SCFG-02270-F1 to SCFG-02270-F2 Silver - RASP</t>
  </si>
  <si>
    <t>MNT-RASP-GLD-UP-SCFG2270-F1-F2</t>
  </si>
  <si>
    <t>Support Upgrade SCFG-02270-F1 to SCFG-02270-F2 Gold - RASP</t>
  </si>
  <si>
    <t>MNT-RASP-GPL-UP-SCFG2270-F1-F2</t>
  </si>
  <si>
    <t>Support Upgrade SCFG-02270-F1 to SCFG-02270-F2 Gold Plus - RASP</t>
  </si>
  <si>
    <t>MNT-RASP-PLT-UP-SCFG2270-F1-F2</t>
  </si>
  <si>
    <t>Support Upgrade SCFG-02270-F1 to SCFG-02270-F2 Platinum - RASP</t>
  </si>
  <si>
    <t>MNT-RASP-SLV-UP-SCFG2270-F1-F3</t>
  </si>
  <si>
    <t>Support Upgrade SCFG-02270-F1 to SCFG-02270-F3 Silver - RASP</t>
  </si>
  <si>
    <t>MNT-RASP-GLD-UP-SCFG2270-F1-F3</t>
  </si>
  <si>
    <t>Support Upgrade SCFG-02270-F1 to SCFG-02270-F3 Gold - RASP</t>
  </si>
  <si>
    <t>MNT-RASP-GPL-UP-SCFG2270-F1-F3</t>
  </si>
  <si>
    <t>Support Upgrade SCFG-02270-F1 to SCFG-02270-F3 Gold Plus - RASP</t>
  </si>
  <si>
    <t>MNT-RASP-PLT-UP-SCFG2270-F1-F3</t>
  </si>
  <si>
    <t>Support Upgrade SCFG-02270-F1 to SCFG-02270-F3 Platinum - RASP</t>
  </si>
  <si>
    <t>MNT-RASP-SLV-UP-SCFG2270-F1-F4</t>
  </si>
  <si>
    <t>Support Upgrade SCFG-02270-F1 to SCFG-02270-F4 Silver - RASP</t>
  </si>
  <si>
    <t>MNT-RASP-GLD-UP-SCFG2270-F1-F4</t>
  </si>
  <si>
    <t>Support Upgrade SCFG-02270-F1 to SCFG-02270-F4 Gold - RASP</t>
  </si>
  <si>
    <t>MNT-RASP-GPL-UP-SCFG2270-F1-F4</t>
  </si>
  <si>
    <t>Support Upgrade SCFG-02270-F1 to SCFG-02270-F4 Gold Plus - RASP</t>
  </si>
  <si>
    <t>MNT-RASP-PLT-UP-SCFG2270-F1-F4</t>
  </si>
  <si>
    <t>Support Upgrade SCFG-02270-F1 to SCFG-02270-F4 Platinum - RASP</t>
  </si>
  <si>
    <t>MNT-RASP-SLV-UP-SCFG2270-F1-F5</t>
  </si>
  <si>
    <t>Support Upgrade SCFG-02270-F1 to SCFG-02270-F5 Silver - RASP</t>
  </si>
  <si>
    <t>MNT-RASP-GLD-UP-SCFG2270-F1-F5</t>
  </si>
  <si>
    <t>Support Upgrade SCFG-02270-F1 to SCFG-02270-F5 Gold - RASP</t>
  </si>
  <si>
    <t>MNT-RASP-GPL-UP-SCFG2270-F1-F5</t>
  </si>
  <si>
    <t>Support Upgrade SCFG-02270-F1 to SCFG-02270-F5 Gold Plus - RASP</t>
  </si>
  <si>
    <t>MNT-RASP-PLT-UP-SCFG2270-F1-F5</t>
  </si>
  <si>
    <t>Support Upgrade SCFG-02270-F1 to SCFG-02270-F5 Platinum - RASP</t>
  </si>
  <si>
    <t>MNT-RASP-SLV-UP-SCFG2270-F1-F6</t>
  </si>
  <si>
    <t>Support Upgrade SCFG-02270-F1 to SCFG-02270-F6 Silver - RASP</t>
  </si>
  <si>
    <t>MNT-RASP-GLD-UP-SCFG2270-F1-F6</t>
  </si>
  <si>
    <t>Support Upgrade SCFG-02270-F1 to SCFG-02270-F6 Gold - RASP</t>
  </si>
  <si>
    <t>MNT-RASP-GPL-UP-SCFG2270-F1-F6</t>
  </si>
  <si>
    <t>Support Upgrade SCFG-02270-F1 to SCFG-02270-F6 Gold Plus - RASP</t>
  </si>
  <si>
    <t>MNT-RASP-PLT-UP-SCFG2270-F1-F6</t>
  </si>
  <si>
    <t>Support Upgrade SCFG-02270-F1 to SCFG-02270-F6 Platinum - RASP</t>
  </si>
  <si>
    <t>MNT-RASP-SLV-UP-SCFG2270-F2-F3</t>
  </si>
  <si>
    <t>Support Upgrade SCFG-02270-F2 to SCFG-02270-F3 Silver - RASP</t>
  </si>
  <si>
    <t>MNT-RASP-GLD-UP-SCFG2270-F2-F3</t>
  </si>
  <si>
    <t>Support Upgrade SCFG-02270-F2 to SCFG-02270-F3 Gold - RASP</t>
  </si>
  <si>
    <t>MNT-RASP-GPL-UP-SCFG2270-F2-F3</t>
  </si>
  <si>
    <t>Support Upgrade SCFG-02270-F2 to SCFG-02270-F3 Gold Plus - RASP</t>
  </si>
  <si>
    <t>MNT-RASP-PLT-UP-SCFG2270-F2-F3</t>
  </si>
  <si>
    <t>Support Upgrade SCFG-02270-F2 to SCFG-02270-F3 Platinum - RASP</t>
  </si>
  <si>
    <t>MNT-RASP-SLV-UP-SCFG2270-F2-F4</t>
  </si>
  <si>
    <t>Support Upgrade SCFG-02270-F2 to SCFG-02270-F4 Silver - RASP</t>
  </si>
  <si>
    <t>MNT-RASP-GLD-UP-SCFG2270-F2-F4</t>
  </si>
  <si>
    <t>Support Upgrade SCFG-02270-F2 to SCFG-02270-F4 Gold - RASP</t>
  </si>
  <si>
    <t>MNT-RASP-GPL-UP-SCFG2270-F2-F4</t>
  </si>
  <si>
    <t>Support Upgrade SCFG-02270-F2 to SCFG-02270-F4 Gold Plus - RASP</t>
  </si>
  <si>
    <t>MNT-RASP-PLT-UP-SCFG2270-F2-F4</t>
  </si>
  <si>
    <t>Support Upgrade SCFG-02270-F2 to SCFG-02270-F4 Platinum - RASP</t>
  </si>
  <si>
    <t>MNT-RASP-SLV-UP-SCFG2270-F2-F5</t>
  </si>
  <si>
    <t>Support Upgrade SCFG-02270-F2 to SCFG-02270-F5 Silver - RASP</t>
  </si>
  <si>
    <t>MNT-RASP-GLD-UP-SCFG2270-F2-F5</t>
  </si>
  <si>
    <t>Support Upgrade SCFG-02270-F2 to SCFG-02270-F5 Gold - RASP</t>
  </si>
  <si>
    <t>MNT-RASP-GPL-UP-SCFG2270-F2-F5</t>
  </si>
  <si>
    <t>Support Upgrade SCFG-02270-F2 to SCFG-02270-F5 Gold Plus - RASP</t>
  </si>
  <si>
    <t>MNT-RASP-PLT-UP-SCFG2270-F2-F5</t>
  </si>
  <si>
    <t>Support Upgrade SCFG-02270-F2 to SCFG-02270-F5 Platinum - RASP</t>
  </si>
  <si>
    <t>MNT-RASP-SLV-UP-SCFG2270-F2-F6</t>
  </si>
  <si>
    <t>Support Upgrade SCFG-02270-F2 to SCFG-02270-F6 Silver - RASP</t>
  </si>
  <si>
    <t>MNT-RASP-GLD-UP-SCFG2270-F2-F6</t>
  </si>
  <si>
    <t>Support Upgrade SCFG-02270-F2 to SCFG-02270-F6 Gold - RASP</t>
  </si>
  <si>
    <t>MNT-RASP-GPL-UP-SCFG2270-F2-F6</t>
  </si>
  <si>
    <t>Support Upgrade SCFG-02270-F2 to SCFG-02270-F6 Gold Plus - RASP</t>
  </si>
  <si>
    <t>MNT-RASP-PLT-UP-SCFG2270-F2-F6</t>
  </si>
  <si>
    <t>Support Upgrade SCFG-02270-F2 to SCFG-02270-F6 Platinum - RASP</t>
  </si>
  <si>
    <t>MNT-RASP-SLV-UP-SCFG2270-F3-F4</t>
  </si>
  <si>
    <t>Support Upgrade SCFG-02270-F3 to SCFG-02270-F4 Silver - RASP</t>
  </si>
  <si>
    <t>MNT-RASP-GLD-UP-SCFG2270-F3-F4</t>
  </si>
  <si>
    <t>Support Upgrade SCFG-02270-F3 to SCFG-02270-F4 Gold - RASP</t>
  </si>
  <si>
    <t>MNT-RASP-GPL-UP-SCFG2270-F3-F4</t>
  </si>
  <si>
    <t>Support Upgrade SCFG-02270-F3 to SCFG-02270-F4 Gold Plus - RASP</t>
  </si>
  <si>
    <t>MNT-RASP-PLT-UP-SCFG2270-F3-F4</t>
  </si>
  <si>
    <t>Support Upgrade SCFG-02270-F3 to SCFG-02270-F4 Platinum - RASP</t>
  </si>
  <si>
    <t>MNT-RASP-SLV-UP-SCFG2270-F3-F5</t>
  </si>
  <si>
    <t>Support Upgrade SCFG-02270-F3 to SCFG-02270-F5 Silver - RASP</t>
  </si>
  <si>
    <t>MNT-RASP-GLD-UP-SCFG2270-F3-F5</t>
  </si>
  <si>
    <t>Support Upgrade SCFG-02270-F3 to SCFG-02270-F5 Gold - RASP</t>
  </si>
  <si>
    <t>MNT-RASP-GPL-UP-SCFG2270-F3-F5</t>
  </si>
  <si>
    <t>Support Upgrade SCFG-02270-F3 to SCFG-02270-F5 Gold Plus - RASP</t>
  </si>
  <si>
    <t>MNT-RASP-PLT-UP-SCFG2270-F3-F5</t>
  </si>
  <si>
    <t>Support Upgrade SCFG-02270-F3 to SCFG-02270-F5 Platinum - RASP</t>
  </si>
  <si>
    <t>MNT-RASP-SLV-UP-SCFG2270-F3-F6</t>
  </si>
  <si>
    <t>Support Upgrade SCFG-02270-F3 to SCFG-02270-F6 Silver - RASP</t>
  </si>
  <si>
    <t>MNT-RASP-GLD-UP-SCFG2270-F3-F6</t>
  </si>
  <si>
    <t>Support Upgrade SCFG-02270-F3 to SCFG-02270-F6 Gold - RASP</t>
  </si>
  <si>
    <t>MNT-RASP-GPL-UP-SCFG2270-F3-F6</t>
  </si>
  <si>
    <t>Support Upgrade SCFG-02270-F3 to SCFG-02270-F6 Gold Plus - RASP</t>
  </si>
  <si>
    <t>MNT-RASP-PLT-UP-SCFG2270-F3-F6</t>
  </si>
  <si>
    <t>Support Upgrade SCFG-02270-F3 to SCFG-02270-F6 Platinum - RASP</t>
  </si>
  <si>
    <t>MNT-RASP-SLV-UP-SCFG2270-F4-F5</t>
  </si>
  <si>
    <t>Support Upgrade SCFG-02270-F4 to SCFG-02270-F5 Silver - RASP</t>
  </si>
  <si>
    <t>MNT-RASP-GLD-UP-SCFG2270-F4-F5</t>
  </si>
  <si>
    <t>Support Upgrade SCFG-02270-F4 to SCFG-02270-F5 Gold - RASP</t>
  </si>
  <si>
    <t>MNT-RASP-GPL-UP-SCFG2270-F4-F5</t>
  </si>
  <si>
    <t>Support Upgrade SCFG-02270-F4 to SCFG-02270-F5 Gold Plus - RASP</t>
  </si>
  <si>
    <t>MNT-RASP-PLT-UP-SCFG2270-F4-F5</t>
  </si>
  <si>
    <t>Support Upgrade SCFG-02270-F4 to SCFG-02270-F5 Platinum - RASP</t>
  </si>
  <si>
    <t>MNT-RASP-SLV-UP-SCFG2270-F4-F6</t>
  </si>
  <si>
    <t>Support Upgrade SCFG-02270-F4 to SCFG-02270-F6 Silver - RASP</t>
  </si>
  <si>
    <t>MNT-RASP-GLD-UP-SCFG2270-F4-F6</t>
  </si>
  <si>
    <t>Support Upgrade SCFG-02270-F4 to SCFG-02270-F6 Gold - RASP</t>
  </si>
  <si>
    <t>MNT-RASP-GPL-UP-SCFG2270-F4-F6</t>
  </si>
  <si>
    <t>Support Upgrade SCFG-02270-F4 to SCFG-02270-F6 Gold Plus - RASP</t>
  </si>
  <si>
    <t>MNT-RASP-PLT-UP-SCFG2270-F4-F6</t>
  </si>
  <si>
    <t>Support Upgrade SCFG-02270-F4 to SCFG-02270-F6 Platinum - RASP</t>
  </si>
  <si>
    <t>MNT-RASP-SLV-UP-SCFG2270-F5-F6</t>
  </si>
  <si>
    <t>Support Upgrade SCFG-02270-F5 to SCFG-02270-F6 Silver - RASP</t>
  </si>
  <si>
    <t>MNT-RASP-GLD-UP-SCFG2270-F5-F6</t>
  </si>
  <si>
    <t>Support Upgrade SCFG-02270-F5 to SCFG-02270-F6 Gold - RASP</t>
  </si>
  <si>
    <t>MNT-RASP-GPL-UP-SCFG2270-F5-F6</t>
  </si>
  <si>
    <t>Support Upgrade SCFG-02270-F5 to SCFG-02270-F6 Gold Plus - RASP</t>
  </si>
  <si>
    <t>MNT-RASP-PLT-UP-SCFG2270-F5-F6</t>
  </si>
  <si>
    <t>Support Upgrade SCFG-02270-F5 to SCFG-02270-F6 Platinum - RASP</t>
  </si>
  <si>
    <t>MNT-SLV-UPG-SCNE-00470-F1-F2</t>
  </si>
  <si>
    <t>Support Upgrade SCNE-00470-F1 to SCNE-00470-F2 Silver</t>
  </si>
  <si>
    <t>MNT-GLD-UPG-SCNE-00470-F1-F2</t>
  </si>
  <si>
    <t>Support Upgrade SCNE-00470-F1 to SCNE-00470-F2 Gold</t>
  </si>
  <si>
    <t>MNT-GPL-UPG-SCNE-00470-F1-F2</t>
  </si>
  <si>
    <t>Support Upgrade SCNE-00470-F1 to SCNE-00470-F2 Gold Plus</t>
  </si>
  <si>
    <t>MNT-PLT-UPG-SCNE-00470-F1-F2</t>
  </si>
  <si>
    <t>Support Upgrade SCNE-00470-F1 to SCNE-00470-F2 Platinum</t>
  </si>
  <si>
    <t>MNT-SLV-UPG-SCNE-00470-F1-F3</t>
  </si>
  <si>
    <t>Support Upgrade SCNE-00470-F1 to SCNE-00470-F3 Silver</t>
  </si>
  <si>
    <t>MNT-GLD-UPG-SCNE-00470-F1-F3</t>
  </si>
  <si>
    <t>Support Upgrade SCNE-00470-F1 to SCNE-00470-F3 Gold</t>
  </si>
  <si>
    <t>MNT-GPL-UPG-SCNE-00470-F1-F3</t>
  </si>
  <si>
    <t>Support Upgrade SCNE-00470-F1 to SCNE-00470-F3 Gold Plus</t>
  </si>
  <si>
    <t>MNT-PLT-UPG-SCNE-00470-F1-F3</t>
  </si>
  <si>
    <t>Support Upgrade SCNE-00470-F1 to SCNE-00470-F3 Platinum</t>
  </si>
  <si>
    <t>MNT-SLV-UPG-SCNE-00470-F1-F4</t>
  </si>
  <si>
    <t>Support Upgrade SCNE-00470-F1 to SCNE-00470-F4 Silver</t>
  </si>
  <si>
    <t>MNT-GLD-UPG-SCNE-00470-F1-F4</t>
  </si>
  <si>
    <t>Support Upgrade SCNE-00470-F1 to SCNE-00470-F4 Gold</t>
  </si>
  <si>
    <t>MNT-GPL-UPG-SCNE-00470-F1-F4</t>
  </si>
  <si>
    <t>Support Upgrade SCNE-00470-F1 to SCNE-00470-F4 Gold Plus</t>
  </si>
  <si>
    <t>MNT-PLT-UPG-SCNE-00470-F1-F4</t>
  </si>
  <si>
    <t>Support Upgrade SCNE-00470-F1 to SCNE-00470-F4 Platinum</t>
  </si>
  <si>
    <t>MNT-SLV-UPG-SCNE-00470-F1-F5</t>
  </si>
  <si>
    <t>Support Upgrade SCNE-00470-F1 to SCNE-00470-F5 Silver</t>
  </si>
  <si>
    <t>MNT-GLD-UPG-SCNE-00470-F1-F5</t>
  </si>
  <si>
    <t>Support Upgrade SCNE-00470-F1 to SCNE-00470-F5 Gold</t>
  </si>
  <si>
    <t>MNT-GPL-UPG-SCNE-00470-F1-F5</t>
  </si>
  <si>
    <t>Support Upgrade SCNE-00470-F1 to SCNE-00470-F5 Gold Plus</t>
  </si>
  <si>
    <t>MNT-PLT-UPG-SCNE-00470-F1-F5</t>
  </si>
  <si>
    <t>Support Upgrade SCNE-00470-F1 to SCNE-00470-F5 Platinum</t>
  </si>
  <si>
    <t>MNT-SLV-UPG-SCNE-00470-F2-F3</t>
  </si>
  <si>
    <t>Support Upgrade SCNE-00470-F2 to SCNE-00470-F3 Silver</t>
  </si>
  <si>
    <t>MNT-GLD-UPG-SCNE-00470-F2-F3</t>
  </si>
  <si>
    <t>Support Upgrade SCNE-00470-F2 to SCNE-00470-F3 Gold</t>
  </si>
  <si>
    <t>MNT-GPL-UPG-SCNE-00470-F2-F3</t>
  </si>
  <si>
    <t>Support Upgrade SCNE-00470-F2 to SCNE-00470-F3 Gold Plus</t>
  </si>
  <si>
    <t>MNT-PLT-UPG-SCNE-00470-F2-F3</t>
  </si>
  <si>
    <t>Support Upgrade SCNE-00470-F2 to SCNE-00470-F3 Platinum</t>
  </si>
  <si>
    <t>MNT-SLV-UPG-SCNE-00470-F2-F4</t>
  </si>
  <si>
    <t>Support Upgrade SCNE-00470-F2 to SCNE-00470-F4 Silver</t>
  </si>
  <si>
    <t>MNT-GLD-UPG-SCNE-00470-F2-F4</t>
  </si>
  <si>
    <t>Support Upgrade SCNE-00470-F2 to SCNE-00470-F4 Gold</t>
  </si>
  <si>
    <t>MNT-GPL-UPG-SCNE-00470-F2-F4</t>
  </si>
  <si>
    <t>Support Upgrade SCNE-00470-F2 to SCNE-00470-F4 Gold Plus</t>
  </si>
  <si>
    <t>MNT-PLT-UPG-SCNE-00470-F2-F4</t>
  </si>
  <si>
    <t>Support Upgrade SCNE-00470-F2 to SCNE-00470-F4 Platinum</t>
  </si>
  <si>
    <t>MNT-SLV-UPG-SCNE-00470-F2-F5</t>
  </si>
  <si>
    <t>Support Upgrade SCNE-00470-F2 to SCNE-00470-F5 Silver</t>
  </si>
  <si>
    <t>MNT-GLD-UPG-SCNE-00470-F2-F5</t>
  </si>
  <si>
    <t>Support Upgrade SCNE-00470-F2 to SCNE-00470-F5 Gold</t>
  </si>
  <si>
    <t>MNT-GPL-UPG-SCNE-00470-F2-F5</t>
  </si>
  <si>
    <t>Support Upgrade SCNE-00470-F2 to SCNE-00470-F5 Gold Plus</t>
  </si>
  <si>
    <t>MNT-PLT-UPG-SCNE-00470-F2-F5</t>
  </si>
  <si>
    <t>Support Upgrade SCNE-00470-F2 to SCNE-00470-F5 Platinum</t>
  </si>
  <si>
    <t>MNT-SLV-UPG-SCNE-00470-F3-F4</t>
  </si>
  <si>
    <t>Support Upgrade SCNE-00470-F3 to SCNE-00470-F4 Silver</t>
  </si>
  <si>
    <t>MNT-GLD-UPG-SCNE-00470-F3-F4</t>
  </si>
  <si>
    <t>Support Upgrade SCNE-00470-F3 to SCNE-00470-F4 Gold</t>
  </si>
  <si>
    <t>MNT-GPL-UPG-SCNE-00470-F3-F4</t>
  </si>
  <si>
    <t>Support Upgrade SCNE-00470-F3 to SCNE-00470-F4 Gold Plus</t>
  </si>
  <si>
    <t>MNT-PLT-UPG-SCNE-00470-F3-F4</t>
  </si>
  <si>
    <t>Support Upgrade SCNE-00470-F3 to SCNE-00470-F4 Platinum</t>
  </si>
  <si>
    <t>MNT-SLV-UPG-SCNE-00470-F3-F5</t>
  </si>
  <si>
    <t>Support Upgrade SCNE-00470-F3 to SCNE-00470-F5 Silver</t>
  </si>
  <si>
    <t>MNT-GLD-UPG-SCNE-00470-F3-F5</t>
  </si>
  <si>
    <t>Support Upgrade SCNE-00470-F3 to SCNE-00470-F5 Gold</t>
  </si>
  <si>
    <t>MNT-GPL-UPG-SCNE-00470-F3-F5</t>
  </si>
  <si>
    <t>Support Upgrade SCNE-00470-F3 to SCNE-00470-F5 Gold Plus</t>
  </si>
  <si>
    <t>MNT-PLT-UPG-SCNE-00470-F3-F5</t>
  </si>
  <si>
    <t>Support Upgrade SCNE-00470-F3 to SCNE-00470-F5 Platinum</t>
  </si>
  <si>
    <t>MNT-SLV-UPG-SCNE-00470-F4-F5</t>
  </si>
  <si>
    <t>Support Upgrade SCNE-00470-F4 to SCNE-00470-F5 Silver</t>
  </si>
  <si>
    <t>MNT-GLD-UPG-SCNE-00470-F4-F5</t>
  </si>
  <si>
    <t>Support Upgrade SCNE-00470-F4 to SCNE-00470-F5 Gold</t>
  </si>
  <si>
    <t>MNT-GPL-UPG-SCNE-00470-F4-F5</t>
  </si>
  <si>
    <t>Support Upgrade SCNE-00470-F4 to SCNE-00470-F5 Gold Plus</t>
  </si>
  <si>
    <t>MNT-PLT-UPG-SCNE-00470-F4-F5</t>
  </si>
  <si>
    <t>Support Upgrade SCNE-00470-F4 to SCNE-00470-F5 Platinum</t>
  </si>
  <si>
    <t>MNT-RASP-SLV-UPG-SCNE470-F1-F2</t>
  </si>
  <si>
    <t>Support Upgrade SCNE-00470-F1 to SCNE-00470-F2 Silver - RASP</t>
  </si>
  <si>
    <t>MNT-RASP-GLD-UPG-SCNE470-F1-F2</t>
  </si>
  <si>
    <t>Support Upgrade SCNE-00470-F1 to SCNE-00470-F2 Gold - RASP</t>
  </si>
  <si>
    <t>MNT-RASP-GPL-UPG-SCNE470-F1-F2</t>
  </si>
  <si>
    <t>Support Upgrade SCNE-00470-F1 to SCNE-00470-F2 Gold Plus - RASP</t>
  </si>
  <si>
    <t>MNT-RASP-PLT-UPG-SCNE470-F1-F2</t>
  </si>
  <si>
    <t>Support Upgrade SCNE-00470-F1 to SCNE-00470-F2 Platinum - RASP</t>
  </si>
  <si>
    <t>MNT-RASP-SLV-UPG-SCNE470-F1-F3</t>
  </si>
  <si>
    <t>Support Upgrade SCNE-00470-F1 to SCNE-00470-F3 Silver - RASP</t>
  </si>
  <si>
    <t>MNT-RASP-GLD-UPG-SCNE470-F1-F3</t>
  </si>
  <si>
    <t>Support Upgrade SCNE-00470-F1 to SCNE-00470-F3 Gold - RASP</t>
  </si>
  <si>
    <t>MNT-RASP-GPL-UPG-SCNE470-F1-F3</t>
  </si>
  <si>
    <t>Support Upgrade SCNE-00470-F1 to SCNE-00470-F3 Gold Plus - RASP</t>
  </si>
  <si>
    <t>MNT-RASP-PLT-UPG-SCNE470-F1-F3</t>
  </si>
  <si>
    <t>Support Upgrade SCNE-00470-F1 to SCNE-00470-F3 Platinum - RASP</t>
  </si>
  <si>
    <t>MNT-RASP-SLV-UPG-SCNE470-F1-F4</t>
  </si>
  <si>
    <t>Support Upgrade SCNE-00470-F1 to SCNE-00470-F4 Silver - RASP</t>
  </si>
  <si>
    <t>MNT-RASP-GLD-UPG-SCNE470-F1-F4</t>
  </si>
  <si>
    <t>Support Upgrade SCNE-00470-F1 to SCNE-00470-F4 Gold - RASP</t>
  </si>
  <si>
    <t>MNT-RASP-GPL-UPG-SCNE470-F1-F4</t>
  </si>
  <si>
    <t>Support Upgrade SCNE-00470-F1 to SCNE-00470-F4 Gold Plus - RASP</t>
  </si>
  <si>
    <t>MNT-RASP-PLT-UPG-SCNE470-F1-F4</t>
  </si>
  <si>
    <t>Support Upgrade SCNE-00470-F1 to SCNE-00470-F4 Platinum - RASP</t>
  </si>
  <si>
    <t>MNT-RASP-SLV-UPG-SCNE470-F1-F5</t>
  </si>
  <si>
    <t>Support Upgrade SCNE-00470-F1 to SCNE-00470-F5 Silver - RASP</t>
  </si>
  <si>
    <t>MNT-RASP-GLD-UPG-SCNE470-F1-F5</t>
  </si>
  <si>
    <t>Support Upgrade SCNE-00470-F1 to SCNE-00470-F5 Gold - RASP</t>
  </si>
  <si>
    <t>MNT-RASP-GPL-UPG-SCNE470-F1-F5</t>
  </si>
  <si>
    <t>Support Upgrade SCNE-00470-F1 to SCNE-00470-F5 Gold Plus - RASP</t>
  </si>
  <si>
    <t>MNT-RASP-PLT-UPG-SCNE470-F1-F5</t>
  </si>
  <si>
    <t>Support Upgrade SCNE-00470-F1 to SCNE-00470-F5 Platinum - RASP</t>
  </si>
  <si>
    <t>MNT-RASP-SLV-UPG-SCNE470-F2-F3</t>
  </si>
  <si>
    <t>Support Upgrade SCNE-00470-F2 to SCNE-00470-F3 Silver - RASP</t>
  </si>
  <si>
    <t>MNT-RASP-GLD-UPG-SCNE470-F2-F3</t>
  </si>
  <si>
    <t>Support Upgrade SCNE-00470-F2 to SCNE-00470-F3 Gold - RASP</t>
  </si>
  <si>
    <t>MNT-RASP-GPL-UPG-SCNE470-F2-F3</t>
  </si>
  <si>
    <t>Support Upgrade SCNE-00470-F2 to SCNE-00470-F3 Gold Plus - RASP</t>
  </si>
  <si>
    <t>MNT-RASP-PLT-UPG-SCNE470-F2-F3</t>
  </si>
  <si>
    <t>Support Upgrade SCNE-00470-F2 to SCNE-00470-F3 Platinum - RASP</t>
  </si>
  <si>
    <t>MNT-RASP-SLV-UPG-SCNE470-F2-F4</t>
  </si>
  <si>
    <t>Support Upgrade SCNE-00470-F2 to SCNE-00470-F4 Silver - RASP</t>
  </si>
  <si>
    <t>MNT-RASP-GLD-UPG-SCNE470-F2-F4</t>
  </si>
  <si>
    <t>Support Upgrade SCNE-00470-F2 to SCNE-00470-F4 Gold - RASP</t>
  </si>
  <si>
    <t>MNT-RASP-GPL-UPG-SCNE470-F2-F4</t>
  </si>
  <si>
    <t>Support Upgrade SCNE-00470-F2 to SCNE-00470-F4 Gold Plus - RASP</t>
  </si>
  <si>
    <t>MNT-RASP-PLT-UPG-SCNE470-F2-F4</t>
  </si>
  <si>
    <t>Support Upgrade SCNE-00470-F2 to SCNE-00470-F4 Platinum - RASP</t>
  </si>
  <si>
    <t>MNT-RASP-SLV-UPG-SCNE470-F2-F5</t>
  </si>
  <si>
    <t>Support Upgrade SCNE-00470-F2 to SCNE-00470-F5 Silver - RASP</t>
  </si>
  <si>
    <t>MNT-RASP-GLD-UPG-SCNE470-F2-F5</t>
  </si>
  <si>
    <t>Support Upgrade SCNE-00470-F2 to SCNE-00470-F5 Gold - RASP</t>
  </si>
  <si>
    <t>MNT-RASP-GPL-UPG-SCNE470-F2-F5</t>
  </si>
  <si>
    <t>Support Upgrade SCNE-00470-F2 to SCNE-00470-F5 Gold Plus - RASP</t>
  </si>
  <si>
    <t>MNT-RASP-PLT-UPG-SCNE470-F2-F5</t>
  </si>
  <si>
    <t>Support Upgrade SCNE-00470-F2 to SCNE-00470-F5 Platinum - RASP</t>
  </si>
  <si>
    <t>MNT-RASP-SLV-UPG-SCNE470-F3-F4</t>
  </si>
  <si>
    <t>Support Upgrade SCNE-00470-F3 to SCNE-00470-F4 Silver - RASP</t>
  </si>
  <si>
    <t>MNT-RASP-GLD-UPG-SCNE470-F3-F4</t>
  </si>
  <si>
    <t>Support Upgrade SCNE-00470-F3 to SCNE-00470-F4 Gold - RASP</t>
  </si>
  <si>
    <t>MNT-RASP-GPL-UPG-SCNE470-F3-F4</t>
  </si>
  <si>
    <t>Support Upgrade SCNE-00470-F3 to SCNE-00470-F4 Gold Plus - RASP</t>
  </si>
  <si>
    <t>MNT-RASP-PLT-UPG-SCNE470-F3-F4</t>
  </si>
  <si>
    <t>Support Upgrade SCNE-00470-F3 to SCNE-00470-F4 Platinum - RASP</t>
  </si>
  <si>
    <t>MNT-RASP-SLV-UPG-SCNE470-F3-F5</t>
  </si>
  <si>
    <t>Support Upgrade SCNE-00470-F3 to SCNE-00470-F5 Silver - RASP</t>
  </si>
  <si>
    <t>MNT-RASP-GLD-UPG-SCNE470-F3-F5</t>
  </si>
  <si>
    <t>Support Upgrade SCNE-00470-F3 to SCNE-00470-F5 Gold - RASP</t>
  </si>
  <si>
    <t>MNT-RASP-GPL-UPG-SCNE470-F3-F5</t>
  </si>
  <si>
    <t>Support Upgrade SCNE-00470-F3 to SCNE-00470-F5 Gold Plus - RASP</t>
  </si>
  <si>
    <t>MNT-RASP-PLT-UPG-SCNE470-F3-F5</t>
  </si>
  <si>
    <t>Support Upgrade SCNE-00470-F3 to SCNE-00470-F5 Platinum - RASP</t>
  </si>
  <si>
    <t>MNT-RASP-SLV-UPG-SCNE470-F4-F5</t>
  </si>
  <si>
    <t>Support Upgrade SCNE-00470-F4 to SCNE-00470-F5 Silver - RASP</t>
  </si>
  <si>
    <t>MNT-RASP-GLD-UPG-SCNE470-F4-F5</t>
  </si>
  <si>
    <t>Support Upgrade SCNE-00470-F4 to SCNE-00470-F5 Gold - RASP</t>
  </si>
  <si>
    <t>MNT-RASP-GPL-UPG-SCNE470-F4-F5</t>
  </si>
  <si>
    <t>Support Upgrade SCNE-00470-F4 to SCNE-00470-F5 Gold Plus - RASP</t>
  </si>
  <si>
    <t>MNT-RASP-PLT-UPG-SCNE470-F4-F5</t>
  </si>
  <si>
    <t>Support Upgrade SCNE-00470-F4 to SCNE-00470-F5 Platinum - RASP</t>
  </si>
  <si>
    <t>MNT-SLV-UPG-SCNP-02270-F1-F2</t>
  </si>
  <si>
    <t>Support Upgrade SCNP-02270-F1 to SCNP-02270-F2 Silver</t>
  </si>
  <si>
    <t>MNT-GLD-UPG-SCNP-02270-F1-F2</t>
  </si>
  <si>
    <t>Support Upgrade SCNP-02270-F1 to SCNP-02270-F2 Gold</t>
  </si>
  <si>
    <t>MNT-GPL-UPG-SCNP-02270-F1-F2</t>
  </si>
  <si>
    <t>Support Upgrade SCNP-02270-F1 to SCNP-02270-F2 Gold Plus</t>
  </si>
  <si>
    <t>MNT-PLT-UPG-SCNP-02270-F1-F2</t>
  </si>
  <si>
    <t>Support Upgrade SCNP-02270-F1 to SCNP-02270-F2 Platinum</t>
  </si>
  <si>
    <t>MNT-SLV-UPG-SCNP-02270-F1-F3</t>
  </si>
  <si>
    <t>Support Upgrade SCNP-02270-F1 to SCNP-02270-F3 Silver</t>
  </si>
  <si>
    <t>MNT-GLD-UPG-SCNP-02270-F1-F3</t>
  </si>
  <si>
    <t>Support Upgrade SCNP-02270-F1 to SCNP-02270-F3 Gold</t>
  </si>
  <si>
    <t>MNT-GPL-UPG-SCNP-02270-F1-F3</t>
  </si>
  <si>
    <t>Support Upgrade SCNP-02270-F1 to SCNP-02270-F3 Gold Plus</t>
  </si>
  <si>
    <t>MNT-PLT-UPG-SCNP-02270-F1-F3</t>
  </si>
  <si>
    <t>Support Upgrade SCNP-02270-F1 to SCNP-02270-F3 Platinum</t>
  </si>
  <si>
    <t>MNT-SLV-UPG-SCNP-02270-F1-F4</t>
  </si>
  <si>
    <t>Support Upgrade SCNP-02270-F1 to SCNP-02270-F4 Silver</t>
  </si>
  <si>
    <t>MNT-GLD-UPG-SCNP-02270-F1-F4</t>
  </si>
  <si>
    <t>Support Upgrade SCNP-02270-F1 to SCNP-02270-F4 Gold</t>
  </si>
  <si>
    <t>MNT-GPL-UPG-SCNP-02270-F1-F4</t>
  </si>
  <si>
    <t>Support Upgrade SCNP-02270-F1 to SCNP-02270-F4 Gold Plus</t>
  </si>
  <si>
    <t>MNT-PLT-UPG-SCNP-02270-F1-F4</t>
  </si>
  <si>
    <t>Support Upgrade SCNP-02270-F1 to SCNP-02270-F4 Platinum</t>
  </si>
  <si>
    <t>MNT-SLV-UPG-SCNP-02270-F1-F5</t>
  </si>
  <si>
    <t>Support Upgrade SCNP-02270-F1 to SCNP-02270-F5 Silver</t>
  </si>
  <si>
    <t>MNT-GLD-UPG-SCNP-02270-F1-F5</t>
  </si>
  <si>
    <t>Support Upgrade SCNP-02270-F1 to SCNP-02270-F5 Gold</t>
  </si>
  <si>
    <t>MNT-GPL-UPG-SCNP-02270-F1-F5</t>
  </si>
  <si>
    <t>Support Upgrade SCNP-02270-F1 to SCNP-02270-F5 Gold Plus</t>
  </si>
  <si>
    <t>MNT-PLT-UPG-SCNP-02270-F1-F5</t>
  </si>
  <si>
    <t>Support Upgrade SCNP-02270-F1 to SCNP-02270-F5 Platinum</t>
  </si>
  <si>
    <t>MNT-SLV-UPG-SCNP-02270-F2-F3</t>
  </si>
  <si>
    <t>Support Upgrade SCNP-02270-F2 to SCNP-02270-F3 Silver</t>
  </si>
  <si>
    <t>MNT-GLD-UPG-SCNP-02270-F2-F3</t>
  </si>
  <si>
    <t>Support Upgrade SCNP-02270-F2 to SCNP-02270-F3 Gold</t>
  </si>
  <si>
    <t>MNT-GPL-UPG-SCNP-02270-F2-F3</t>
  </si>
  <si>
    <t>Support Upgrade SCNP-02270-F2 to SCNP-02270-F3 Gold Plus</t>
  </si>
  <si>
    <t>MNT-PLT-UPG-SCNP-02270-F2-F3</t>
  </si>
  <si>
    <t>Support Upgrade SCNP-02270-F2 to SCNP-02270-F3 Platinum</t>
  </si>
  <si>
    <t>MNT-SLV-UPG-SCNP-02270-F2-F4</t>
  </si>
  <si>
    <t>Support Upgrade SCNP-02270-F2 to SCNP-02270-F4 Silver</t>
  </si>
  <si>
    <t>MNT-GLD-UPG-SCNP-02270-F2-F4</t>
  </si>
  <si>
    <t>Support Upgrade SCNP-02270-F2 to SCNP-02270-F4 Gold</t>
  </si>
  <si>
    <t>MNT-GPL-UPG-SCNP-02270-F2-F4</t>
  </si>
  <si>
    <t>Support Upgrade SCNP-02270-F2 to SCNP-02270-F4 Gold Plus</t>
  </si>
  <si>
    <t>MNT-PLT-UPG-SCNP-02270-F2-F4</t>
  </si>
  <si>
    <t>Support Upgrade SCNP-02270-F2 to SCNP-02270-F4 Platinum</t>
  </si>
  <si>
    <t>MNT-SLV-UPG-SCNP-02270-F2-F5</t>
  </si>
  <si>
    <t>Support Upgrade SCNP-02270-F2 to SCNP-02270-F5 Silver</t>
  </si>
  <si>
    <t>MNT-GLD-UPG-SCNP-02270-F2-F5</t>
  </si>
  <si>
    <t>Support Upgrade SCNP-02270-F2 to SCNP-02270-F5 Gold</t>
  </si>
  <si>
    <t>MNT-GPL-UPG-SCNP-02270-F2-F5</t>
  </si>
  <si>
    <t>Support Upgrade SCNP-02270-F2 to SCNP-02270-F5 Gold Plus</t>
  </si>
  <si>
    <t>MNT-PLT-UPG-SCNP-02270-F2-F5</t>
  </si>
  <si>
    <t>Support Upgrade SCNP-02270-F2 to SCNP-02270-F5 Platinum</t>
  </si>
  <si>
    <t>MNT-SLV-UPG-SCNP-02270-F3-F4</t>
  </si>
  <si>
    <t>Support Upgrade SCNP-02270-F3 to SCNP-02270-F4 Silver</t>
  </si>
  <si>
    <t>MNT-GLD-UPG-SCNP-02270-F3-F4</t>
  </si>
  <si>
    <t>Support Upgrade SCNP-02270-F3 to SCNP-02270-F4 Gold</t>
  </si>
  <si>
    <t>MNT-GPL-UPG-SCNP-02270-F3-F4</t>
  </si>
  <si>
    <t>Support Upgrade SCNP-02270-F3 to SCNP-02270-F4 Gold Plus</t>
  </si>
  <si>
    <t>MNT-PLT-UPG-SCNP-02270-F3-F4</t>
  </si>
  <si>
    <t>Support Upgrade SCNP-02270-F3 to SCNP-02270-F4 Platinum</t>
  </si>
  <si>
    <t>MNT-SLV-UPG-SCNP-02270-F3-F5</t>
  </si>
  <si>
    <t>Support Upgrade SCNP-02270-F3 to SCNP-02270-F5 Silver</t>
  </si>
  <si>
    <t>MNT-GLD-UPG-SCNP-02270-F3-F5</t>
  </si>
  <si>
    <t>Support Upgrade SCNP-02270-F3 to SCNP-02270-F5 Gold</t>
  </si>
  <si>
    <t>MNT-GPL-UPG-SCNP-02270-F3-F5</t>
  </si>
  <si>
    <t>Support Upgrade SCNP-02270-F3 to SCNP-02270-F5 Gold Plus</t>
  </si>
  <si>
    <t>MNT-PLT-UPG-SCNP-02270-F3-F5</t>
  </si>
  <si>
    <t>Support Upgrade SCNP-02270-F3 to SCNP-02270-F5 Platinum</t>
  </si>
  <si>
    <t>MNT-SLV-UPG-SCNP-02270-F4-F5</t>
  </si>
  <si>
    <t>Support Upgrade SCNP-02270-F4 to SCNP-02270-F5 Silver</t>
  </si>
  <si>
    <t>MNT-GLD-UPG-SCNP-02270-F4-F5</t>
  </si>
  <si>
    <t>Support Upgrade SCNP-02270-F4 to SCNP-02270-F5 Gold</t>
  </si>
  <si>
    <t>MNT-GPL-UPG-SCNP-02270-F4-F5</t>
  </si>
  <si>
    <t>Support Upgrade SCNP-02270-F4 to SCNP-02270-F5 Gold Plus</t>
  </si>
  <si>
    <t>MNT-PLT-UPG-SCNP-02270-F4-F5</t>
  </si>
  <si>
    <t>Support Upgrade SCNP-02270-F4 to SCNP-02270-F5 Platinum</t>
  </si>
  <si>
    <t>MNT-RASP-SLV-UP-SCNP2270-F1-F2</t>
  </si>
  <si>
    <t>Support Upgrade SCNP-02270-F1 to SCNP-02270-F2 Silver - RASP</t>
  </si>
  <si>
    <t>MNT-RASP-GLD-UP-SCNP2270-F1-F2</t>
  </si>
  <si>
    <t>Support Upgrade SCNP-02270-F1 to SCNP-02270-F2 Gold - RASP</t>
  </si>
  <si>
    <t>MNT-RASP-GPL-UP-SCNP2270-F1-F2</t>
  </si>
  <si>
    <t>Support Upgrade SCNP-02270-F1 to SCNP-02270-F2 Gold Plus - RASP</t>
  </si>
  <si>
    <t>MNT-RASP-PLT-UP-SCNP2270-F1-F2</t>
  </si>
  <si>
    <t>Support Upgrade SCNP-02270-F1 to SCNP-02270-F2 Platinum - RASP</t>
  </si>
  <si>
    <t>MNT-RASP-SLV-UP-SCNP2270-F1-F3</t>
  </si>
  <si>
    <t>Support Upgrade SCNP-02270-F1 to SCNP-02270-F3 Silver - RASP</t>
  </si>
  <si>
    <t>MNT-RASP-GLD-UP-SCNP2270-F1-F3</t>
  </si>
  <si>
    <t>Support Upgrade SCNP-02270-F1 to SCNP-02270-F3 Gold - RASP</t>
  </si>
  <si>
    <t>MNT-RASP-GPL-UP-SCNP2270-F1-F3</t>
  </si>
  <si>
    <t>Support Upgrade SCNP-02270-F1 to SCNP-02270-F3 Gold Plus - RASP</t>
  </si>
  <si>
    <t>MNT-RASP-PLT-UP-SCNP2270-F1-F3</t>
  </si>
  <si>
    <t>Support Upgrade SCNP-02270-F1 to SCNP-02270-F3 Platinum - RASP</t>
  </si>
  <si>
    <t>MNT-RASP-SLV-UP-SCNP2270-F1-F4</t>
  </si>
  <si>
    <t>Support Upgrade SCNP-02270-F1 to SCNP-02270-F4 Silver - RASP</t>
  </si>
  <si>
    <t>MNT-RASP-GLD-UP-SCNP2270-F1-F4</t>
  </si>
  <si>
    <t>Support Upgrade SCNP-02270-F1 to SCNP-02270-F4 Gold - RASP</t>
  </si>
  <si>
    <t>MNT-RASP-GPL-UP-SCNP2270-F1-F4</t>
  </si>
  <si>
    <t>Support Upgrade SCNP-02270-F1 to SCNP-02270-F4 Gold Plus - RASP</t>
  </si>
  <si>
    <t>MNT-RASP-PLT-UP-SCNP2270-F1-F4</t>
  </si>
  <si>
    <t>Support Upgrade SCNP-02270-F1 to SCNP-02270-F4 Platinum - RASP</t>
  </si>
  <si>
    <t>MNT-RASP-SLV-UP-SCNP2270-F1-F5</t>
  </si>
  <si>
    <t>Support Upgrade SCNP-02270-F1 to SCNP-02270-F5 Silver - RASP</t>
  </si>
  <si>
    <t>MNT-RASP-GLD-UP-SCNP2270-F1-F5</t>
  </si>
  <si>
    <t>Support Upgrade SCNP-02270-F1 to SCNP-02270-F5 Gold - RASP</t>
  </si>
  <si>
    <t>MNT-RASP-GPL-UP-SCNP2270-F1-F5</t>
  </si>
  <si>
    <t>Support Upgrade SCNP-02270-F1 to SCNP-02270-F5 Gold Plus - RASP</t>
  </si>
  <si>
    <t>MNT-RASP-PLT-UP-SCNP2270-F1-F5</t>
  </si>
  <si>
    <t>Support Upgrade SCNP-02270-F1 to SCNP-02270-F5 Platinum - RASP</t>
  </si>
  <si>
    <t>MNT-RASP-SLV-UP-SCNP2270-F2-F3</t>
  </si>
  <si>
    <t>Support Upgrade SCNP-02270-F2 to SCNP-02270-F3 Silver - RASP</t>
  </si>
  <si>
    <t>MNT-RASP-GLD-UP-SCNP2270-F2-F3</t>
  </si>
  <si>
    <t>Support Upgrade SCNP-02270-F2 to SCNP-02270-F3 Gold - RASP</t>
  </si>
  <si>
    <t>MNT-RASP-GPL-UP-SCNP2270-F2-F3</t>
  </si>
  <si>
    <t>Support Upgrade SCNP-02270-F2 to SCNP-02270-F3 Gold Plus - RASP</t>
  </si>
  <si>
    <t>MNT-RASP-PLT-UP-SCNP2270-F2-F3</t>
  </si>
  <si>
    <t>Support Upgrade SCNP-02270-F2 to SCNP-02270-F3 Platinum - RASP</t>
  </si>
  <si>
    <t>MNT-RASP-SLV-UP-SCNP2270-F2-F4</t>
  </si>
  <si>
    <t>Support Upgrade SCNP-02270-F2 to SCNP-02270-F4 Silver - RASP</t>
  </si>
  <si>
    <t>MNT-RASP-GLD-UP-SCNP2270-F2-F4</t>
  </si>
  <si>
    <t>Support Upgrade SCNP-02270-F2 to SCNP-02270-F4 Gold - RASP</t>
  </si>
  <si>
    <t>MNT-RASP-GPL-UP-SCNP2270-F2-F4</t>
  </si>
  <si>
    <t>Support Upgrade SCNP-02270-F2 to SCNP-02270-F4 Gold Plus - RASP</t>
  </si>
  <si>
    <t>MNT-RASP-PLT-UP-SCNP2270-F2-F4</t>
  </si>
  <si>
    <t>Support Upgrade SCNP-02270-F2 to SCNP-02270-F4 Platinum - RASP</t>
  </si>
  <si>
    <t>MNT-RASP-SLV-UP-SCNP2270-F2-F5</t>
  </si>
  <si>
    <t>Support Upgrade SCNP-02270-F2 to SCNP-02270-F5 Silver - RASP</t>
  </si>
  <si>
    <t>MNT-RASP-GLD-UP-SCNP2270-F2-F5</t>
  </si>
  <si>
    <t>Support Upgrade SCNP-02270-F2 to SCNP-02270-F5 Gold - RASP</t>
  </si>
  <si>
    <t>MNT-RASP-GPL-UP-SCNP2270-F2-F5</t>
  </si>
  <si>
    <t>Support Upgrade SCNP-02270-F2 to SCNP-02270-F5 Gold Plus - RASP</t>
  </si>
  <si>
    <t>MNT-RASP-PLT-UP-SCNP2270-F2-F5</t>
  </si>
  <si>
    <t>Support Upgrade SCNP-02270-F2 to SCNP-02270-F5 Platinum - RASP</t>
  </si>
  <si>
    <t>MNT-RASP-SLV-UP-SCNP2270-F3-F4</t>
  </si>
  <si>
    <t>Support Upgrade SCNP-02270-F3 to SCNP-02270-F4 Silver - RASP</t>
  </si>
  <si>
    <t>MNT-RASP-GLD-UP-SCNP2270-F3-F4</t>
  </si>
  <si>
    <t>Support Upgrade SCNP-02270-F3 to SCNP-02270-F4 Gold - RASP</t>
  </si>
  <si>
    <t>MNT-RASP-GPL-UP-SCNP2270-F3-F4</t>
  </si>
  <si>
    <t>Support Upgrade SCNP-02270-F3 to SCNP-02270-F4 Gold Plus - RASP</t>
  </si>
  <si>
    <t>MNT-RASP-PLT-UP-SCNP2270-F3-F4</t>
  </si>
  <si>
    <t>Support Upgrade SCNP-02270-F3 to SCNP-02270-F4 Platinum - RASP</t>
  </si>
  <si>
    <t>MNT-RASP-SLV-UP-SCNP2270-F3-F5</t>
  </si>
  <si>
    <t>Support Upgrade SCNP-02270-F3 to SCNP-02270-F5 Silver - RASP</t>
  </si>
  <si>
    <t>MNT-RASP-GLD-UP-SCNP2270-F3-F5</t>
  </si>
  <si>
    <t>Support Upgrade SCNP-02270-F3 to SCNP-02270-F5 Gold - RASP</t>
  </si>
  <si>
    <t>MNT-RASP-GPL-UP-SCNP2270-F3-F5</t>
  </si>
  <si>
    <t>Support Upgrade SCNP-02270-F3 to SCNP-02270-F5 Gold Plus - RASP</t>
  </si>
  <si>
    <t>MNT-RASP-PLT-UP-SCNP2270-F3-F5</t>
  </si>
  <si>
    <t>Support Upgrade SCNP-02270-F3 to SCNP-02270-F5 Platinum - RASP</t>
  </si>
  <si>
    <t>MNT-RASP-SLV-UP-SCNP2270-F4-F5</t>
  </si>
  <si>
    <t>Support Upgrade SCNP-02270-F4 to SCNP-02270-F5 Silver - RASP</t>
  </si>
  <si>
    <t>MNT-RASP-GLD-UP-SCNP2270-F4-F5</t>
  </si>
  <si>
    <t>Support Upgrade SCNP-02270-F4 to SCNP-02270-F5 Gold - RASP</t>
  </si>
  <si>
    <t>MNT-RASP-GPL-UP-SCNP2270-F4-F5</t>
  </si>
  <si>
    <t>Support Upgrade SCNP-02270-F4 to SCNP-02270-F5 Gold Plus - RASP</t>
  </si>
  <si>
    <t>MNT-RASP-PLT-UP-SCNP2270-F4-F5</t>
  </si>
  <si>
    <t>Support Upgrade SCNP-02270-F4 to SCNP-02270-F5 Platinum - RASP</t>
  </si>
  <si>
    <t>Configurable Hardware Options</t>
  </si>
  <si>
    <t xml:space="preserve">Configurable Hardware options - Cards.     Must be ordered with -C sku's.      Long Descriptions specify which models are applicable. </t>
  </si>
  <si>
    <t>NIC-1-001G-2LX-BP</t>
  </si>
  <si>
    <t>2-port 1GbE LX Fiber Bypass NIC (Spare)</t>
  </si>
  <si>
    <t>NIC-1-001G-2SX-BP</t>
  </si>
  <si>
    <t>2-port 1GbE SX Fiber Bypass NIC (Spare)</t>
  </si>
  <si>
    <t>NIC-1-001G-4LX-BP</t>
  </si>
  <si>
    <t>4-port 1GbE LX Fiber Bypass NIC (Spare)</t>
  </si>
  <si>
    <t>NIC-1-001G-4SX-BP</t>
  </si>
  <si>
    <t>4-port 1GbE SX Fiber Bypass NIC (Spare)</t>
  </si>
  <si>
    <t>NIC-1-001G-4TX-BP</t>
  </si>
  <si>
    <t>4-port 1GbE TX Copper Bypass NIC (Spare)</t>
  </si>
  <si>
    <t>NIC-1-010G-2LR-BP</t>
  </si>
  <si>
    <t>2-port 10GbE LR Fiber Bypass NIC (Spare)</t>
  </si>
  <si>
    <t>NIC-1-010G-2SR-BP</t>
  </si>
  <si>
    <t>2-port 10GbE SR Fiber Bypass NIC (Spare)</t>
  </si>
  <si>
    <t>NIC-1-001G-4SFP</t>
  </si>
  <si>
    <t>NIC-1-001G-4TX</t>
  </si>
  <si>
    <t>Quad 1 GbE Copper Base-T (Spare)</t>
  </si>
  <si>
    <t>NIC-1-010G-2SFPP</t>
  </si>
  <si>
    <t>Dual 10 GbE Fiber SFP+ (Spare)</t>
  </si>
  <si>
    <t>NIC-1-010G-4SFPP</t>
  </si>
  <si>
    <t>Quad 10 GbE Fiber SFP+ (Spare)</t>
  </si>
  <si>
    <t>NIC-1-HBA-2FC</t>
  </si>
  <si>
    <t>Dual FC HBA (SAN) 4/8/16Gbps Emulex (Optics included) (Spare)</t>
  </si>
  <si>
    <t>Models - SCNP2270,SPNP4270EX,SPNP4270AN</t>
  </si>
  <si>
    <t>NIC-1-001G-2LX-BP-C</t>
  </si>
  <si>
    <t>Dual 1 GbE Fiber LX</t>
  </si>
  <si>
    <t>NIC-1-001G-2SX-BP-C</t>
  </si>
  <si>
    <t>Dual 1 GbE Fiber SX</t>
  </si>
  <si>
    <t>NIC-1-001G-4LX-BP-C</t>
  </si>
  <si>
    <t>Quad 1 GbE Fiber LX</t>
  </si>
  <si>
    <t>NIC-1-001G-4SX-BP-C</t>
  </si>
  <si>
    <t>Quad 1 GbE Fiber SX</t>
  </si>
  <si>
    <t>NIC-1-001G-4TX-BP-C</t>
  </si>
  <si>
    <t>Quad 1 GbE Copper Base-T</t>
  </si>
  <si>
    <t>NIC-1-010G-2LR-BP-C</t>
  </si>
  <si>
    <t>Dual 10 GbE Fiber LR</t>
  </si>
  <si>
    <t>NIC-1-010G-2SR-BP-C</t>
  </si>
  <si>
    <t>Dual 10 GbE Fiber SR</t>
  </si>
  <si>
    <t>NIC-1-001G-4SFP-C</t>
  </si>
  <si>
    <t>NIC-1-001G-4TX-C</t>
  </si>
  <si>
    <t>NIC-1-010G-2SFPP-C</t>
  </si>
  <si>
    <t>Dual 10 GbE Fiber SFP+</t>
  </si>
  <si>
    <t>NIC-1-010G-4SFPP-C</t>
  </si>
  <si>
    <t>Quad 10 GbE Fiber SFP+</t>
  </si>
  <si>
    <t>NIC-1-HBA-2FC-C</t>
  </si>
  <si>
    <t>Dual FC HBA (SAN) 4/8/16Gbps Emulex (Optics included)</t>
  </si>
  <si>
    <t xml:space="preserve">Configurable Hardware options for Evaluation systems - Cards.     Must be ordered with -E-C sku's.      Long Descriptions specify which models are applicable. </t>
  </si>
  <si>
    <t>NIC-1-001G-2LX-BP-E-C</t>
  </si>
  <si>
    <t>Eval Dual 1 GbE Fiber LX</t>
  </si>
  <si>
    <t>NIC-1-001G-2SX-BP-E-C</t>
  </si>
  <si>
    <t>Eval Dual 1 GbE Fiber SX</t>
  </si>
  <si>
    <t>NIC-1-001G-4LX-BP-E-C</t>
  </si>
  <si>
    <t>Eval Quad 1 GbE Fiber LX</t>
  </si>
  <si>
    <t>NIC-1-001G-4SX-BP-E-C</t>
  </si>
  <si>
    <t>Eval Quad 1 GbE Fiber SX</t>
  </si>
  <si>
    <t>NIC-1-001G-4TX-BP-E-C</t>
  </si>
  <si>
    <t>Eval Quad 1 GbE Copper Base-T</t>
  </si>
  <si>
    <t>NIC-1-010G-2LR-BP-E-C</t>
  </si>
  <si>
    <t>Eval Dual 10 GbE Fiber LR</t>
  </si>
  <si>
    <t>NIC-1-010G-2SR-BP-E-C</t>
  </si>
  <si>
    <t>Eval Dual 10 GbE Fiber SR</t>
  </si>
  <si>
    <t>NIC-1-001G-4SFP-E-C</t>
  </si>
  <si>
    <t>NIC-1-001G-4TX-E-C</t>
  </si>
  <si>
    <t>NIC-1-010G-2SFPP-E-C</t>
  </si>
  <si>
    <t>Eval Dual 10 GbE Fiber SFP+</t>
  </si>
  <si>
    <t>NIC-1-010G-4SFPP-E-C</t>
  </si>
  <si>
    <t>Eval Quad 10 GbE Fiber SFP+</t>
  </si>
  <si>
    <t>NIC-1-HBA-2FC-E-C</t>
  </si>
  <si>
    <t>Eval Dual FC HBA (SAN) 4/8/16Gbps Emulex (Optics included)</t>
  </si>
  <si>
    <t xml:space="preserve">Configurable Hardware options - SFP's.     Must be ordered with -C sku's.      Long Descriptions specify which models are applicable. </t>
  </si>
  <si>
    <t xml:space="preserve">Configurable Hardware options for Evaluation systems - SFP's.     Must be ordered with -E-C sku's.      Long Descriptions specify which models are applicable. </t>
  </si>
  <si>
    <t>BZL-1-1U</t>
  </si>
  <si>
    <t>Bezel Kit (includes two branding clips) for 1U Chassis Models</t>
  </si>
  <si>
    <t>BZL-1-2U</t>
  </si>
  <si>
    <t>Bezel Kit (includes two branding clips) for 2U Chassis Models</t>
  </si>
  <si>
    <t>CBL-1-SAS-JBOD</t>
  </si>
  <si>
    <t>Models - SCANSU-48TB, SCANSU-72TB</t>
  </si>
  <si>
    <t>TRC-1-SFPP-DAC</t>
  </si>
  <si>
    <t>10GbE DAC Twinax</t>
  </si>
  <si>
    <t>FAN-1-1U-KIT</t>
  </si>
  <si>
    <t>FAN-1-2U-KIT</t>
  </si>
  <si>
    <t>HDD-1-002</t>
  </si>
  <si>
    <t>1TB SATA Disk Drive (3.5")</t>
  </si>
  <si>
    <t>HDD-1-003</t>
  </si>
  <si>
    <t>2TB SATA Disk Drive (3.5")</t>
  </si>
  <si>
    <t>HDD-1-005</t>
  </si>
  <si>
    <t>1TB SATA Disk Drive (2.5")</t>
  </si>
  <si>
    <t>HDD-1-006</t>
  </si>
  <si>
    <t>4TB SATA Disk Drive (3.5")</t>
  </si>
  <si>
    <t>Models - SCNE470, SCNP4270-EX, SCNP4270-AN, SCAN2170</t>
  </si>
  <si>
    <t>HDD-1-007</t>
  </si>
  <si>
    <t>4TB SAS Disk Drive (3.5")</t>
  </si>
  <si>
    <t>Models - SCAN4170, SCANSU-48TB</t>
  </si>
  <si>
    <t>HDD-1-008</t>
  </si>
  <si>
    <t>6TB SAS Disk Drive (3.5")</t>
  </si>
  <si>
    <t>Models: SCANSU-72TB</t>
  </si>
  <si>
    <t>MEM-1-001</t>
  </si>
  <si>
    <t>4GB RAM</t>
  </si>
  <si>
    <t>Models - CXA3070, 5070</t>
  </si>
  <si>
    <t>MEM-1-002</t>
  </si>
  <si>
    <t>8GB RAM</t>
  </si>
  <si>
    <t>MEM-1-003</t>
  </si>
  <si>
    <t>16GB RAM</t>
  </si>
  <si>
    <t>OFL-1-CMP-1</t>
  </si>
  <si>
    <t>Compression(offload) Acceleration Card (5Gbps) (Spare)</t>
  </si>
  <si>
    <t>Models - CXA-07070M</t>
  </si>
  <si>
    <t>OFL-1-CMP-2</t>
  </si>
  <si>
    <t>Compression(offload) Acceleration Card (10Gbps) (Spare)</t>
  </si>
  <si>
    <t>Models - CXA-07070H</t>
  </si>
  <si>
    <t>PWS-1-AC-2U</t>
  </si>
  <si>
    <t>AC Power Supply Unit (750W) - 2U Chassis Models</t>
  </si>
  <si>
    <t>PWS-1-AC-JBOD-2U</t>
  </si>
  <si>
    <t>AC Power Supply Unit(460W)  -JBOD Chassis Models</t>
  </si>
  <si>
    <t>PWS-1-DC-2U</t>
  </si>
  <si>
    <t>DC Power Supply Unit (-48V) - 2U Chasis Models</t>
  </si>
  <si>
    <t>RMK-1-PRAIL</t>
  </si>
  <si>
    <t>Fully Extensible Rack-mount Rail Kit  for 1U/2U Chassis Models</t>
  </si>
  <si>
    <t>RMK-1-VRAIL</t>
  </si>
  <si>
    <t>Rack-mount Rail Kit for 1U/2U Chassis Models</t>
  </si>
  <si>
    <t>SSD-1-003</t>
  </si>
  <si>
    <t>SSD-1-005</t>
  </si>
  <si>
    <t>Models - CXA7070</t>
  </si>
  <si>
    <t>SSD-1-006</t>
  </si>
  <si>
    <t>480GB SSD</t>
  </si>
  <si>
    <t>Models - SCNP4270-DB, SCNP4270-UI</t>
  </si>
  <si>
    <t>TRC-1-SFP-SX</t>
  </si>
  <si>
    <t>SFP - 1GbE SX (Spare)</t>
  </si>
  <si>
    <t>TRC-1-SFP-LX</t>
  </si>
  <si>
    <t>SFP - 1GbE LX (Spare)</t>
  </si>
  <si>
    <t>TRC-1-SFPP-SR</t>
  </si>
  <si>
    <t>SFP+ - 10GbE SR (Spare)</t>
  </si>
  <si>
    <t>TRC-1-SFPP-LR</t>
  </si>
  <si>
    <t>SFP+ - 10GbE LR (Spare)</t>
  </si>
  <si>
    <t>TRC-1-SFP-SX-C</t>
  </si>
  <si>
    <t>SFP - 1GbE SX</t>
  </si>
  <si>
    <t>TRC-1-SFP-LX-C</t>
  </si>
  <si>
    <t>SFP - 1GbE LX</t>
  </si>
  <si>
    <t>TRC-1-SFPP-SR-C</t>
  </si>
  <si>
    <t>SFP+ - 10GbE SR</t>
  </si>
  <si>
    <t>TRC-1-SFPP-LR-C</t>
  </si>
  <si>
    <t>SFP+ - 10GbE LR</t>
  </si>
  <si>
    <t>TRC-1-SFP-SX-E-C</t>
  </si>
  <si>
    <t>Eval SFP - 1GbE SX</t>
  </si>
  <si>
    <t>TRC-1-SFP-LX-E-C</t>
  </si>
  <si>
    <t>Eval SFP - 1GbE LX</t>
  </si>
  <si>
    <t>TRC-1-SFPP-SR-E-C</t>
  </si>
  <si>
    <t>Eval SFP+ - 10GbE SR</t>
  </si>
  <si>
    <t>TRC-1-SFPP-LR-E-C</t>
  </si>
  <si>
    <t>Eval SFP+ - 10GbE LR</t>
  </si>
  <si>
    <t>TRC-1-SFPP-DAC-E-C</t>
  </si>
  <si>
    <t>TRC-1-SFPP-DAC-C</t>
  </si>
  <si>
    <t>Eval 10GbE DAC Twinax</t>
  </si>
  <si>
    <t>10GbE DAC Twinax (Spare)</t>
  </si>
  <si>
    <t>Models - CXA3070, SCNE470, SCNP4270-DB, SCNP4270-UI, SCNP4270-DP, SCFG2270, SCAN2170</t>
  </si>
  <si>
    <t>Models - CXA3070, SCNP4270-DP, SCFG2270</t>
  </si>
  <si>
    <t xml:space="preserve">Cards (Spares).   Long Descriptions specify which models are applicable. </t>
  </si>
  <si>
    <t>SFP's  (Spares)   Long Descriptions specify which models are applicable.</t>
  </si>
  <si>
    <t>Other FRU's  (Spares)   Long Descriptions specify which models are applicable.</t>
  </si>
  <si>
    <t>Evaluation SCAN-02170   (Configured systems only.   Requires additional NIC options. See "Configurable Options" tab)</t>
  </si>
  <si>
    <t>Evaluation SCAN-04170   (Configured systems only.   Requires additional NIC options. See "Configurable Options" tab)</t>
  </si>
  <si>
    <t>Evaluation SCAN-06170   (Configured systems only.   Requires additional NIC options. See "Configurable Options" tab)</t>
  </si>
  <si>
    <t>Fan Module Kit  - 1U (Qty 4)</t>
  </si>
  <si>
    <t>Fan Module Kit  - 2U Chassis Models, (Qty 5) JBOD Chassis Models</t>
  </si>
  <si>
    <t>Steelhead xx55 Appliance Pricelist</t>
  </si>
  <si>
    <t>XX55 Upgrades</t>
  </si>
  <si>
    <t>License server on models: CAX460,CAP2260, CAP4260, CAPVE-100, VSK, LIC-RPM, SCNE, SCNP, SCAN</t>
  </si>
  <si>
    <t>License server on models: CSK</t>
  </si>
  <si>
    <t>License Steelhead CXA 03070-L, 50Mbps, 3000 conn</t>
  </si>
  <si>
    <t>License Steelhead CXA 03070-M, 100Mbps, 6000 conn</t>
  </si>
  <si>
    <t>License Steelhead CXA 03070-H, 100Mbps, 9000 conn</t>
  </si>
  <si>
    <t>Evaluation License Steelhead CXA 03070-L, 50Mbps, 3000 conn</t>
  </si>
  <si>
    <t>Evaluation License Steelhead CXA 03070-M, 100Mbps, 6000 conn</t>
  </si>
  <si>
    <t>Evaluation License Steelhead CXA 03070-H, 100Mbps, 9000 conn</t>
  </si>
  <si>
    <t>License Steelhead CXA 05070-M, 200Mbps, 16000 conn</t>
  </si>
  <si>
    <t>License Steelhead CXA 05070-H, 400Mbps, 30000 conn</t>
  </si>
  <si>
    <t>Evaluation License Steelhead CXA 05070-M, 200Mbps, 16000 conn</t>
  </si>
  <si>
    <t>Evaluation License Steelhead CXA 05070-H, 400Mbps, 30000 conn</t>
  </si>
  <si>
    <t>License Steelhead CXA 07070-L, 622Mbps, 80000 conn</t>
  </si>
  <si>
    <t>License Steelhead CXA 07070-M, 1Gbps, 110000 conn</t>
  </si>
  <si>
    <t>License Steelhead CXA 07070-H, 2Gbps, 180000 conn</t>
  </si>
  <si>
    <t>Evaluation License Steelhead CXA 07070-L, 622Mbps, 80000 conn</t>
  </si>
  <si>
    <t>Evaluation License Steelhead CXA 07070-M, 1Gbps, 110000 conn</t>
  </si>
  <si>
    <t>Evaluation License Steelhead CXA 07070-H, 2Gbps, 180000 conn</t>
  </si>
  <si>
    <t>License SteelHead CX 570-H, 10Mbps, 700 conn</t>
  </si>
  <si>
    <t>Eval License SteelHead CX 570 High Appliance, 10Mbps, 700 conn</t>
  </si>
  <si>
    <t>License SteelHead CX 570-L, 10Mbps, 275 conn</t>
  </si>
  <si>
    <t>Eval License SteelHead CX 570 Low Appliance, 10Mbps, 275 conn</t>
  </si>
  <si>
    <t>License SteelHead CX 570-M, 10Mbps, 450 conn</t>
  </si>
  <si>
    <t>Eval License SteelHead CX 570 Mid Appliance, 10Mbps, 450 conn</t>
  </si>
  <si>
    <t>License SteelHead CX 770-H, 30Mbps, 2500 conn</t>
  </si>
  <si>
    <t>Eval License SteelHead CX 770 High Appliance, 30Mbps, 2500 conn</t>
  </si>
  <si>
    <t>License SteelHead CX 770-L, 20Mbps, 1000 conn</t>
  </si>
  <si>
    <t>Eval License SteelHead CX 770 Low Appliance, 20Mbps, 1000 conn</t>
  </si>
  <si>
    <t>License SteelHead CX 770-M, 20Mbps, 1500 conn</t>
  </si>
  <si>
    <t>Eval License SteelHead CX 770 Mid Appliance, 20Mbps, 1500 conn</t>
  </si>
  <si>
    <t>SCPS License on CX5055/CX5070</t>
  </si>
  <si>
    <t>Evaluation SCPS License on CX5055/CX5070</t>
  </si>
  <si>
    <t>FIPS License (SH7050/CX7055/CX7070)</t>
  </si>
  <si>
    <t>Evaluation FIPS License (SH7050/CX7055/CX7070)</t>
  </si>
  <si>
    <t>SCPS License on CX255</t>
  </si>
  <si>
    <t>Evaluation SCPS License on CX255</t>
  </si>
  <si>
    <t>SteelFusion Product Equipment &amp; Software Usage as part of services engagement. For SteelFusion Products. May only be quoted with a Product Usage form or SOW provided by RPS.</t>
  </si>
  <si>
    <t>MNT-EHR-020</t>
  </si>
  <si>
    <t>Models - CX3070, SCFG2270</t>
  </si>
  <si>
    <t>MNT-EHR-021</t>
  </si>
  <si>
    <t>MNT-EHR-022</t>
  </si>
  <si>
    <t>MNT-EHR-023</t>
  </si>
  <si>
    <t>Models - CX7070</t>
  </si>
  <si>
    <t>MNT-RASP-EHR-020</t>
  </si>
  <si>
    <t>MNT-RASP-EHR-021</t>
  </si>
  <si>
    <t>MNT-RASP-EHR-022</t>
  </si>
  <si>
    <t>MNT-RASP-EHR-023</t>
  </si>
  <si>
    <t>NRD (Non-Returned Disk) fee</t>
  </si>
  <si>
    <t>NRD-HDD-021</t>
  </si>
  <si>
    <t>Non-returned HDD charge 2TB 3.5 (per disk)</t>
  </si>
  <si>
    <t>NRD-HDD-022</t>
  </si>
  <si>
    <t>Non-returned HDD charge 4TB 3.5 (per disk)</t>
  </si>
  <si>
    <t>Models- SCNE470,SCNP4270-EX,SCNP4270-AN, SCAN2170,4170,SCAN-SU-48TB</t>
  </si>
  <si>
    <t>NRD-HDD-023</t>
  </si>
  <si>
    <t>Non-returned HDD charge 6TB 3.5 (per disk)</t>
  </si>
  <si>
    <t>Models- SCAN-SU-72TB</t>
  </si>
  <si>
    <t>NRD-SSD-006</t>
  </si>
  <si>
    <t>Non-returned SSD charge 480GB (per disk)</t>
  </si>
  <si>
    <t>Models- SCNP4270-DB, SCNP4270-UI, SCNP4270-DP</t>
  </si>
  <si>
    <t>Models- CX1555H, EX760/1160VH/CX7055L-M, CX3070,5070</t>
  </si>
  <si>
    <t>Models- CX7055H, CX7070</t>
  </si>
  <si>
    <t>Disk/Memory Support, xx70</t>
  </si>
  <si>
    <t>Disk/Memory Support, xx70 (RASP)</t>
  </si>
  <si>
    <t>Quad 1 GbE Fiber SFP</t>
  </si>
  <si>
    <t>Eval Quad 1 GbE Fiber SFP</t>
  </si>
  <si>
    <t>Quad 1 GbE Fiber SFP (Spare)</t>
  </si>
  <si>
    <t>SCPS License on CX555/570</t>
  </si>
  <si>
    <t>SCPS License on CX755/770</t>
  </si>
  <si>
    <t>Evaluation SCPS License on CX555/570</t>
  </si>
  <si>
    <t>Evaluation SCPS License on CX755/770</t>
  </si>
  <si>
    <t>M</t>
  </si>
  <si>
    <t>Customer Training</t>
  </si>
  <si>
    <t>SSD-010</t>
  </si>
  <si>
    <t>400GB 2.5" SSD for EX1360-B030, B040</t>
  </si>
  <si>
    <t>Models - EXA1360 B030, B040</t>
  </si>
  <si>
    <t>SFED-02100-B010</t>
  </si>
  <si>
    <t>SFED-02100-B010-E</t>
  </si>
  <si>
    <t>SFED-02100-B010-C</t>
  </si>
  <si>
    <t>SFED-02100-B010-E-C</t>
  </si>
  <si>
    <t>LIC-SFED-02100-W1</t>
  </si>
  <si>
    <t>LIC-SFED-02100-W2</t>
  </si>
  <si>
    <t>LIC-SFED-02100-W3</t>
  </si>
  <si>
    <t>LIC-SFED-02100-W1-E</t>
  </si>
  <si>
    <t>LIC-SFED-02100-W2-E</t>
  </si>
  <si>
    <t>LIC-SFED-02100-W3-E</t>
  </si>
  <si>
    <t>License Options for SFED-02100-B010 - It is mandatory to select one of the following</t>
  </si>
  <si>
    <t>SFED-2100 Model W1, W2 and W3  (Use -C sku when configuring with additional NIC card options)</t>
  </si>
  <si>
    <t>License Options for SFED-02100-B010-E - It is mandatory to select one of the following</t>
  </si>
  <si>
    <t>Evaluation SFED-2100 Model W1, W2 and W3  (Use -C sku when configuring with additional NIC card options)</t>
  </si>
  <si>
    <t>SteelFusion XX00 Upgrades</t>
  </si>
  <si>
    <t>XX00 Upgrades</t>
  </si>
  <si>
    <t>UPG-SFED-02100-W1-W2</t>
  </si>
  <si>
    <t>Upgrade LIC-SFED-02100-W1 to W2</t>
  </si>
  <si>
    <t>UPG-SFED-02100-W1-W3</t>
  </si>
  <si>
    <t>Upgrade LIC-SFED-02100-W1 to W3</t>
  </si>
  <si>
    <t>UPG-SFED-02100-W2-W3</t>
  </si>
  <si>
    <t>Upgrade LIC-SFED-02100-W2 to W3</t>
  </si>
  <si>
    <t>SteelFusion xx00 Support</t>
  </si>
  <si>
    <t>MNT-SLV-SFED-02100</t>
  </si>
  <si>
    <t>SteelFusion Edge SFED 2100 Silver Support</t>
  </si>
  <si>
    <t>MNT-GLD-SFED-02100</t>
  </si>
  <si>
    <t>SteelFusion Edge SFED 2100 Gold Support</t>
  </si>
  <si>
    <t>MNT-GPL-SFED-02100</t>
  </si>
  <si>
    <t>SteelFusion Edge SFED 2100 Gold Plus Support</t>
  </si>
  <si>
    <t>MNT-PLT-SFED-02100</t>
  </si>
  <si>
    <t>SteelFusion Edge SFED 2100 Platinum Support</t>
  </si>
  <si>
    <t>MNT-RASP-SLV-SFED-02100</t>
  </si>
  <si>
    <t>SteelFusion Edge SFED 2100 Silver RASP Support</t>
  </si>
  <si>
    <t>MNT-RASP-GLD-SFED-02100</t>
  </si>
  <si>
    <t>SteelFusion Edge SFED 2100 Gold RASP Support</t>
  </si>
  <si>
    <t>MNT-RASP-GPL-SFED-02100</t>
  </si>
  <si>
    <t>SteelFusion Edge SFED 2100 Gold Plus RASP Support</t>
  </si>
  <si>
    <t>MNT-RASP-PLT-SFED-02100</t>
  </si>
  <si>
    <t>SteelFusion Edge SFED 2100 Platinum RASP Support</t>
  </si>
  <si>
    <t>SFED-2200 Model W1, W2 and W3  (Use -C sku when configuring with additional NIC card options)</t>
  </si>
  <si>
    <t>License Options for SFED-02200-B010 - It is mandatory to select one of the following</t>
  </si>
  <si>
    <t>SFED-02200-B010</t>
  </si>
  <si>
    <t>SFED-02200-B010-C</t>
  </si>
  <si>
    <t>LIC-SFED-02200-W1</t>
  </si>
  <si>
    <t>LIC-SFED-02200-W2</t>
  </si>
  <si>
    <t>LIC-SFED-02200-W3</t>
  </si>
  <si>
    <t>SFED-02200-B010-E</t>
  </si>
  <si>
    <t>SFED-02200-B010-E-C</t>
  </si>
  <si>
    <t>Evaluation SFED-2200 Model W1, W2 and W3  (Use -C sku when configuring with additional NIC card options)</t>
  </si>
  <si>
    <t>License Options for SFED-02200-B010-E - It is mandatory to select one of the following</t>
  </si>
  <si>
    <t>LIC-SFED-02200-W1-E</t>
  </si>
  <si>
    <t>LIC-SFED-02200-W2-E</t>
  </si>
  <si>
    <t>LIC-SFED-02200-W3-E</t>
  </si>
  <si>
    <t>License Options for SFED-03100-B010-E - It is mandatory to select one of the following</t>
  </si>
  <si>
    <t>UPG-SFED-02200-W1-W2</t>
  </si>
  <si>
    <t>Upgrade LIC-SFED-02200-W1 to W2</t>
  </si>
  <si>
    <t>UPG-SFED-02200-W1-W3</t>
  </si>
  <si>
    <t>Upgrade LIC-SFED-02200-W1 to W3</t>
  </si>
  <si>
    <t>UPG-SFED-02200-W2-W3</t>
  </si>
  <si>
    <t>Upgrade LIC-SFED-02200-W2 to W3</t>
  </si>
  <si>
    <t>MNT-SLV-SFED-02200</t>
  </si>
  <si>
    <t>SteelFusion Edge SFED 2200 Silver Support</t>
  </si>
  <si>
    <t>MNT-GLD-SFED-02200</t>
  </si>
  <si>
    <t>SteelFusion Edge SFED 2200 Gold Support</t>
  </si>
  <si>
    <t>MNT-GPL-SFED-02200</t>
  </si>
  <si>
    <t>SteelFusion Edge SFED 2200 Gold Plus Support</t>
  </si>
  <si>
    <t>MNT-PLT-SFED-02200</t>
  </si>
  <si>
    <t>SteelFusion Edge SFED 2200 Platinum Support</t>
  </si>
  <si>
    <t>MNT-RASP-SLV-SFED-02200</t>
  </si>
  <si>
    <t>SteelFusion Edge SFED 2200 Silver RASP Support</t>
  </si>
  <si>
    <t>MNT-RASP-GLD-SFED-02200</t>
  </si>
  <si>
    <t>SteelFusion Edge SFED 2200 Gold RASP Support</t>
  </si>
  <si>
    <t>MNT-RASP-GPL-SFED-02200</t>
  </si>
  <si>
    <t>SteelFusion Edge SFED 2200 Gold Plus RASP Support</t>
  </si>
  <si>
    <t>MNT-RASP-PLT-SFED-02200</t>
  </si>
  <si>
    <t>SteelFusion Edge SFED 2200 Platinum RASP Support</t>
  </si>
  <si>
    <t>SFED-03100-B010</t>
  </si>
  <si>
    <t>SFED-03100-B010-C</t>
  </si>
  <si>
    <t>License Options for SFED-03100-B010 - It is mandatory to select one of the following</t>
  </si>
  <si>
    <t>LIC-SFED-03100-W0</t>
  </si>
  <si>
    <t>LIC-SFED-03100-W1</t>
  </si>
  <si>
    <t>LIC-SFED-03100-W2</t>
  </si>
  <si>
    <t>LIC-SFED-03100-W3</t>
  </si>
  <si>
    <t>Evaluation SFED-5100 Model W0,W1 and W2  (Use -C sku when configuring with additional NIC card options)</t>
  </si>
  <si>
    <t>License Options for SFED-05100-B010-E - It is mandatory to select one of the following</t>
  </si>
  <si>
    <t>Evaluation SFED-3200 Model W0, W1, W2 and W3  (Use -C sku when configuring with additional NIC card options)</t>
  </si>
  <si>
    <t>License Options for SFED-03200-B010-E - It is mandatory to select one of the following</t>
  </si>
  <si>
    <t>Evaluation SFED-3100 Model W0, W1, W2 and W3  (Use -C sku when configuring with additional NIC card options)</t>
  </si>
  <si>
    <t>SFED-3100 Model W0, W1, W2 and W3  (Use -C sku when configuring with additional NIC card options)</t>
  </si>
  <si>
    <t>SFED-3200 Model W0, W1, W2 and W3  (Use -C sku when configuring with additional NIC card options)</t>
  </si>
  <si>
    <t>License Options for SFED-03200-B010 - It is mandatory to select one of the following</t>
  </si>
  <si>
    <t>License Options for SFED-05100-B010 - It is mandatory to select one of the following</t>
  </si>
  <si>
    <t>SFED-5100 Model W0, W1, and W2  (Use -C sku when configuring with additional NIC card options)</t>
  </si>
  <si>
    <t>SFED-03100-B010-E</t>
  </si>
  <si>
    <t>SFED-03100-B010-E-C</t>
  </si>
  <si>
    <t>LIC-SFED-03100-W0-E</t>
  </si>
  <si>
    <t>LIC-SFED-03100-W1-E</t>
  </si>
  <si>
    <t>LIC-SFED-03100-W2-E</t>
  </si>
  <si>
    <t>LIC-SFED-03100-W3-E</t>
  </si>
  <si>
    <t>UPG-SFED-03100-W0-W1</t>
  </si>
  <si>
    <t>Upgrade LIC-SFED-03100-W0 to W1</t>
  </si>
  <si>
    <t>UPG-SFED-03100-W0-W2</t>
  </si>
  <si>
    <t>Upgrade LIC-SFED-03100-W0 to W2</t>
  </si>
  <si>
    <t>UPG-SFED-03100-W0-W3</t>
  </si>
  <si>
    <t>Upgrade LIC-SFED-03100-W0 to W3</t>
  </si>
  <si>
    <t>UPG-SFED-03100-W1-W2</t>
  </si>
  <si>
    <t>Upgrade LIC-SFED-03100-W1 to W2</t>
  </si>
  <si>
    <t>UPG-SFED-03100-W1-W3</t>
  </si>
  <si>
    <t>Upgrade LIC-SFED-03100-W1 to W3</t>
  </si>
  <si>
    <t>UPG-SFED-03100-W2-W3</t>
  </si>
  <si>
    <t>Upgrade LIC-SFED-03100-W2 to W3</t>
  </si>
  <si>
    <t>SFED-03200-B010</t>
  </si>
  <si>
    <t>SFED-03200-B010-C</t>
  </si>
  <si>
    <t>LIC-SFED-03200-W0</t>
  </si>
  <si>
    <t>LIC-SFED-03200-W1</t>
  </si>
  <si>
    <t>LIC-SFED-03200-W2</t>
  </si>
  <si>
    <t>LIC-SFED-03200-W3</t>
  </si>
  <si>
    <t>SFED-03200-B010-E</t>
  </si>
  <si>
    <t>SFED-03200-B010-E-C</t>
  </si>
  <si>
    <t>LIC-SFED-03200-W0-E</t>
  </si>
  <si>
    <t>LIC-SFED-03200-W1-E</t>
  </si>
  <si>
    <t>LIC-SFED-03200-W2-E</t>
  </si>
  <si>
    <t>LIC-SFED-03200-W3-E</t>
  </si>
  <si>
    <t>UPG-SFED-03200-W0-W1</t>
  </si>
  <si>
    <t>Upgrade LIC-SFED-03200-W0 to W1</t>
  </si>
  <si>
    <t>UPG-SFED-03200-W0-W2</t>
  </si>
  <si>
    <t>Upgrade LIC-SFED-03200-W0 to W2</t>
  </si>
  <si>
    <t>UPG-SFED-03200-W0-W3</t>
  </si>
  <si>
    <t>Upgrade LIC-SFED-03200-W0 to W3</t>
  </si>
  <si>
    <t>UPG-SFED-03200-W1-W2</t>
  </si>
  <si>
    <t>Upgrade LIC-SFED-03200-W1 to W2</t>
  </si>
  <si>
    <t>UPG-SFED-03200-W1-W3</t>
  </si>
  <si>
    <t>Upgrade LIC-SFED-03200-W1 to W3</t>
  </si>
  <si>
    <t>UPG-SFED-03200-W2-W3</t>
  </si>
  <si>
    <t>Upgrade LIC-SFED-03200-W2 to W3</t>
  </si>
  <si>
    <t>MNT-SLV-SFED-03100</t>
  </si>
  <si>
    <t>SteelFusion Edge SFED 3100 Silver Support</t>
  </si>
  <si>
    <t>MNT-GLD-SFED-03100</t>
  </si>
  <si>
    <t>SteelFusion Edge SFED 3100 Gold Support</t>
  </si>
  <si>
    <t>MNT-GPL-SFED-03100</t>
  </si>
  <si>
    <t>SteelFusion Edge SFED 3100 Gold Plus Support</t>
  </si>
  <si>
    <t>MNT-PLT-SFED-03100</t>
  </si>
  <si>
    <t>SteelFusion Edge SFED 3100 Platinum Support</t>
  </si>
  <si>
    <t>MNT-RASP-SLV-SFED-03100</t>
  </si>
  <si>
    <t>SteelFusion Edge SFED 3100 Silver RASP Support</t>
  </si>
  <si>
    <t>MNT-RASP-GLD-SFED-03100</t>
  </si>
  <si>
    <t>SteelFusion Edge SFED 3100 Gold RASP Support</t>
  </si>
  <si>
    <t>MNT-RASP-GPL-SFED-03100</t>
  </si>
  <si>
    <t>SteelFusion Edge SFED 3100 Gold Plus RASP Support</t>
  </si>
  <si>
    <t>MNT-RASP-PLT-SFED-03100</t>
  </si>
  <si>
    <t>SteelFusion Edge SFED 3100 Platinum RASP Support</t>
  </si>
  <si>
    <t>MNT-SLV-SFED-03200</t>
  </si>
  <si>
    <t>MNT-GLD-SFED-03200</t>
  </si>
  <si>
    <t>MNT-GPL-SFED-03200</t>
  </si>
  <si>
    <t>MNT-PLT-SFED-03200</t>
  </si>
  <si>
    <t>MNT-RASP-SLV-SFED-03200</t>
  </si>
  <si>
    <t>MNT-RASP-GLD-SFED-03200</t>
  </si>
  <si>
    <t>MNT-RASP-GPL-SFED-03200</t>
  </si>
  <si>
    <t>MNT-RASP-PLT-SFED-03200</t>
  </si>
  <si>
    <t>MNT-SLV-SFED-05100</t>
  </si>
  <si>
    <t>MNT-GLD-SFED-05100</t>
  </si>
  <si>
    <t>MNT-GPL-SFED-05100</t>
  </si>
  <si>
    <t>MNT-PLT-SFED-05100</t>
  </si>
  <si>
    <t>MNT-RASP-SLV-SFED-05100</t>
  </si>
  <si>
    <t>MNT-RASP-GLD-SFED-05100</t>
  </si>
  <si>
    <t>MNT-RASP-GPL-SFED-05100</t>
  </si>
  <si>
    <t>MNT-RASP-PLT-SFED-05100</t>
  </si>
  <si>
    <t>SFED-05100-B010</t>
  </si>
  <si>
    <t>SFED-05100-B010-C</t>
  </si>
  <si>
    <t>LIC-SFED-05100-W0</t>
  </si>
  <si>
    <t>LIC-SFED-05100-W1</t>
  </si>
  <si>
    <t>LIC-SFED-05100-W2</t>
  </si>
  <si>
    <t>SFED-05100-B010-E</t>
  </si>
  <si>
    <t>SFED-05100-B010-E-C</t>
  </si>
  <si>
    <t>LIC-SFED-05100-W0-E</t>
  </si>
  <si>
    <t>LIC-SFED-05100-W1-E</t>
  </si>
  <si>
    <t>LIC-SFED-05100-W2-E</t>
  </si>
  <si>
    <t>UPG-SFED-05100-W0-W1</t>
  </si>
  <si>
    <t>Upgrade LIC-SFED-05100-W0 to W1</t>
  </si>
  <si>
    <t>UPG-SFED-05100-W0-W2</t>
  </si>
  <si>
    <t>Upgrade LIC-SFED-05100-W0 to W2</t>
  </si>
  <si>
    <t>UPG-SFED-05100-W1-W2</t>
  </si>
  <si>
    <t>Upgrade LIC-SFED-05100-W1 to W2</t>
  </si>
  <si>
    <t>NIC-1-010G-4TX-C</t>
  </si>
  <si>
    <t>Quad 10 GbE Copper Base-T</t>
  </si>
  <si>
    <t>NIC-1-010G-4TX-E-C</t>
  </si>
  <si>
    <t>Eval Quad 10 GbE Copper Base-T</t>
  </si>
  <si>
    <t>NIC-1-001G-4TX-H-E-C</t>
  </si>
  <si>
    <t>Eval Quad 1 GbE Copper Base-T, Hypervisor slots only</t>
  </si>
  <si>
    <t>NIC-1-010G-2TX-H-E-C</t>
  </si>
  <si>
    <t>Eval Dual 10 GbE Copper Base-T, Hypervisor slots only</t>
  </si>
  <si>
    <t>NIC-1-010G-4TX-H-E-C</t>
  </si>
  <si>
    <t>Eval Quad 10 GbE Copper Base-T, Hypervisor slots only</t>
  </si>
  <si>
    <t>NIC-1-001G-4TX-H-C</t>
  </si>
  <si>
    <t>Quad 1 GbE Copper Base-T, Hypervisor slots only</t>
  </si>
  <si>
    <t>NIC-1-010G-2TX-H-C</t>
  </si>
  <si>
    <t>Dual 10 GbE Copper Base-T, Hypervisor slots only</t>
  </si>
  <si>
    <t>NIC-1-010G-4TX-H-C</t>
  </si>
  <si>
    <t>Quad 10 GbE Copper Base-T, Hypervisor slots only</t>
  </si>
  <si>
    <t>NIC-1-010G-4TX</t>
  </si>
  <si>
    <t>Quad 10 GbE Copper Base-T (Spare)</t>
  </si>
  <si>
    <t>Models - SFED-3100, 3200, 5100</t>
  </si>
  <si>
    <t>SFCR-03500-B010</t>
  </si>
  <si>
    <t>SteelFusion Core, SFCR3500 Base B010</t>
  </si>
  <si>
    <t>SteelFusion Core, SFCR3500 Base B010, SFCR3500</t>
  </si>
  <si>
    <t>SFCR-03500-B010-C</t>
  </si>
  <si>
    <t>SteelFusion Core, SFCR3500 Base B010 (Configured)</t>
  </si>
  <si>
    <t>SteelFusion Core, SFCR3500 Base B010 (Configured), SFCR3500</t>
  </si>
  <si>
    <t>License Options for SFCR-03500-B010 - It is mandatory to select one of the following</t>
  </si>
  <si>
    <t>SFCR-3500 SteelFusion Core Model</t>
  </si>
  <si>
    <t>LIC-SFCR-03500-C1</t>
  </si>
  <si>
    <t>LIC-SFCR-03500-C2</t>
  </si>
  <si>
    <t>LIC-SFCR-03500-C3</t>
  </si>
  <si>
    <t>Evaluation SFCR-3500 SteelFusion Core Model</t>
  </si>
  <si>
    <t>SFCR-03500-B010-E</t>
  </si>
  <si>
    <t>Evaluation SteelFusion Core, SFCR3500 B010</t>
  </si>
  <si>
    <t>Evaluation SteelFusion Core, SFCR3500 B010, SFCR3500</t>
  </si>
  <si>
    <t>SFCR-03500-B010-E-C</t>
  </si>
  <si>
    <t>Evaluation SteelFusion Core, SFCR3500 Base B010 (Configured)</t>
  </si>
  <si>
    <t>Evaluation SteelFusion Core, SFCR3500 Base B010 (Configured), SFCR3500</t>
  </si>
  <si>
    <t>LIC-SFCR-03500-C1-E</t>
  </si>
  <si>
    <t>LIC-SFCR-03500-C2-E</t>
  </si>
  <si>
    <t>LIC-SFCR-03500-C3-E</t>
  </si>
  <si>
    <t>Evaluation SteelFusion xx00 Appliance Pricelist</t>
  </si>
  <si>
    <t>MNT-SLV-SFCR-03500</t>
  </si>
  <si>
    <t>SteelFusion Core SFCR 3500 Silver Support</t>
  </si>
  <si>
    <t>MNT-GLD-SFCR-03500</t>
  </si>
  <si>
    <t>SteelFusion Core SFCR 3500 Gold Support</t>
  </si>
  <si>
    <t>MNT-GPL-SFCR-03500</t>
  </si>
  <si>
    <t>SteelFusion Core SFCR 3500 Gold Plus Support</t>
  </si>
  <si>
    <t>MNT-PLT-SFCR-03500</t>
  </si>
  <si>
    <t>SteelFusion Core SFCR 3500 Platinum Support</t>
  </si>
  <si>
    <t>MNT-RASP-SLV-SFCR-03500</t>
  </si>
  <si>
    <t>SteelFusion Core SFCR 3500 Silver RASP Support</t>
  </si>
  <si>
    <t>MNT-RASP-GLD-SFCR-03500</t>
  </si>
  <si>
    <t>SteelFusion Core SFCR 3500 Gold RASP Support</t>
  </si>
  <si>
    <t>MNT-RASP-GPL-SFCR-03500</t>
  </si>
  <si>
    <t>SteelFusion Core SFCR 3500 Gold Plus RASP Support</t>
  </si>
  <si>
    <t>MNT-RASP-PLT-SFCR-03500</t>
  </si>
  <si>
    <t>SteelFusion Core SFCR 3500 Platinum RASP Support</t>
  </si>
  <si>
    <t>Support - FSYNC - SteelFusion Core</t>
  </si>
  <si>
    <t>MNT-FSYNC-005</t>
  </si>
  <si>
    <t>Support FusionSync for SteelFusion Core 3500</t>
  </si>
  <si>
    <t>MNT-RASP-FSYNC-005</t>
  </si>
  <si>
    <t>Support FusionSync for SteelFusion Core 3500 (RASP)</t>
  </si>
  <si>
    <t>UPG-SFCR-03500-C1-C2</t>
  </si>
  <si>
    <t>Upgrade LIC-SFCR-03500-C1 to LIC-SFCR-03500-C2</t>
  </si>
  <si>
    <t>UPG-SFCR-03500-C2-C3</t>
  </si>
  <si>
    <t>Upgrade LIC-SFCR-03500-C2 to LIC-SFCR-03500-C3</t>
  </si>
  <si>
    <t>UPG-SFCR-03500-C1-C3</t>
  </si>
  <si>
    <t>Upgrade LIC-SFCR-03500-C1 to LIC-SFCR-03500-C3</t>
  </si>
  <si>
    <t>FSYNC for SteelFusion Core</t>
  </si>
  <si>
    <t>FSYNC-005</t>
  </si>
  <si>
    <t>FusionSync for SteelFusion Core 3500</t>
  </si>
  <si>
    <t>FSYNC-005-E</t>
  </si>
  <si>
    <t>Evaluation FusionSync for SteelFusion Core 3500</t>
  </si>
  <si>
    <t>MEM-1-004</t>
  </si>
  <si>
    <t>32GB RAM</t>
  </si>
  <si>
    <t>HDD-2-002</t>
  </si>
  <si>
    <t>3.5" 1TB  SATA</t>
  </si>
  <si>
    <t>Models: SteelFusion SFED-2100</t>
  </si>
  <si>
    <t>HDD-2-003</t>
  </si>
  <si>
    <t>3.5" 2TB  SATA</t>
  </si>
  <si>
    <t>Models: SteelFusion SFED-2200, 3100 &amp; 3200</t>
  </si>
  <si>
    <t>HDD-2-006</t>
  </si>
  <si>
    <t>3.5" 4TB SATA</t>
  </si>
  <si>
    <t>Models: SteelFusion SFED-5100</t>
  </si>
  <si>
    <t>NRD-HDD-2-002</t>
  </si>
  <si>
    <t>NRD-HDD-2-003</t>
  </si>
  <si>
    <t>NRD-HDD-2-006</t>
  </si>
  <si>
    <t>SSD-2-002</t>
  </si>
  <si>
    <t>120GB SSD</t>
  </si>
  <si>
    <t>Models: SteelFusion SFED-2100 &amp; 2200</t>
  </si>
  <si>
    <t>240GB SSD</t>
  </si>
  <si>
    <t>Models: SteelFusion SFED-3100 &amp; 3200</t>
  </si>
  <si>
    <t>SSD-2-006</t>
  </si>
  <si>
    <t>NRD-SSD-2-002</t>
  </si>
  <si>
    <t>NRD-SSD-2-006</t>
  </si>
  <si>
    <t>PWS-2-AC-1U</t>
  </si>
  <si>
    <t>770 Watt PSU AC -1U</t>
  </si>
  <si>
    <t>PWS-2-AC-2U</t>
  </si>
  <si>
    <t>1000 Watt PSU AC -2U</t>
  </si>
  <si>
    <t>Models: SteelFusion SFED-3100, 3200 &amp; 5100</t>
  </si>
  <si>
    <t>FAN-2-1U-KIT</t>
  </si>
  <si>
    <t>Fan Assy, 1U, bank of 2x6, 12 fans with the 6 cables/connectors</t>
  </si>
  <si>
    <t>FAN-2-2U-KIT</t>
  </si>
  <si>
    <t>RMK-2-EXPRAIL</t>
  </si>
  <si>
    <t>Rack Kit, 1U &amp; 2U, Fully Extensible</t>
  </si>
  <si>
    <t>BZL-2-1U</t>
  </si>
  <si>
    <t>1U locking/Hinged Bezel Replacement Kit</t>
  </si>
  <si>
    <t>BZL-2-2U</t>
  </si>
  <si>
    <t>2U locking/Hinged Bezel Replacement Kit</t>
  </si>
  <si>
    <t>Models: SteelFusion SFED-2100,2200,3100,3200,5100</t>
  </si>
  <si>
    <t>NIC-1-010G-2TX</t>
  </si>
  <si>
    <t>Dual 10 GbE Copper Base-T (Spare)</t>
  </si>
  <si>
    <t>NIC-1-010G-2TX-C</t>
  </si>
  <si>
    <t>Dual 10 GbE Copper Base-T</t>
  </si>
  <si>
    <t>Eval Dual 10 GbE Copper Base-T</t>
  </si>
  <si>
    <t>NIC-1-010G-2TX-E-C</t>
  </si>
  <si>
    <t>INT-09600-B010</t>
  </si>
  <si>
    <t>SteelHead Interceptor 09600 Base Unit</t>
  </si>
  <si>
    <t>INT-09600-B010-E</t>
  </si>
  <si>
    <t>Eval SteelHead Interceptor 09600 Base Unit</t>
  </si>
  <si>
    <t>INT-09600-B010-C</t>
  </si>
  <si>
    <t>SteelHead Interceptor 09600 Base Unit (Configured)</t>
  </si>
  <si>
    <t>INT-09600-B010-E-C</t>
  </si>
  <si>
    <t>Eval SteelHead Interceptor 09600 Base Unit (Configured)</t>
  </si>
  <si>
    <t>LIC-INT-09600</t>
  </si>
  <si>
    <t>License Steelhead INT-09600</t>
  </si>
  <si>
    <t>LIC-INT-09600-E</t>
  </si>
  <si>
    <t>Evaluation License Steelhead INT-09600</t>
  </si>
  <si>
    <t>License Options for INT-09600-B010 - It is mandatory to select one of the following</t>
  </si>
  <si>
    <t>SteelHead Interceptor   (Use -C sku when configuring with additional NIC card options)</t>
  </si>
  <si>
    <t>XX70 Upgrades</t>
  </si>
  <si>
    <t>MNT-SLV-INT-09600</t>
  </si>
  <si>
    <t>SteelHead Interceptor 09600 Silver Support</t>
  </si>
  <si>
    <t>MNT-GLD-INT-09600</t>
  </si>
  <si>
    <t>SteelHead Interceptor 09600 Gold Support</t>
  </si>
  <si>
    <t>MNT-GPL-INT-09600</t>
  </si>
  <si>
    <t>SteelHead Interceptor 09600 Gold Plus Support</t>
  </si>
  <si>
    <t>MNT-PLT-INT-09600</t>
  </si>
  <si>
    <t>SteelHead Interceptor 09600 Platinum Support</t>
  </si>
  <si>
    <t>MNT-RASP-SLV-INT-09600</t>
  </si>
  <si>
    <t>SteelHead Interceptor 09600 Silver Support (RASP)</t>
  </si>
  <si>
    <t>MNT-RASP-GLD-INT-09600</t>
  </si>
  <si>
    <t>SteelHead Interceptor 09600 Gold Support (RASP)</t>
  </si>
  <si>
    <t>MNT-RASP-GPL-INT-09600</t>
  </si>
  <si>
    <t>SteelHead Interceptor 09600 Gold Plus Support (RASP)</t>
  </si>
  <si>
    <t>MNT-RASP-PLT-INT-09600</t>
  </si>
  <si>
    <t>SteelHead Interceptor 09600 Platinum Support (RASP)</t>
  </si>
  <si>
    <t>SteelFusion Edge xx00 Appliance Pricelist</t>
  </si>
  <si>
    <t>SteelCentral Portal</t>
  </si>
  <si>
    <t>SCPRTL-FNDTN</t>
  </si>
  <si>
    <t>SCPRTL-FNDTN-E</t>
  </si>
  <si>
    <t>Evaluation SteelCentral Portal</t>
  </si>
  <si>
    <t>SCPRTL-FNDTN-SUB</t>
  </si>
  <si>
    <t>SCPRTL-PTO</t>
  </si>
  <si>
    <t>Configurator Selection</t>
  </si>
  <si>
    <t>SteelCentral Portal Support</t>
  </si>
  <si>
    <t>MNT-RASP-SCPRTL-FNDTN</t>
  </si>
  <si>
    <t>SteelCentral Portal RASP Support</t>
  </si>
  <si>
    <t>FSYNC-001</t>
  </si>
  <si>
    <t xml:space="preserve">FusionSync for SteelFusion Core 2000 </t>
  </si>
  <si>
    <t>FusionSync for SteelFusion Core 2000, GCA2000</t>
  </si>
  <si>
    <t>FSYNC-002</t>
  </si>
  <si>
    <t>FusionSync for SteelFusion Core 3000</t>
  </si>
  <si>
    <t>FusionSync for SteelFusion Core 3000, GCA3000</t>
  </si>
  <si>
    <t>FSYNC-001-E</t>
  </si>
  <si>
    <t>Evaluation FusionSync for SteelFusion Core 2000 Appliance</t>
  </si>
  <si>
    <t>Evaluation FusionSync for SteelFusion Core 2000, GCA2000</t>
  </si>
  <si>
    <t>FSYNC-002-E</t>
  </si>
  <si>
    <t>Evaluation FusionSync for SteelFusion Core 3000</t>
  </si>
  <si>
    <t>Evaluation FusionSync for SteelFusion Core 3000, GCA3000</t>
  </si>
  <si>
    <t>MNT-FSYNC-001</t>
  </si>
  <si>
    <t>Support FusionSync for SteelFusion Core 2000</t>
  </si>
  <si>
    <t>Support FusionSync for SteelFusion Core 2000, GCA2000</t>
  </si>
  <si>
    <t>MNT-FSYNC-002</t>
  </si>
  <si>
    <t>Support FusionSync for SteelFusion Core 3000</t>
  </si>
  <si>
    <t>Support FusionSync for SteelFusion Core 3000, GCA3000</t>
  </si>
  <si>
    <t>MNT-FSYNC-003</t>
  </si>
  <si>
    <t>Support FusionSync for SteelFusion Core 1000 Virtual Edition</t>
  </si>
  <si>
    <t>Support FusionSync for SteelFusion Core 1000 Virtual Edition, VGC1000</t>
  </si>
  <si>
    <t>MNT-FSYNC-004</t>
  </si>
  <si>
    <t>Support FusionSync for SteelFusion Core 1500 Virtual Edition</t>
  </si>
  <si>
    <t>Support FusionSync for SteelFusion Core 1500 Virtual Edition, VGC1500</t>
  </si>
  <si>
    <t>MNT-RASP-FSYNC-001</t>
  </si>
  <si>
    <t>Support FusionSync for SteelFusion Core 2000 (RASP)</t>
  </si>
  <si>
    <t>Support FusionSync for SteelFusion Core 2000, GCA2000 (RASP)</t>
  </si>
  <si>
    <t>MNT-RASP-FSYNC-002</t>
  </si>
  <si>
    <t>Support FusionSync for SteelFusion Core 3000 (RASP)</t>
  </si>
  <si>
    <t>Support FusionSync for SteelFusion Core 3000, GCA3000 (RASP)</t>
  </si>
  <si>
    <t>MNT-RASP-FSYNC-003</t>
  </si>
  <si>
    <t>Support FusionSync for SteelFusion Core 1000 Virtual Edition (RASP)</t>
  </si>
  <si>
    <t>Support FusionSync for SteelFusion Core 1000 Virtual Edition, VGC1000 (RASP)</t>
  </si>
  <si>
    <t>MNT-RASP-FSYNC-004</t>
  </si>
  <si>
    <t>Support FusionSync for SteelFusion Core 1500 Virtual Edition (RASP)</t>
  </si>
  <si>
    <t>Support FusionSync for SteelFusion Core 1500 Virtual Edition, VGC1500 (RASP)</t>
  </si>
  <si>
    <t>Riverbed Converged Compute/Storage/WAN Opt Platform (SFED-2100)</t>
  </si>
  <si>
    <t>Riverbed Converged Compute/Storage/WAN Opt Platform (SFED-2100) (Configured)</t>
  </si>
  <si>
    <t>LIC Virtual Services Platform, BlockStream, WAN Opt (1500 Connections, 20 Mbps) - SFED2100</t>
  </si>
  <si>
    <t>LIC Virtual Services Platform, BlockStream, WAN Opt (2500 Connections, 30 Mbps) - SFED2100</t>
  </si>
  <si>
    <t>LIC Virtual Services Platform, BlockStream, WAN Opt (5000 Connections, 50 Mbps) - SFED2100</t>
  </si>
  <si>
    <t>LIC Virtual Services Platform, BlockStream, WAN Opt (1500 Connections, 20 Mbps) - SFED2200</t>
  </si>
  <si>
    <t>LIC Virtual Services Platform, BlockStream, WAN Opt (2500 Connections, 30 Mbps) - SFED2200</t>
  </si>
  <si>
    <t>LIC Virtual Services Platform, BlockStream, WAN Opt (5000 Connections, 50 Mbps) - SFED2200</t>
  </si>
  <si>
    <t>Riverbed Converged Compute/Storage/WAN Opt Platform (SFED-3100)</t>
  </si>
  <si>
    <t>Riverbed Converged Compute/Storage/WAN Opt Platform (SFED-3100) (Configured)</t>
  </si>
  <si>
    <t>LIC Virtual Services Platform, BlockStream - SFED3100</t>
  </si>
  <si>
    <t>LIC Virtual Services Platform, BlockStream, WAN Opt (2500 Connections, 30 Mbps) - SFED3100</t>
  </si>
  <si>
    <t>LIC Virtual Services Platform, BlockStream, WAN Opt (5000 Connections, 50 Mbps) - SFED3100</t>
  </si>
  <si>
    <t>LIC Virtual Services Platform, BlockStream, WAN Opt (10000 Connections, 100 Mbps) - SFED3100</t>
  </si>
  <si>
    <t>Riverbed Converged Compute/Storage/WAN Opt Platform (SFED-3200)</t>
  </si>
  <si>
    <t>Riverbed Converged Compute/Storage/WAN Opt Platform (SFED-3200) (Configured)</t>
  </si>
  <si>
    <t>LIC Virtual Services Platform, BlockStream - SFED3200</t>
  </si>
  <si>
    <t>LIC Virtual Services Platform, BlockStream, WAN Opt (2500 Connections, 30 Mbps) - SFED3200</t>
  </si>
  <si>
    <t>LIC Virtual Services Platform, BlockStream, WAN Opt (5000 Connections, 50 Mbps) - SFED3200</t>
  </si>
  <si>
    <t>LIC Virtual Services Platform, BlockStream, WAN Opt (10000 Connections, 100 Mbps) - SFED3200</t>
  </si>
  <si>
    <t>Riverbed Converged Compute/Storage/WAN Opt Platform (SFED-5100)</t>
  </si>
  <si>
    <t>Riverbed Converged Compute/Storage/WAN Opt Platform (SFED-5100) (Configured)</t>
  </si>
  <si>
    <t>LIC Virtual Services Platform, BlockStream - SFED5100</t>
  </si>
  <si>
    <t>LIC Virtual Services Platform, BlockStream, WAN Opt (5000 Connections, 50 Mbps) - SFED5100</t>
  </si>
  <si>
    <t>LIC Virtual Services Platform, BlockStream, WAN Opt (10000 Connections, 100 Mbps) - SFED5100</t>
  </si>
  <si>
    <t>Eval Riverbed Converged Compute/Storage/WAN Opt Platform (SFED-2100)</t>
  </si>
  <si>
    <t>Eval Riverbed Converged Compute/Storage/WAN Opt Platform (SFED-2100) (Configured)</t>
  </si>
  <si>
    <t>Eval LIC Virtual Services Platform, BlockStream, WAN Opt (1500 Connections, 20 Mbps) - SFED2100</t>
  </si>
  <si>
    <t>Eval LIC Virtual Services Platform, BlockStream, WAN Opt (2500 Connections, 30 Mbps) - SFED2100</t>
  </si>
  <si>
    <t>Eval LIC Virtual Services Platform, BlockStream, WAN Opt (5000 Connections, 50 Mbps) - SFED2100</t>
  </si>
  <si>
    <t>Eval LIC Virtual Services Platform, BlockStream, WAN Opt (1500 Connections, 20 Mbps) - SFED2200</t>
  </si>
  <si>
    <t>Eval LIC Virtual Services Platform, BlockStream, WAN Opt (2500 Connections, 30 Mbps) - SFED2200</t>
  </si>
  <si>
    <t>Eval LIC Virtual Services Platform, BlockStream, WAN Opt (5000 Connections, 50 Mbps) - SFED2200</t>
  </si>
  <si>
    <t>Eval Riverbed Converged Compute/Storage/WAN Opt Platform (SFED-3100)</t>
  </si>
  <si>
    <t>Eval Riverbed Converged Compute/Storage/WAN Opt Platform (SFED-3100) (Configured)</t>
  </si>
  <si>
    <t>Eval LIC Virtual Services Platform, BlockStream - SFED3100</t>
  </si>
  <si>
    <t>Eval LIC Virtual Services Platform, BlockStream, WAN Opt (2500 Connections, 30 Mbps) - SFED3100</t>
  </si>
  <si>
    <t>Eval LIC Virtual Services Platform, BlockStream, WAN Opt (5000 Connections, 50 Mbps) - SFED3100</t>
  </si>
  <si>
    <t>Eval LIC Virtual Services Platform, BlockStream, WAN Opt (10000 Connections, 100 Mbps) - SFED3100</t>
  </si>
  <si>
    <t>Eval Riverbed Converged Compute/Storage/WAN Opt Platform (SFED-3200)</t>
  </si>
  <si>
    <t>Eval Riverbed Converged Compute/Storage/WAN Opt Platform (SFED-3200) (Configured)</t>
  </si>
  <si>
    <t>Eval LIC Virtual Services Platform, BlockStream - SFED3200</t>
  </si>
  <si>
    <t>Eval LIC Virtual Services Platform, BlockStream, WAN Opt (2500 Connections, 30 Mbps) - SFED3200</t>
  </si>
  <si>
    <t>Eval LIC Virtual Services Platform, BlockStream, WAN Opt (5000 Connections, 50 Mbps) - SFED3200</t>
  </si>
  <si>
    <t>Eval LIC Virtual Services Platform, BlockStream, WAN Opt (10000 Connections, 100 Mbps) - SFED3200</t>
  </si>
  <si>
    <t>Eval Riverbed Converged Compute/Storage/WAN Opt Platform (SFED-5100)</t>
  </si>
  <si>
    <t>Eval Riverbed Converged Compute/Storage/WAN Opt Platform (SFED-5100) (Configured)</t>
  </si>
  <si>
    <t>Eval LIC Virtual Services Platform, BlockStream - SFED5100</t>
  </si>
  <si>
    <t>Eval LIC Virtual Services Platform, BlockStream, WAN Opt (5000 Connections, 50 Mbps) - SFED5100</t>
  </si>
  <si>
    <t>Eval LIC Virtual Services Platform, BlockStream, WAN Opt (10000 Connections, 100 Mbps) - SFED5100</t>
  </si>
  <si>
    <t xml:space="preserve">Configurable Hardware options - Hypervisor slot Cards.     Must be ordered with -C sku's.      Long Descriptions specify which models are applicable. </t>
  </si>
  <si>
    <t>For Hypervisor card Spare FRU's use the equivalent Spare FRU card without -H in the sku name.</t>
  </si>
  <si>
    <t>SteelFusion Edge SFED 5100 Silver Support</t>
  </si>
  <si>
    <t>SteelFusion Edge SFED 5100 Gold Support</t>
  </si>
  <si>
    <t>SteelFusion Edge SFED 5100 Gold Plus Support</t>
  </si>
  <si>
    <t>SteelFusion Edge SFED 5100 Platinum Support</t>
  </si>
  <si>
    <t>SteelFusion Edge SFED 5100 Silver RASP Support</t>
  </si>
  <si>
    <t>SteelFusion Edge SFED 5100 Gold RASP Support</t>
  </si>
  <si>
    <t>SteelFusion Edge SFED 5100 Gold Plus RASP Support</t>
  </si>
  <si>
    <t>SteelFusion Edge SFED 5100 Platinum RASP Support</t>
  </si>
  <si>
    <t>SteelFusion Edge SFED 3200 Silver Support</t>
  </si>
  <si>
    <t>SteelFusion Edge SFED 3200 Gold Support</t>
  </si>
  <si>
    <t>SteelFusion Edge SFED 3200 Gold Plus Support</t>
  </si>
  <si>
    <t>SteelFusion Edge SFED 3200 Platinum Support</t>
  </si>
  <si>
    <t>SteelFusion Edge SFED 3200 Silver RASP Support</t>
  </si>
  <si>
    <t>SteelFusion Edge SFED 3200 Gold RASP Support</t>
  </si>
  <si>
    <t>SteelFusion Edge SFED 3200 Gold Plus RASP Support</t>
  </si>
  <si>
    <t>SteelFusion Edge SFED 3200 Platinum RASP Support</t>
  </si>
  <si>
    <t>Models - CX3070,5070,7070, SFED2100,2200,3100,3200,5100, INT9600</t>
  </si>
  <si>
    <t>Models - CXA5070, CXA7070, INT9600</t>
  </si>
  <si>
    <t>Models - CXA7070L, 7070M, SCNE470, SCNP2270, SCNP4270-EX, SCNP4270-AN, SCNP4270-DB, SCNP4270-UI, SCNP4270-DP, SCFG2270, SCAN2170, SCAN4170, SCAN6170, SFED-2100,2200, INT9600</t>
  </si>
  <si>
    <t>Models - CX5070, 7070, INT9600</t>
  </si>
  <si>
    <t>Ultrastar A7K2000, 3.5"  1TB, 3G</t>
  </si>
  <si>
    <t>SCPS License on EX1160, SFED2100/2200</t>
  </si>
  <si>
    <t>SCPS License on CX1555/CX3070,SFED5100</t>
  </si>
  <si>
    <t>Evaluation SCPS License on EX1160, SFED2100/2200</t>
  </si>
  <si>
    <t>Evaluation SCPS License on CX1555/CX3070,SFED5100</t>
  </si>
  <si>
    <t>FIPS License (SH2050/CX1555/CX3070/EX1160/EX1260/1360,SFED2100/2200/3100)</t>
  </si>
  <si>
    <t>Evaluation FIPS License SH2050/CX1555/CX3070/EX1160/EX1260/1360,SFED2100/2200/3100</t>
  </si>
  <si>
    <t>MNT-EHR-024</t>
  </si>
  <si>
    <t>Disk/Memory Support,SFED2100/2200</t>
  </si>
  <si>
    <t>Models-SFED2100/2200</t>
  </si>
  <si>
    <t>MNT-EHR-025</t>
  </si>
  <si>
    <t>Models-SFED3100/3200</t>
  </si>
  <si>
    <t>MNT-EHR-026</t>
  </si>
  <si>
    <t>Disk/Memory Support,SFED5100</t>
  </si>
  <si>
    <t>Models-SFED5100</t>
  </si>
  <si>
    <t>MNT-EHR-DT</t>
  </si>
  <si>
    <t>Disc/Memory Support- DT</t>
  </si>
  <si>
    <t>Annual Non-returned Disc/Memory Support-Any Desktop</t>
  </si>
  <si>
    <t>MNT-EHR-3U</t>
  </si>
  <si>
    <t>Disc/Memory Support-xx20/xx50/INT9350/WWA 3U</t>
  </si>
  <si>
    <t>Annual Non-returned Disc/Memory Support-3U</t>
  </si>
  <si>
    <t>MNT-EHR-7050</t>
  </si>
  <si>
    <t>Disc/Memory Support- 7050</t>
  </si>
  <si>
    <t>MNT-RASP-EHR-DT</t>
  </si>
  <si>
    <t>Disc/Memory Support- DT (RASP)</t>
  </si>
  <si>
    <t>Non-returned Disc/Memory RASP Support-Any Desktop</t>
  </si>
  <si>
    <t>MNT-RASP-EHR-024</t>
  </si>
  <si>
    <t>Disk/Memory Support,SFED2100/2200 (RASP)</t>
  </si>
  <si>
    <t>MNT-RASP-EHR-025</t>
  </si>
  <si>
    <t>MNT-RASP-EHR-026</t>
  </si>
  <si>
    <t>Disk/Memory Support,SFED5100 (RASP)</t>
  </si>
  <si>
    <t>Non-Returnable Charge 3.5" 1TB  SATA (per disk)</t>
  </si>
  <si>
    <t>Non-Returnable Charge 3.5" 2TB  SATA (per disk)</t>
  </si>
  <si>
    <t>Non-Returnable Charge 3.5" 4TB SATA (per disk)</t>
  </si>
  <si>
    <t>Non-Returnable Charge 240GB SSD (per disk)</t>
  </si>
  <si>
    <t>Non-Returnable Charge 120GB SSD (per disk)</t>
  </si>
  <si>
    <t>Non-Returnable Charge 480GB SSD (per disk)</t>
  </si>
  <si>
    <t>Models - CX5070, INT9600, SCNE470, SCNP2270, SCNP4270DB, SCNP4270UI, SCNP4270DP, SCAN 2170</t>
  </si>
  <si>
    <t>Models - SCNP4270EX, SCNP4270AN, SCAN4170, SCAN6170, SCAN-SU, SFCR3500</t>
  </si>
  <si>
    <t>SteelHead xx70 Appliance Pricelist</t>
  </si>
  <si>
    <t>xx00 - NetShark on SFED SteelFusion Edge</t>
  </si>
  <si>
    <t>Support FIPS-003 License</t>
  </si>
  <si>
    <t>Support FIPS-004 License</t>
  </si>
  <si>
    <t>Support FIPS-005 License</t>
  </si>
  <si>
    <t>Support FIPS-006 License</t>
  </si>
  <si>
    <t>Support FIPS-007 License</t>
  </si>
  <si>
    <t>Support FIPS-008 License</t>
  </si>
  <si>
    <t>Support FIPS-009 License</t>
  </si>
  <si>
    <t>Support FIPS-003 License - RASP</t>
  </si>
  <si>
    <t>Support FIPS-004 License - RASP</t>
  </si>
  <si>
    <t>Support FIPS-005 License - RASP</t>
  </si>
  <si>
    <t>Support FIPS-006 License - RASP</t>
  </si>
  <si>
    <t>Support FIPS-007 License - RASP</t>
  </si>
  <si>
    <t>Support FIPS-008 License - RASP</t>
  </si>
  <si>
    <t>Support FIPS-009 License - RASP</t>
  </si>
  <si>
    <t>Support FIPS License (CX555/570/EX560)</t>
  </si>
  <si>
    <t>Support FIPS License (CX755/770/EX760)</t>
  </si>
  <si>
    <t>Support FIPS License (SH2050/CX1555/CX3070/EX1160/EX1260/1360,SFED2100/2200/3100)</t>
  </si>
  <si>
    <t>Support FIPS License (SH5050/6050/CX5055/CX5070/CX5070,SFED3200/5100,SFCR3500)</t>
  </si>
  <si>
    <t>Support FIPS License (SH7050/CX7055/CX7070)</t>
  </si>
  <si>
    <t>Support FIPS License (CX555/570/EX560) - RASP</t>
  </si>
  <si>
    <t>Support FIPS License (SH2050/CX1555/CX3070/EX1160/EX1260/1360,SFED2100/2200/3100) - RASP</t>
  </si>
  <si>
    <t>Support FIPS License (SH5050/6050/CX5055/CX5070/CX5070,SFED3200/5100,SFCR3500) - RASP</t>
  </si>
  <si>
    <t>Support FIPS License (SH7050/CX7055/CX7070) - RASP</t>
  </si>
  <si>
    <t>SteelFusion Core - Virtual and Fusion Sync</t>
  </si>
  <si>
    <t>SteelFusion Core, SFCR3500, Capacity License C1, 25TB, 200 LUNs</t>
  </si>
  <si>
    <t>SteelFusion Core, SFCR3500, Capacity License C2, 50TB , 250 LUNs</t>
  </si>
  <si>
    <t>SteelFusion Core, SFCR3500, Capacity License C3, 100TB, 300 LUNs</t>
  </si>
  <si>
    <t>Evaluation SteelFusion Core, SFCR3500, Capacity License C1, 25TB, 200 LUNs</t>
  </si>
  <si>
    <t>Evaluation SteelFusion Core, SFCR3500, Capacity License C2, 50TB , 250 LUNs</t>
  </si>
  <si>
    <t>Evaluation SteelFusion Core, SFCR3500, Capacity License C3, 100TB, 300 LUNs</t>
  </si>
  <si>
    <t>AIA-E</t>
  </si>
  <si>
    <t>Evaluation SteelCentral AppInternals Agent</t>
  </si>
  <si>
    <t>Evaluation SteelCentral AppInternals Agent (no console license needed)</t>
  </si>
  <si>
    <t>AIA</t>
  </si>
  <si>
    <t>SteelCentral AppInternals Agent (no console license needed)</t>
  </si>
  <si>
    <t>Support - SteelCentral AppInternals</t>
  </si>
  <si>
    <t>MNT-AIA</t>
  </si>
  <si>
    <t>Support SteelCentral AppInternals Agent (no console license needed)</t>
  </si>
  <si>
    <t>MNT-RASP-AIA</t>
  </si>
  <si>
    <t>Support SteelCentral AppInternals Agent (RASP)  (no console license needed)</t>
  </si>
  <si>
    <t>Subscriptions</t>
  </si>
  <si>
    <t>AIA-SUB</t>
  </si>
  <si>
    <t>SteelCentral AppInternals Agent Subscription</t>
  </si>
  <si>
    <t>SteelCentral AppInternals Agent Subscription (no console license needed)</t>
  </si>
  <si>
    <t>NIC-1-001G-4TX-BP-G</t>
  </si>
  <si>
    <t>4-port 1GbE TX Copper Bypass NIC (-G Spare)</t>
  </si>
  <si>
    <t>NIC-1-001G-2SX-BP-G</t>
  </si>
  <si>
    <t>2-port 1GbE SX Fiber Bypass NIC (-G Spare)</t>
  </si>
  <si>
    <t>NIC-1-001G-4SX-BP-G</t>
  </si>
  <si>
    <t>4-port 1GbE SX Fiber Bypass NIC (-G Spare)</t>
  </si>
  <si>
    <t>NIC-1-001G-2LX-BP-G</t>
  </si>
  <si>
    <t>2-port 1GbE LX Fiber Bypass NIC (-G Spare)</t>
  </si>
  <si>
    <t>NIC-1-001G-4LX-BP-G</t>
  </si>
  <si>
    <t>4-port 1GbE LX Fiber Bypass NIC (-G Spare)</t>
  </si>
  <si>
    <t>NIC-1-010G-2SR-BP-G</t>
  </si>
  <si>
    <t>2-port 10GbE SR Fiber Bypass NIC (-G Spare)</t>
  </si>
  <si>
    <t>NIC-1-010G-2LR-BP-G</t>
  </si>
  <si>
    <t>2-port 10GbE LR Fiber Bypass NIC (-G Spare)</t>
  </si>
  <si>
    <t>NIC-1-001G-4SFP-G</t>
  </si>
  <si>
    <t>4-port 1GbE SFP (Fiber/Copper) NIC (-G Spare)</t>
  </si>
  <si>
    <t>NIC-1-010G-2SFPP-G</t>
  </si>
  <si>
    <t>2-port 10GbE Fiber SFP+ (Fiber/Copper) NIC (-G Spare)</t>
  </si>
  <si>
    <t>NIC-1-010G-4SFPP-G</t>
  </si>
  <si>
    <t>4-port 10GbE Fiber SFP+ (Fiber/Copper) NIC (-G Spare)</t>
  </si>
  <si>
    <t>NIC-1-010G-2TX-G</t>
  </si>
  <si>
    <t>2-port 10GbE TX Copper NIC (-G Spare)</t>
  </si>
  <si>
    <t>NIC-1-010G-4TX-G</t>
  </si>
  <si>
    <t>Quad 10 GbE Copper Base-T (-G Spare)</t>
  </si>
  <si>
    <t>NIC-1-001G-4TX-G</t>
  </si>
  <si>
    <t>4-port 1GbE TX Copper  NIC (-G Spare)</t>
  </si>
  <si>
    <t>NIC-004-4SX-G</t>
  </si>
  <si>
    <t>4-port 1GbE SX Multi Mode Fiber NIC (-G Spare)</t>
  </si>
  <si>
    <t>NIC-005-4LX-G</t>
  </si>
  <si>
    <t>4-port 1GbE LX Single Mode Fiber NIC (-G Spare)</t>
  </si>
  <si>
    <t>NIC-007-2LR-G</t>
  </si>
  <si>
    <t>2-port 10GbE LR Fiber NIC- Gen 2 (-G Spare)</t>
  </si>
  <si>
    <t>NIC-008-2SR-G</t>
  </si>
  <si>
    <t>2-port 10GbE SR Multi Mode Fiber NIC- Gen 2 (-G Spare)</t>
  </si>
  <si>
    <t>NIC-009-2XF-G</t>
  </si>
  <si>
    <t>2-Port 10G Fiber (LR, SR) Requires SFP's (-G Spare)</t>
  </si>
  <si>
    <t>NIC-CSK-210G-G</t>
  </si>
  <si>
    <t>Spare/FRU, 2 Port 10GbE Fiber NIC - No SFP (-G Spare)</t>
  </si>
  <si>
    <t>xx60 -G Network Interface Cards (NICs) Spares</t>
  </si>
  <si>
    <t>SteelCentral -G Spares</t>
  </si>
  <si>
    <t>SteelCentral NetShark and SteelStore -G Spare NIC's and SFP's</t>
  </si>
  <si>
    <t>SteelCentral SCNE-00470 NetExpress Base SKUs  (Use -C sku when configuring with additional NIC card options)</t>
  </si>
  <si>
    <t>SteelCentral SCNP-02270 Standard NetProfiler  Base SKUs  (Use -C sku when configuring with additional NIC card options)</t>
  </si>
  <si>
    <t>LIC-SCAN-SFED-0020</t>
  </si>
  <si>
    <t>NetShark VE for SteelFusion Edge 2100, 2200</t>
  </si>
  <si>
    <t>Models - SFED2100, 2200</t>
  </si>
  <si>
    <t>LIC-SCAN-SFED-0030</t>
  </si>
  <si>
    <t>NetShark VE for SteelFusion Edge 3100</t>
  </si>
  <si>
    <t>Models - SFED3100</t>
  </si>
  <si>
    <t>LIC-SCAN-SFED-0040</t>
  </si>
  <si>
    <t>NetShark VE for SteelFusion Edge 3200, 5100</t>
  </si>
  <si>
    <t>Models - SFED3200, 5100</t>
  </si>
  <si>
    <t>LIC-SCAN-SFED-0020-E</t>
  </si>
  <si>
    <t>Eval NetShark VE for SteelFusion Edge 2100, 2200</t>
  </si>
  <si>
    <t>LIC-SCAN-SFED-0030-E</t>
  </si>
  <si>
    <t>Eval NetShark VE for SteelFusion Edge 3100</t>
  </si>
  <si>
    <t>LIC-SCAN-SFED-0040-E</t>
  </si>
  <si>
    <t>Eval NetShark VE for SteelFusion Edge 3200, 5100</t>
  </si>
  <si>
    <t>Support - NetShark on SFED</t>
  </si>
  <si>
    <t>MNT-LIC-SCAN-SFED-0020</t>
  </si>
  <si>
    <t>Support NetShark VE for SteelFusion Edge 2100, 2200</t>
  </si>
  <si>
    <t>MNT-LIC-SCAN-SFED-0030</t>
  </si>
  <si>
    <t>Support NetShark VE for SteelFusion Edge 3100</t>
  </si>
  <si>
    <t>MNT-LIC-SCAN-SFED-0040</t>
  </si>
  <si>
    <t>Support NetShark VE for SteelFusion Edge 3200, 5100</t>
  </si>
  <si>
    <t>MNT-RASP-LIC-SCAN-SFED-0020</t>
  </si>
  <si>
    <t>Support NetShark VE for SteelFusion Edge 2100, 2200 (RASP)</t>
  </si>
  <si>
    <t>MNT-RASP-LIC-SCAN-SFED-0030</t>
  </si>
  <si>
    <t>Support NetShark VE for SteelFusion Edge 3100 (RASP)</t>
  </si>
  <si>
    <t>MNT-RASP-LIC-SCAN-SFED-0040</t>
  </si>
  <si>
    <t>Support NetShark VE for SteelFusion Edge 3200, 5100 (RASP)</t>
  </si>
  <si>
    <t>HA pricing applies only when systems are purchased as a pair and are used in HA configuration as determined by Riverbed.</t>
  </si>
  <si>
    <t>HA BUNDLE ENABLED</t>
  </si>
  <si>
    <t>Yes</t>
  </si>
  <si>
    <t>High Availability Bundle trigger sku  (This sku must be selected to  initiate High Availability discount within a Model configuration)</t>
  </si>
  <si>
    <t>HA-BUNDLE</t>
  </si>
  <si>
    <t>High Availability Bundle (25% each adjusted List Price)</t>
  </si>
  <si>
    <t>SteelCentral Transaction Analyzer Enterprise Subscription</t>
  </si>
  <si>
    <t>SteelCentral Transaction Analyzer Standard Subscription</t>
  </si>
  <si>
    <t>Distributed Agent Controller Module Subscription</t>
  </si>
  <si>
    <t>SteelCentral Transaction Analyzer Packet Trace Warehouse 500 agents Subscription</t>
  </si>
  <si>
    <t>SteelCentral Transaction Analyzer Packet Trace Warehouse 1000 agents Subscription</t>
  </si>
  <si>
    <t>SteelCentral Transaction Analyzer Packet Trace Warehouse 9999 agents Subscription</t>
  </si>
  <si>
    <t>SteelCentral Transaction Analyzer Packet Trace Warehouse Unrestricted Agents Subscription</t>
  </si>
  <si>
    <t>eXpress Data Import Subscription</t>
  </si>
  <si>
    <t>802.16 Specialized Model Subscription</t>
  </si>
  <si>
    <t>3D Network Visualizer Module Subscription</t>
  </si>
  <si>
    <t>High Level Architecture Module Subscription</t>
  </si>
  <si>
    <t>High Level Architecture Module Unlimited Subscription</t>
  </si>
  <si>
    <t>IPV6 for R&amp;D Specialized Model Subscription</t>
  </si>
  <si>
    <t>LTE Specialized Model Subscription</t>
  </si>
  <si>
    <t>Multi-Federate Logger for 3DNV Module Subscription</t>
  </si>
  <si>
    <t>MPLS Specialized Model Subscription</t>
  </si>
  <si>
    <t>ACE Analyst Real Application Simulation Module Subscription</t>
  </si>
  <si>
    <t>Shared Code Module Subscription</t>
  </si>
  <si>
    <t>System-in-the-Loop Module Subscription</t>
  </si>
  <si>
    <t>Simulation Runtime Single License Subscription</t>
  </si>
  <si>
    <t>Simulation Runtime Site License Subscription</t>
  </si>
  <si>
    <t>Terrain Modeling Module Subscription</t>
  </si>
  <si>
    <t>TIREM Module Subscription</t>
  </si>
  <si>
    <t>UMTS Specialized Model Subscription</t>
  </si>
  <si>
    <t>Wireless Module Subscription</t>
  </si>
  <si>
    <t>Simulation in the Loop Unlimited Subscription</t>
  </si>
  <si>
    <t>Urban Propagation Model Subscription</t>
  </si>
  <si>
    <t>SteelCentral AppInternals Web Analyzer (On Prem) 10M Page Views a Month Subscription</t>
  </si>
  <si>
    <t>SteelCentral AppResponse ARXDIR300 Silver Support (RASP)</t>
  </si>
  <si>
    <t>SteelCentral AppResponse ARXDIR300 Gold Support (RASP)</t>
  </si>
  <si>
    <t>SteelCentral AppResponse ARXDIR300 Gold Plus Support (RASP)</t>
  </si>
  <si>
    <t>SteelCentral AppResponse ARXDIR300 Platinum Support (RASP)</t>
  </si>
  <si>
    <t>SteelCentral AppResponse ARXEXP300 Silver Support (RASP)</t>
  </si>
  <si>
    <t>SteelCentral AppResponse ARXEXP300 Gold Support (RASP)</t>
  </si>
  <si>
    <t>SteelCentral AppResponse ARXEXP300 Gold Plus Support (RASP)</t>
  </si>
  <si>
    <t>SteelCentral AppResponse ARXEXP300 Platinum Support (RASP)</t>
  </si>
  <si>
    <t>Support SteelCentral AppResponse Module for Database Performance</t>
  </si>
  <si>
    <t>SteelCentral NetShark Module for AppResponse 3000 series Support</t>
  </si>
  <si>
    <t>SteelCentral NetShark Module for  AppResponse 4000 series Support</t>
  </si>
  <si>
    <t>SteelCentral NetShark Module for  AppResponse 6000 series Support</t>
  </si>
  <si>
    <t>Support SteelCentral AppResponse Module for Database Performance (RASP)</t>
  </si>
  <si>
    <t>Support SteelCentral AppResponse 2000v</t>
  </si>
  <si>
    <t>Support SteelCentral AppSQL Software</t>
  </si>
  <si>
    <t>Support SteelCentral UCExpert Standard  - Management Server (EoA)</t>
  </si>
  <si>
    <t>Support SteelCentral UCExpert Enterprise  - Management Server (EoA)</t>
  </si>
  <si>
    <t>Support SteelCentral UCExpert Telepresence  - Management Server (EoA)</t>
  </si>
  <si>
    <t>Support SteelCentral UCExpert Standard  - Fixed Price Phones (EoA)</t>
  </si>
  <si>
    <t>Support SteelCentral UCExpert Enterprise  - Fixed Price Phones (EoA)</t>
  </si>
  <si>
    <t>Support SteelCentral UCExpert Telepresence  - Phones (EoA)</t>
  </si>
  <si>
    <t>Support SteelCentral UCExpert Telepresence  - Telepresence Endpoints (EoA)</t>
  </si>
  <si>
    <t xml:space="preserve">Support SteelCentral UCExpert Enterprise  -  Telepresence Endpoints </t>
  </si>
  <si>
    <t xml:space="preserve">Support SteelCentral UCExpert Standard -  Telepresence Endpoints </t>
  </si>
  <si>
    <t>Support SteelCentrall Web Analyzer (On Prem) 1M Page Views a Month</t>
  </si>
  <si>
    <t>Support SteelCentral Web Analyzer (On Prem) 1M Page Views a Month (RASP)</t>
  </si>
  <si>
    <t>Support SteelCentral Web Analyzer (On Prem) 5M Page Views a Month (RASP)</t>
  </si>
  <si>
    <t>MNT-RASP-FPS-010</t>
  </si>
  <si>
    <t>MNT-FPS-010</t>
  </si>
  <si>
    <t>Support FIPS-010 License</t>
  </si>
  <si>
    <t>Models-INT9600</t>
  </si>
  <si>
    <t>Support FIPS-010 License (RASP)</t>
  </si>
  <si>
    <t>FPS-010</t>
  </si>
  <si>
    <t>FIPS License (INT9600)</t>
  </si>
  <si>
    <t>Evaluation FIPS License (INT9600)</t>
  </si>
  <si>
    <t>FIPS License (INT9350)</t>
  </si>
  <si>
    <t>Evaluation FIPS License (INT9350)</t>
  </si>
  <si>
    <t>FPS-010-E</t>
  </si>
  <si>
    <t>Support FIPS License (INT9350)</t>
  </si>
  <si>
    <t>Support FIPS License (INT9350) - RASP</t>
  </si>
  <si>
    <t>NRD-SSD-2-004</t>
  </si>
  <si>
    <t>SSD-2-004</t>
  </si>
  <si>
    <t>MNT-SCPRTL-FNDTN</t>
  </si>
  <si>
    <t>SHSAAS-SUB-USR-PACK</t>
  </si>
  <si>
    <t>SHSAAS-USR-PACK-E</t>
  </si>
  <si>
    <t>Eval SteelHead SaaS - optimization for SaaS applications (O365, SalesForce, Box, etc.) -  10 user pack</t>
  </si>
  <si>
    <t>UPG-SHSAAS</t>
  </si>
  <si>
    <t>Upgrade SteelHead SaaS - optimization for SaaS applications (O365, SalesForce, Box, etc.) Add users -  10 user pack</t>
  </si>
  <si>
    <t>-G Cards (Spares).   Long Descriptions specify which models are applicable.   -G  For use in Middle East/North Africa only (made in Germany)</t>
  </si>
  <si>
    <t xml:space="preserve">Steelhead Cloud Accelerator Add on's.   Use these sku's in the configurator and then select 10 pack options as needed. </t>
  </si>
  <si>
    <t xml:space="preserve">L </t>
  </si>
  <si>
    <t>SHSAAS-ADDON-PTO</t>
  </si>
  <si>
    <t>Steelhead Cloud Accelerator SHSAAS Add-On PTO Model</t>
  </si>
  <si>
    <t>Models - CX3070,5070,7070, SFED2100,2200,3100,3200,5100, INT9600,VCX5055,7055</t>
  </si>
  <si>
    <t>Eval SteelHead SaaS - optimization for SaaS applications (O365, SalesForce, Box, ServiceNow, Successfactors and Microsoft Dynamics CRM) -  10 user pack</t>
  </si>
  <si>
    <t>Upgrade SteelHead SaaS - optimization for SaaS applications (O365, SalesForce, Box, ServiceNow, Successfactors and Microsoft Dynamics CRM) Add users -  10 user pack</t>
  </si>
  <si>
    <t>Riverbed Converged Compute/Storage/WAN Opt Platform (SFED-2200) (Configured)</t>
  </si>
  <si>
    <r>
      <t>Riverbed Converged Compute/Storage/WAN Opt Platform</t>
    </r>
    <r>
      <rPr>
        <sz val="9"/>
        <rFont val="Arial"/>
        <family val="2"/>
      </rPr>
      <t xml:space="preserve"> (SFED-2200) </t>
    </r>
    <r>
      <rPr>
        <sz val="9"/>
        <color theme="1"/>
        <rFont val="Arial"/>
        <family val="2"/>
      </rPr>
      <t>(Configured)</t>
    </r>
  </si>
  <si>
    <r>
      <t>Riverbed Converged Compute/Storage/WAN Opt Platform (SFED-</t>
    </r>
    <r>
      <rPr>
        <sz val="9"/>
        <rFont val="Arial"/>
        <family val="2"/>
      </rPr>
      <t>22</t>
    </r>
    <r>
      <rPr>
        <sz val="9"/>
        <color theme="1"/>
        <rFont val="Arial"/>
        <family val="2"/>
      </rPr>
      <t>00) (Configured) (Configured)</t>
    </r>
  </si>
  <si>
    <t>Eval Riverbed Converged Compute/Storage/WAN Opt Platform (SFED-2200) (Configured)</t>
  </si>
  <si>
    <t>Eval Riverbed Converged Compute/Storage/WAN Opt Platform (SFED-2200) (Configured) (Configured)</t>
  </si>
  <si>
    <t>CONFIGURATOR 
    SELECTION</t>
  </si>
  <si>
    <t>LIC-RPM-PTO</t>
  </si>
  <si>
    <t>Support SCPS License on 555/570 Series</t>
  </si>
  <si>
    <t>Support SCPS License on 755/770 Series</t>
  </si>
  <si>
    <t>Support SCPS License on 1260/1360/SFED3100/3200 Series</t>
  </si>
  <si>
    <t>Support SCPS License on 1160/SFED2100/2200 Series</t>
  </si>
  <si>
    <t>Support SCPS License on 1555/3070/SFED5100 Series</t>
  </si>
  <si>
    <t>Support SCPS License on 5055/5070 Series</t>
  </si>
  <si>
    <t>Support SCPS License on 555/570 Series (RASP)</t>
  </si>
  <si>
    <t>Support SCPS License on 755/770 Series (RASP)</t>
  </si>
  <si>
    <t>Support SCPS License on 1160/SFED2100/2200 Series (RASP)</t>
  </si>
  <si>
    <t>Support SCPS License on 1260/1360/SFED3100/3200 Series (RASP)</t>
  </si>
  <si>
    <t>Support SCPS License on 1555/3070/SFED5100 Series (RASP)</t>
  </si>
  <si>
    <t>Support SCPS License on 5055/5070 Series (RASP)</t>
  </si>
  <si>
    <t>Fan Assy, 2U, consists of 4 cable-less pluggable fans</t>
  </si>
  <si>
    <t>Quad 1 GbE Copper Base-T.  Does not require SFP's</t>
  </si>
  <si>
    <t>Eval Quad 1 GbE Copper Base-T.  Does not require SFP's</t>
  </si>
  <si>
    <t> W</t>
  </si>
  <si>
    <t>APM-NPM</t>
  </si>
  <si>
    <t>Add-on service for advanced on-premises Microsoft optimization for up to 5 SteelHeads. Service includes planning, design, configuration, documentation and knowledge transfer. Configuration includes Windows Active Directory integration, and optimization of encrypted Exchange, encrypted SharePoint, signed SMB and secure peering. Excludes T&amp;E.</t>
  </si>
  <si>
    <t>SteelHead Advanced On-Prem Microsoft Services Add-on</t>
  </si>
  <si>
    <t>Add-on service to rack and stack for up to 2 SteelHeads at a single site. Service includes onsite physical rack mounting and cabling. Configuration is not included. Includes T&amp;E.</t>
  </si>
  <si>
    <t>SteelHead Appliance Rack and Stack Add-on</t>
  </si>
  <si>
    <t>`</t>
  </si>
  <si>
    <t>Add-on Options for SteelHead Implementation Services</t>
  </si>
  <si>
    <t>Implementation service for 1 SteelCentral Controller for SteelHead Mobile at a single site and up to 10 SteelHead Mobile clients. Service includes planning, design, configuration, documentation and knowledge transfer. Configuration includes optimization of non-encrypted applications and tuning. Excludes T&amp;E. See Professional Services literature for full scope and deliverables.</t>
  </si>
  <si>
    <t>SteelHead Mobile Implementation Service</t>
  </si>
  <si>
    <t>SteelHead Interceptor Appliance Implementation Service</t>
  </si>
  <si>
    <t>SteelHead Advanced Implementation Service</t>
  </si>
  <si>
    <t>SteelHead Standard Implementation Service</t>
  </si>
  <si>
    <t>SteelHead - Implementation Services</t>
  </si>
  <si>
    <t xml:space="preserve">Product Usage for temporary utilization with engagements </t>
  </si>
  <si>
    <t>Time &amp; Materials and Expenses for custom scoped engagements</t>
  </si>
  <si>
    <t>SteelHead - Time &amp; Materials, Expenses and Product Usage SKUs</t>
  </si>
  <si>
    <t>Fixed Fee for engagements with PS approved SOW</t>
  </si>
  <si>
    <t>Time &amp; Materials for custom scoped engagements</t>
  </si>
  <si>
    <t>SteelCentral NPCM - Time &amp; Materials, Expenses, Product Usage and Fixed Fee SKUs</t>
  </si>
  <si>
    <t>SteelCentral APM/NPM - Time &amp; Materials, Expenses, Product Usage and Fixed Fee SKUs</t>
  </si>
  <si>
    <t>Solution enablement for 1 Analysis Server and up to 50 agent licenses for up to 3 applications. Service includes planning, design, configuration, documentation and knowledge transfer. Configuration includes creation for up to 2 Portal standard dashboards per app, up to 2 alerts per app, up to 5 custom reports per app, up to 2 custom Portal dashboards per app, and up to 1 Portal application map per app. Excludes T&amp;E. See Professional Services literature for full scope and deliverables.</t>
  </si>
  <si>
    <t>SteelCentral AppInternals Advanced Implementation Service</t>
  </si>
  <si>
    <t>Solution enablement for 1 Analysis Server and up to 50 agent licenses for up to 3 applications. Service includes planning, design, configuration, documentation and knowledge transfer. Configuration includes creation for up to 1 Portal standard dashboard, up to 2 defined SLA alerts, up to 1 custom report, and up to 1 custom Portal dashboard. Excludes T&amp;E. See Professional Services literature for full scope and deliverables.</t>
  </si>
  <si>
    <t>SteelCentral AppInternals Standard Implementation Service</t>
  </si>
  <si>
    <t>Solution enablement for up to 2 physical or up to 10 virtual AppResponse appliances and all purchased modules. Service includes planning, design, configuration, documentation and knowledge transfer. Configuration includes definition and data collection validation for up to 10 applications, creation for up to 1 standard Portal Dashboard per app, up to 2 alerts per app, up to 2 custom reports per app, up to 2 custom Portal Dashboards per app, and up to 1 Portal application map per app. Excludes T&amp;E. See Professional Services literature for full scope and deliverables.</t>
  </si>
  <si>
    <t>SteelCentral AppResponse Advanced Implementation Service</t>
  </si>
  <si>
    <t>Solution enablement for up to 2 physical or up to 10 virtual AppResponse appliances and all purchased modules. Service includes planning, design, configuration, documentation and knowledge transfer. Configuration includes definition and data collection validation for up to 10 applications, creation for up to 1 standard Portal dashboard, up to 2 defined SLA alerts per app, up to 1 custom report, and up to 1 custom Portal Dashboard. Excludes T&amp;E. See Professional Services literature for full scope and deliverables.</t>
  </si>
  <si>
    <t>SteelCentral AppResponse Standard Implementation Service</t>
  </si>
  <si>
    <t>Solution enablement for 1 physical or up to 5 virtual AppResponse appliance and all purchased modules. Service includes planning, design, configuration, documentation and knowledge transfer. Configuration includes definition and data collection validation for up to 5 applications. Excludes T&amp;E. See Professional Services literature for full scope and deliverables.</t>
  </si>
  <si>
    <t>SteelCentral AppResponse Starter Implementation Service</t>
  </si>
  <si>
    <t>Implementation service for 1 Flow Gateway appliance. Service includes planning and configuration. Completed pre-configuration checklist is required. Remote only. See Professional Services literature for full scope and deliverables.</t>
  </si>
  <si>
    <t>SteelCentral Flow Gateway Implementation Service</t>
  </si>
  <si>
    <t>Implementation service for up to 5 Virtual NetShark appliances. Service includes planning and configuration. Completed pre-configuration checklist is required. Remote only. See Professional Services literature for full scope and deliverables.</t>
  </si>
  <si>
    <t>SteelCentral Virtual NetShark Implementation Service</t>
  </si>
  <si>
    <t>Implementation service for 1 NetShark appliance. Service includes planning and configuration. Completed pre-configuration checklist is required. Remote only. See Professional Services literature for full scope and deliverables.</t>
  </si>
  <si>
    <t>SteelCentral NetShark Implementation Service</t>
  </si>
  <si>
    <t>Implementation service for 1 Enterprise NetProfiler Cluster appliance. Service includes planning and configuration. Completed pre-configuration checklist is required. Remote only. See Professional Services literature for full scope and deliverables.</t>
  </si>
  <si>
    <t>SteelCentral Enterprise NetProfiler Cluster Implementation Service</t>
  </si>
  <si>
    <t>SteelCentral NetProfiler Advanced Implementation Service</t>
  </si>
  <si>
    <t>SteelCentral NetProfiler Standard Implementation Service</t>
  </si>
  <si>
    <t>SteelCentral NetProfiler Starter Implementation Service</t>
  </si>
  <si>
    <t>Solution enablement for 1 SteelCentral Portal instance. Connection of up to 5 existing data sources. Service includes planning, design, configuration, documentation and knowledge transfer. Configuration includes creation for up to 5 standard dashboards and up to 5 application maps. Excludes T&amp;E. See Professional Services literature for full scope and deliverables.</t>
  </si>
  <si>
    <t>SteelCentral Portal Standard Implementation Service</t>
  </si>
  <si>
    <t>SteelCentral APM/NPM - Implementation Services</t>
  </si>
  <si>
    <t>Add-on service of WAN optimization for up to 2 Edges at a single branch site. Service includes planning and configuration. Completed pre-configuration checklist is required. Design is not included. Excludes T&amp;E. See Professional Services literature for full scope and deliverables.</t>
  </si>
  <si>
    <t>SteelFusion Edge Appliance WAN Optimization Add-on</t>
  </si>
  <si>
    <t>Add-on solution enablement of WAN optimization for SteelFusion Standard or Advanced Implementation Services.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</si>
  <si>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SteelFusion Implementation Service WAN Optimization Add-on</t>
  </si>
  <si>
    <t>Add-on service to rack and stack for up to 2 Edges at a single site. Service includes onsite physical rack mounting and cabling. Configuration is not included. Includes T&amp;E.</t>
  </si>
  <si>
    <t xml:space="preserve">SteelFusion Edge Appliance Rack &amp; Stack Add-on </t>
  </si>
  <si>
    <t>Add-on Options for SteelFusion Implementation Services</t>
  </si>
  <si>
    <t>Implementation service for up to 2 Edges at a single site. Service includes planning and configuration. Completed pre-configuration checklist is required. Rack and stack add-on service required for onsite physical rack mounting and cabling. See Professional Services literature for full scope and deliverables.</t>
  </si>
  <si>
    <t xml:space="preserve">SteelFusion Edge Appliance Implementation Service </t>
  </si>
  <si>
    <t>Solution enablement for up to 2 Cores at a single data center and up to 4 Edges. Service includes planning, design, configuration, documentation and knowledge transfer. Configuration includes SteelFusion storage optimization, LUN projection, VMware ESXi, and integrated storage array snapshot, integrated storage array backup and data pre-populated LUNs in the data center projected to Edges for up to 5 LUNs. Add-ons are available for advanced configurations and related product implementations. Excludes T&amp;E. See Professional Services literature for full scope and deliverables.</t>
  </si>
  <si>
    <t>SteelFusion Advanced Implementation Service</t>
  </si>
  <si>
    <t>Solution enablement for up to 2 Cores at a single data center and up to 2 Edges. Service includes planning, design, configuration, documentation and knowledge transfer. Configuration includes SteelFusion storage optimization, LUN projection, VMware ESXi and integrated storage array snapshot for up to 3 LUNs. Add-on services are available for advanced configurations and related product implementations. Excludes T&amp;E. See Professional Services literature for full scope and deliverables.</t>
  </si>
  <si>
    <t xml:space="preserve">SteelFusion Standard Implementation Service </t>
  </si>
  <si>
    <t>SteelFusion - Implementation Services</t>
  </si>
  <si>
    <t>SSD-1-001</t>
  </si>
  <si>
    <t>3.5" 80GB SSD</t>
  </si>
  <si>
    <t>Models: SFCR-3500</t>
  </si>
  <si>
    <t>SSD-1-002</t>
  </si>
  <si>
    <t>3.5" 160GB SSD</t>
  </si>
  <si>
    <t>Models: CXA-03070</t>
  </si>
  <si>
    <t>Models - CXA5070</t>
  </si>
  <si>
    <t>2.5" 160GB SSD</t>
  </si>
  <si>
    <t>2.5" 300GB SSD</t>
  </si>
  <si>
    <t>3.5" 480GB SSD</t>
  </si>
  <si>
    <t>Models- CX755/570/770/5055, EX560/1160/1260/GCA3000/SFCR3500</t>
  </si>
  <si>
    <t>WireNetShark Enhancement Products - Available for download through Trial Downloads (http://www.riverbed.com/trialdownloads.html</t>
  </si>
  <si>
    <t>Models: SMC-8500/8650, SMC-VRT, SHA xx50</t>
  </si>
  <si>
    <t>Models: SMC-9000</t>
  </si>
  <si>
    <t>Models: SMC-8650/9000, SMC-VRT</t>
  </si>
  <si>
    <t>Models: SCC-1000</t>
  </si>
  <si>
    <t>SVC-C-0101-PFPK-0302</t>
  </si>
  <si>
    <t>SVC-C-0101-PFPK-0303</t>
  </si>
  <si>
    <t>SVC-C-0101-PFPK-0311</t>
  </si>
  <si>
    <t>SVC-C-0101-PFPK-0312</t>
  </si>
  <si>
    <t>SVC-C-0102-PFPK-0314</t>
  </si>
  <si>
    <t>SVC-C-0106-PFPK-0315</t>
  </si>
  <si>
    <t>SVC-C-0101-PFPA-0301</t>
  </si>
  <si>
    <t>SVC-C-0101-PFPA-0302</t>
  </si>
  <si>
    <t>SVC-C-0201-PFPK-0302</t>
  </si>
  <si>
    <t>SVC-C-0201-PFPK-0303</t>
  </si>
  <si>
    <t>SVC-C-0203-PFPK-0311</t>
  </si>
  <si>
    <t>SVC-C-0203-PFPA-0301</t>
  </si>
  <si>
    <t>SVC-C-0201-PFPA-0302</t>
  </si>
  <si>
    <t>SVC-C-0203-PFPA-0303</t>
  </si>
  <si>
    <t>SVC-C-0306-PFPK-0302</t>
  </si>
  <si>
    <t>SVC-C-0325-PFPK-0301</t>
  </si>
  <si>
    <t>SVC-C-0325-PFPK-0302</t>
  </si>
  <si>
    <t>SVC-C-0325-PFPK-0303</t>
  </si>
  <si>
    <t>SVC-C-0325-PFPK-0311</t>
  </si>
  <si>
    <t>SVC-C-0326-PFPK-0312</t>
  </si>
  <si>
    <t>SVC-C-0326-PFPK-0313</t>
  </si>
  <si>
    <t>SVC-C-0327-PFPK-0314</t>
  </si>
  <si>
    <t>SVC-C-0321-PFPK-0301</t>
  </si>
  <si>
    <t>SVC-C-0321-PFPK-0302</t>
  </si>
  <si>
    <t>SVC-C-0321-PFPK-0303</t>
  </si>
  <si>
    <t>SVC-C-0341-PFPK-0302</t>
  </si>
  <si>
    <t>SVC-C-0341-PFPK-0303</t>
  </si>
  <si>
    <t>SteelHead SaaS - optimization for SaaS applications subscription (O365, SalesForce, Box, etc.) -  pack of 10 Users per month</t>
  </si>
  <si>
    <t>SteelHead SaaS - optimization for SaaS applications subscription (O365, SalesForce, Box, ServiceNow, Successfactors and Microsoft Dynamics CRM) -  pack of 10 users per month</t>
  </si>
  <si>
    <t>Quad 1 GbE Fiber/Copper SFP, Hypervisor slots only</t>
  </si>
  <si>
    <t>NIC-1-001G-4SFP-H-C</t>
  </si>
  <si>
    <t>NIC-1-010G-2SFPP-H-C</t>
  </si>
  <si>
    <t>NIC-1-010G-4SFPP-H-C</t>
  </si>
  <si>
    <t>Dual 10 GbE Fiber SFP+, Hypervisor slots only</t>
  </si>
  <si>
    <t>Quad 10 GbE Fiber SFP+, Hypervisor slots only</t>
  </si>
  <si>
    <t>NIC-1-001G-4SFP-H-E-C</t>
  </si>
  <si>
    <t>NIC-1-010G-2SFPP-H-E-C</t>
  </si>
  <si>
    <t>NIC-1-010G-4SFPP-H-E-C</t>
  </si>
  <si>
    <t>Eval Quad 1 GbE Fiber/Copper SFP, Hypervisor slots only</t>
  </si>
  <si>
    <t>Eval Dual 10 GbE Fiber SFP+, Hypervisor slots only</t>
  </si>
  <si>
    <t>Eval Quad 10 GbE Fiber SFP+, Hypervisor slots only</t>
  </si>
  <si>
    <t>Models - SFED-2100,2200,3100, 3200, 5100</t>
  </si>
  <si>
    <t>TRC-1-SFP-TX-C</t>
  </si>
  <si>
    <t>SFP - 1GbE Copper</t>
  </si>
  <si>
    <t>TRC-1-SFP-TX-E-C</t>
  </si>
  <si>
    <t>Eval SFP - 1GbE Copper</t>
  </si>
  <si>
    <t>TRC-1-SFP-TX</t>
  </si>
  <si>
    <t>1GbE Copper SFP (Spare)</t>
  </si>
  <si>
    <t>AIX Sku's - LEGACY Licensing Model  (Web Analyzer Licenses are additive for Upgrades)</t>
  </si>
  <si>
    <t>Evaluation AIX Sku's - LEGACY Licensing Model  (Web Analyzer Licenses are additive for Upgrades)</t>
  </si>
  <si>
    <t>LEGACY Can be ordered with Models: AIXCON</t>
  </si>
  <si>
    <t>LEGACY SteelCentral AppInternals Management Server</t>
  </si>
  <si>
    <t>LEGACY Eval AppInternals Agent; Can be ordered with Models: AIXCON</t>
  </si>
  <si>
    <t xml:space="preserve">LEGACY Eval AppInternals Management Server </t>
  </si>
  <si>
    <t>Riverbed Converged Compute/Storage/WAN Opt Platform (SFED-2200)</t>
  </si>
  <si>
    <r>
      <t>Eval Riverbed Converged Compute/Storage/WAN Opt Platform (SFED-</t>
    </r>
    <r>
      <rPr>
        <sz val="9"/>
        <rFont val="Arial"/>
        <family val="2"/>
      </rPr>
      <t>22</t>
    </r>
    <r>
      <rPr>
        <sz val="9"/>
        <color theme="1"/>
        <rFont val="Arial"/>
        <family val="2"/>
      </rPr>
      <t>00)</t>
    </r>
  </si>
  <si>
    <r>
      <t>Eval Riverbed Converged Compute/Storage/WAN Opt Platform (SFED-</t>
    </r>
    <r>
      <rPr>
        <sz val="9"/>
        <rFont val="Arial"/>
        <family val="2"/>
      </rPr>
      <t>2200</t>
    </r>
    <r>
      <rPr>
        <sz val="9"/>
        <color theme="1"/>
        <rFont val="Arial"/>
        <family val="2"/>
      </rPr>
      <t>) (Configured)</t>
    </r>
  </si>
  <si>
    <t>Models: XX55/XX60/Cascade xx60, CX255/570/770,SCC1000,SMC9000, SCFG2270, SCNP4270-DP</t>
  </si>
  <si>
    <t>MNT-EHRS-001</t>
  </si>
  <si>
    <t>System/Storage Support, ARX2200</t>
  </si>
  <si>
    <t>MNT-EHRS-002</t>
  </si>
  <si>
    <t>System/Storage Support, ARX6000</t>
  </si>
  <si>
    <t>MNT-EHRS-003</t>
  </si>
  <si>
    <t>System/Storage Support, ARXEXP300</t>
  </si>
  <si>
    <t>MNT-EHRS-004</t>
  </si>
  <si>
    <t>System/Storage Support, ARX3300/3800</t>
  </si>
  <si>
    <t>MNT-EHRS-005</t>
  </si>
  <si>
    <t>System/Storage Support, ARX4300/5100</t>
  </si>
  <si>
    <t>MNT-EHRS-006</t>
  </si>
  <si>
    <t>System/Storage Support, ARXDIR300</t>
  </si>
  <si>
    <t>MNT-EHRS-007</t>
  </si>
  <si>
    <t>System/Storage Support, xx70</t>
  </si>
  <si>
    <t>MNT-EHRS-008</t>
  </si>
  <si>
    <t>MNT-EHRS-009</t>
  </si>
  <si>
    <t>MNT-EHRS-010</t>
  </si>
  <si>
    <t>MNT-EHRS-011</t>
  </si>
  <si>
    <t>System/Storage Support,SFED2100/2200</t>
  </si>
  <si>
    <t>MNT-EHRS-012</t>
  </si>
  <si>
    <t>System/Storage Support, SFED3100/2300</t>
  </si>
  <si>
    <t>MNT-EHRS-013</t>
  </si>
  <si>
    <t>System/Storage Support,SFED5100</t>
  </si>
  <si>
    <t>MNT-EHRS-014</t>
  </si>
  <si>
    <t>System/Storage Support-SMC/SCC</t>
  </si>
  <si>
    <t>Models- SCC1000, SMC9000</t>
  </si>
  <si>
    <t>MNT-RASP-EHRS-001</t>
  </si>
  <si>
    <t>System/Storage Support, ARX2200 (RASP)</t>
  </si>
  <si>
    <t>Models: ARX2200 (RASP)</t>
  </si>
  <si>
    <t>MNT-RASP-EHRS-002</t>
  </si>
  <si>
    <t>System/Storage Support, ARX6000 (RASP)</t>
  </si>
  <si>
    <t>MNT-RASP-EHRS-003</t>
  </si>
  <si>
    <t>System/Storage Support, ARXEXP300 (RASP)</t>
  </si>
  <si>
    <t>MNT-RASP-EHRS-004</t>
  </si>
  <si>
    <t>System/Storage Support, ARX3300/3800 (RASP)</t>
  </si>
  <si>
    <t>MNT-RASP-EHRS-005</t>
  </si>
  <si>
    <t>System/Storage Support, ARX4300/5100 (RASP)</t>
  </si>
  <si>
    <t>MNT-RASP-EHRS-006</t>
  </si>
  <si>
    <t>System/Storage Support, ARXDIR300 (RASP)</t>
  </si>
  <si>
    <t>MNT-RASP-EHRS-007</t>
  </si>
  <si>
    <t>System/Storage Support, xx70 (RASP)</t>
  </si>
  <si>
    <t>MNT-RASP-EHRS-008</t>
  </si>
  <si>
    <t>MNT-RASP-EHRS-009</t>
  </si>
  <si>
    <t>MNT-RASP-EHRS-010</t>
  </si>
  <si>
    <t>MNT-RASP-EHRS-011</t>
  </si>
  <si>
    <t>System/Storage Support,SFED2100/2200 (RASP)</t>
  </si>
  <si>
    <t>MNT-RASP-EHRS-012</t>
  </si>
  <si>
    <t>System/Storage Support, SFED3100/2300 (RASP)</t>
  </si>
  <si>
    <t>MNT-RASP-EHRS-013</t>
  </si>
  <si>
    <t>System/Storage Support,SFED5100 (RASP)</t>
  </si>
  <si>
    <t>MNT-RASP-EHRS-014</t>
  </si>
  <si>
    <t>System/Storage Support-SMC/SCC (RASP)</t>
  </si>
  <si>
    <t>Enhanced Support - Disk and Memory</t>
  </si>
  <si>
    <t>MNT-RASP-EHRS-015</t>
  </si>
  <si>
    <t>MNT-EHRS-015</t>
  </si>
  <si>
    <t>System/Storage Support-xx70 (RASP)</t>
  </si>
  <si>
    <t>Models- CX255/570/770</t>
  </si>
  <si>
    <t>System/Storage Support-xx70</t>
  </si>
  <si>
    <t>SteelFusion - Branch Office IT Assessment Services</t>
  </si>
  <si>
    <t>SVC-C-0203-PFPK-0602</t>
  </si>
  <si>
    <t>Branch Office Standard IT Assessment Service</t>
  </si>
  <si>
    <t>Assessment service for up to 10 branch offices. Service includes planning, solution implementation, data collection, analysis and reports. Analysis includes inventory and architecture of branch office network, server, backup and storage infrastructure. Excludes T&amp;E. Does not include required products. Products for use as part of this Professional Services engagement can be obtained with separate purchase of product usage bundle SKUs. See Professional Services literature for full scope and deliverables.</t>
  </si>
  <si>
    <t>SVC-C-0203-PFPK-0603</t>
  </si>
  <si>
    <t>Branch Office Advanced IT Assessment Service</t>
  </si>
  <si>
    <t>Assessment service for up to 10 branch offices including branch WAN application traffic report. Service includes planning, solution implementation, data collection, analysis and reports. Analysis includes inventory and architecture of branch office network, server, backup and storage infrastructure, and branch WAN application traffic report. Excludes T&amp;E. Does not include required products. Products for use as part of this Professional Services engagement can be obtained with separate purchase of product usage bundle SKUs. See Professional Services literature for full scope and deliverables.</t>
  </si>
  <si>
    <t>SteelCentral APM/NPM - Application Performance Diagnostic Services</t>
  </si>
  <si>
    <t>SVC-C-0301-PFPK-0402</t>
  </si>
  <si>
    <t>Application Performance Standard Diagnostic Service</t>
  </si>
  <si>
    <t>Application performance diagnostic for up to 10 days at a single site. Service includes planning, solution implementation, analysis and recommendation report. Add-on service is available for rapid response. Excludes T&amp;E. Does not include required products. Products for use as part of this Professional Services engagement can be obtained with separate purchase of product usage bundle SKUs. See Professional Services literature for full scope and deliverables.</t>
  </si>
  <si>
    <t>SVC-C-0301-PFPK-0403</t>
  </si>
  <si>
    <t>Application Performance Advanced Diagnostic Service</t>
  </si>
  <si>
    <t>Application performance diagnostic for up to 20 days for up to two sites. Service includes planning, solution implementation, analysis and recommendation report. Add-on service is available for rapid response. Does not include required products. Products for use as part of this Professional Services engagement can be obtained with separate purchase of product usage bundle SKUs. Excludes T&amp;E. See Professional Services literature for full scope and deliverables.</t>
  </si>
  <si>
    <t>SteelCentral NPCM - Network Infrastructure Audit Services</t>
  </si>
  <si>
    <t>SVC-C-0304-PFPK-0501</t>
  </si>
  <si>
    <t>Network Infrastructure Starter Audit Service</t>
  </si>
  <si>
    <t>Audit service for up to 3,000 network devices. Service includes planning, solution implementation, data collection, analysis, and report. Analysis includes network inventory and diagrams, and audits for best practices and compliance. Excludes T&amp;E. Does not include required products. Products for use as part of this Professional Services engagement can be obtained with separate purchase of product usage bundle SKUs. See Professional Services literature for full scope and deliverables.</t>
  </si>
  <si>
    <t>SVC-C-0304-PFPK-0502</t>
  </si>
  <si>
    <t>Network Infrastructure Standard Audit Service</t>
  </si>
  <si>
    <t>Audit service for up to 3,000 network devices including network capacity reports and remediation recommendations. Service includes planning, solution implementation, data collection, analysis, and report. Analysis includes network inventory and diagrams, and audits for best practices, security, availability, and compliance. Excludes T&amp;E. Does not include required products. Products for use as part of this Professional Services engagement can be obtained with separate purchase of product usage bundle SKUs. See Professional Services literature for full scope and deliverables.</t>
  </si>
  <si>
    <t>SVC-C-0304-PFPK-0503</t>
  </si>
  <si>
    <t>Network Infrastructure Advanced Audit Service</t>
  </si>
  <si>
    <t>Audit service for up to 3,000 network devices including network capacity reports, remediation recommendations, and business value analysis. Service includes planning, solution implementation, data collection, analysis, and report. Analysis includes network inventory and diagrams, audits for best practices, security, availability, compliance, change, and trending. Excludes T&amp;E. Does not include required products. Products for use as part of this Professional Services engagement can be obtained with separate purchase of product usage bundle SKUs. See Professional Services literature for full scope and deliverables.</t>
  </si>
  <si>
    <t>SteelCentral - Product Usage Bundles</t>
  </si>
  <si>
    <t>SVC-C-0307-PUPB-0001</t>
  </si>
  <si>
    <t>SteelCentral Product Usage Bundle Option 1. May only be quoted with a Riverbed product usage form or Professional Services SOW.</t>
  </si>
  <si>
    <t>SteelCentral Product Usage Bundle Option 1, provides for up to 30 days of SteelCentral product usage. See Professional services literature for details on applicable products. May only be quoted with a RPS packaged services engagement. Requires a Product Usage form or SOW provided by RPS.</t>
  </si>
  <si>
    <t>SVC-C-0307-PUPB-0002</t>
  </si>
  <si>
    <t>SteelCentral Product Usage Bundle Option 2. May only be quoted with a Riverbed product usage form or Professional Services SOW.</t>
  </si>
  <si>
    <t>SteelCentral Product Usage Bundle Option 2, provides for up to 30 days of SteelCentral product usage. See Professional services literature for details on applicable products. May only be quoted with a RPS packaged services engagement. Requires a Product Usage form or SOW provided by RPS.</t>
  </si>
  <si>
    <t>SVC-C-0307-PUPB-0003</t>
  </si>
  <si>
    <t>SteelCentral Product Usage Bundle Option 3. May only be quoted with a Riverbed product usage form or Professional Services SOW.</t>
  </si>
  <si>
    <t>SteelCentral Product Usage Bundle Option 3, provides for up to 30 days of SteelCentral product usage. See Professional services literature for details on applicable products. May only be quoted with a RPS packaged services engagement. Requires a Product Usage form or SOW provided by RPS.</t>
  </si>
  <si>
    <t>SVC-C-0307-PUPB-0004</t>
  </si>
  <si>
    <t>SteelCentral Product Usage Bundle Option 4. May only be quoted with a Riverbed product usage form or Professional Services SOW.</t>
  </si>
  <si>
    <t>SteelCentral Product Usage Bundle Option 4, provides for up to 30 days of SteelCentral product usage. See Professional services literature for details on applicable products. May only be quoted with a RPS packaged services engagement. Requires a Product Usage form or SOW provided by RPS.</t>
  </si>
  <si>
    <t>LIC-SFED-02100-W0</t>
  </si>
  <si>
    <t>SFED2100, BlockStream Only, License W0</t>
  </si>
  <si>
    <t>LIC-SFED-02200-W0</t>
  </si>
  <si>
    <t>SFED2200, BlockStream Only, License W0</t>
  </si>
  <si>
    <t>LIC-SFED-02100-W0-E</t>
  </si>
  <si>
    <t>Eval SFED2100, BlockStream Only, License W0</t>
  </si>
  <si>
    <t>LIC-SFED-02200-W0-E</t>
  </si>
  <si>
    <t>Eval SFED2200, BlockStream Only, License W0</t>
  </si>
  <si>
    <t>UPG-SFED-02100-W0-W1</t>
  </si>
  <si>
    <t>Upgrade LIC-SFED-02100-W0 to W1</t>
  </si>
  <si>
    <t>UPG-SFED-02100-W0-W2</t>
  </si>
  <si>
    <t>Upgrade LIC-SFED-02100-W0 to W2</t>
  </si>
  <si>
    <t>UPG-SFED-02100-W0-W3</t>
  </si>
  <si>
    <t>Upgrade LIC-SFED-02100-W0 to W3</t>
  </si>
  <si>
    <t>UPG-SFED-02200-W0-W1</t>
  </si>
  <si>
    <t>Upgrade LIC-SFED-02200-W0 to W1</t>
  </si>
  <si>
    <t>UPG-SFED-02200-W0-W2</t>
  </si>
  <si>
    <t>Upgrade LIC-SFED-02200-W0 to W2</t>
  </si>
  <si>
    <t>UPG-SFED-02200-W0-W3</t>
  </si>
  <si>
    <t>Upgrade LIC-SFED-02200-W0 to W3</t>
  </si>
  <si>
    <t>Evaluation UCExpert</t>
  </si>
  <si>
    <t>CCX-SUB-PERF-TIER4</t>
  </si>
  <si>
    <t>CCX-SUB-PERF-TIER4-H</t>
  </si>
  <si>
    <t>CCX-SUB-PERF-TIER4-E</t>
  </si>
  <si>
    <t>CCX-PERF-TIER4-E</t>
  </si>
  <si>
    <t>CCX-SUB-PERF-TIER4-H-E</t>
  </si>
  <si>
    <t>CCX-PERF-TIER4-H-E</t>
  </si>
  <si>
    <t>UPG-CCX-TO-PERF-TIER4</t>
  </si>
  <si>
    <t xml:space="preserve">Upgrade to Cloud SteelHead Perf Tier4 </t>
  </si>
  <si>
    <t>Ugrade to Cloud SteelHead Performance  Tier4:  
400 Mbps Throughput, 1K Connections</t>
  </si>
  <si>
    <t>UPG-CCX-TO-PERF-TIER4-H</t>
  </si>
  <si>
    <t>Upgrade to Cloud SteelHead Perf Tier4  High Model</t>
  </si>
  <si>
    <t>Ugrade to Cloud SteelHead Performance  Tier4 High Connection Model:  400 Mbps Throughput, 30K Connections</t>
  </si>
  <si>
    <t>SDW</t>
  </si>
  <si>
    <t>SVC-C-0401-PFPK-0601</t>
  </si>
  <si>
    <t>SVC-C-0401-PFPK-0602</t>
  </si>
  <si>
    <t>SD-WAN Standard Migration Assessment Service</t>
  </si>
  <si>
    <t>Migration assessment service for up to 10 single router branch networks (up to 75 network devices in total including switches and access points), including migration scenario assessment and plan. Service includes planning, solution implementation, data collection, analysis, and report. Analysis includes network inventory, diagram, audits and capacity reports. Excludes T&amp;E. Does not include required products. Products for use as part of this Professional Services engagement can be obtained with separate purchase of product usage bundle SKUs. See Professional Services literature for full scope and deliverables.</t>
  </si>
  <si>
    <t>SVC-C-0401-TDLC-0000</t>
  </si>
  <si>
    <t>SteelConnect Time and Materials Consulting per Day</t>
  </si>
  <si>
    <t>SteelConnect Time and Materials Consulting per day charges which may be utilized for any of the following: project planning, technical design, implementation, best practice sharing, environmental review or knowledge transfer. Excludes T&amp;E.</t>
  </si>
  <si>
    <t>SVC-C-0401-THLC-0000</t>
  </si>
  <si>
    <t>SteelConnect Time and Materials Consulting per Hour</t>
  </si>
  <si>
    <t>SteelConnect Time and Materials Consulting per hour charges which may be utilized for any of the following: project planning, technical design, implementation, best practice sharing, environmental review or knowledge transfer. Excludes T&amp;E.</t>
  </si>
  <si>
    <t>SVC-C-0401-THLP-0100</t>
  </si>
  <si>
    <t>SteelConnect Time and Materials Project Management per Hour</t>
  </si>
  <si>
    <t>SteelConnect Time and Materials Project Management per hour charges which may be utilized for project management services on SteelConnect engagements. Excludes T&amp;E.</t>
  </si>
  <si>
    <t>SVC-C-0401-EXXF-0200</t>
  </si>
  <si>
    <t>SteelConnect Consulting Fixed Travel and Expense charges - billed as fixed amount.</t>
  </si>
  <si>
    <t>SVC-C-0401-EXXA-0200</t>
  </si>
  <si>
    <t>SteelConnect Consulting Actuals Travel and Expenses charges - billed as actuals.</t>
  </si>
  <si>
    <t>SteelConnect</t>
  </si>
  <si>
    <t>Subscription on Hardware Base sku's.    (see Volume pricing below for Subscription sku's)</t>
  </si>
  <si>
    <t>SDI-130-B010</t>
  </si>
  <si>
    <t>Gateway SteelConnect SDI-130 B010 Base (includes power supply with plug variations)</t>
  </si>
  <si>
    <t>SDI-130W-B010</t>
  </si>
  <si>
    <t>SDI-330-B010</t>
  </si>
  <si>
    <t>Gateway SteelConnect SDI-330 B010 Base</t>
  </si>
  <si>
    <t>SDI-S12-B010</t>
  </si>
  <si>
    <t>SDI-S24-B010</t>
  </si>
  <si>
    <t>SDI-AP5-B010</t>
  </si>
  <si>
    <t>Access Point SteelConnect SDI-AP5 B010 FCC (optional power supply sold separately)</t>
  </si>
  <si>
    <t>SDI-AP5-B020</t>
  </si>
  <si>
    <t>Access Point SteelConnect SDI-AP5 B020 ROW (optional power supply sold separately)</t>
  </si>
  <si>
    <t>SDI-AP5R-B010</t>
  </si>
  <si>
    <t>Access Point SteelConnect SDI-AP5R B010 FCC (optional power supply sold separately)</t>
  </si>
  <si>
    <t>SDI-AP5R-B020</t>
  </si>
  <si>
    <t>Access Point SteelConnect SDI-AP5R B020 ROW (optional power supply sold separately)</t>
  </si>
  <si>
    <t>Subscription on Evaluation Hardware Base sku's.    (see Volume pricing below for Subscription sku's)</t>
  </si>
  <si>
    <t>SDI-130-B010-E</t>
  </si>
  <si>
    <t>Evaluation Gateway SteelConnect SDI-130 B010-E Base (includes power supply with plug variations)</t>
  </si>
  <si>
    <t>SDI-130W-B010-E</t>
  </si>
  <si>
    <t>SDI-330-B010-E</t>
  </si>
  <si>
    <t>Evaluation Gateway SteelConnect SDI-330 B010-E Base</t>
  </si>
  <si>
    <t>SDI-S12-B010-E</t>
  </si>
  <si>
    <t>SDI-S24-B010-E</t>
  </si>
  <si>
    <t>SDI-AP5-B010-E</t>
  </si>
  <si>
    <t>Evaluation Access Point SteelConnect SDI-AP5 B010-E FCC (optional power supply sold separately)</t>
  </si>
  <si>
    <t>SDI-AP5-B020-E</t>
  </si>
  <si>
    <t>Evaluation Access Point SteelConnect SDI-AP5 B020-E ROW (optional power supply sold separately)</t>
  </si>
  <si>
    <t>SteelConnect Subscriptions - Volume Pricing</t>
  </si>
  <si>
    <t>SteelConnect Subscriptions - Monthly Pricing.  Requires order sizes 12, 36 or 60 Month</t>
  </si>
  <si>
    <t>SUB-GLD-SDI-S12</t>
  </si>
  <si>
    <t>Subscription - SteelConnect SDI-S12 Switch (with Gold Support)</t>
  </si>
  <si>
    <t>SUB-GLD-SDI-S24</t>
  </si>
  <si>
    <t>Subscription - SteelConnect SDI-S24 Switch (with Gold Support)</t>
  </si>
  <si>
    <t>SUB-GLD-SDI-AP5</t>
  </si>
  <si>
    <t>Subscription - SteelConnect SDI-AP5 Access Point (with Gold Support)</t>
  </si>
  <si>
    <t>SUB-GLD-SDI-AP5R</t>
  </si>
  <si>
    <t>Subscription - SteelConnect SDI-AP5R Access Point (with Gold Support)</t>
  </si>
  <si>
    <t>SteelConnect - configurable options</t>
  </si>
  <si>
    <t>ADP-002-C</t>
  </si>
  <si>
    <t>Adapter Kit for SDI-130/130W (Argentina, Brazil, China, India, Korea, S. Africa) (Configured)</t>
  </si>
  <si>
    <t>Models: SDI-130,SDI-130W</t>
  </si>
  <si>
    <t>ADP-002-E-C</t>
  </si>
  <si>
    <t>Eval Adapter Kit for SDI-130/130W (Argentina, Brazil, China, India, Korea, S. Africa) (Configured)</t>
  </si>
  <si>
    <t>SteelConnect FRU's</t>
  </si>
  <si>
    <t>RMK-018</t>
  </si>
  <si>
    <t>Rack mount kit (SDI-12)</t>
  </si>
  <si>
    <t>Models: SDI-S12</t>
  </si>
  <si>
    <t>RMK-019</t>
  </si>
  <si>
    <t>POE-001</t>
  </si>
  <si>
    <t>POE Injector</t>
  </si>
  <si>
    <t>Models - SDI-AP3,SDI-AP5,SDI-AP5R</t>
  </si>
  <si>
    <t>POE-001-E</t>
  </si>
  <si>
    <t>Eval POE Injector</t>
  </si>
  <si>
    <t>PWS-014</t>
  </si>
  <si>
    <t>Power Adapter kit</t>
  </si>
  <si>
    <t>Models: SDI-AP3,SDI-AP5,SDI-130,SDI-130W</t>
  </si>
  <si>
    <t>PWS-014-E</t>
  </si>
  <si>
    <t>Eval Power Adapter kit</t>
  </si>
  <si>
    <t>Models: SDI-330, SDI-S24</t>
  </si>
  <si>
    <t>SteelConnect  VGW Subscriptions - Monthly Pricing.  Requires order sizes 12, 36 or 60 Month</t>
  </si>
  <si>
    <t>LIC-SCFG-02270-F7</t>
  </si>
  <si>
    <t>SteelCentral Flow Gateway License for 3M FPM</t>
  </si>
  <si>
    <t>LIC-SCFG-02270-F7-E</t>
  </si>
  <si>
    <t>Eval SteelCentral Flow Gateway License for 3M FPM</t>
  </si>
  <si>
    <t>UPG-SCFG-02270-F1-F7</t>
  </si>
  <si>
    <t>Upgrade SCFG-02270-F1 to SCFG-02270-F7</t>
  </si>
  <si>
    <t>UPG-SCFG-02270-F2-F7</t>
  </si>
  <si>
    <t>Upgrade SCFG-02270-F2 to SCFG-02270-F7</t>
  </si>
  <si>
    <t>UPG-SCFG-02270-F3-F7</t>
  </si>
  <si>
    <t>Upgrade SCFG-02270-F3 to SCFG-02270-F7</t>
  </si>
  <si>
    <t>UPG-SCFG-02270-F4-F7</t>
  </si>
  <si>
    <t>Upgrade SCFG-02270-F4 to SCFG-02270-F7</t>
  </si>
  <si>
    <t>UPG-SCFG-02270-F5-F7</t>
  </si>
  <si>
    <t>Upgrade SCFG-02270-F5 to SCFG-02270-F7</t>
  </si>
  <si>
    <t>UPG-SCFG-02270-F6-F7</t>
  </si>
  <si>
    <t>Upgrade SCFG-02270-F6 to SCFG-02270-F7</t>
  </si>
  <si>
    <t>MNT-SLV-SCFG-02270-F7</t>
  </si>
  <si>
    <t>SteelCentral Flow Gateway SCFG-02270-F7 Silver Support</t>
  </si>
  <si>
    <t>MNT-GLD-SCFG-02270-F7</t>
  </si>
  <si>
    <t>SteelCentral Flow Gateway SCFG-02270-F7 Gold Support</t>
  </si>
  <si>
    <t>MNT-GPL-SCFG-02270-F7</t>
  </si>
  <si>
    <t>SteelCentral Flow Gateway SCFG-02270-F7 Gold Plus Support</t>
  </si>
  <si>
    <t>MNT-PLT-SCFG-02270-F7</t>
  </si>
  <si>
    <t>SteelCentral Flow Gateway SCFG-02270-F7 Platinum Support</t>
  </si>
  <si>
    <t>MNT-RASP-SLV-SCFG-02270-F7</t>
  </si>
  <si>
    <t>MNT-RASP-GLD-SCFG-02270-F7</t>
  </si>
  <si>
    <t>MNT-RASP-GPL-SCFG-02270-F7</t>
  </si>
  <si>
    <t>MNT-RASP-PLT-SCFG-02270-F7</t>
  </si>
  <si>
    <t>SteelCentral Flow Gateway SCFG-02270-F7 Silver Support (RASP)</t>
  </si>
  <si>
    <t>SteelCentral Flow Gateway SCFG-02270-F7 Gold Support (RASP)</t>
  </si>
  <si>
    <t>SteelCentral Flow Gateway SCFG-02270-F7 Gold Plus Support (RASP)</t>
  </si>
  <si>
    <t>SteelCentral Flow Gateway SCFG-02270-F7 Platinum Support (RASP)</t>
  </si>
  <si>
    <t>MNT-SLV-UPG-SCFG-02270-F1-F7</t>
  </si>
  <si>
    <t>Support Upgrade SCFG-02270-F1 to SCFG-02270-F7 Silver</t>
  </si>
  <si>
    <t>MNT-GLD-UPG-SCFG-02270-F1-F7</t>
  </si>
  <si>
    <t>Support Upgrade SCFG-02270-F1 to SCFG-02270-F7 Gold</t>
  </si>
  <si>
    <t>MNT-GPL-UPG-SCFG-02270-F1-F7</t>
  </si>
  <si>
    <t>Support Upgrade SCFG-02270-F1 to SCFG-02270-F7 Gold Plus</t>
  </si>
  <si>
    <t>MNT-PLT-UPG-SCFG-02270-F1-F7</t>
  </si>
  <si>
    <t>Support Upgrade SCFG-02270-F1 to SCFG-02270-F7 Platinum</t>
  </si>
  <si>
    <t>MNT-SLV-UPG-SCFG-02270-F2-F7</t>
  </si>
  <si>
    <t>Support Upgrade SCFG-02270-F2 to SCFG-02270-F7 Silver</t>
  </si>
  <si>
    <t>MNT-GLD-UPG-SCFG-02270-F2-F7</t>
  </si>
  <si>
    <t>Support Upgrade SCFG-02270-F2 to SCFG-02270-F7 Gold</t>
  </si>
  <si>
    <t>MNT-GPL-UPG-SCFG-02270-F2-F7</t>
  </si>
  <si>
    <t>Support Upgrade SCFG-02270-F2 to SCFG-02270-F7 Gold Plus</t>
  </si>
  <si>
    <t>MNT-PLT-UPG-SCFG-02270-F2-F7</t>
  </si>
  <si>
    <t>Support Upgrade SCFG-02270-F2 to SCFG-02270-F7 Platinum</t>
  </si>
  <si>
    <t>MNT-SLV-UPG-SCFG-02270-F3-F7</t>
  </si>
  <si>
    <t>Support Upgrade SCFG-02270-F3 to SCFG-02270-F7 Silver</t>
  </si>
  <si>
    <t>MNT-GLD-UPG-SCFG-02270-F3-F7</t>
  </si>
  <si>
    <t>Support Upgrade SCFG-02270-F3 to SCFG-02270-F7 Gold</t>
  </si>
  <si>
    <t>MNT-GPL-UPG-SCFG-02270-F3-F7</t>
  </si>
  <si>
    <t>Support Upgrade SCFG-02270-F3 to SCFG-02270-F7 Gold Plus</t>
  </si>
  <si>
    <t>MNT-PLT-UPG-SCFG-02270-F3-F7</t>
  </si>
  <si>
    <t>Support Upgrade SCFG-02270-F3 to SCFG-02270-F7 Platinum</t>
  </si>
  <si>
    <t>MNT-SLV-UPG-SCFG-02270-F4-F7</t>
  </si>
  <si>
    <t>Support Upgrade SCFG-02270-F4 to SCFG-02270-F7 Silver</t>
  </si>
  <si>
    <t>MNT-GLD-UPG-SCFG-02270-F4-F7</t>
  </si>
  <si>
    <t>Support Upgrade SCFG-02270-F4 to SCFG-02270-F7 Gold</t>
  </si>
  <si>
    <t>MNT-GPL-UPG-SCFG-02270-F4-F7</t>
  </si>
  <si>
    <t>Support Upgrade SCFG-02270-F4 to SCFG-02270-F7 Gold Plus</t>
  </si>
  <si>
    <t>MNT-PLT-UPG-SCFG-02270-F4-F7</t>
  </si>
  <si>
    <t>Support Upgrade SCFG-02270-F4 to SCFG-02270-F7 Platinum</t>
  </si>
  <si>
    <t>MNT-SLV-UPG-SCFG-02270-F5-F7</t>
  </si>
  <si>
    <t>Support Upgrade SCFG-02270-F5 to SCFG-02270-F7 Silver</t>
  </si>
  <si>
    <t>MNT-GLD-UPG-SCFG-02270-F5-F7</t>
  </si>
  <si>
    <t>Support Upgrade SCFG-02270-F5 to SCFG-02270-F7 Gold</t>
  </si>
  <si>
    <t>MNT-GPL-UPG-SCFG-02270-F5-F7</t>
  </si>
  <si>
    <t>Support Upgrade SCFG-02270-F5 to SCFG-02270-F7 Gold Plus</t>
  </si>
  <si>
    <t>MNT-PLT-UPG-SCFG-02270-F5-F7</t>
  </si>
  <si>
    <t>Support Upgrade SCFG-02270-F5 to SCFG-02270-F7 Platinum</t>
  </si>
  <si>
    <t>MNT-SLV-UPG-SCFG-02270-F6-F7</t>
  </si>
  <si>
    <t>Support Upgrade SCFG-02270-F6 to SCFG-02270-F7 Silver</t>
  </si>
  <si>
    <t>MNT-GLD-UPG-SCFG-02270-F6-F7</t>
  </si>
  <si>
    <t>Support Upgrade SCFG-02270-F6 to SCFG-02270-F7 Gold</t>
  </si>
  <si>
    <t>MNT-GPL-UPG-SCFG-02270-F6-F7</t>
  </si>
  <si>
    <t>Support Upgrade SCFG-02270-F6 to SCFG-02270-F7 Gold Plus</t>
  </si>
  <si>
    <t>MNT-PLT-UPG-SCFG-02270-F6-F7</t>
  </si>
  <si>
    <t>Support Upgrade SCFG-02270-F6 to SCFG-02270-F7 Platinum</t>
  </si>
  <si>
    <t>MNT-RASP-SLV-UP-SCFG2270-F1-F7</t>
  </si>
  <si>
    <t>Support Upgrade SCFG-02270-F1 to SCFG-02270-F7 Silver - RASP</t>
  </si>
  <si>
    <t>MNT-RASP-GLD-UP-SCFG2270-F1-F7</t>
  </si>
  <si>
    <t>Support Upgrade SCFG-02270-F1 to SCFG-02270-F7 Gold - RASP</t>
  </si>
  <si>
    <t>MNT-RASP-GPL-UP-SCFG2270-F1-F7</t>
  </si>
  <si>
    <t>Support Upgrade SCFG-02270-F1 to SCFG-02270-F7 Gold Plus - RASP</t>
  </si>
  <si>
    <t>MNT-RASP-PLT-UP-SCFG2270-F1-F7</t>
  </si>
  <si>
    <t>Support Upgrade SCFG-02270-F1 to SCFG-02270-F7 Platinum - RASP</t>
  </si>
  <si>
    <t>MNT-RASP-SLV-UP-SCFG2270-F2-F7</t>
  </si>
  <si>
    <t>Support Upgrade SCFG-02270-F2 to SCFG-02270-F7 Silver - RASP</t>
  </si>
  <si>
    <t>MNT-RASP-GLD-UP-SCFG2270-F2-F7</t>
  </si>
  <si>
    <t>Support Upgrade SCFG-02270-F2 to SCFG-02270-F7 Gold - RASP</t>
  </si>
  <si>
    <t>MNT-RASP-GPL-UP-SCFG2270-F2-F7</t>
  </si>
  <si>
    <t>Support Upgrade SCFG-02270-F2 to SCFG-02270-F7 Gold Plus - RASP</t>
  </si>
  <si>
    <t>MNT-RASP-PLT-UP-SCFG2270-F2-F7</t>
  </si>
  <si>
    <t>Support Upgrade SCFG-02270-F2 to SCFG-02270-F7 Platinum - RASP</t>
  </si>
  <si>
    <t>MNT-RASP-SLV-UP-SCFG2270-F3-F7</t>
  </si>
  <si>
    <t>Support Upgrade SCFG-02270-F3 to SCFG-02270-F7 Silver - RASP</t>
  </si>
  <si>
    <t>MNT-RASP-GLD-UP-SCFG2270-F3-F7</t>
  </si>
  <si>
    <t>Support Upgrade SCFG-02270-F3 to SCFG-02270-F7 Gold - RASP</t>
  </si>
  <si>
    <t>MNT-RASP-GPL-UP-SCFG2270-F3-F7</t>
  </si>
  <si>
    <t>Support Upgrade SCFG-02270-F3 to SCFG-02270-F7 Gold Plus - RASP</t>
  </si>
  <si>
    <t>MNT-RASP-PLT-UP-SCFG2270-F3-F7</t>
  </si>
  <si>
    <t>Support Upgrade SCFG-02270-F3 to SCFG-02270-F7 Platinum - RASP</t>
  </si>
  <si>
    <t>MNT-RASP-SLV-UP-SCFG2270-F4-F7</t>
  </si>
  <si>
    <t>Support Upgrade SCFG-02270-F4 to SCFG-02270-F7 Silver - RASP</t>
  </si>
  <si>
    <t>MNT-RASP-GLD-UP-SCFG2270-F4-F7</t>
  </si>
  <si>
    <t>Support Upgrade SCFG-02270-F4 to SCFG-02270-F7 Gold - RASP</t>
  </si>
  <si>
    <t>MNT-RASP-GPL-UP-SCFG2270-F4-F7</t>
  </si>
  <si>
    <t>Support Upgrade SCFG-02270-F4 to SCFG-02270-F7 Gold Plus - RASP</t>
  </si>
  <si>
    <t>MNT-RASP-PLT-UP-SCFG2270-F4-F7</t>
  </si>
  <si>
    <t>Support Upgrade SCFG-02270-F4 to SCFG-02270-F7 Platinum - RASP</t>
  </si>
  <si>
    <t>MNT-RASP-SLV-UP-SCFG2270-F5-F7</t>
  </si>
  <si>
    <t>Support Upgrade SCFG-02270-F5 to SCFG-02270-F7 Silver - RASP</t>
  </si>
  <si>
    <t>MNT-RASP-GLD-UP-SCFG2270-F5-F7</t>
  </si>
  <si>
    <t>Support Upgrade SCFG-02270-F5 to SCFG-02270-F7 Gold - RASP</t>
  </si>
  <si>
    <t>MNT-RASP-GPL-UP-SCFG2270-F5-F7</t>
  </si>
  <si>
    <t>Support Upgrade SCFG-02270-F5 to SCFG-02270-F7 Gold Plus - RASP</t>
  </si>
  <si>
    <t>MNT-RASP-PLT-UP-SCFG2270-F5-F7</t>
  </si>
  <si>
    <t>Support Upgrade SCFG-02270-F5 to SCFG-02270-F7 Platinum - RASP</t>
  </si>
  <si>
    <t>MNT-RASP-SLV-UP-SCFG2270-F6-F7</t>
  </si>
  <si>
    <t>Support Upgrade SCFG-02270-F6 to SCFG-02270-F7 Silver - RASP</t>
  </si>
  <si>
    <t>MNT-RASP-GLD-UP-SCFG2270-F6-F7</t>
  </si>
  <si>
    <t>Support Upgrade SCFG-02270-F6 to SCFG-02270-F7 Gold - RASP</t>
  </si>
  <si>
    <t>MNT-RASP-GPL-UP-SCFG2270-F6-F7</t>
  </si>
  <si>
    <t>Support Upgrade SCFG-02270-F6 to SCFG-02270-F7 Gold Plus - RASP</t>
  </si>
  <si>
    <t>MNT-RASP-PLT-UP-SCFG2270-F6-F7</t>
  </si>
  <si>
    <t>Support Upgrade SCFG-02270-F6 to SCFG-02270-F7 Platinum - RASP</t>
  </si>
  <si>
    <t>MNT-FSS-01-01</t>
  </si>
  <si>
    <t>SteelHead Focused Support Services - High Touch Standard</t>
  </si>
  <si>
    <t xml:space="preserve">Standard High Touch Focused Support Service for SteelHead. Should be quoted in addition to standard support and professional services. Excludes T&amp;E. See Support literature for full scope and deliverables. </t>
  </si>
  <si>
    <t>MNT-FSS-01-02</t>
  </si>
  <si>
    <t>SteelHead Focused Support Services - High Touch Premium</t>
  </si>
  <si>
    <t xml:space="preserve">Premium High Touch Focused Support Service for SteelHead. Should be quoted in addition to standard support and professional services. Excludes T&amp;E. See Support literature for full scope and deliverables. </t>
  </si>
  <si>
    <t xml:space="preserve">SteelFusion </t>
  </si>
  <si>
    <t>MNT-FSS-02-01</t>
  </si>
  <si>
    <t>SteelFusion Focused Support Services - High Touch Standard</t>
  </si>
  <si>
    <t xml:space="preserve">Standard High Touch Focused Support Service for SteelFusion. Should be quoted in addition to standard support and professional services. Excludes T&amp;E. See Support literature for full scope and deliverables. </t>
  </si>
  <si>
    <t>MNT-FSS-02-02</t>
  </si>
  <si>
    <t>SteelFusion Focused Support Services - High Touch Premium</t>
  </si>
  <si>
    <t xml:space="preserve">Premium High Touch Focused Support Service for SteelFusion. Should be quoted in addition to standard support and professional services. Excludes T&amp;E. See Support literature for full scope and deliverables. </t>
  </si>
  <si>
    <t xml:space="preserve">SteelCentral </t>
  </si>
  <si>
    <t>MNT-FSS-03-01</t>
  </si>
  <si>
    <t>SteelCentral Focused Support Services - High Touch Standard</t>
  </si>
  <si>
    <t xml:space="preserve">Standard High Touch Focused Support Service for SteelCentral. Should be quoted in addition to standard support and professional services. Excludes T&amp;E. See Support literature for full scope and deliverables. </t>
  </si>
  <si>
    <t>MNT-FSS-03-02</t>
  </si>
  <si>
    <t>SteelCentral Focused Support Services - High Touch Premium</t>
  </si>
  <si>
    <t xml:space="preserve">Premium High Touch Focused Support Service for SteelCentral. Should be quoted in addition to standard support and professional services. Excludes T&amp;E. See Support literature for full scope and deliverables. </t>
  </si>
  <si>
    <t>Focused Support Services  -  Parent sku to be selected in the configurator is FOCUSED-SUPPORT-SERVICES</t>
  </si>
  <si>
    <t>Enhanced Replacement System Support Contract - 
The Enhanced Replacement System Support Contract add-on allows customers with sensitive information to retain their whole System with</t>
  </si>
  <si>
    <t>Disk Drives and Memory Cards at the time of a service replacement activity.
Under standard Riverbed contract offerings, defective hardware becomes the property of Riverbed at the time of a service</t>
  </si>
  <si>
    <t>exchange and is required to be returned to Riverbed.  The Enhanced Replacement System Support
Contract add-on allows the customer to retain the defective System without incurring further</t>
  </si>
  <si>
    <t xml:space="preserve">charges, however the customer has no rights to continue to use the defective System, as the license to the defective System will be transferred to the replacement System.
Silver contracted
</t>
  </si>
  <si>
    <t xml:space="preserve">customers who purchase the Enhanced Replacement System Support Contract add-on and experience a memory device failure will receive an advance replacement System.
</t>
  </si>
  <si>
    <t>For APM this SKU is to be ordered in conjunction with the APM Virtual Eval Products with a 1 year term.   Customer engagements should order the standard evaluation product following</t>
  </si>
  <si>
    <t>the existing evaluation order process</t>
  </si>
  <si>
    <t>NFR - Virtual Products.    NFR licenses are not for Resale and are for Partner use only.   The sku below contains NFR products that are available for selection in the configurator.</t>
  </si>
  <si>
    <t>Gateway SteelConnect SDI-130W B010 Base FCC WiFi (includes power supply with plug variations)</t>
  </si>
  <si>
    <t>Evaluation Gateway SteelConnect SDI-130W B010-E Base FCC WiFi (includes power supply with plug variations)</t>
  </si>
  <si>
    <t>SDI-S48-B010</t>
  </si>
  <si>
    <t>SDI-S48-B010-E</t>
  </si>
  <si>
    <t>SUB-GLD-SDI-S48</t>
  </si>
  <si>
    <t>Subscription - SteelConnect SDI-S48 Switch (with Gold Support)</t>
  </si>
  <si>
    <t>Support FIPS License (CX255VSFE1000) - RASP</t>
  </si>
  <si>
    <t>Support SCPS License on 560 Series (RASP)</t>
  </si>
  <si>
    <t>Support SCPS License EX760 Series (RASP)</t>
  </si>
  <si>
    <t>Support FIPS License (CX755/770/EX760) - RASP</t>
  </si>
  <si>
    <t>Solution enablement for 1 NetExpress, up to 2 NetSharks, up to 2 Flow Gateways and up to 5 Virtual NetSharks. Service includes planning, design, configuration, documentation and knowledge transfer. Configuration includes definition and data collection validation for up to 5 applications, creation for up to 1 native dashboard and up to 1 application service map. Excludes T&amp;E. See Professional Services literature for full scope and deliverables.</t>
  </si>
  <si>
    <t>SUB-GLD-SDI-BW-001</t>
  </si>
  <si>
    <t>SUB-GLD-SDI-BW-002</t>
  </si>
  <si>
    <t>Models: SDI-130,SDI-130W,SDI-330</t>
  </si>
  <si>
    <t>SUB-GLD-SDI-BW-003</t>
  </si>
  <si>
    <t>SUB-GLD-SDI-BW-004</t>
  </si>
  <si>
    <t>SUB-GLD-SDI-BW-005</t>
  </si>
  <si>
    <t>Models: SDI-330,SDI-1030</t>
  </si>
  <si>
    <t>SUB-SDI-VGW-003</t>
  </si>
  <si>
    <t>Subscription VGW - 100M Bandwidth (includes SW Support)</t>
  </si>
  <si>
    <t>SUB-SDI-VGW-006</t>
  </si>
  <si>
    <t>Subscription VGW - 2.5G Bandwidth (includes SW Support)</t>
  </si>
  <si>
    <t>Rack mount kit (SDI-330,24)</t>
  </si>
  <si>
    <t>RMK-020</t>
  </si>
  <si>
    <t>SDI-1030-B010</t>
  </si>
  <si>
    <t>SteelConnect Datacenter Aggregator SDI-1030-B010</t>
  </si>
  <si>
    <t>SDI-1030-B010-E</t>
  </si>
  <si>
    <t>Eval SteelConnect Datacenter Aggregator SDI-1030-B010-E</t>
  </si>
  <si>
    <t>Models: SDI-S48, SDI-1030</t>
  </si>
  <si>
    <t>Rack mount kit (SDI-S48,SDI-1030)</t>
  </si>
  <si>
    <t>Promo skus</t>
  </si>
  <si>
    <t xml:space="preserve"> US LIST PRICE </t>
  </si>
  <si>
    <t xml:space="preserve"> DISC CAT </t>
  </si>
  <si>
    <t xml:space="preserve"> F </t>
  </si>
  <si>
    <t>SteelHead - Optimization Audit Services</t>
  </si>
  <si>
    <t>SteelHead Optimization Starter Audit Service</t>
  </si>
  <si>
    <t>Audit service for up to 100 SteelHeads and Interceptors, and for 1 SteelCentral Controller for SteelHead Mobile. Service includes planning, solution implementation, data collection, analysis, troubleshooting guidance and report. Analysis includes optimization performance, appliance system health and management integration. Excludes T&amp;E. See Professional Services literature for full scope and deliverables.</t>
  </si>
  <si>
    <t>SteelHead Optimization Standard Audit Service</t>
  </si>
  <si>
    <t>Audit service for up to 100 SteelHeads and Interceptors, and for 1 SteelCentral Controller for SteelHead Mobile including remediation assistance and appliance sizing evaluation. Service includes planning, solution implementation, data collection, analysis, troubleshooting guidance, change management guidance and report. Analysis includes optimization performance, appliance system health, management integration and appliance sizing evaluation. Excludes T&amp;E. See Professional Services literature for full scope and deliverables.</t>
  </si>
  <si>
    <t>SteelHead Optimization Advanced Audit Service</t>
  </si>
  <si>
    <t>Audit service for up to 100 SteelHeads and Interceptors, and for 1 SteelCentral Controller for SteelHead Mobile including remediation assistance, appliance sizing evaluation and business value analysis. Service includes planning, solution implementation, data collection, analysis, troubleshooting guidance, change management guidance and report. Analysis includes optimization performance, appliance system health, management integration, appliance sizing evaluation and business value analysis. Excludes T&amp;E. See Professional Services literature for full scope and deliverables.</t>
  </si>
  <si>
    <t>SteelConnect - Implementation Services</t>
  </si>
  <si>
    <t>SteelConnect - SD-WAN Migration Assessment Services</t>
  </si>
  <si>
    <t>SteelConnect - Time &amp; Materials, Expenses, Product Usage and Fixed Fee SKUs</t>
  </si>
  <si>
    <t>SteelFusion - Time &amp; Materials and Product Usage SKUs</t>
  </si>
  <si>
    <t>Professional Services</t>
  </si>
  <si>
    <t>Models: SDI-1030</t>
  </si>
  <si>
    <t>LIC-SCAN2-02170</t>
  </si>
  <si>
    <t>LIC-SCAN2-04170</t>
  </si>
  <si>
    <t>LIC-SCAN2-06170</t>
  </si>
  <si>
    <t>LIC-SCAN2-02170-E</t>
  </si>
  <si>
    <t>LIC-SCAN2-04170-E</t>
  </si>
  <si>
    <t>LIC-SCAN2-06170-E</t>
  </si>
  <si>
    <t>PAP-LIC-USR-1</t>
  </si>
  <si>
    <t>PAP-LIC-USR-1-E</t>
  </si>
  <si>
    <t>LIC-SCAN-ASA-SM</t>
  </si>
  <si>
    <t>LIC-SCAN-ASA-MD</t>
  </si>
  <si>
    <t>LIC-SCAN-ASA-LG</t>
  </si>
  <si>
    <t>LIC-SCAN-ASA-SM-E</t>
  </si>
  <si>
    <t>LIC-SCAN-ASA-MD-E</t>
  </si>
  <si>
    <t>LIC-SCAN-ASA-LG-E</t>
  </si>
  <si>
    <t>LIC-SCAN-WTA-SM</t>
  </si>
  <si>
    <t>LIC-SCAN-WTA-MD</t>
  </si>
  <si>
    <t>LIC-SCAN-WTA-LG</t>
  </si>
  <si>
    <t>LIC-SCAN-WTA-SM-E</t>
  </si>
  <si>
    <t>LIC-SCAN-WTA-MD-E</t>
  </si>
  <si>
    <t>LIC-SCAN-WTA-LG-E</t>
  </si>
  <si>
    <t>SteelCentral AppResponse 11  Application Stream Analysis Module, mid-range appliances</t>
  </si>
  <si>
    <t>SteelCentral AppResponse 11  Application Stream Analysis Module, large appliances</t>
  </si>
  <si>
    <t>SteelCentral AppResponse 11  2170 license</t>
  </si>
  <si>
    <t>SteelCentral AppResponse 11  4170 license</t>
  </si>
  <si>
    <t>SteelCentral AppResponse 11  6170 license</t>
  </si>
  <si>
    <t>Eval SteelCentral AppResponse 11  Application Stream Analysis Module, mid-range appliances</t>
  </si>
  <si>
    <t>Eval SteelCentral AppResponse 11  Application Stream Analysis Module, large appliances</t>
  </si>
  <si>
    <t>Eval SteelCentral AppResponse 11  2170 license</t>
  </si>
  <si>
    <t>Eval SteelCentral AppResponse 11  4170 license</t>
  </si>
  <si>
    <t>Eval SteelCentral AppResponse 11  6170 license</t>
  </si>
  <si>
    <t>MNT-PAP-LIC-USR-1</t>
  </si>
  <si>
    <t>MNT-RASP-PAP-LIC-USR-1</t>
  </si>
  <si>
    <t>Support - SteelCentral Packet Analyzer Plus - Fixed Quantity pricing for Quantities 1,5,10, and range 25-99999</t>
  </si>
  <si>
    <t>MNT-LIC-SCAN-ASA-SM</t>
  </si>
  <si>
    <t>MNT-LIC-SCAN-ASA-MD</t>
  </si>
  <si>
    <t>MNT-LIC-SCAN-ASA-LG</t>
  </si>
  <si>
    <t>MNT-LIC-SCAN-WTA-SM</t>
  </si>
  <si>
    <t>MNT-LIC-SCAN-WTA-MD</t>
  </si>
  <si>
    <t>MNT-LIC-SCAN-WTA-LG</t>
  </si>
  <si>
    <t>MNT-RASP-LIC-SCAN-ASA-SM</t>
  </si>
  <si>
    <t>SteelCentral AppResponse 11 Application Stream Analysis Module, small appliances RASP Support</t>
  </si>
  <si>
    <t>MNT-RASP-LIC-SCAN-ASA-MD</t>
  </si>
  <si>
    <t>SteelCentral AppResponse 11 Application Stream Analysis Module, mid-range appliances RASP Support</t>
  </si>
  <si>
    <t>MNT-RASP-LIC-SCAN-ASA-LG</t>
  </si>
  <si>
    <t>SteelCentral AppResponse 11 Application Stream Analysis Module, large appliances RASP Support</t>
  </si>
  <si>
    <t>MNT-RASP-LIC-SCAN-WTA-SM</t>
  </si>
  <si>
    <t>SteelCentral AppResponse 11 Web Transaction Analysis Module, small appliances RASP Support</t>
  </si>
  <si>
    <t>MNT-RASP-LIC-SCAN-WTA-MD</t>
  </si>
  <si>
    <t>SteelCentral AppResponse 11 Web Transaction Analysis Module, mid-range appliances RASP Support</t>
  </si>
  <si>
    <t>MNT-RASP-LIC-SCAN-WTA-LG</t>
  </si>
  <si>
    <t>SteelCentral AppResponse 11 Web Transaction Analysis Module, large appliances RASP Support</t>
  </si>
  <si>
    <t>SteelCentral Packet Analyzer Plus 1 User RASP Support</t>
  </si>
  <si>
    <t>SteelCentral AppResponse 11 Application Stream Analysis Module, small appliances Support</t>
  </si>
  <si>
    <t>SteelCentral AppResponse 11 Application Stream Analysis Module, mid-range appliances Support</t>
  </si>
  <si>
    <t>SteelCentral AppResponse 11 Application Stream Analysis Module, large appliances Support</t>
  </si>
  <si>
    <t>SteelCentral AppResponse 11 Web Transaction Analysis Module, small appliances Support</t>
  </si>
  <si>
    <t>SteelCentral AppResponse 11 Web Transaction Analysis Module, mid-range appliances Support</t>
  </si>
  <si>
    <t>SteelCentral AppResponse 11 Web Transaction Analysis Module, large appliances Support</t>
  </si>
  <si>
    <t>AppResponse 11 Software Options</t>
  </si>
  <si>
    <t>Solution enablement for 1 Standard NetProfiler, up to 2 NetSharks, up to 2 Flow Gateways and up to 10 Virtual NetSharks. Service includes planning, design, configuration, documentation and knowledge transfer. Configuration includes definition and data collection validation for up to 10 applications, creation for up to 2 native dashboards, up to 2 application service maps, up to 1 standard Portal dashboard, up to 1 custom Portal dashboard, up to 2 alerts and up to 5 custom reports. Excludes T&amp;E. See Professional Services literature for full scope and deliverables.</t>
  </si>
  <si>
    <t>Solution enablement for 1 Enterprise NetProfiler, up to 2 NetSharks, up to 2 Flow Gateways and up to 10 Virtual Sharks. Service includes planning, design, configuration, documentation and knowledge transfer. Configuration includes definition and data collection validation for up to 10 applications, creation for up to 2 native dashboards, up to 5 application service maps, up to 1 standard Portal dashboard per app, up to 2 custom Portal dashboards per app, up to 2 alerts per app, up to 10 custom reports, and up to 1 Portal application map per app. Excludes T&amp;E. See Professional Services literature for full scope and deliverables.</t>
  </si>
  <si>
    <t>SteelCentral Packet Analyzer Plus 1 User Support</t>
  </si>
  <si>
    <t>Packet Analysis Clients - for use with NetShark appliances</t>
  </si>
  <si>
    <t>Packet Analysis Clients - for use with AppResponse 11 appliances</t>
  </si>
  <si>
    <t>SteelCentral Packet Analyzer Plus - Fixed Quantity pricing for Quantities 1,5,10, and range 25-99999  - for use with AppResponse 11 appliances</t>
  </si>
  <si>
    <t>SteelCentral Pilot - Fixed Quantity pricing for Quantities 1,3,5,10,25,50 and range 100-99999   - for use with NetShark appliances</t>
  </si>
  <si>
    <t>SteelCentral Concurrent Pilot - for use with NetShark appliances</t>
  </si>
  <si>
    <t>UOM</t>
  </si>
  <si>
    <t>Each</t>
  </si>
  <si>
    <t>Month</t>
  </si>
  <si>
    <t>Year</t>
  </si>
  <si>
    <t>SVC-C-0101-PFPK-0501</t>
  </si>
  <si>
    <t>SVC-C-0101-PFPK-0502</t>
  </si>
  <si>
    <t>SVC-C-0101-PFPK-0503</t>
  </si>
  <si>
    <t>Modeler</t>
  </si>
  <si>
    <t>Evaluation Modeler</t>
  </si>
  <si>
    <t>SteelCentral NEOP and Modeler Support</t>
  </si>
  <si>
    <t>SteelCentral NEOP and Modeler RASP Support</t>
  </si>
  <si>
    <t>CCX-SUB-PERF-TIER5</t>
  </si>
  <si>
    <t>Subscription Cloud SteelHead Perf Tier5: 1 Gbps, 1K Conns</t>
  </si>
  <si>
    <t>CCX-SUB-PERF-TIER5-H</t>
  </si>
  <si>
    <t>Subscription Cloud SteelHead Perf Tier5 High: 1Gbps, 50K Conns</t>
  </si>
  <si>
    <t>CCX-SUB-PERF-TIER5-E</t>
  </si>
  <si>
    <t>Evaluation Subscription Cloud SteelHead Perf Tier5: 1 Gbps, 1K Conns</t>
  </si>
  <si>
    <t>CCX-PERF-TIER5-E</t>
  </si>
  <si>
    <t>CCX-SUB-PERF-TIER5-H-E</t>
  </si>
  <si>
    <t>Evaluation Subscription Cloud SteelHead Perf Tier5 High: 1Gbps, 50K Conns</t>
  </si>
  <si>
    <t>CCX-PERF-TIER5-H-E</t>
  </si>
  <si>
    <t>UPG-CCX-TO-PERF-TIER5</t>
  </si>
  <si>
    <t xml:space="preserve">Upgrade to Cloud SteelHead Perf Tier5 </t>
  </si>
  <si>
    <t>UPG-CCX-TO-PERF-TIER5-H</t>
  </si>
  <si>
    <t>Upgrade to Cloud SteelHead Perf Tier5 High Model</t>
  </si>
  <si>
    <t>SVC-C-0343-PFPK-0302</t>
  </si>
  <si>
    <t>SteelCentral  SaaS</t>
  </si>
  <si>
    <t>SteelCentral AppInternals Subscriptions - (Price Unit of measure is month.   Price breaks are based on number of agents)</t>
  </si>
  <si>
    <t>MNT-NETIMBASE</t>
  </si>
  <si>
    <t>Support NetIM Base</t>
  </si>
  <si>
    <t>MNT-RASP-NETIMBASE</t>
  </si>
  <si>
    <t>Support NetIM Base (RASP)</t>
  </si>
  <si>
    <t>MNT-NETIMSTD</t>
  </si>
  <si>
    <t>Support NetIM Standard</t>
  </si>
  <si>
    <t>MNT-RASP-NETIMSTD</t>
  </si>
  <si>
    <t>Support NetIM Standard (RASP)</t>
  </si>
  <si>
    <t>MNT-NETIMCOLLECT-S</t>
  </si>
  <si>
    <t xml:space="preserve">Support NetIM Collection Module -Small </t>
  </si>
  <si>
    <t>MNT-NETIMCOLLECT-M</t>
  </si>
  <si>
    <t xml:space="preserve">Support NetIM Collection Module -Medium </t>
  </si>
  <si>
    <t xml:space="preserve">Support NetIM Collect up to 3K devices </t>
  </si>
  <si>
    <t>MNT-NETIMCOLLECT-H</t>
  </si>
  <si>
    <t>Support NetIM Collection Module -High</t>
  </si>
  <si>
    <t xml:space="preserve">Support NetIM Collect up to 5K devices </t>
  </si>
  <si>
    <t>MNT-NETIMCOLLECT-VH</t>
  </si>
  <si>
    <t>Support NetIM Collection Module -Very High</t>
  </si>
  <si>
    <t xml:space="preserve">Support NetIM Collect up to 10K devices </t>
  </si>
  <si>
    <t>MNT-RASP-NETIMCOLLECT-S</t>
  </si>
  <si>
    <t>Support NetIM Collection Module -Small (RASP)</t>
  </si>
  <si>
    <t xml:space="preserve">RASP Support NetIM Collect up to 1K devices </t>
  </si>
  <si>
    <t>MNT-RASP-NETIMCOLLECT-M</t>
  </si>
  <si>
    <t>Support NetIM Collection Module -Medium (RASP)</t>
  </si>
  <si>
    <t xml:space="preserve">RASP Support NetIM Collect up to 3K devices </t>
  </si>
  <si>
    <t>MNT-RASP-NETIMCOLLECT-H</t>
  </si>
  <si>
    <t>Support NetIM Collection Module -High (RASP)</t>
  </si>
  <si>
    <t xml:space="preserve">RASP Support NetIM Collect up to 5K devices </t>
  </si>
  <si>
    <t>MNT-RASP-NETIMCOLLECT-VH</t>
  </si>
  <si>
    <t>Support NetIM Collection Module -Very High (RASP)</t>
  </si>
  <si>
    <t xml:space="preserve">RASP Support NetIM Collect up to 10K devices </t>
  </si>
  <si>
    <t>Subscription Cloud SteelHead Perf Tier4 High:  
500 Mbps, 30K Conns</t>
  </si>
  <si>
    <t>1U 8TB Base SteelCentral NetShark / AppResponse 11 appliance model 2170 configured</t>
  </si>
  <si>
    <t>2U 32TB, Base SteelCentral NetShark / AppResponse 11 appliance model 4170 configured</t>
  </si>
  <si>
    <t>2U expandable, Base SteelCentral NetShark / AppResponse 11 appliance model 6170 configured (requires a minimum of 1 and a maximum of 8 SUs, no mix and matching)</t>
  </si>
  <si>
    <t>Storage Unit, 48TB for SteelCentral NetShark / AppResponse 11</t>
  </si>
  <si>
    <t>Storage Unit, 72TB for SteelCentral NetShark / AppResponse 11</t>
  </si>
  <si>
    <t>Eval 1U 8TB Base SteelCentral NetShark / AppResponse 11 appliance model 2170 configured</t>
  </si>
  <si>
    <t>Eval 2U 32TB, Base SteelCentral NetShark / AppResponse 11 appliance model 4170 configured</t>
  </si>
  <si>
    <t>Eval 2U expandable, Base SteelCentral NetShark / AppResponse 11 appliance model 6170 configured (requires a minimum of 1 and a maximum of 8 SUs, no mix and matching)</t>
  </si>
  <si>
    <t>Eval Storage Unit, 48TB for SteelCentral NetShark / AppResponse 11</t>
  </si>
  <si>
    <t>Eval Storage Unit, 72TB for SteelCentral NetShark / AppResponse 11</t>
  </si>
  <si>
    <t>Eval SteelCentral Packet Analyzer Plus 1 User for AppResponse 11</t>
  </si>
  <si>
    <t>SteelCentral Packet Analyzer Plus 1 User for AppResponse 11</t>
  </si>
  <si>
    <t>SteelCentral NetShark model 2170 license</t>
  </si>
  <si>
    <t>SteelCentral NetShark model 4170 license</t>
  </si>
  <si>
    <t>SteelCentral NetShark model 6170 license</t>
  </si>
  <si>
    <t>Eval SteelCentral NetShark model 2170 license</t>
  </si>
  <si>
    <t>Eval SteelCentral NetShark model 4170 license</t>
  </si>
  <si>
    <t>Eval SteelCentral NetShark model 6170 license</t>
  </si>
  <si>
    <t>Eval SteelCentral NetShark Packet Analyzer Concurrent License 1</t>
  </si>
  <si>
    <t>SteelCentral Storage Units -- for NetShark and AppResponse 11</t>
  </si>
  <si>
    <t>Evaluation SteelCentral Storage Units -- for NetShark and AppResponse 11</t>
  </si>
  <si>
    <t>SUB-GLD-SDI-BW-007</t>
  </si>
  <si>
    <t>Models: SDI-5030</t>
  </si>
  <si>
    <t>SDI-5030-B010</t>
  </si>
  <si>
    <t>SteelConnect Datacenter Aggregator SDI-5030-B010</t>
  </si>
  <si>
    <t>SDI-5030-B010-E</t>
  </si>
  <si>
    <t>Eval SteelConnect Datacenter Aggregator SDI-5030-B010-E</t>
  </si>
  <si>
    <t>SDI-5030-B010-C</t>
  </si>
  <si>
    <t>SDI-5030-B010-E-C</t>
  </si>
  <si>
    <t>SteelHead-SD</t>
  </si>
  <si>
    <t>CXA-00570-B220</t>
  </si>
  <si>
    <t>SteelHead CXA 570-SD B220 with RiOS &amp; SDI-VGW, BMC Module</t>
  </si>
  <si>
    <t>CXA-00570-B220-E</t>
  </si>
  <si>
    <t>Eval SteelHead CXA 570-SD B220 with RiOS &amp; SDI-VGW, BMC Module</t>
  </si>
  <si>
    <t>CXA-00770-B220</t>
  </si>
  <si>
    <t>SteelHead CXA 770-SD B220 with RiOS &amp; SDI-VGW, BMC Module</t>
  </si>
  <si>
    <t>CXA-00770-B220-E</t>
  </si>
  <si>
    <t>Eval SteelHead CXA 770-SD B220 with RiOS &amp; SDI-VGW, BMC Module</t>
  </si>
  <si>
    <t>CXA-03070-B210</t>
  </si>
  <si>
    <t>SteelHead CXA 3070-SD B210 with RiOS &amp; SDI-VGW, BMC Module</t>
  </si>
  <si>
    <t>CXA-03070-B210-E</t>
  </si>
  <si>
    <t>Eval SteelHead CXA 3070-SD B210 with RiOS &amp; SDI-VGW, BMC Module</t>
  </si>
  <si>
    <t>CXA-03070-B210-E-C</t>
  </si>
  <si>
    <t>Eval SteelHead CXA 3070-SD B210 with RiOS &amp; SDI-VGW, BMC Module (Configured)</t>
  </si>
  <si>
    <t>CXA-00570-B120</t>
  </si>
  <si>
    <t>Steelhead-SD ready CXA 570 B120 with RiOS, BMC Module</t>
  </si>
  <si>
    <t>CXA-00570-B120-E</t>
  </si>
  <si>
    <t>Eval Steelhead-SD ready CXA 570 B120 with RiOS, BMC Module</t>
  </si>
  <si>
    <t>CXA-00770-B120</t>
  </si>
  <si>
    <t>Steelhead-SD ready CXA 770 B120 with RiOS, BMC Module</t>
  </si>
  <si>
    <t>CXA-00770-B120-E</t>
  </si>
  <si>
    <t>Eval Steelhead-SD ready CXA 770 B120 with RiOS, BMC Module</t>
  </si>
  <si>
    <t>CXA-03070-B110</t>
  </si>
  <si>
    <t>Steelhead-SD ready CXA 3070 B110 with RiOS</t>
  </si>
  <si>
    <t>CXA-03070-B110-C</t>
  </si>
  <si>
    <t>Steelhead-SD ready CXA 3070 B110 with RiOS (configured)</t>
  </si>
  <si>
    <t>CXA-03070-B110-E</t>
  </si>
  <si>
    <t>Eval Steelhead-SD ready CXA 3070 B110 with RiOS</t>
  </si>
  <si>
    <t>CXA-03070-B110-E-C</t>
  </si>
  <si>
    <t>Eval Steelhead-SD ready CXA 3070 B110 with RiOS (configured)</t>
  </si>
  <si>
    <t>SteelCentral Aternity</t>
  </si>
  <si>
    <t>LIC-ATNY-PERPETUAL</t>
  </si>
  <si>
    <t>LIC-ATNY-PERPETUAL-E</t>
  </si>
  <si>
    <t>ATNY-SUB</t>
  </si>
  <si>
    <t>ATNY-SAAS</t>
  </si>
  <si>
    <t>ATNY-MB2C-SUB</t>
  </si>
  <si>
    <t>ATNY-ESSENTIALS-SAAS</t>
  </si>
  <si>
    <t>ATNY-HOSTING</t>
  </si>
  <si>
    <t>MNT-ATNY</t>
  </si>
  <si>
    <t>Support for Aternity Enterprise End Point License</t>
  </si>
  <si>
    <t>MNT-RASP-ATNY</t>
  </si>
  <si>
    <t>RASP Support for Aternity Enterprise End Point License</t>
  </si>
  <si>
    <t>Support - SteelCentral Aternity</t>
  </si>
  <si>
    <t>SVC-C-0361-PFPK-0301</t>
  </si>
  <si>
    <t>SteelCentral Aternity SaaS Starter Implementation Service</t>
  </si>
  <si>
    <t>Solution enablement for up to 1 SteelCentral Aternity SaaS environment with up to 5,000 end-points. Service includes planning, design, configuration, documentation and knowledge transfer. Configuration includes out-of-the-box application and webpage monitoring for up to 8 use cases. Knowledge Transfer of use cases for up to 3 teams. Excludes T&amp;E. See Professional Services literature for full scope and deliverables.</t>
  </si>
  <si>
    <t>SVC-C-0361-PFPK-0302</t>
  </si>
  <si>
    <t>SteelCentral Aternity SaaS Standard Implementation Service</t>
  </si>
  <si>
    <t>Solution enablement for up to 1 SteelCentral Aternity SaaS environment with up to 10,000 end-points. Service includes planning, design, configuration, documentation and knowledge transfer. Configuration includes business monitor creation for up to 1 off-the-shelf application with up to 10 activities, for up to 8 use cases. Knowledge Transfer of use cases for up to 3 teams. Excludes T&amp;E. See Professional Services literature for full scope and deliverables.</t>
  </si>
  <si>
    <t>SVC-C-0362-PFPK-0302</t>
  </si>
  <si>
    <t>SteelCentral Aternity Standard Implementation Service</t>
  </si>
  <si>
    <t>Solution enablement for up to 1 SteelCentral Aternity On-Prem environment with up to 10,000 end-points. Service includes planning, design, configuration, documentation and knowledge transfer. Configuration includes business monitor creation for up to 1 off-the-shelf application for up to 10 actvities and for up to 8 use cases. Knowledge Transfer of use cases for up to 3 teams. Excludes T&amp;E. See Professional Services literature for full scope and deliverables.</t>
  </si>
  <si>
    <t>SVC-C-0360-PFPK-0301</t>
  </si>
  <si>
    <t>SteelCentral Aternity Business Activity Monitor Creation Service</t>
  </si>
  <si>
    <t>Creation service for up to 1 business monitor for up to 1 off-the-shelf application with up to 10 activities. Service includes planning and configuration. Requires existing SteelCentral Aternity deployment. Excludes T&amp;E. See Professional Services literature for full scope and deliverables.</t>
  </si>
  <si>
    <t>SVC-C-0360-PFPK-0311</t>
  </si>
  <si>
    <t>SteelCentral Aternity Migration to SaaS Service</t>
  </si>
  <si>
    <t>Migration service to a SaaS deployment from up to 1 on-premise deployment with up to 10,000 end-points. Service includes planning and configuration. Migration includes existing business monitors and activities, and does not include migrating legacy performance data, or adding or modifying monitors or activities. Excludes T&amp;E. See Professional Services literature for full scope and deliverables.</t>
  </si>
  <si>
    <t>SVC-C-0360-THLC-0000</t>
  </si>
  <si>
    <t>SteelCentral Aternity Time and Materials Consulting per Hour</t>
  </si>
  <si>
    <t>SteelCentral Aternity Time and Materials Consulting per hour charges which may be utilized for any of the following: project planning, technical design, implementation, best practice sharing, environmental review or knowledge transfer. Excludes T&amp;E.</t>
  </si>
  <si>
    <t>SVC-C-0360-THLP-0000</t>
  </si>
  <si>
    <t>SteelCentral Aternity Time and Materials Project Management per Hour</t>
  </si>
  <si>
    <t>SteelHead-SD VGW Subscriptions - Monthly Pricing.  Requires order sizes 12, 36 or 60 Month</t>
  </si>
  <si>
    <t>Models: SDI-S48</t>
  </si>
  <si>
    <t>TRC-3-QSFP-DAC</t>
  </si>
  <si>
    <t>TRC-3-QSFP-DAC-E</t>
  </si>
  <si>
    <t>QSFP+ - 40GbE DAC</t>
  </si>
  <si>
    <t>Eval QSFP+ - 40GbE DAC</t>
  </si>
  <si>
    <t>Virtual SteelCentral AppResponse 11</t>
  </si>
  <si>
    <t>VSCAN-00100</t>
  </si>
  <si>
    <t>SteelCentral AppResponse 11 100v - 100 GB Disk</t>
  </si>
  <si>
    <t>VSCAN-00500</t>
  </si>
  <si>
    <t>SteelCentral AppResponse 11 500v - 2 TB Disk</t>
  </si>
  <si>
    <t>VSCAN-02000</t>
  </si>
  <si>
    <t>SteelCentral AppResponse 11 2000v - 8 TB Disk</t>
  </si>
  <si>
    <t>VSCAN-FLOW</t>
  </si>
  <si>
    <t>SteelCentral AppResponse 11 vFLow - Flow export only</t>
  </si>
  <si>
    <t>Evaluation Virtual SteelCentral AppResponse 11</t>
  </si>
  <si>
    <t>VSCAN-00100-E</t>
  </si>
  <si>
    <t>Eval SteelCentral AppResponse 11 100v - 100 GB Disk</t>
  </si>
  <si>
    <t>VSCAN-00500-E</t>
  </si>
  <si>
    <t>Eval SteelCentral AppResponse 11 500v - 2 TB Disk</t>
  </si>
  <si>
    <t>VSCAN-02000-E</t>
  </si>
  <si>
    <t>Eval SteelCentral AppResponse 11 2000v - 8 TB Disk</t>
  </si>
  <si>
    <t>VSCAN-FLOW-E</t>
  </si>
  <si>
    <t>Eval SteelCentral AppResponse 11 vFLow - Flow export only</t>
  </si>
  <si>
    <t>LIC-SCAN-ASA-VS</t>
  </si>
  <si>
    <t>SteelCentral AppResponse 11  Application Stream Analysis Module, small virtual</t>
  </si>
  <si>
    <t>SteelCentral AppResponse 11  Application Stream Analysis Module, small virtual, models VSCAN-100, VSCAN-500</t>
  </si>
  <si>
    <t>LIC-SCAN-WTA-VS</t>
  </si>
  <si>
    <t>SteelCentral AppResponse 11  Web Transaction Analysis Module, small virtual, models VSCAN-100, VSCAN-500</t>
  </si>
  <si>
    <t>LIC-SCAN-ASA-VS-E</t>
  </si>
  <si>
    <t>Eval SteelCentral AppResponse 11  Application Stream Analysis Module, small virtual</t>
  </si>
  <si>
    <t>Eval SteelCentral AppResponse 11  Application Stream Analysis Module, small virtual, models VSCAN-100, VSCAN-500</t>
  </si>
  <si>
    <t>LIC-SCAN-WTA-VS-E</t>
  </si>
  <si>
    <t>Eval SteelCentral AppResponse 11  Web Transaction Analysis Module, small virtual, models VSCAN-100, VSCAN-500</t>
  </si>
  <si>
    <t>SteelCentral AppResponse 11  Application Stream Analysis Module, small</t>
  </si>
  <si>
    <t>Eval SteelCentral AppResponse 11  Application Stream Analysis Module, small</t>
  </si>
  <si>
    <t>Eval SteelCentral AppResponse 11  Web Transaction Analysis Module, small</t>
  </si>
  <si>
    <t>Support Virtual SteelCentral AppResponse 11</t>
  </si>
  <si>
    <t>MNT-VSCAN-00100</t>
  </si>
  <si>
    <t>SteelCentral AppResponse 11 100v - 100 GB Disk Support</t>
  </si>
  <si>
    <t>MNT-RASP-VSCAN-00100</t>
  </si>
  <si>
    <t>SteelCentral AppResponse 11 100v - 100 GB Disk Support RASP</t>
  </si>
  <si>
    <t>MNT-VSCAN-00500</t>
  </si>
  <si>
    <t>SteelCentral AppResponse 11 500v - 2 TB Disk Support</t>
  </si>
  <si>
    <t>MNT-RASP-VSCAN-00500</t>
  </si>
  <si>
    <t>SteelCentral AppResponse 11 500v - 2 TB Disk Support RASP</t>
  </si>
  <si>
    <t>MNT-VSCAN-02000</t>
  </si>
  <si>
    <t>SteelCentral AppResponse 11 2000v - 8 TB Disk Support</t>
  </si>
  <si>
    <t>MNT-RASP-VSCAN-02000</t>
  </si>
  <si>
    <t>SteelCentral AppResponse 11 2000v - 8 TB Disk Support RASP</t>
  </si>
  <si>
    <t>MNT-VSCAN-FLOW</t>
  </si>
  <si>
    <t>SteelCentral AppResponse 11 vFLow - Flow export only Support</t>
  </si>
  <si>
    <t>MNT-RASP-VSCAN-FLOW</t>
  </si>
  <si>
    <t>SteelCentral AppResponse 11 vFLow - Flow export only Support RASP</t>
  </si>
  <si>
    <t>MNT-LIC-SCAN-ASA-VS</t>
  </si>
  <si>
    <t>SteelCentral AppResponse 11 Application Stream Analysis Module, small virtual Support</t>
  </si>
  <si>
    <t>MNT-LIC-SCAN-WTA-VS</t>
  </si>
  <si>
    <t>SteelCentral AppResponse 11 Web Transaction Analysis Module, small virtual Support</t>
  </si>
  <si>
    <t>Support Virtual SteelCentral AppResponse 11 (RASP)</t>
  </si>
  <si>
    <t>Configurable Memory</t>
  </si>
  <si>
    <t>MEM-2100-32</t>
  </si>
  <si>
    <t>32 GB Memory</t>
  </si>
  <si>
    <t>Models: SFED-02100</t>
  </si>
  <si>
    <t>MEM-2100-32-C</t>
  </si>
  <si>
    <t>32 GB Memory Upgrade (Configured)</t>
  </si>
  <si>
    <t>MEM-2100-32-E-C</t>
  </si>
  <si>
    <t>Eval 32 GB Memory Upgrade (Configured)</t>
  </si>
  <si>
    <t>MEM-2200-48</t>
  </si>
  <si>
    <t>48 GB Memory</t>
  </si>
  <si>
    <t>Models: SFED-02200</t>
  </si>
  <si>
    <t>MEM-2200-48-C</t>
  </si>
  <si>
    <t>48 GB Memory Option (Configured)</t>
  </si>
  <si>
    <t>MEM-2200-48-E-C</t>
  </si>
  <si>
    <t>Eval 48 GB Memory Option (Configured)</t>
  </si>
  <si>
    <t>MEM-3100-64</t>
  </si>
  <si>
    <t>64 GB Memory</t>
  </si>
  <si>
    <t>Models: SFED-03100</t>
  </si>
  <si>
    <t>MEM-3100-64-C</t>
  </si>
  <si>
    <t>64 GB Memory Option (Configured)</t>
  </si>
  <si>
    <t>MEM-3100-64-E-C</t>
  </si>
  <si>
    <t>Eval 64 GB Memory Option (Configured)</t>
  </si>
  <si>
    <t>Configurable Memory for Evaluation systems</t>
  </si>
  <si>
    <t>MNT-RASP-LIC-SCAN-ASA-VS</t>
  </si>
  <si>
    <t>SteelCentral AppResponse 11 Application Stream Analysis Module, small virtual appliances RASP Support</t>
  </si>
  <si>
    <t>MNT-RASP-LIC-SCAN-WTA-VS</t>
  </si>
  <si>
    <t>SteelCentral AppResponse 11 Web Transaction Analysis Module, small virtual appliances RASP Support</t>
  </si>
  <si>
    <t>SteelConnect Datacenter Aggregator SDI-5030-B010-C</t>
  </si>
  <si>
    <t>Eval SteelConnect Datacenter Aggregator SDI-5030-B010-E-C</t>
  </si>
  <si>
    <t>SteelCentral Configurable Options</t>
  </si>
  <si>
    <t>SteelCentral AppInternals SaaS Standard Implementation Service</t>
  </si>
  <si>
    <t>Models: SteelFusion SFED-2100,2200,3100,3200,5100 EX1160/EX1260/EX1360/CX1555/CX5055/CX7055</t>
  </si>
  <si>
    <t>Eval SteelHead CX Cloud Perf Tier4 400 Mbps, 1K Connection Model</t>
  </si>
  <si>
    <t>Eval SteelHead CX Cloud Perf Tier4 High 400 Mbps, 30K Connection Model</t>
  </si>
  <si>
    <t>Subscription Cloud SteelHead Perf Tier4 500 Mbps, 1K Conns</t>
  </si>
  <si>
    <t>Subscription-based Cloud SteelHead Performance Tier4 500 Mbps Throughput, 1K Connections</t>
  </si>
  <si>
    <t xml:space="preserve">SteelFusion NFS Option </t>
  </si>
  <si>
    <t>LIC-SFNFS</t>
  </si>
  <si>
    <t>LIC-SFNFS-E</t>
  </si>
  <si>
    <t>SteelFusion NFS License   SUPPORT included in HW</t>
  </si>
  <si>
    <t>Eval SteelFusion NFS License</t>
  </si>
  <si>
    <t>NFS for SteelFusion - Requires OS-NFS or OS-NFS-CUSTOM</t>
  </si>
  <si>
    <t>Virtual Steelhead X0</t>
  </si>
  <si>
    <t>TAP-LIC-USR-1</t>
  </si>
  <si>
    <t>SteelCental Transaction Analyzer Plus license 1</t>
  </si>
  <si>
    <t>TAP-LIC-USR-1-E</t>
  </si>
  <si>
    <t>Eval SteelCental Transaction Analyzer Plus license 1</t>
  </si>
  <si>
    <t>SteelCental Transaction Analyzer Plus license 1 (includes Packet Analyzer Plus license)</t>
  </si>
  <si>
    <t>Eval SteelCental Transaction Analyzer Plus license 1 (includes Packet Analyzer Plus license)</t>
  </si>
  <si>
    <t>MNT-TAP-LIC-USR-1</t>
  </si>
  <si>
    <t>MNT-RASP-TAP-LIC-USR-1</t>
  </si>
  <si>
    <t>Configurator Selection for first order</t>
  </si>
  <si>
    <t>ATNY-PERPETUAL-PTO</t>
  </si>
  <si>
    <t>ADDON-ATNY-PERPETUAL-PTO</t>
  </si>
  <si>
    <t>ATNY-SUB-PTO</t>
  </si>
  <si>
    <t>ADDON-ATNY-SUB-PTO</t>
  </si>
  <si>
    <t>ATNY-SAAS-PTO</t>
  </si>
  <si>
    <t>ADDON-ATNY-SAAS-PTO</t>
  </si>
  <si>
    <t>ATNY-MB2C-SUB-PTO</t>
  </si>
  <si>
    <t>ADDON-ATNY-MB2C-SUB-PTO</t>
  </si>
  <si>
    <t>ATNY-ESSENTIALS-SAAS-PTO</t>
  </si>
  <si>
    <t>ADDON-ATNY-ESSENTIALS-SAAS-PTO</t>
  </si>
  <si>
    <t>Configurator Selection for Addon (Range Start=1)</t>
  </si>
  <si>
    <t>Support - Packet Analysis Clients - for use with AppResponse 11 appliances</t>
  </si>
  <si>
    <t>VCX-SUB-010</t>
  </si>
  <si>
    <t xml:space="preserve">Subscription Virtual Steelhead VCX-10 </t>
  </si>
  <si>
    <t xml:space="preserve">Monthly Subscription for  Virtual Steelhead (2 Mbps, 50 conn), SW Support included </t>
  </si>
  <si>
    <t>VCX-SUB-020</t>
  </si>
  <si>
    <t xml:space="preserve">Subscription Virtual Steelhead VCX-20 </t>
  </si>
  <si>
    <t xml:space="preserve">Monthly Subscription for Virtual Steelhead (5Mbps, 200 conn), SW Support included </t>
  </si>
  <si>
    <t>VCX-SUB-030</t>
  </si>
  <si>
    <t xml:space="preserve">Subscription Virtual Steelhead VCX-30 </t>
  </si>
  <si>
    <t xml:space="preserve">Monthly Subscription for Virtual Steelhead (10 Mbps, 500 conn), SW Support included </t>
  </si>
  <si>
    <t>VCX-SUB-040</t>
  </si>
  <si>
    <t xml:space="preserve">Subscription Virtual Steelhead VCX-40 </t>
  </si>
  <si>
    <t xml:space="preserve">Monthly Subscription for Virtual Steelhead (20 Mbps, 1000 conn), SW Support included </t>
  </si>
  <si>
    <t>VCX-SUB-050</t>
  </si>
  <si>
    <t xml:space="preserve">Subscription Virtual Steelhead VCX-50 </t>
  </si>
  <si>
    <t xml:space="preserve">Monthly Subscription for Virtual Steelhead (50 Mbps, 2000 conn), SW Support included </t>
  </si>
  <si>
    <t>VCX-SUB-060</t>
  </si>
  <si>
    <t xml:space="preserve">Subscription Virtual Steelhead VCX-60 </t>
  </si>
  <si>
    <t xml:space="preserve">Monthly Subscription for Virtual Steelhead (100 Mbps, 5K conn), SW Support included </t>
  </si>
  <si>
    <t>VCX-SUB-070</t>
  </si>
  <si>
    <t xml:space="preserve">Subscription Virtual Steelhead VCX-70 </t>
  </si>
  <si>
    <t xml:space="preserve">Monthly Subscription for  Virtual Steelhead (200 Mbps, 12K conn), SW Support included </t>
  </si>
  <si>
    <t>VCX-SUB-090</t>
  </si>
  <si>
    <t xml:space="preserve">Subscription Virtual Steelhead VCX-90 </t>
  </si>
  <si>
    <t xml:space="preserve">Monthly Subscription for Virtual Steelhead (1 Gbps, 100K conn), SW Support included </t>
  </si>
  <si>
    <t xml:space="preserve">Evaluation Virtual Steelhead </t>
  </si>
  <si>
    <t>VCX-010-E</t>
  </si>
  <si>
    <t xml:space="preserve">Evaluation Virtual Steelhead VCX-10 </t>
  </si>
  <si>
    <t>VCX-020-E</t>
  </si>
  <si>
    <t xml:space="preserve">Evaluation Virtual Steelhead VCX-20 </t>
  </si>
  <si>
    <t>VCX-030-E</t>
  </si>
  <si>
    <t xml:space="preserve">Evaluation Virtual Steelhead VCX-30 </t>
  </si>
  <si>
    <t>VCX-040-E</t>
  </si>
  <si>
    <t xml:space="preserve">Evaluation Virtual Steelhead VCX-40 </t>
  </si>
  <si>
    <t>VCX-050-E</t>
  </si>
  <si>
    <t xml:space="preserve">Evaluation Virtual Steelhead VCX-50 </t>
  </si>
  <si>
    <t>VCX-060-E</t>
  </si>
  <si>
    <t xml:space="preserve">Evaluation Virtual Steelhead VCX-60 </t>
  </si>
  <si>
    <t>VCX-070-E</t>
  </si>
  <si>
    <t xml:space="preserve">Evaluation Virtual Steelhead VCX-70 </t>
  </si>
  <si>
    <t>VCX-080-E</t>
  </si>
  <si>
    <t xml:space="preserve">Evaluation Virtual Steelhead VCX-80 </t>
  </si>
  <si>
    <t>VCX-090-E</t>
  </si>
  <si>
    <t xml:space="preserve">Evaluation Virtual Steelhead VCX-90 </t>
  </si>
  <si>
    <t>Models: SFED-2100-E, SFED-2200-E,SFED-3100-E,SFED-3200-E,SFED-5100-E, SFCR-3500-E, VGC-1500-E</t>
  </si>
  <si>
    <t>Models: SFED-2100, SFED-2200,SFED-3100,SFED-3200,SFED-5100, SFCR-3500, VGC-1500</t>
  </si>
  <si>
    <t>SteelCentral AppResponse 11  Web Transaction Analysis Module, small; models VSCAN-2000, 2170, ARX-2200</t>
  </si>
  <si>
    <t>SteelCentral AppResponse 11  Web Transaction Analysis Module, mid-range appliances, models 4170, ARX-3300, ARX-3800</t>
  </si>
  <si>
    <t>Evaluation Virtual Steelhead (2 Mbps, 50 conn)</t>
  </si>
  <si>
    <t>Evaluation Virtual Steelhead (5Mbps, 200 conn)</t>
  </si>
  <si>
    <t>Evaluation Virtual Steelhead (10 Mbps, 500 conn)</t>
  </si>
  <si>
    <t>Evaluation Virtual Steelhead (20 Mbps, 1000 conn)</t>
  </si>
  <si>
    <t>Evaluation Virtual Steelhead (50 Mbps, 2000 conn)</t>
  </si>
  <si>
    <t>Evaluation Virtual Steelhead (200 Mbps, 12K conn)</t>
  </si>
  <si>
    <t>Evaluation Virtual Steelhead (1 Gbps, 100K conn)</t>
  </si>
  <si>
    <t>Evaluation Virtual Steelhead (100 Mbps, 5K conn)</t>
  </si>
  <si>
    <t>SCAN-08170-B010-C</t>
  </si>
  <si>
    <t>LIC-SCAN2-08170</t>
  </si>
  <si>
    <t>SteelCentral AppResponse 11 model 8170 license</t>
  </si>
  <si>
    <t>UPC-SC</t>
  </si>
  <si>
    <t>Upgrade charge for SCAN-6170.  Requires purchase of SCAN-8170 and return of SCAN-6170 unit (via sales ops)</t>
  </si>
  <si>
    <t>SCAN-08170-B010-E-C</t>
  </si>
  <si>
    <t>LIC-SCAN2-08170-E</t>
  </si>
  <si>
    <t>Eval SteelCentral AppResponse 11 model 8170 license</t>
  </si>
  <si>
    <t>LIC-SCAN-ASA-XL</t>
  </si>
  <si>
    <t>SteelCentral AppResponse 11 Application Stream Analysis Module, extra-large appliances</t>
  </si>
  <si>
    <t>LIC-SCAN-ASA-XL-E</t>
  </si>
  <si>
    <t>Eval SteelCentral AppResponse 11 Application Stream Analysis Module, extra-large appliances</t>
  </si>
  <si>
    <t>LIC-SCAN-WTA-XL</t>
  </si>
  <si>
    <t>LIC-SCAN-WTA-XL-E</t>
  </si>
  <si>
    <t>LIC-SCAN-DBA-VS</t>
  </si>
  <si>
    <t>SteelCentral AppResponse 11  Database Analysis Module, small virtual, models VSCAN-100, VSCAN-500</t>
  </si>
  <si>
    <t>LIC-SCAN-DBA-SM</t>
  </si>
  <si>
    <t>LIC-SCAN-DBA-MD</t>
  </si>
  <si>
    <t>SteelCentral AppResponse 11  Database Analysis Module, mid-range appliances, models 4170, ARX-3300, ARX-3800</t>
  </si>
  <si>
    <t>LIC-SCAN-DBA-LG</t>
  </si>
  <si>
    <t>LIC-SCAN-DBA-XL</t>
  </si>
  <si>
    <t>LIC-SCAN-DBA-VS-E</t>
  </si>
  <si>
    <t>Eval SteelCentral AppResponse 11 Database Analysis Module, small virtual appliances</t>
  </si>
  <si>
    <t>Eval SteelCentral AppResponse 11  Database Analysis Module, small virtual, models VSCAN-100, VSCAN-500</t>
  </si>
  <si>
    <t>LIC-SCAN-DBA-SM-E</t>
  </si>
  <si>
    <t>Eval SteelCentral AppResponse 11 Database Analysis Module, small appliances</t>
  </si>
  <si>
    <t>LIC-SCAN-DBA-MD-E</t>
  </si>
  <si>
    <t>Eval SteelCentral AppResponse 11  Database Analysis Module, mid-range appliances, models 4170, ARX-3300, ARX-3800</t>
  </si>
  <si>
    <t>LIC-SCAN-DBA-LG-E</t>
  </si>
  <si>
    <t>LIC-SCAN-DBA-XL-E</t>
  </si>
  <si>
    <t>HDD-3-001</t>
  </si>
  <si>
    <t>1TB SATA Disk Drive (3.5) (Spare)</t>
  </si>
  <si>
    <t>FAN-3-1U-KIT</t>
  </si>
  <si>
    <t>MEM-3-002</t>
  </si>
  <si>
    <t>16GB RAM (Spare)</t>
  </si>
  <si>
    <t>MNT-SLV-SCAN-08170</t>
  </si>
  <si>
    <t>SteelCentral AppResponse 11 model 8170 Silver Support</t>
  </si>
  <si>
    <t>MNT-GLD-SCAN-08170</t>
  </si>
  <si>
    <t>SteelCentral AppResponse 11 model 8170 Gold Support</t>
  </si>
  <si>
    <t>MNT-GPL-SCAN-08170</t>
  </si>
  <si>
    <t>SteelCentral AppResponse 11 model 8170 Gold Plus Support</t>
  </si>
  <si>
    <t>MNT-PLT-SCAN-08170</t>
  </si>
  <si>
    <t>SteelCentral AppResponse 11 model 8170 Platinum Support</t>
  </si>
  <si>
    <t>MNT-RASP-SLV-SCAN-08170</t>
  </si>
  <si>
    <t>SteelCentral AppResponse 11 model 8170 Silver RASP Support</t>
  </si>
  <si>
    <t>MNT-RASP-GLD-SCAN-08170</t>
  </si>
  <si>
    <t>SteelCentral AppResponse 11 model 8170 Gold RASP Support</t>
  </si>
  <si>
    <t>MNT-RASP-GPL-SCAN-08170</t>
  </si>
  <si>
    <t>SteelCentral AppResponse 11 model 8170 Gold Plus RASP Support</t>
  </si>
  <si>
    <t>MNT-RASP-PLT-SCAN-08170</t>
  </si>
  <si>
    <t>SteelCentral AppResponse 11 model 8170 Platinum RASP Support</t>
  </si>
  <si>
    <t>MNT-LIC-SCAN-ASA-XL</t>
  </si>
  <si>
    <t>SteelCentral AppResponse 11 Application Stream Analysis Module, extra-large appliances support</t>
  </si>
  <si>
    <t>MNT-LIC-SCAN-WTA-XL</t>
  </si>
  <si>
    <t>SteelCentral AppResponse 11 Web Transaction Analysis Module, extra-large appliances support</t>
  </si>
  <si>
    <t>MNT-RASP-LIC-SCAN-ASA-XL</t>
  </si>
  <si>
    <t>MNT-RASP-LIC-SCAN-WTA-XL</t>
  </si>
  <si>
    <t>Support AppResponse 11 Database Analysis Module Configurable Options</t>
  </si>
  <si>
    <t>MNT-LIC-SCAN-DBA-VS</t>
  </si>
  <si>
    <t>SteelCentral AppResponse 11 Database Analysis Module, small virtual appliances support</t>
  </si>
  <si>
    <t>MNT-LIC-SCAN-DBA-SM</t>
  </si>
  <si>
    <t>SteelCentral AppResponse 11 Database Analysis Module, small appliances support</t>
  </si>
  <si>
    <t>MNT-LIC-SCAN-DBA-MD</t>
  </si>
  <si>
    <t>SteelCentral AppResponse 11 Database Analysis Module, mid-range appliances support</t>
  </si>
  <si>
    <t>MNT-LIC-SCAN-DBA-LG</t>
  </si>
  <si>
    <t>SteelCentral AppResponse 11 Database Analysis Module, large appliances support</t>
  </si>
  <si>
    <t>MNT-LIC-SCAN-DBA-XL</t>
  </si>
  <si>
    <t>SteelCentral AppResponse 11 Database Analysis Module, extra-large appliances support</t>
  </si>
  <si>
    <t>RASP Support AppResponse 11 Database Analysis Module Configurable Options</t>
  </si>
  <si>
    <t>MNT-RASP-LIC-SCAN-DBA-VS</t>
  </si>
  <si>
    <t>MNT-RASP-LIC-SCAN-DBA-SM</t>
  </si>
  <si>
    <t>MNT-RASP-LIC-SCAN-DBA-MD</t>
  </si>
  <si>
    <t>MNT-RASP-LIC-SCAN-DBA-LG</t>
  </si>
  <si>
    <t>MNT-RASP-LIC-SCAN-DBA-XL</t>
  </si>
  <si>
    <t>CCX-SUB-PERF-TIER1</t>
  </si>
  <si>
    <t>Subscription Cloud SteelHead Perf Tier1 10 Mbps, 1250 Conns</t>
  </si>
  <si>
    <t>Subscription-based Cloud SteelHead Performance Tier1 10Mbps Throughput, 1250 Connections</t>
  </si>
  <si>
    <t>CCX-SUB-PERF-TIER2</t>
  </si>
  <si>
    <t>Subscription Cloud SteelHead Perf Tier2 50 Mbps, 4500 Conns</t>
  </si>
  <si>
    <t>Subscription-based Cloud SteelHead Performance Tier2 50 Mbps Throughput, 4500 Connections</t>
  </si>
  <si>
    <t>CCX-SUB-PERF-TIER3</t>
  </si>
  <si>
    <t>Subscription Cloud SteelHead Perf Tier3 200 Mbps, 9000 Conns</t>
  </si>
  <si>
    <t>Subscription-based Cloud SteelHead Performance Tier3 200 Mbps Throughput, 9000 Connections</t>
  </si>
  <si>
    <t>UPG-CCX-TO-PERF-TIER2</t>
  </si>
  <si>
    <t>Upgrade to Cloud SteelHead Perf Tier2</t>
  </si>
  <si>
    <t>Ugrade to Cloud SteelHead Performance  Tier2 50 Mbps Throughput, 4500 Connections</t>
  </si>
  <si>
    <t>UPG-CCX-TO-PERF-TIER3</t>
  </si>
  <si>
    <t>Upgrade to Cloud SteelHead Perf Tier3</t>
  </si>
  <si>
    <t>Ugrade to Cloud SteelHead Performance  Tier3 200 Mbps Throughput, 9000 Connections</t>
  </si>
  <si>
    <t>CCX-SUB-PERF-TIER1-E</t>
  </si>
  <si>
    <t>Evaluation Subscription Cloud SteelHead Perf Tier1 10 Mbps, 1250 Conns</t>
  </si>
  <si>
    <t>Evaulation Subscription-based Cloud SteelHead Performance Tier1 10 Mbps Throughput, 1250 Connections</t>
  </si>
  <si>
    <t>CCX-SUB-PERF-TIER2-E</t>
  </si>
  <si>
    <t>Evaluation Subscription Cloud SteelHead Perf Tier2 50 Mbps, 4500 Conns</t>
  </si>
  <si>
    <t>Evaluation Subscription-based Cloud SteelHead Performance Tier2 50 Mbps Throughput, 4500 Connections</t>
  </si>
  <si>
    <t>CCX-SUB-PERF-TIER3-E</t>
  </si>
  <si>
    <t>Evaluation Subscription Cloud SteelHead Perf Tier3 200 Mbps, 9000 Conns</t>
  </si>
  <si>
    <t>Evaluation Subscription-based Cloud SteelHead Performance Tier3 200 Mbps Throughput, 9000 Connections</t>
  </si>
  <si>
    <t>SVC-TRA-00169</t>
  </si>
  <si>
    <t>Training Consulting Services - Per Day</t>
  </si>
  <si>
    <t>Training Consulting Services charge per day</t>
  </si>
  <si>
    <t>SVC-TRA-CRCUST01-C</t>
  </si>
  <si>
    <t>Training Credit Customer Student</t>
  </si>
  <si>
    <t>Training Credit for Customer Student may be applied to any applicable public general offer training.  Visit the Riverbed website for information on use of credits, as well as the number of credits required for each training offering.</t>
  </si>
  <si>
    <t>SVC-TRA-CRPTNR01-P</t>
  </si>
  <si>
    <t>Training Credit for Partner Student may be applied to any applicable public general offer training.  Visit the Riverbed website for information on use of credits, as well as the number of credits required for each training offering.  For Partner consumption only, not for resale.</t>
  </si>
  <si>
    <t>SVC-TRA-FEXP5</t>
  </si>
  <si>
    <t>T&amp;E for Training - Fixed Expense</t>
  </si>
  <si>
    <t>Fixed Expense Amount For Training T&amp;E - will be billed as this fixed amount.</t>
  </si>
  <si>
    <t>SVC-TRA-AOPT-P-D</t>
  </si>
  <si>
    <t>SVC-TRA-APPV-P-D</t>
  </si>
  <si>
    <t>SVC-TRA-EUE-DF-D</t>
  </si>
  <si>
    <t>SteelCentral Aternity Administrator Full - Dedicated 4-day course for up to 14 students. Covers all system administration and troubleshooting of on-premise Aternity deployments, via lectures, demos, and labs. Classroom-based or live-online instructor-led training. T&amp;E not included. See Riverbed.com for latest Riverbed Course Outline.</t>
  </si>
  <si>
    <t xml:space="preserve">M </t>
  </si>
  <si>
    <t>SVC-TRA-EUE-MF-D</t>
  </si>
  <si>
    <t>SteelCentral Aternity Monitors Developer Full - Dedicated 5-day course for up to 14 students. Covers all administration and development of Aternity custom activities via lectures, demos, and labs. Classroom-based or live-online instructor-led training. T&amp;E not included. See Riverbed.com for latest Riverbed Course Outline.</t>
  </si>
  <si>
    <t>SVC-TRA-NPM200-D</t>
  </si>
  <si>
    <t>NPM200 Performance Monitoring Essentials - Dedicated Training</t>
  </si>
  <si>
    <t>NPM200 Performance Monitoring Essentials - Dedicated Training Course for up to 14 Students.  Includes coverage of SteelCentral Flow Gateway, NetProfiler, Sensor, Portal, and NetShark/Packet Analyzer.  5 Days in Length.  Classroom based or live online webinar training.  T&amp;E Not Included. See Riverbed.com for latest Riverbed Course Outline.</t>
  </si>
  <si>
    <t>SVC-TRA-RPM-APM200-D</t>
  </si>
  <si>
    <t>RPM-APM200 Riverbed SteelCentral Application Performance Monitoring Essentials - Dedicated Training</t>
  </si>
  <si>
    <t>RPM-APM200 APM Essentials - Dedicated Training Course for up to 14 Students.  Includes coverage of Riverbed SteelCentral Transaction Analyzer, AppResponse, AppInternals, and Portal.  5 Days in Length.  Classroom based or live online webinar training.  T&amp;E Not Included. See Riverbed.com for latest Riverbed Course Outline.</t>
  </si>
  <si>
    <t>SVC-TRA-RPM-NOS200-D</t>
  </si>
  <si>
    <t>RPM-NOS200 Riverbed SteelCentral Network Engineering Operations and Planning Essentials - Dedicated Training</t>
  </si>
  <si>
    <t>RPM-NOS200 Network Engineering Operations and Planning Essentials - Dedicated Training Course for up to 14 Students.  Includes coverage of Riverbed SteelCentral NetOne (NetCompass, NetPlanner, NetSentinel, NetMapper), VNE Server, and the Riverbed SteelCentral Transport Planner.  5 Days in Length.  Classroom based training.  T&amp;E Not Included. See Riverbed.com for latest Riverbed Course Outline.</t>
  </si>
  <si>
    <t>SVC-TRA-WAN200-D</t>
  </si>
  <si>
    <t>WAN200 Optimization Essentials - Dedicated Training</t>
  </si>
  <si>
    <t>WAN200 Optimization Essentials - Dedicated Training Course for up to 14 Students.  Includes coverage of SteelHead, SteelCentral Controller, SteelCentral Mobile Controller w/ SteelHead Interceptor &amp; SteelFusion.  5 Days in Length.  Classroom based or live online webinar training.  T&amp;E Not Included. See Riverbed.com for latest Riverbed Course Outline.</t>
  </si>
  <si>
    <t>SVC-TRA-WAN310-D</t>
  </si>
  <si>
    <t>WAN310 Optimizing Enterprise Applications and Protocols - Dedicated Training</t>
  </si>
  <si>
    <t>WAN310 Optimizing Enterprise Applications and Protocols - Dedicated Training Course for up to 14 Students.  Includes in-depth coverage of Riverbed Optimization System (RiOS), SteelHead Appliance, and SteelCentral Controller.  5 Days in Length.  Classroom based or live online webinar training.  T&amp;E Not Included. See Riverbed.com for latest Riverbed Course Outline.</t>
  </si>
  <si>
    <t>SVC-TRA-WAN350-D</t>
  </si>
  <si>
    <t>WAN350 Implementing Enterprise Optimization Architectures - Dedicated Training</t>
  </si>
  <si>
    <t>WAN350 Implementing Enterprise Optimization Architectures - Dedicated Training Course for up to 14 Students.  Includes in-depth coverage of SteelHead Appliance, Virtual SteelHead and Central Management Console.  5 Days in Length.  Classroom based or live online webinar training.  T&amp;E Not Included. See Riverbed.com for latest Riverbed Course Outline.</t>
  </si>
  <si>
    <t>SVC-TRA-AOPT-P-KIT</t>
  </si>
  <si>
    <t>SVC-TRA-APM200-KIT</t>
  </si>
  <si>
    <t>APM200 Riverbed SteelCentral Application Performance Monitoring Essentials - ATP Training Kit. For Authorized Training Partners ONLY.</t>
  </si>
  <si>
    <t>APM200 APM Essentials - ATP Training Kit provides online access to the APM200 course materials for 1 student.  Course materials include the lectures and page notes in one book, and the lab exercises in another book. For Authorized Training Partners ONLY.</t>
  </si>
  <si>
    <t>SVC-TRA-APPV-P-KIT</t>
  </si>
  <si>
    <t>SVC-TRA-EUE-MF-KIT</t>
  </si>
  <si>
    <t xml:space="preserve">SteelCentral Aternity Monitors Developer Full - ATP Training Kit provides online access to the EUE-MF course materials for 1 student. Course materials include the lectures and page notes in one book, and the lab exercises in another book. For Authorized Training Partners ONLY. </t>
  </si>
  <si>
    <t>SVC-TRA-EUE-DF-KIT</t>
  </si>
  <si>
    <t xml:space="preserve">SteelCentral Aternity Administrator Full - ATP Training Kit provides online access to the EUE-DF course materials for 1 student. Course materials include the lectures and page notes in one book, and the lab exercises in another book. For Authorized Training Partners ONLY.  </t>
  </si>
  <si>
    <t>SVC-TRA-NPM200-KIT</t>
  </si>
  <si>
    <t>NPM200 Performance Monitoring Essentials - ATP Training Kit. For Authorized Training Partners ONLY.</t>
  </si>
  <si>
    <t>NPM200 Performance Monitoring Essentials - ATP Training Kit provides online access to the NPM200 course materials for 1 student.  Course materials include the lectures and page notes in one book, and the lab exercises in another book. For Authorized Training Partners ONLY.</t>
  </si>
  <si>
    <t>SVC-TRA-WAN200-KIT</t>
  </si>
  <si>
    <t>WAN200 Optimization Essentials - ATP Training Kit. For Authorized Training Partners ONLY.</t>
  </si>
  <si>
    <t>WAN200 Optimization Essentials - ATP Training Kit provides online access to the WAN200 course materials for 1 student.  Course materials include the lectures and page notes in one book, and the lab exercises in another book. For Authorized Training Partners ONLY.</t>
  </si>
  <si>
    <t>SVC-TRA-WAN310-KIT</t>
  </si>
  <si>
    <t>WAN310 Optimizing Enterprise Applications and Protocols - ATP Training Kit. For Authorized Training Partners ONLY.</t>
  </si>
  <si>
    <t>WAN310 Optimizing Enterprise Applications and Protocols - ATP Training Kit provides online access to the WAN310 course materials for 1 student.  Course materials include the lectures and page notes in one book, and the lab exercises in another book. For Authorized Training Partners ONLY.</t>
  </si>
  <si>
    <t>SVC-TRA-WAN350-KIT</t>
  </si>
  <si>
    <t>WAN350 Implementing Enterprise Optimization Architectures - ATP Training Kit. For Authorized Training Partners ONLY.</t>
  </si>
  <si>
    <t>WAN350 Implementing Enterprise Optimization Architectures - ATP Training Kit provides online access to the WAN350 course materials for 1 student.  Course materials include the lectures and page notes in one book, and the lab exercises in another book. For Authorized Training Partners ONLY.</t>
  </si>
  <si>
    <t>Models - CAX CAS2260, GCA2000,GCA3000</t>
  </si>
  <si>
    <t>Add on 4-Port GbE-LX fiber bypass interface card (xx50)-C</t>
  </si>
  <si>
    <t>Add on 4-Port GbE-SX fiber bypass interface card (xx50)-C</t>
  </si>
  <si>
    <t>Add on 2-Port 10Gbase-LR fiber bypass interface card (xx50)-C</t>
  </si>
  <si>
    <t>Add on 2-Port 10G-SR fiber bypass card (xx50)</t>
  </si>
  <si>
    <t>VCX-SUB-080</t>
  </si>
  <si>
    <t xml:space="preserve">Subscription Virtual Steelhead VCX-80 </t>
  </si>
  <si>
    <t xml:space="preserve">Monthly Subscription for Virtual Steelhead (500 Mbps, 50K conn), SW Support included </t>
  </si>
  <si>
    <t>Subscription Virtual Steelhead</t>
  </si>
  <si>
    <t>Evaluation SCPS License on EX560/VSFE1000</t>
  </si>
  <si>
    <t>SCPS License on EX560/VSFE1000</t>
  </si>
  <si>
    <t>Evaluation Virtual Steelhead (500 Mbps, 50K conn)</t>
  </si>
  <si>
    <t>PWS-015</t>
  </si>
  <si>
    <t>Spare / FRU Power Supply for SDI-1030</t>
  </si>
  <si>
    <t>SUB-SDI-VGW-001</t>
  </si>
  <si>
    <t>SUB-SDI-VGW-002</t>
  </si>
  <si>
    <t>SUB-SDI-VGW-004</t>
  </si>
  <si>
    <t>ATNY-SAAS-TOOLKIT-PTO</t>
  </si>
  <si>
    <t>ATNY-SAAS-TOOLKIT-T1</t>
  </si>
  <si>
    <t>ATNY-SAAS-TOOLKIT-T2</t>
  </si>
  <si>
    <t>Subscription VGW - 25M Bandwidth (includes SW Support)</t>
  </si>
  <si>
    <t>Subscription VGW - 50M Bandwidth (includes SW Support)</t>
  </si>
  <si>
    <t>Subscription VGW - 200M Bandwidth (includes SW Support)</t>
  </si>
  <si>
    <t>License Options for CXA-00570-B120-E or B220-E - It is mandatory to select one of the following</t>
  </si>
  <si>
    <t>License Options for CXA-00770-B120-E or B220-E - It is mandatory to select one of the following</t>
  </si>
  <si>
    <t>Evaluation CXA-03070 (Use -C sku when configuring with additional NIC card options)</t>
  </si>
  <si>
    <t>FIPS License (CX255/VSFE1000)</t>
  </si>
  <si>
    <t>Evaluation FIPS License (CX255/VSFE1000)</t>
  </si>
  <si>
    <t xml:space="preserve"> * Note- Subscription Upgrades require the purchase of a new license and any additional options.   If the term was paid up front, a credit will be provided for the duration of the unused term.</t>
  </si>
  <si>
    <t>SteelCentral Aternity Administrator Complete - Dedicated Training</t>
  </si>
  <si>
    <t>SteelCentral Aternity Monitors Developer Complete - Dedicated Training</t>
  </si>
  <si>
    <t>SteelCentral Aternity Monitors Developer Complete - ATP Training Kit. For Authorized Training Partners ONLY.</t>
  </si>
  <si>
    <t>SteelCentral Aternity Administrator Complete - ATP Training Kit. For Authorized Training Partners ONLY.</t>
  </si>
  <si>
    <t>SteelCentral AppResponse 11  Application Stream Analysis Module, extra-large appliances RASP Support</t>
  </si>
  <si>
    <t>SteelCentral AppResponse 11  Web Transaction Analysis Module, extra-large appliances RASP Support</t>
  </si>
  <si>
    <t>SteelCentral AppResponse 11 Database Analysis Module, small virtual appliances RASP support</t>
  </si>
  <si>
    <t>SteelCentral AppResponse 11 Database Analysis Module, small appliances RASP support</t>
  </si>
  <si>
    <t>SteelCentral AppResponse 11 Database Analysis Module, mid-range appliances RASP support</t>
  </si>
  <si>
    <t>SteelCentral AppResponse 11 Database Analysis Module, large appliances RASP support</t>
  </si>
  <si>
    <t>SteelCentral AppResponse 11 Database Analysis Module, extra-large appliances RASP support</t>
  </si>
  <si>
    <t>SVC-C-0402-PFPK-0302</t>
  </si>
  <si>
    <t>SteelConnect Standard Implementation Service</t>
  </si>
  <si>
    <t>SteelConnect solution enablement for up to 2 branches (with up to 2 SDI-130/330 gateways per branch) and up to 1 data center (with up to 2 SDI-1030 gateways). Service includes transition planning, design, configuration, validation, documentation and knowledge transfer. Product rack and stack not included. Excludes T&amp;E. See Professional Services literature for full scope and deliverables.</t>
  </si>
  <si>
    <t>SVC-C-0402-PFPK-0303</t>
  </si>
  <si>
    <t>SteelConnect Advanced Implementation Service</t>
  </si>
  <si>
    <t>SteelConnect solution enablement for up to 2 branches (with up to 2 SDI-130/330 gateways per branch) and up to 1 data center (with up to 3 SDI-5030 gateways and up to 2 SteelHead Interceptors). Service includes transition planning, design, configuration, validation, documentation and knowledge transfer. Product rack and stack not included. Excludes T&amp;E. See Professional Services literature for full scope and deliverables.</t>
  </si>
  <si>
    <t>ATNY-HOSTING-PTO</t>
  </si>
  <si>
    <t>SteelHead - Optimization Business Value Assessment</t>
  </si>
  <si>
    <t>SVC-C-0101-PFPK-0602</t>
  </si>
  <si>
    <t>Optimization Business Value Standard Assessment Service</t>
  </si>
  <si>
    <t>Assessment service for quantifying business value of SteelHead optimization. Service includes planning, solution implementation, data collection, analysis and report. Solution implementation includes up to 100 end-points at up to 5 sites. Analysis includes monitoring up to 3 activities each for up to 3 off-the-shelf applications and site performance for up to 5 sites, SteelHead technology adoption and business value analysis. Excludes T&amp;E. Does not include required products. See Professional Services literature for full scope and deliverables.</t>
  </si>
  <si>
    <t>Performance Management Advisory Services</t>
  </si>
  <si>
    <t>SVC-C-0000-PFPK-0602</t>
  </si>
  <si>
    <t>Performance Management Maturity Standard Assessment Service</t>
  </si>
  <si>
    <t>Assessment service for performance management best practices and current-state gap analysis. Service includes planning, data collection, analysis and report. Data collection includes organizational landscape, cross-functional workshop for up to 3 teams, critical application inventory for up to 10 applications and KPI metrics inventory. Analysis includes critical application risk, business KPI metrics, Riverbed Technology adoption, and current-state performance management capability and gaps. Excludes T&amp;E. See Professional Services literature for full scope and deliverables.</t>
  </si>
  <si>
    <t>Migration Services for Microsoft Windows 10</t>
  </si>
  <si>
    <t>SVC-C-0361-PFPK-2102</t>
  </si>
  <si>
    <t>Migration Standard Readiness Assessment Service for Microsoft Windows 10</t>
  </si>
  <si>
    <t>Assessment service for up to 1,000 endpoints. Service includes planning, solution implementation, data collection, analysis, and report. Analysis includes pre-migration inventory, performance baselining and cost justification for up to 10 out-of-the-box applications. Excludes T&amp;E. Does not include required products. Products for use as part of this Professional Services engagement can be obtained with separate purchase of product usage SKUs. See Professional Services literature for full scope and deliverables.</t>
  </si>
  <si>
    <t>SVC-C-0361-PFPK-2112</t>
  </si>
  <si>
    <t>Migration Standard Monitoring Service for Microsoft Windows 10</t>
  </si>
  <si>
    <t>Monitoring service for up to 1,000 endpoints. Service includes solution implementation validation, data collection, analysis and report. Analysis includes up to 4 weekly performance reports for up to 10 out-of-the-box applications. Service requires that all necessary products are deployed. Excludes T&amp;E. Does not include required products. Products for use as part of this Professional Services engagement can be obtained with separate purchase of product usage SKUs. See Professional Services literature for full scope and deliverables.</t>
  </si>
  <si>
    <t>SVC-C-0361-PFPK-2122</t>
  </si>
  <si>
    <t>Migration Standard Validation Service for Microsoft Windows 10</t>
  </si>
  <si>
    <t>Validation service for up to 1,000 endpoints. Service includes planning, solution implementation, data collection, analysis, and report. Analysis includes performance reports for up to 10 out-of-the-box applications compared against existing baseline data or SLAs. Excludes T&amp;E. Does not include required products. Products for use as part of this Professional Services engagement can be obtained with separate purchase of product usage SKUs.  See Professional Services literature for full scope and deliverables.</t>
  </si>
  <si>
    <t>Migration Services for Microsoft Skype for Business</t>
  </si>
  <si>
    <t>SVC-C-0305-PFPK-2201</t>
  </si>
  <si>
    <t>Migration Starter Readiness Assessment Service for Microsoft Skype for Business</t>
  </si>
  <si>
    <t>Migration Readiness service for up to 2,000 end-points. Service includes planning, solution implementation, data collection, analysis, and report. Analysis includes Cisco Unified Communications (UC) and/or Avaya UC device inventory and utilization. Excludes T&amp;E. Does not include required products. Products for use as part of this Professional Services engagement can be obtained with separate purchase of product usage SKUs. See Professional Services literature for full scope and deliverables.</t>
  </si>
  <si>
    <t>SVC-C-0308-PFPK-2202</t>
  </si>
  <si>
    <t xml:space="preserve">Migration Standard Readiness Assessment Service for Microsoft Skype for Business </t>
  </si>
  <si>
    <t>Migration Readiness service for up to 2,000 end-points and overview of QoS implementation. Service includes planning, solution implementation, data collection, analysis, and report. Analysis includes Cisco Unified Communications (UC) and/or Avaya UC device inventory and utilization as well as details on current implementation of QoS. Excludes T&amp;E. Does not include required products. Products for use as part of this Professional Services engagement can be obtained with separate purchase of product usage SKUs. See Professional Services literature for full scope and deliverables.</t>
  </si>
  <si>
    <t>SVC-C-0308-PFPK-2222</t>
  </si>
  <si>
    <t xml:space="preserve">Migration Standard Validation Service for Microsoft Skype for Business </t>
  </si>
  <si>
    <t>Migration Validation service for up to 2,000 end-points. Service includes planning, solution implementation, data collection, analysis, and report. Analysis includes Microsoft Skype for Business, Cisco Unified Communications (UC) and/or Avaya UC device inventory and utilization. Excludes T&amp;E. Does not include required products. Products for use as part of this Professional Services engagement can be obtained with separate purchase of product usage SKUs. See Professional Services literature for full scope and deliverables.</t>
  </si>
  <si>
    <t>SteelCentral UCX - Unified Communications Audit for Cisco Environments</t>
  </si>
  <si>
    <t>SVC-C-0305-PFPK-4101</t>
  </si>
  <si>
    <t>Unified Communications Starter Audit Service for Cisco Environments</t>
  </si>
  <si>
    <t>Audit service for up to 5,000 end-points. Service includes planning, solution implementation, data collection, analysis, and reports. Analysis includes Cisco Unified Communication Manager (CUCM) device inventory and utilization, and audits for under-utilization. Excludes T&amp;E. Does not include required products. Products for use as part of this Professional Services engagement can be obtained with separate purchase of product usage SKUs. See Professional Services literature for full scope and deliverables.</t>
  </si>
  <si>
    <t>SVC-C-0305-PFPK-4102</t>
  </si>
  <si>
    <t>Unified Communications Standard Audit Service for Cisco Environments</t>
  </si>
  <si>
    <t>Audit service for up to 5,000 end-points. Service includes planning, solution implementation, data collection, analysis, and reports. Analysis includes Cisco Unified Communication Manager (CUCM) device inventory, utilization, routing components, and poor call performance, and audits for under-utilization and call performance. Excludes T&amp;E. Does not include required products. Products for use as part of this Professional Services engagement can be obtained with separate purchase of product usage SKUs. See Professional Services literature for full scope and deliverables.</t>
  </si>
  <si>
    <t>SVC-C-0305-PFPK-4103</t>
  </si>
  <si>
    <t>Unified Communications Advanced Audit Service for Cisco Environments</t>
  </si>
  <si>
    <t>Audit service for up to 5,000 endpoints. Service includes planning, solution implementation, data collection, analysis, and reports. Analysis includes Cisco Unified Communication Manager (CUCM) device inventory, utilization, routing components, call performance, configuration inventory,  configuration change, and audits for under-utilization, poor call performance, best practice configuration, and configuration changes. Excludes T&amp;E. Does not include required products. Products for use as part of this Professional Services engagement can be obtained with separate purchase of product usage SKUs. See Professional Services literature for full scope and deliverables.</t>
  </si>
  <si>
    <t>NETIM (Base sku required)</t>
  </si>
  <si>
    <t>NETIMBASE</t>
  </si>
  <si>
    <t>NetIM Base functionality</t>
  </si>
  <si>
    <t>NETIM (Standard)</t>
  </si>
  <si>
    <t>NETIMSTD</t>
  </si>
  <si>
    <t xml:space="preserve">NetIM Standard functionality </t>
  </si>
  <si>
    <t>NETIM (Collection Module)</t>
  </si>
  <si>
    <t>NETIMCOLLECT-S</t>
  </si>
  <si>
    <t>NetIM Collection Module -Small (Upto 1K devices)</t>
  </si>
  <si>
    <t>Collect up to 1K devices</t>
  </si>
  <si>
    <t>NETIMCOLLECT-M</t>
  </si>
  <si>
    <t>NetIM Collection Module -Medium (Upto 3K devices)</t>
  </si>
  <si>
    <t xml:space="preserve">Collect up to 3K devices </t>
  </si>
  <si>
    <t>NETIMCOLLECT-H</t>
  </si>
  <si>
    <t>NetIM Collection Module -High (Upto 5K devices)</t>
  </si>
  <si>
    <t>Collect up to 5K devices</t>
  </si>
  <si>
    <t>NETIMCOLLECT-VH</t>
  </si>
  <si>
    <t>NetIM Collection Module -Very High (Upto 10K devices)</t>
  </si>
  <si>
    <t xml:space="preserve">Collect up to 10K devices </t>
  </si>
  <si>
    <t>Eval NETIM (Base sku - includes Standard Funactionality and VH collection module)</t>
  </si>
  <si>
    <t>NETIMBASE-E</t>
  </si>
  <si>
    <t>NetIM Base -Eval</t>
  </si>
  <si>
    <t>NetIM Base Eval License</t>
  </si>
  <si>
    <t>Models - CX5070, 7070, SCNP2270, SCNP4270-EX, SCNP4270-AN, SCAN4170, SCAN6170,8170, INT9600</t>
  </si>
  <si>
    <t>1m SAS Cable for Storage Unit connectivity</t>
  </si>
  <si>
    <t>Models - CX5070, CX7070, SCNP2270, SCNP4270-EX, SCNP4270-AN, SCAN4170, SCAN6170,8170, SCANSU-48TB, SCANSU-72TB, INT9600</t>
  </si>
  <si>
    <t>Models - SCNE470, SCNP2270, SCAN2170, SCAN4170, SCAN6170,8170</t>
  </si>
  <si>
    <t>Models - CX7070H, SFED-2100,2200,3100,3200,5100, SFCR3500, SCAN8170</t>
  </si>
  <si>
    <t>Models - CX3070, 5070, 7070, SCNE470, SCNP4270-DB, SCNP4270-UI, SCNP4270-DP, SCFG2270 , SCNP2270, SCNP4270-EX, SCNP4270-AN, SCAN2170, SCAN4170, SCAN6170,8170, INT9600</t>
  </si>
  <si>
    <t>Models- SCNE470,SCNP2270, SCAN2170/4170/6170,8170</t>
  </si>
  <si>
    <t>Newer offering:  TAP (Transaction Analyzer Plus), on the SteelCentral NetShark &amp; AR11 tab</t>
  </si>
  <si>
    <t>Can be ordered with MD, MDW, MDWDEF.  Included with ATXP, TAP-LIC-USR-1</t>
  </si>
  <si>
    <t>Newer offering:  TAP-E (Eval Transaction Analyzer Plus), on the SteelCentral NetShark &amp; AR11 tab</t>
  </si>
  <si>
    <t>2U expandable, Base SteelCentral AppResponse 11 appliance model 8170 configured (requires a minimum of 1 and a maximum of 16 SUs, no mix and matching)</t>
  </si>
  <si>
    <t>Eval 2U expandable, Base SteelCentral AppResponse 11 appliance model 8170 configured (requires a minimum of 1 and a maximum of 16 SUs, no mix and matching)</t>
  </si>
  <si>
    <t>SteelCentral AppResponse 11  Database Analysis Module, small; models VSCAN-2000, 2170, ARX-1200, ARX-2200</t>
  </si>
  <si>
    <t>SteelCentral AppResponse 11  Database Analysis Module, large appliances, models 6170, ARX-4300, ARX-5100</t>
  </si>
  <si>
    <t>SteelCentral AppResponse 11 Database Analysis Module, extra-large appliances, models 8170, ARX-6000</t>
  </si>
  <si>
    <t>Eval SteelCentral AppResponse 11  Database Analysis Module, small; models VSCAN-2000, 2170, ARX-1200, ARX-2200</t>
  </si>
  <si>
    <t>Eval SteelCentral AppResponse 11  Database Analysis Module, large appliances, models 6170, ARX-4300, ARX-5100</t>
  </si>
  <si>
    <t>Eval SteelCentral AppResponse 11 Database Analysis Module, extra-large appliances, models 8170, ARX-6000</t>
  </si>
  <si>
    <t>Eval SteelCentral AppResponse 11 vFlow - Flow export only</t>
  </si>
  <si>
    <t>AppResponse 11 VoIP/Video Unified Communications Analysis Module Configurable Options</t>
  </si>
  <si>
    <t>MNT-LIC-SCAN-UCA-VS</t>
  </si>
  <si>
    <t>SteelCentral AppResponse 11 VoIP/Video Unified Communications Analysis Module, small virtual appliances Support</t>
  </si>
  <si>
    <t>MNT-LIC-SCAN-UCA-SM</t>
  </si>
  <si>
    <t>SteelCentral AppResponse 11 VoIP/Video Unified Communications Analysis Module, small appliances Support</t>
  </si>
  <si>
    <t>MNT-LIC-SCAN-UCA-MD</t>
  </si>
  <si>
    <t>SteelCentral AppResponse 11 VoIP/Video Unified Communications Analysis Module, mid-range appliances Support</t>
  </si>
  <si>
    <t>MNT-LIC-SCAN-UCA-LG</t>
  </si>
  <si>
    <t>SteelCentral AppResponse 11 VoIP/Video Unified Communications Analysis Module, large appliances Support</t>
  </si>
  <si>
    <t>MNT-LIC-SCAN-UCA-XL</t>
  </si>
  <si>
    <t>SteelCentral AppResponse 11 VoIP/Video Unified Communications Analysis Module, extra-large appliances Support</t>
  </si>
  <si>
    <t>MNT-RASP-LIC-SCAN-UCA-VS</t>
  </si>
  <si>
    <t>SteelCentral AppResponse 11 VoIP/Video Unified Communications Analysis Module, small virtual appliances RASP Support</t>
  </si>
  <si>
    <t>MNT-RASP-LIC-SCAN-UCA-SM</t>
  </si>
  <si>
    <t>SteelCentral AppResponse 11 VoIP/Video Unified Communications Analysis Module, small appliances RASP Support</t>
  </si>
  <si>
    <t>MNT-RASP-LIC-SCAN-UCA-MD</t>
  </si>
  <si>
    <t>SteelCentral AppResponse 11 VoIP/Video Unified Communications Analysis Module, mid-range appliances RASP Support</t>
  </si>
  <si>
    <t>MNT-RASP-LIC-SCAN-UCA-LG</t>
  </si>
  <si>
    <t>SteelCentral AppResponse 11 VoIP/Video Unified Communications Analysis Module, large appliances RASP Support</t>
  </si>
  <si>
    <t>MNT-RASP-LIC-SCAN-UCA-XL</t>
  </si>
  <si>
    <t>SteelCentral AppResponse 11 VoIP/Video Unified Communications Analysis Module, extra-large appliances RASP Support</t>
  </si>
  <si>
    <t>LIC-SCAN-UCA-VS</t>
  </si>
  <si>
    <t>SteelCentral AppResponse 11  VoIP/Video Unified Communications Module, small virtual, models VSCAN-100, VSCAN-500</t>
  </si>
  <si>
    <t>LIC-SCAN-UCA-SM</t>
  </si>
  <si>
    <t>SteelCentral AppResponse 11  VoIP/Video Unified Communications Module, small; models VSCAN-2000, 2170, ARX-2200</t>
  </si>
  <si>
    <t>LIC-SCAN-UCA-MD</t>
  </si>
  <si>
    <t>SteelCentral AppResponse 11  VoIP/Video Unified Communications Module, mid-range appliances, models 4170, ARX-3300, ARX-3800</t>
  </si>
  <si>
    <t>LIC-SCAN-UCA-LG</t>
  </si>
  <si>
    <t>LIC-SCAN-UCA-XL</t>
  </si>
  <si>
    <t>LIC-SCAN-UCA-VS-E</t>
  </si>
  <si>
    <t>Eval SteelCentral AppResponse 11 VoIP/Video Unified Communications Analysis Module, small virtual appliances</t>
  </si>
  <si>
    <t>Eval SteelCentral AppResponse 11  VoIP/Video Unified Communications Module, small virtual, models VSCAN-100, VSCAN-500</t>
  </si>
  <si>
    <t>LIC-SCAN-UCA-SM-E</t>
  </si>
  <si>
    <t>Eval SteelCentral AppResponse 11 VoIP/Video Unified Communications Analysis Module, small appliances</t>
  </si>
  <si>
    <t>Eval SteelCentral AppResponse 11  VoIP/Video Unified Communications Module, small; models VSCAN-2000, 2170, ARX-2200</t>
  </si>
  <si>
    <t>LIC-SCAN-UCA-MD-E</t>
  </si>
  <si>
    <t>Eval SteelCentral AppResponse 11  VoIP/Video Unified Communications Module, mid-range appliances, models 4170, ARX-3300, ARX-3800</t>
  </si>
  <si>
    <t>LIC-SCAN-UCA-LG-E</t>
  </si>
  <si>
    <t>LIC-SCAN-UCA-XL-E</t>
  </si>
  <si>
    <t>SteelCentral AppResponse 11  VoIP/Video Unified Communications Module, large appliances, models 6170, ARX-4300, ARX-5100</t>
  </si>
  <si>
    <t>SteelCentral AppResponse 11 VoIP/Video Unified Communications Module, extra-large appliances, models 8170, ARX-6000</t>
  </si>
  <si>
    <t>Eval SteelCentral AppResponse 11  VoIP/Video Unified Communications Module, large appliances, models 6170, ARX-4300, ARX-5100</t>
  </si>
  <si>
    <t>Eval SteelCentral AppResponse 11 VoIP/Video Unified Communications Module, extra-large appliances, models 8170, ARX-6000</t>
  </si>
  <si>
    <t>NIC-1-040G-2QSFP-TS</t>
  </si>
  <si>
    <t>Dual 40 GbE Fiber QSFP, precision timestamp capability</t>
  </si>
  <si>
    <t>NIC-1-040G-2QSFP-TS-E</t>
  </si>
  <si>
    <t>Eval Dual 40 GbE Fiber QSFP, precision timestamp capability</t>
  </si>
  <si>
    <t>TRC-1-QSFP-SR</t>
  </si>
  <si>
    <t>QSFP - 40GbE SR</t>
  </si>
  <si>
    <t>TRC-1-QSFP-SR-E</t>
  </si>
  <si>
    <t>Eval QSFP - 40GbE SR</t>
  </si>
  <si>
    <t>SteelCentral AppResponse 11  Application Stream Analysis Module, small; models VSCAN-2000, 2170</t>
  </si>
  <si>
    <t>SteelCentral AppResponse 11  Application Stream Analysis Module, large appliances, models 6170</t>
  </si>
  <si>
    <t>SteelCentral AppResponse 11 Application Stream Analysis Module, extra-large appliances, models 8170</t>
  </si>
  <si>
    <t>SteelCentral AppResponse 11  Application Stream Analysis Module, mid-range appliances, models 4170</t>
  </si>
  <si>
    <t>Eval SteelCentral AppResponse 11  Application Stream Analysis Module, small; models VSCAN-2000, 2170</t>
  </si>
  <si>
    <t>Eval SteelCentral AppResponse 11  Application Stream Analysis Module, large appliances, models 6170</t>
  </si>
  <si>
    <t>Eval SteelCentral AppResponse 11 Application Stream Analysis Module, extra-large appliances, models 8170</t>
  </si>
  <si>
    <t>Eval SteelCentral AppResponse 11  Application Stream Analysis Module, mid-range appliances, models 4170</t>
  </si>
  <si>
    <t>SteelCentral AppResponse 11  Web Transaction Analysis Module, small; models VSCAN-2000, 2170</t>
  </si>
  <si>
    <t>SteelCentral AppResponse 11  Web Transaction Analysis Module, large appliances, models 6170</t>
  </si>
  <si>
    <t>SteelCentral AppResponse 11 Web Transaction Analysis Module, extra-large appliances, models 8170</t>
  </si>
  <si>
    <t>SteelCentral AppResponse 11  Web Transaction Analysis Module, mid-range appliances, models 4170</t>
  </si>
  <si>
    <t>Eval SteelCentral AppResponse 11  Web Transaction Analysis Module, small; models VSCAN-2000, 2170</t>
  </si>
  <si>
    <t>Eval SteelCentral AppResponse 11  Web Transaction Analysis Module, large appliances, models 6170</t>
  </si>
  <si>
    <t>Eval SteelCentral AppResponse 11 Web Transaction Analysis Module, extra-large appliances, models 8170</t>
  </si>
  <si>
    <t>Eval SteelCentral AppResponse 11  Web Transaction Analysis Module, mid-range appliances, models 4170</t>
  </si>
  <si>
    <t>AppResponse Support (Includes support for ASA and WTA modules)</t>
  </si>
  <si>
    <t>AppResponse RASP Support (Includes support for ASA and WTA modules)</t>
  </si>
  <si>
    <t>SVC-TRA-EUE-BF-D</t>
  </si>
  <si>
    <t>SteelCentral Aternity Bootcamp Complete - Dedicated Training</t>
  </si>
  <si>
    <t>SteelCentral Aternity Bootcamp - Dedicated 4-day course for up to 14 students. Designed mainly for partners looking for general Aternity knowledge across all domains including usage, administration and monitors development, in a condensed format and via lectures, demos, and labs. Classroom-based or live-online instructor-led training. T&amp;E not included. See Riverbed.com for latest Riverbed Course Outline.</t>
  </si>
  <si>
    <t>SVC-TRA-EUE-BF-KIT</t>
  </si>
  <si>
    <t>SteelCentral Aternity Bootcamp Complete - ATP Training Kit. For Authorized Training Partners ONLY.</t>
  </si>
  <si>
    <t>SteelCentral Aternity Bootcamp - ATP Training Kit provides online access to the EUE-BF course materials for 1 student. Course materials include the lectures and page notes in one book, and the lab exercises in another book. For Authorized Training Partners ONLY. </t>
  </si>
  <si>
    <t>SteelFusion Edge xx00 and Core models are available as High Availability configurations.   Refer to column H.  (see HA-BUNDLE sku in Promotions and HA tab)</t>
  </si>
  <si>
    <t>GXA-10000-B010-C</t>
  </si>
  <si>
    <t xml:space="preserve">GX10000 for "rest of the world" </t>
  </si>
  <si>
    <t>GX10000 with TPM installed</t>
  </si>
  <si>
    <t xml:space="preserve">Eval GX10000 for "rest of the world" </t>
  </si>
  <si>
    <t>Eval GX10000 with TPM installed</t>
  </si>
  <si>
    <t>GXA-10000-B020-C</t>
  </si>
  <si>
    <t>GX10000 for China</t>
  </si>
  <si>
    <t>GX10000 without TPM installed</t>
  </si>
  <si>
    <t>Eval GX10000 for China</t>
  </si>
  <si>
    <t>Eval GX10000 without TPM installed</t>
  </si>
  <si>
    <t>LIC-GXA-10000</t>
  </si>
  <si>
    <t>License SteelHead GX10000</t>
  </si>
  <si>
    <t>LIC-GXA-10000-E</t>
  </si>
  <si>
    <t>Evaluation License SteelHead GX10000</t>
  </si>
  <si>
    <t>LIC-SCPS-011</t>
  </si>
  <si>
    <t>SCPS License on GX10000 Series</t>
  </si>
  <si>
    <t>LIC-SCPS-011-E</t>
  </si>
  <si>
    <t>Evaluation SCPS License on GX10000 Series</t>
  </si>
  <si>
    <t>FIPS-011</t>
  </si>
  <si>
    <t>FIPS License GX10000</t>
  </si>
  <si>
    <t>FIP-011-E</t>
  </si>
  <si>
    <t>Evaluation FIPS License (GX10000)</t>
  </si>
  <si>
    <t>MNT-SLV-GXA-10000</t>
  </si>
  <si>
    <t>Steelhead GX10000 SilverSupport</t>
  </si>
  <si>
    <t>MNT-GLD-GXA-10000</t>
  </si>
  <si>
    <t>Steelhead GX10000 Gold Support</t>
  </si>
  <si>
    <t>MNT-GPL-GXA-10000</t>
  </si>
  <si>
    <t>Steelhead GX10000 Gold Plus Support</t>
  </si>
  <si>
    <t>MNT-PLT-GXA-10000</t>
  </si>
  <si>
    <t>Steelhead GX10000 Platinum Support</t>
  </si>
  <si>
    <t>MNT-RASP-SLV-GXA-10000</t>
  </si>
  <si>
    <t>Steelhead GX10000 Silver RASP Support</t>
  </si>
  <si>
    <t>MNT-RASP-GLD-GXA-10000</t>
  </si>
  <si>
    <t>Steelhead GX10000 Gold RASP Support</t>
  </si>
  <si>
    <t>MNT-RASP-GPL-GXA-10000</t>
  </si>
  <si>
    <t>Steelhead GX10000 Gold Plus RASP Support</t>
  </si>
  <si>
    <t>MNT-RASP-PLT-GXA-10000</t>
  </si>
  <si>
    <t>Steelhead GX10000 Platinum RASP Support</t>
  </si>
  <si>
    <t>MNT-EHR-027</t>
  </si>
  <si>
    <t>Disk/Memory support</t>
  </si>
  <si>
    <t>Disk/Memory support for GX10000</t>
  </si>
  <si>
    <t>MNT-RASP-EHR-027</t>
  </si>
  <si>
    <t>Disk/Memory support (RASP)</t>
  </si>
  <si>
    <t>Disk/Memory support for GX10000 (RASP)</t>
  </si>
  <si>
    <t>MNT-EHRS-016</t>
  </si>
  <si>
    <t>System/Storage support</t>
  </si>
  <si>
    <t>System/Storage support for GX1000</t>
  </si>
  <si>
    <t>MNT-RASP-EHRS-016</t>
  </si>
  <si>
    <t>System/Storage support (RASP)</t>
  </si>
  <si>
    <t>System/Storage support for GX1000 (RASP)</t>
  </si>
  <si>
    <t>MNT-RASP-LIC-SCPS-011</t>
  </si>
  <si>
    <t>SCPS License on GX10000 Series RASP Support</t>
  </si>
  <si>
    <t>MNT-RASP-FPS-011</t>
  </si>
  <si>
    <t>Support FIPS License (GX10000) - RASP</t>
  </si>
  <si>
    <t>MNT-FPS-011</t>
  </si>
  <si>
    <t>Support FIPS License (GX10000)</t>
  </si>
  <si>
    <t>MNT-LIC-SCPS-011</t>
  </si>
  <si>
    <t>SCPS License on GX10000 Series Support</t>
  </si>
  <si>
    <t>NRD-SSD-007</t>
  </si>
  <si>
    <t>Non-returned disk charge</t>
  </si>
  <si>
    <t>Non-returned SSD (960G) charge</t>
  </si>
  <si>
    <t>FAN-3-2U-KIT</t>
  </si>
  <si>
    <t>Fan kit</t>
  </si>
  <si>
    <t>Fan module for GX10000</t>
  </si>
  <si>
    <t>PWS-3-AC-2U</t>
  </si>
  <si>
    <t>Power Supply</t>
  </si>
  <si>
    <t>Power Support (AC) for GX10000</t>
  </si>
  <si>
    <t>MEM-3-003</t>
  </si>
  <si>
    <t>RAM module</t>
  </si>
  <si>
    <t>DDR4 32G RAM Module</t>
  </si>
  <si>
    <t>HDD-3-002</t>
  </si>
  <si>
    <t xml:space="preserve">Hard Drive </t>
  </si>
  <si>
    <t>2.5" 1TB Hard Drive</t>
  </si>
  <si>
    <t>SSD-3-001</t>
  </si>
  <si>
    <t>SSD</t>
  </si>
  <si>
    <t>2.5" 960 GB SATA SSD</t>
  </si>
  <si>
    <t>License Options for GXA-10000-B010 and B020 - It is mandatory to select one of the following</t>
  </si>
  <si>
    <t>GXA-10000-B010-E-C</t>
  </si>
  <si>
    <t>SVC-C-0101-ARPK-0702</t>
  </si>
  <si>
    <t>SteelHead Data Center Standard Performance Service</t>
  </si>
  <si>
    <t>SVC-C-0101-ARPK-0703</t>
  </si>
  <si>
    <t>SteelHead Data Center Advanced Performance Service</t>
  </si>
  <si>
    <t>SVC-C-0361-PUPU-0001</t>
  </si>
  <si>
    <t>SteelCentral Aternity SaaS End-Point Product Software Usage as part of services engagement. For SteelCentral Aternity SaaS product. May only be quoted with a Product Usage form or SOW provided by RPS.</t>
  </si>
  <si>
    <t>LIC-SFNFS-VE</t>
  </si>
  <si>
    <t>SteelFusion Virtual NFS License SUPPORT included in HW</t>
  </si>
  <si>
    <t>LIC-SFNFS-VE-E</t>
  </si>
  <si>
    <t>Eval SteelFusion Virtual NFS License</t>
  </si>
  <si>
    <t>Subscription - 25M Bandwidth - includes Support (S/W &amp; H/W Gold)</t>
  </si>
  <si>
    <t>Subscription - 50M Bandwidth - includes Support (S/W &amp; H/W Gold)</t>
  </si>
  <si>
    <t>Subscription - 100M Bandwidth - includes Support (S/W &amp; H/W Gold)</t>
  </si>
  <si>
    <t>Subscription - 200M Bandwidth - includes Support (S/W &amp; H/W Gold)</t>
  </si>
  <si>
    <t>Subscription - 1G Bandwidth - includes Support (S/W &amp; H/W Gold)</t>
  </si>
  <si>
    <t>Subscription - includes Support (S/W &amp; H/W Gold)</t>
  </si>
  <si>
    <t>Configurable Software Option</t>
  </si>
  <si>
    <t>Configurable Software Options- Add on SCPS Software Options.    For both non-C and -C sku's.       Long Descriptions specify which models are applicable</t>
  </si>
  <si>
    <t>FIPS for Configurable Software Options</t>
  </si>
  <si>
    <t>Resident Support Services</t>
  </si>
  <si>
    <t>MNT-C-01-01</t>
  </si>
  <si>
    <t>SteelHead Resident Support Services</t>
  </si>
  <si>
    <t>SteelHead Resident Support Services. Provides implementation, optimization, and management of SteelHead solutions for a 30-day contract period. Excludes T&amp;E. See support service literature for full scope and deliverables.</t>
  </si>
  <si>
    <t>MNT-C-02-01</t>
  </si>
  <si>
    <t>SteelFusion Resident Support Services</t>
  </si>
  <si>
    <t>SteelFusion Resident Support Services. Provides implementation, optimization, and management of SteelFusion solutions for a 30-day contract period. Excludes T&amp;E. See support service literature for full scope and deliverables.</t>
  </si>
  <si>
    <t>MNT-C-03-01</t>
  </si>
  <si>
    <t>SteelCentral Resident Support Services</t>
  </si>
  <si>
    <t>SteelCentral Resident Support Services. Provides implementation, optimization, and management of SteelCentral solutions for a 30-day contract period. Excludes T&amp;E. See support service literature for full scope and deliverables.</t>
  </si>
  <si>
    <t>SCPS - Steelhead</t>
  </si>
  <si>
    <t>Support - FIPS - Steelhead</t>
  </si>
  <si>
    <t xml:space="preserve">Performance service for up to a 12-month period. Service includes planning, configuration, enablement, analysis and reporting. Configuration includes implementation service for up to 2 SteelHead GX10000 appliances at a single site. Enablement includes a Performance Architect for up to 10 days. Analysis includes up to 2 SteelHead implementation audits and up to 12 periodic appliance audits for up to 2 SteelHead GX10000 </t>
  </si>
  <si>
    <t>Performance service for up to a 12-month period. Service includes planning, configuration, enablement, analysis and reporting. Configuration includes implementation service for up to 2 SteelHead GX10000 appliances at a single site. Enablement includes a Performance Architect for up to 15 days. Analysis includes up to 2 SteelHead implementation audits, up to 12 periodic appliance audits for up to 2 SteelHead GX10000 appliances and business value analysis. Excludes T&amp;E. See Professional Services literature for full scope and deliverables.</t>
  </si>
  <si>
    <t>SteelHead GX10000 is now available as High Availability configurations.   Refer to column H.  (see HA-BUNDLE sku in Promotions and HA tab)</t>
  </si>
  <si>
    <t>SteelHead GX10000 - Data Center Performance Services</t>
  </si>
  <si>
    <t>SVC-C-0343-PFPK-0303</t>
  </si>
  <si>
    <t>SteelCentral AppInternals SaaS Advanced Implementation Service</t>
  </si>
  <si>
    <t>Solution enablement for up to 50 agent licenses for up to 3 applications. Service includes planning, design, configuration, documentation and knowledge transfer. Configuration includes creation for up to 2 Portal standard dashboards per app, up to 2 alerts per app, up to 5 custom reports per app, up to 2 custom Portal dashboards per app, and up to 1 Portal application map per app. Excludes T&amp;E. See Professional Services literature for full scope and deliverables.</t>
  </si>
  <si>
    <r>
      <t>·</t>
    </r>
    <r>
      <rPr>
        <sz val="7"/>
        <color theme="1"/>
        <rFont val="Times New Roman"/>
        <family val="1"/>
      </rPr>
      <t xml:space="preserve">         </t>
    </r>
    <r>
      <rPr>
        <b/>
        <sz val="11"/>
        <color theme="1"/>
        <rFont val="Arial"/>
        <family val="2"/>
      </rPr>
      <t xml:space="preserve">PROMO-1005:  SteelCentral Portal Promotion </t>
    </r>
  </si>
  <si>
    <t>SC-PORTAL-PROMO          Promo discount N/A (Trigger sku)</t>
  </si>
  <si>
    <t>SCPRTL-FNDTN                          Promo discount = 100%</t>
  </si>
  <si>
    <t>MNT-SCPRTL-FNDTN (1 year)     Standard discounts</t>
  </si>
  <si>
    <t>All products listed above and their appropriate options must be ordered to initiate the Promo discounts.</t>
  </si>
  <si>
    <t>SC-PORTAL-PROMO</t>
  </si>
  <si>
    <t>SteelCentral Portal Promo</t>
  </si>
  <si>
    <t>Requires Purchase of SCPRTL-FNDTN and Support MNT-SCPRTL-FNDTN</t>
  </si>
  <si>
    <r>
      <t>·</t>
    </r>
    <r>
      <rPr>
        <sz val="7"/>
        <color theme="1"/>
        <rFont val="Times New Roman"/>
        <family val="1"/>
      </rPr>
      <t xml:space="preserve">         </t>
    </r>
    <r>
      <rPr>
        <b/>
        <sz val="11"/>
        <color theme="1"/>
        <rFont val="Arial"/>
        <family val="2"/>
      </rPr>
      <t xml:space="preserve">PROMO-1006:  SteelCentral Portal Promotion RASP </t>
    </r>
  </si>
  <si>
    <t>MNT-RASP-SCPRTL-FNDTN (1 year)     Standard discounts</t>
  </si>
  <si>
    <t>SC-PORTAL-PROMO-RASP</t>
  </si>
  <si>
    <t>SteelCentral Portal Promo (RASP)</t>
  </si>
  <si>
    <t>Requires Purchase of SCPRTL-FNDTN and Support MNT-RASP-SCPRTL-FNDTN</t>
  </si>
  <si>
    <t>PWS-013</t>
  </si>
  <si>
    <t>Power supply AC, 600W</t>
  </si>
  <si>
    <t>Solution enablement for up to 5 SteelHeads (excludes CX5000 and CX7000 models) and SteelCentral Controller for SteelHead.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</si>
  <si>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Solution enablement for up to 2 Large Office or Data Center SteelHeads (CX5000 and CX7000 models) at a single site and SteelCentral Controller for SteelHead. Service includes planning, design, configuration, documentation and knowledge transfer. Configuration includes optimization of non-encrypted applications and tuning. Add-on services are available for advanced configurations and related product implementations. Excludes T&amp;E. See Professional Services literature for full scope and deliverables.</t>
  </si>
  <si>
    <t>SteelHead Branch Appliance Implementation Service</t>
  </si>
  <si>
    <t>Implementation service for up to 2 SteelHeads (excludes CX5000 and CX7000 models) for up to two sites. Service includes planning and configuration. Completed pre-configuration checklist is required. Rack and stack add-on service required for onsite physical rack mounting and cabling. Excludes T&amp;E. See Professional Services literature for full scope and deliverables.</t>
  </si>
  <si>
    <t>SteelHead Large Office/Data Center Appliance Implementation Service</t>
  </si>
  <si>
    <t>Implementation service for up to 2 Large Office or Data Center SteelHeads (CX5000 and CX7000 models) at a single site. Service includes planning and configuration. Completed pre-configuration checklist is required. Rack and stack add-on service required for onsite physical rack mounting and cabling. Excludes T&amp;E. See Professional Services literature for full scope and deliverables.</t>
  </si>
  <si>
    <t>Implementation service for up to 2 Interceptors at a single site. Service includes planning, design, configuration, documentation and knowledge transfer. Configuration includes failover, redirection and optimization enablement. Excludes T&amp;E. See Professional Services literature for full scope and deliverables.</t>
  </si>
  <si>
    <t>Solution enablement for up to 50 agent licenses for up to 3 applications. Service includes planning, design, configuration, documentation, and knowledge transfer. Configuration includes creation for up to 1 Portal standard dashboard, up to 2 defined SLA alerts, up to 1 custom report, and up to 1 custom Portal dashboard. Excludes T&amp;E. For SteelCentral AppInternals SaaS Enhanced APM Subscription product only. See Professional Services literature for full scope and deliverables.</t>
  </si>
  <si>
    <t>VCX-010</t>
  </si>
  <si>
    <t xml:space="preserve"> Virtual Steelhead VCX-10 </t>
  </si>
  <si>
    <t xml:space="preserve">Perpetual License for  Virtual Steelhead VCX-10 (2 Mbps, 50 conn) </t>
  </si>
  <si>
    <t>VCX-020</t>
  </si>
  <si>
    <t xml:space="preserve"> Virtual Steelhead VCX-20 </t>
  </si>
  <si>
    <t xml:space="preserve">Perpetual License for Virtual Steelhead VCX-20 (5Mbps, 200 conn) </t>
  </si>
  <si>
    <t>VCX-030</t>
  </si>
  <si>
    <t xml:space="preserve"> Virtual Steelhead VCX-30 </t>
  </si>
  <si>
    <t xml:space="preserve">Perpetual License for Virtual Steelhead VCX-30 (10 Mbps, 500 conn) </t>
  </si>
  <si>
    <t>VCX-040</t>
  </si>
  <si>
    <t xml:space="preserve"> Virtual Steelhead VCX-40 </t>
  </si>
  <si>
    <t xml:space="preserve">Perpetual License for Virtual Steelhead VCX-40 (20 Mbps, 1000 conn) </t>
  </si>
  <si>
    <t>VCX-050</t>
  </si>
  <si>
    <t xml:space="preserve"> Virtual Steelhead VCX-50 </t>
  </si>
  <si>
    <t xml:space="preserve">Perpetual License for Virtual Steelhead VCX-50 (50 Mbps, 2000 conn) </t>
  </si>
  <si>
    <t>VCX-060</t>
  </si>
  <si>
    <t xml:space="preserve"> Virtual Steelhead VCX-60 </t>
  </si>
  <si>
    <t xml:space="preserve">Perpetual License for Virtual Steelhead VCX-60 (100 Mbps, 5K conn) </t>
  </si>
  <si>
    <t>VCX-070</t>
  </si>
  <si>
    <t xml:space="preserve"> Virtual Steelhead VCX-70 </t>
  </si>
  <si>
    <t xml:space="preserve">Perpetual License for  Virtual Steelhead VCX-70 (200 Mbps, 12K conn) </t>
  </si>
  <si>
    <t>VCX-080</t>
  </si>
  <si>
    <t xml:space="preserve"> Virtual Steelhead VCX-80 </t>
  </si>
  <si>
    <t xml:space="preserve">Perpetual License for Virtual Steelhead VCX-80 (500 Mbps, 50K conn) </t>
  </si>
  <si>
    <t>VCX-090</t>
  </si>
  <si>
    <t xml:space="preserve"> Virtual Steelhead VCX-90 </t>
  </si>
  <si>
    <t xml:space="preserve">Perpetual License for Virtual Steelhead VCX-90 (1 Gbps, 100K conn) </t>
  </si>
  <si>
    <t>UPG-VCX-010-020</t>
  </si>
  <si>
    <t>Upgrade SteelHead VCX-10 to VCX-20 Virtual Appliance</t>
  </si>
  <si>
    <t>UPG-VCX-010-030</t>
  </si>
  <si>
    <t>Upgrade SteelHead VCX-10 to VCX-30 Virtual Appliance</t>
  </si>
  <si>
    <t>UPG-VCX-010-040</t>
  </si>
  <si>
    <t>Upgrade SteelHead VCX-10 to VCX-40 Virtual Appliance</t>
  </si>
  <si>
    <t>UPG-VCX-010-050</t>
  </si>
  <si>
    <t>Upgrade SteelHead VCX-10 to VCX-50 Virtual Appliance</t>
  </si>
  <si>
    <t>UPG-VCX-010-060</t>
  </si>
  <si>
    <t>Upgrade SteelHead VCX-10 to VCX-60 Virtual Appliance</t>
  </si>
  <si>
    <t>UPG-VCX-010-070</t>
  </si>
  <si>
    <t>Upgrade SteelHead VCX-10 to VCX-70 Virtual Appliance</t>
  </si>
  <si>
    <t>UPG-VCX-010-080</t>
  </si>
  <si>
    <t>Upgrade SteelHead VCX-10 to VCX-80 Virtual Appliance</t>
  </si>
  <si>
    <t>UPG-VCX-010-090</t>
  </si>
  <si>
    <t>Upgrade SteelHead VCX-10 to VCX-90 Virtual Appliance</t>
  </si>
  <si>
    <t>UPG-VCX-020-030</t>
  </si>
  <si>
    <t>Upgrade SteelHead VCX-20 to VCX-30 Virtual Appliance</t>
  </si>
  <si>
    <t>UPG-VCX-020-040</t>
  </si>
  <si>
    <t>Upgrade SteelHead VCX-20 to VCX-40 Virtual Appliance</t>
  </si>
  <si>
    <t>UPG-VCX-020-050</t>
  </si>
  <si>
    <t>Upgrade SteelHead VCX-20 to VCX-50 Virtual Appliance</t>
  </si>
  <si>
    <t>UPG-VCX-020-060</t>
  </si>
  <si>
    <t>Upgrade SteelHead VCX-20 to VCX-60 Virtual Appliance</t>
  </si>
  <si>
    <t>UPG-VCX-020-070</t>
  </si>
  <si>
    <t>Upgrade SteelHead VCX-20 to VCX-70 Virtual Appliance</t>
  </si>
  <si>
    <t>UPG-VCX-020-080</t>
  </si>
  <si>
    <t>Upgrade SteelHead VCX-20 to VCX-80 Virtual Appliance</t>
  </si>
  <si>
    <t>UPG-VCX-020-090</t>
  </si>
  <si>
    <t>Upgrade SteelHead VCX-20 to VCX-90 Virtual Appliance</t>
  </si>
  <si>
    <t>UPG-VCX-030-040</t>
  </si>
  <si>
    <t>Upgrade SteelHead VCX-30 to VCX-40 Virtual Appliance</t>
  </si>
  <si>
    <t>UPG-VCX-030-050</t>
  </si>
  <si>
    <t>Upgrade SteelHead VCX-30 to VCX-50 Virtual Appliance</t>
  </si>
  <si>
    <t>UPG-VCX-030-060</t>
  </si>
  <si>
    <t>Upgrade SteelHead VCX-30 to VCX-60 Virtual Appliance</t>
  </si>
  <si>
    <t>UPG-VCX-030-070</t>
  </si>
  <si>
    <t>Upgrade SteelHead VCX-30 to VCX-70 Virtual Appliance</t>
  </si>
  <si>
    <t>UPG-VCX-030-080</t>
  </si>
  <si>
    <t>Upgrade SteelHead VCX-30 to VCX-80 Virtual Appliance</t>
  </si>
  <si>
    <t>UPG-VCX-030-090</t>
  </si>
  <si>
    <t>Upgrade SteelHead VCX-30 to VCX-90 Virtual Appliance</t>
  </si>
  <si>
    <t>UPG-VCX-040-050</t>
  </si>
  <si>
    <t>Upgrade SteelHead VCX-40 to VCX-50 Virtual Appliance</t>
  </si>
  <si>
    <t>UPG-VCX-040-060</t>
  </si>
  <si>
    <t>Upgrade SteelHead VCX-40 to VCX-60 Virtual Appliance</t>
  </si>
  <si>
    <t>UPG-VCX-040-070</t>
  </si>
  <si>
    <t>Upgrade SteelHead VCX-40 to VCX-70 Virtual Appliance</t>
  </si>
  <si>
    <t>UPG-VCX-040-080</t>
  </si>
  <si>
    <t>Upgrade SteelHead VCX-40 to VCX-80 Virtual Appliance</t>
  </si>
  <si>
    <t>UPG-VCX-040-090</t>
  </si>
  <si>
    <t>Upgrade SteelHead VCX-40 to VCX-90 Virtual Appliance</t>
  </si>
  <si>
    <t>UPG-VCX-050-060</t>
  </si>
  <si>
    <t>Upgrade SteelHead VCX-50 to VCX-60 Virtual Appliance</t>
  </si>
  <si>
    <t>UPG-VCX-050-070</t>
  </si>
  <si>
    <t>Upgrade SteelHead VCX-50 to VCX-70 Virtual Appliance</t>
  </si>
  <si>
    <t>UPG-VCX-050-080</t>
  </si>
  <si>
    <t>Upgrade SteelHead VCX-50 to VCX-80 Virtual Appliance</t>
  </si>
  <si>
    <t>UPG-VCX-050-090</t>
  </si>
  <si>
    <t>Upgrade SteelHead VCX-50 to VCX-90 Virtual Appliance</t>
  </si>
  <si>
    <t>UPG-VCX-060-070</t>
  </si>
  <si>
    <t>Upgrade SteelHead VCX-60 to VCX-70 Virtual Appliance</t>
  </si>
  <si>
    <t>UPG-VCX-060-080</t>
  </si>
  <si>
    <t>Upgrade SteelHead VCX-60 to VCX-80 Virtual Appliance</t>
  </si>
  <si>
    <t>UPG-VCX-060-090</t>
  </si>
  <si>
    <t>Upgrade SteelHead VCX-60 to VCX-90 Virtual Appliance</t>
  </si>
  <si>
    <t>UPG-VCX-070-080</t>
  </si>
  <si>
    <t>Upgrade SteelHead VCX-70 to VCX-80 Virtual Appliance</t>
  </si>
  <si>
    <t>UPG-VCX-070-090</t>
  </si>
  <si>
    <t>Upgrade SteelHead VCX-70 to VCX-90 Virtual Appliance</t>
  </si>
  <si>
    <t>UPG-VCX-080-090</t>
  </si>
  <si>
    <t>Upgrade SteelHead VCX-80 to VCX-90 Virtual Appliance</t>
  </si>
  <si>
    <t>MNT-VCX-010</t>
  </si>
  <si>
    <t xml:space="preserve"> Virtual Steelhead VCX-10 Support  </t>
  </si>
  <si>
    <t xml:space="preserve">Virtual Steelhead VCX-10 (2 Mbps, 50 conn) Support </t>
  </si>
  <si>
    <t>MNT-VCX-010-RASP</t>
  </si>
  <si>
    <t xml:space="preserve"> Virtual Steelhead VCX-10 Support  - RASP</t>
  </si>
  <si>
    <t>Virtual Steelhead VCX-10 (2 Mbps, 50 conn) Support - RASP</t>
  </si>
  <si>
    <t>MNT-VCX-020</t>
  </si>
  <si>
    <t xml:space="preserve"> Virtual Steelhead VCX-20 Support  </t>
  </si>
  <si>
    <t xml:space="preserve">Virtual Steelhead VCX-20 (5Mbps, 200 conn) Support </t>
  </si>
  <si>
    <t>MNT-VCX-020-RASP</t>
  </si>
  <si>
    <t xml:space="preserve"> Virtual Steelhead VCX-20 Support  - RASP</t>
  </si>
  <si>
    <t>Virtual Steelhead VCX-20 (5 Mbps, 200 conn) Support - RASP</t>
  </si>
  <si>
    <t>MNT-VCX-030</t>
  </si>
  <si>
    <t xml:space="preserve"> Virtual Steelhead VCX-30 Support  </t>
  </si>
  <si>
    <t xml:space="preserve">Virtual Steelhead VCX-30 (10 Mbps, 500 conn) Support </t>
  </si>
  <si>
    <t>MNT-VCX-030-RASP</t>
  </si>
  <si>
    <t xml:space="preserve"> Virtual Steelhead VCX-30 Support  - RASP</t>
  </si>
  <si>
    <t>Virtual Steelhead VCX-30 (10 Mbps, 500 conn) Support - RASP</t>
  </si>
  <si>
    <t>MNT-VCX-040</t>
  </si>
  <si>
    <t xml:space="preserve"> Virtual Steelhead VCX-40 Support  </t>
  </si>
  <si>
    <t xml:space="preserve">Virtual Steelhead VCX-40 (20 Mbps, 1000 conn) Support </t>
  </si>
  <si>
    <t>MNT-VCX-040-RASP</t>
  </si>
  <si>
    <t xml:space="preserve"> Virtual Steelhead VCX-40 Support  - RASP</t>
  </si>
  <si>
    <t>Virtual Steelhead VCX-40 (20 Mbps, 1000 conn) Support - RASP</t>
  </si>
  <si>
    <t>MNT-VCX-050</t>
  </si>
  <si>
    <t xml:space="preserve"> Virtual Steelhead VCX-50 Support  </t>
  </si>
  <si>
    <t xml:space="preserve">Virtual Steelhead VCX-50 (50 Mbps, 2000 conn) Support </t>
  </si>
  <si>
    <t>MNT-VCX-050-RASP</t>
  </si>
  <si>
    <t xml:space="preserve"> Virtual Steelhead VCX-50 Support  - RASP</t>
  </si>
  <si>
    <t>Virtual Steelhead VCX-50 (50 Mbps, 2000 conn) Support - RASP</t>
  </si>
  <si>
    <t>MNT-VCX-060</t>
  </si>
  <si>
    <t xml:space="preserve"> Virtual Steelhead VCX-60 Support  </t>
  </si>
  <si>
    <t xml:space="preserve">Virtual Steelhead VCX-60 (100 Mbps, 5K conn) Support </t>
  </si>
  <si>
    <t>MNT-VCX-060-RASP</t>
  </si>
  <si>
    <t xml:space="preserve"> Virtual Steelhead VCX-60 Support  - RASP</t>
  </si>
  <si>
    <t>Virtual Steelhead VCX-60 (100 Mbps, 5K conn) Support - RASP</t>
  </si>
  <si>
    <t>MNT-VCX-070</t>
  </si>
  <si>
    <t xml:space="preserve"> Virtual Steelhead VCX-70 Support  </t>
  </si>
  <si>
    <t xml:space="preserve">Virtual Steelhead VCX-70 (200 Mbps, 12K conn) Support </t>
  </si>
  <si>
    <t>MNT-VCX-070-RASP</t>
  </si>
  <si>
    <t xml:space="preserve"> Virtual Steelhead VCX-70 Support  - RASP</t>
  </si>
  <si>
    <t>Virtual Steelhead VCX-70 (200 Mbps, 12K conn) Support - RASP</t>
  </si>
  <si>
    <t>MNT-VCX-080</t>
  </si>
  <si>
    <t xml:space="preserve"> Virtual Steelhead VCX-80 Support  </t>
  </si>
  <si>
    <t xml:space="preserve">Virtual Steelhead VCX-80 (500 Mbps, 50K conn) Support </t>
  </si>
  <si>
    <t>MNT-VCX-080-RASP</t>
  </si>
  <si>
    <t xml:space="preserve"> Virtual Steelhead VCX-80 Support  - RASP</t>
  </si>
  <si>
    <t>Virtual Steelhead VCX-80 (500 Mbps, 50K conn) Support - RASP</t>
  </si>
  <si>
    <t>MNT-VCX-090</t>
  </si>
  <si>
    <t xml:space="preserve"> Virtual Steelhead VCX-90 Support  </t>
  </si>
  <si>
    <t xml:space="preserve">Virtual Steelhead VCX-90 (1 Gbps, 100K conn) Support </t>
  </si>
  <si>
    <t>MNT-VCX-090-RASP</t>
  </si>
  <si>
    <t xml:space="preserve"> Virtual Steelhead VCX-90 Support  - RASP</t>
  </si>
  <si>
    <t>Virtual Steelhead VCX-90 (1 Gbps, 100K conn) Support - RASP</t>
  </si>
  <si>
    <t>Virtual XX50 Steelhead Support</t>
  </si>
  <si>
    <t xml:space="preserve">Perpetual Virtual Steelhead </t>
  </si>
  <si>
    <t>VCX Upgrade SKUs</t>
  </si>
  <si>
    <t>SteelFusion Support  pricing follows High Availability configuration pricing. Refer to column H. (see HA-BUNDLE sku in Promotions and HA tab)</t>
  </si>
  <si>
    <t>GXA-10000-B020-E-C</t>
  </si>
  <si>
    <t>N</t>
  </si>
  <si>
    <t>Subscription Software with RASP</t>
  </si>
  <si>
    <t>SteelCentral NetProfiler VE Subscription Pricelist</t>
  </si>
  <si>
    <t>SCNE-VE-SUB-00470-F1</t>
  </si>
  <si>
    <t>Subscription based SteelCentral NetExpress 470 Virtual Edition</t>
  </si>
  <si>
    <t>Subscription based SteelCentral NetExpress 470 Virtual Edition for deployments up to 15k FPM</t>
  </si>
  <si>
    <t>SCNE-VE-SUB-00470-F1-LIC</t>
  </si>
  <si>
    <t>SCNE-VE-SUB-00470-F2</t>
  </si>
  <si>
    <t>Subscription based SteelCentral NetExpress 470 Virtual Edition for deployments up to 30k FPM</t>
  </si>
  <si>
    <t>SCNE-VE-SUB-00470-F2-LIC</t>
  </si>
  <si>
    <t>SCNE-VE-SUB-00470-F3</t>
  </si>
  <si>
    <t>Subscription based SteelCentral NetExpress 470 Virtual Edition for deployments up to 60k FPM</t>
  </si>
  <si>
    <t>SCNE-VE-SUB-00470-F3-LIC</t>
  </si>
  <si>
    <t>SCNE-VE-SUB-00470-F4</t>
  </si>
  <si>
    <t>Subscription based SteelCentral NetExpress 470 Virtual Edition for deployments up to 90k FPM</t>
  </si>
  <si>
    <t>SCNE-VE-SUB-00470-F4-LIC</t>
  </si>
  <si>
    <t>SCNE-VE-SUB-00470-F5</t>
  </si>
  <si>
    <t>Subscription based SteelCentral NetExpress 470 Virtual Edition for deployments up to 120k FPM</t>
  </si>
  <si>
    <t>SCNE-VE-SUB-00470-F5-LIC</t>
  </si>
  <si>
    <t>SCNP-VE-SUB-F1</t>
  </si>
  <si>
    <t>Subscription based SteelCentral NetProfiler Virtual Edition</t>
  </si>
  <si>
    <t>Subscription based SteelCentral NetProfiler Virtual Edition for deployments up to 15k FPM</t>
  </si>
  <si>
    <t>SCNP-VE-SUB-F1-LIC</t>
  </si>
  <si>
    <t>SCNP-VE-SUB-F2</t>
  </si>
  <si>
    <t>Subscription based SteelCentral NetProfiler Virtual Edition for deployments up to 30k FPM</t>
  </si>
  <si>
    <t>SCNP-VE-SUB-F2-LIC</t>
  </si>
  <si>
    <t>SCNP-VE-SUB-F3</t>
  </si>
  <si>
    <t>Subscription based SteelCentral NetProfiler Virtual Edition for deployments up to 60k FPM</t>
  </si>
  <si>
    <t>SCNP-VE-SUB-F3-LIC</t>
  </si>
  <si>
    <t>SCNP-VE-SUB-F4</t>
  </si>
  <si>
    <t>Subscription based SteelCentral NetProfiler Virtual Edition for deployments up to 90k FPM</t>
  </si>
  <si>
    <t>SCNP-VE-SUB-F4-LIC</t>
  </si>
  <si>
    <t>SCNP-VE-SUB-F5-LIC</t>
  </si>
  <si>
    <t>SCNP-VE-SUB-F5</t>
  </si>
  <si>
    <t>Subscription based SteelCentral NetProfiler Virtual Edition for deployments up to 200k FPM</t>
  </si>
  <si>
    <t>SCNP-VE-SUB-F6</t>
  </si>
  <si>
    <t>Subscription based SteelCentral NetProfiler Virtual Edition for deployments up to 400k FPM</t>
  </si>
  <si>
    <t>SCNP-VE-SUB-F6-LIC</t>
  </si>
  <si>
    <t>SCNP-VE-SUB-F7</t>
  </si>
  <si>
    <t>Subscription based SteelCentral NetProfiler Virtual Edition for deployments up to 600k FPM</t>
  </si>
  <si>
    <t>SCNP-VE-SUB-F7-LIC</t>
  </si>
  <si>
    <t>SCNP-VE-SUB-F8</t>
  </si>
  <si>
    <t>Subscription based SteelCentral NetProfiler Virtual Edition for deployments up to 800k FPM</t>
  </si>
  <si>
    <t>SCNP-VE-SUB-F8-LIC</t>
  </si>
  <si>
    <t>SCNP-VE-SUB-F9</t>
  </si>
  <si>
    <t>Subscription based SteelCentral NetProfiler Virtual Edition for deployments up to 1M FPM</t>
  </si>
  <si>
    <t>SCNP-VE-SUB-F9-LIC</t>
  </si>
  <si>
    <t>SCNP-VE-SUB-F10</t>
  </si>
  <si>
    <t>Subscription based SteelCentral NetProfiler Virtual Edition for deployments up to 2M FPM</t>
  </si>
  <si>
    <t>SCNP-VE-SUB-F10-LIC</t>
  </si>
  <si>
    <t>SCFG-VE-SUB-F1</t>
  </si>
  <si>
    <t>Subscription based SteelCentral Flow Gateway Virtual Edition</t>
  </si>
  <si>
    <t>Subscription based SteelCentral Flow Gateway Virtual Edition for deployments up to 15k FPM</t>
  </si>
  <si>
    <t>SCFG-VE-SUB-F1-LIC</t>
  </si>
  <si>
    <t>SCFG-VE-SUB-F2</t>
  </si>
  <si>
    <t>Subscription based SteelCentral Flow Gateway Virtual Edition for deployments up to 30k FPM</t>
  </si>
  <si>
    <t>SCFG-VE-SUB-F2-LIC</t>
  </si>
  <si>
    <t>SCFG-VE-SUB-F3</t>
  </si>
  <si>
    <t>Subscription based SteelCentral Flow Gateway Virtual Edition for deployments up to 60k FPM</t>
  </si>
  <si>
    <t>SCFG-VE-SUB-F3-LIC</t>
  </si>
  <si>
    <t>SCFG-VE-SUB-F4</t>
  </si>
  <si>
    <t>Subscription based SteelCentral Flow Gateway Virtual Edition for deployments up to 90k FPM</t>
  </si>
  <si>
    <t>SCFG-VE-SUB-F4-LIC</t>
  </si>
  <si>
    <t>SCFG-VE-SUB-F5</t>
  </si>
  <si>
    <t>Subscription based SteelCentral Flow Gateway Virtual Edition for deployments up to 200k FPM</t>
  </si>
  <si>
    <t>SCFG-VE-SUB-F5-LIC</t>
  </si>
  <si>
    <t>SCFG-VE-SUB-F6</t>
  </si>
  <si>
    <t>Subscription based SteelCentral Flow Gateway Virtual Edition for deployments up to 400k FPM</t>
  </si>
  <si>
    <t>SCFG-VE-SUB-F6-LIC</t>
  </si>
  <si>
    <t>SCFG-VE-SUB-F7</t>
  </si>
  <si>
    <t>Subscription based SteelCentral Flow Gateway Virtual Edition for deployments up to 600k FPM</t>
  </si>
  <si>
    <t>SCFG-VE-SUB-F7-LIC</t>
  </si>
  <si>
    <t>SCFG-VE-SUB-F8</t>
  </si>
  <si>
    <t>Subscription based SteelCentral Flow Gateway Virtual Edition for deployments up to 800k FPM</t>
  </si>
  <si>
    <t>SCFG-VE-SUB-F8-LIC</t>
  </si>
  <si>
    <t>SCFG-VE-SUB-F9</t>
  </si>
  <si>
    <t>Subscription based SteelCentral Flow Gateway Virtual Edition for deployments up to 1M FPM</t>
  </si>
  <si>
    <t>SCFG-VE-SUB-F9-LIC</t>
  </si>
  <si>
    <t>SCFG-VE-SUB-F10</t>
  </si>
  <si>
    <t>Subscription based SteelCentral Flow Gateway Virtual Edition for deployments up to 2M FPM</t>
  </si>
  <si>
    <t>SCFG-VE-SUB-F10-LIC</t>
  </si>
  <si>
    <t>SCNE-RASP-VE-SUB-00470-F1</t>
  </si>
  <si>
    <t>Subscription based SteelCentral NetExpress 470 Virtual Edition (RASP)</t>
  </si>
  <si>
    <t>Subscription based SteelCentral NetExpress 470 Virtual Edition for deployments up to 15k FPM (RASP)</t>
  </si>
  <si>
    <t>SCNE-RASP-VE-SUB-00470-F2</t>
  </si>
  <si>
    <t>Subscription based SteelCentral NetExpress 470 Virtual Edition for deployments up to 30k FPM (RASP)</t>
  </si>
  <si>
    <t>SCNE-RASP-VE-SUB-00470-F3</t>
  </si>
  <si>
    <t>Subscription based SteelCentral NetExpress 470 Virtual Edition for deployments up to 60k FPM (RASP)</t>
  </si>
  <si>
    <t>SCNE-RASP-VE-SUB-00470-F4</t>
  </si>
  <si>
    <t>Subscription based SteelCentral NetExpress 470 Virtual Edition for deployments up to 90k FPM (RASP)</t>
  </si>
  <si>
    <t>SCNE-RASP-VE-SUB-00470-F5</t>
  </si>
  <si>
    <t>Subscription based SteelCentral NetExpress 470 Virtual Edition for deployments up to 120k FPM (RASP)</t>
  </si>
  <si>
    <t>SCNP-RASP-VE-SUB-F1</t>
  </si>
  <si>
    <t>Subscription based SteelCentral NetProfiler Virtual Edition (RASP)</t>
  </si>
  <si>
    <t>Subscription based SteelCentral NetProfiler Virtual Edition for deployments up to 15k FPM (RASP)</t>
  </si>
  <si>
    <t>SCNP-RASP-VE-SUB-F2</t>
  </si>
  <si>
    <t>Subscription based SteelCentral NetProfiler Virtual Edition for deployments up to 30k FPM (RASP)</t>
  </si>
  <si>
    <t>SCNP-RASP-VE-SUB-F3</t>
  </si>
  <si>
    <t>Subscription based SteelCentral NetProfiler Virtual Edition for deployments up to 60k FPM (RASP)</t>
  </si>
  <si>
    <t>SCNP-RASP-VE-SUB-F4</t>
  </si>
  <si>
    <t>Subscription based SteelCentral NetProfiler Virtual Edition for deployments up to 90k FPM (RASP)</t>
  </si>
  <si>
    <t>SCNP-RASP-VE-SUB-F5</t>
  </si>
  <si>
    <t>Subscription based SteelCentral NetProfiler Virtual Edition for deployments up to 200k FPM (RASP)</t>
  </si>
  <si>
    <t>SCNP-RASP-VE-SUB-F6</t>
  </si>
  <si>
    <t>Subscription based SteelCentral NetProfiler Virtual Edition for deployments up to 400k FPM (RASP)</t>
  </si>
  <si>
    <t>SCNP-RASP-VE-SUB-F7</t>
  </si>
  <si>
    <t>Subscription based SteelCentral NetProfiler Virtual Edition for deployments up to 600k FPM (RASP)</t>
  </si>
  <si>
    <t>SCNP-RASP-VE-SUB-F8</t>
  </si>
  <si>
    <t>Subscription based SteelCentral NetProfiler Virtual Edition for deployments up to 800k FPM (RASP)</t>
  </si>
  <si>
    <t>SCNP-RASP-VE-SUB-F9</t>
  </si>
  <si>
    <t>Subscription based SteelCentral NetProfiler Virtual Edition for deployments up to 1M FPM (RASP)</t>
  </si>
  <si>
    <t>SCNP-RASP-VE-SUB-F10</t>
  </si>
  <si>
    <t>Subscription based SteelCentral NetProfiler Virtual Edition for deployments up to 2M FPM (RASP)</t>
  </si>
  <si>
    <t>SCFG-RASP-VE-SUB-F1</t>
  </si>
  <si>
    <t>Subscription based SteelCentral Flow Gateway Virtual Edition (RASP)</t>
  </si>
  <si>
    <t>Subscription based SteelCentral Flow Gateway Virtual Edition for deployments up to 15k FPM (RASP)</t>
  </si>
  <si>
    <t>SCFG-RASP-VE-SUB-F2</t>
  </si>
  <si>
    <t>Subscription based SteelCentral Flow Gateway Virtual Edition for deployments up to 30k FPM (RASP)</t>
  </si>
  <si>
    <t>SCFG-RASP-VE-SUB-F3</t>
  </si>
  <si>
    <t>Subscription based SteelCentral Flow Gateway Virtual Edition for deployments up to 60k FPM (RASP)</t>
  </si>
  <si>
    <t>SCFG-RASP-VE-SUB-F4</t>
  </si>
  <si>
    <t>Subscription based SteelCentral Flow Gateway Virtual Edition for deployments up to 90k FPM (RASP)</t>
  </si>
  <si>
    <t>SCFG-RASP-VE-SUB-F5</t>
  </si>
  <si>
    <t>Subscription based SteelCentral Flow Gateway Virtual Edition for deployments up to 200k FPM (RASP)</t>
  </si>
  <si>
    <t>SCFG-RASP-VE-SUB-F6</t>
  </si>
  <si>
    <t>Subscription based SteelCentral Flow Gateway Virtual Edition for deployments up to 400k FPM (RASP)</t>
  </si>
  <si>
    <t>SCFG-RASP-VE-SUB-F7</t>
  </si>
  <si>
    <t>Subscription based SteelCentral Flow Gateway Virtual Edition for deployments up to 600k FPM (RASP)</t>
  </si>
  <si>
    <t>SCFG-RASP-VE-SUB-F8</t>
  </si>
  <si>
    <t>Subscription based SteelCentral Flow Gateway Virtual Edition for deployments up to 800k FPM (RASP)</t>
  </si>
  <si>
    <t>SCFG-RASP-VE-SUB-F9</t>
  </si>
  <si>
    <t>Subscription based SteelCentral Flow Gateway Virtual Edition for deployments up to 1M FPM (RASP)</t>
  </si>
  <si>
    <t>SCFG-RASP-VE-SUB-F10</t>
  </si>
  <si>
    <t>Subscription based SteelCentral Flow Gateway Virtual Edition for deployments up to 2M FPM (RASP)</t>
  </si>
  <si>
    <t>NETIMBASE-SUB</t>
  </si>
  <si>
    <t xml:space="preserve">Subscription Based SteelCentral NetIM Base, inc software support  </t>
  </si>
  <si>
    <t xml:space="preserve">Monthly Subscription and Software support for SteelCentral NetIM Base functionality license. </t>
  </si>
  <si>
    <t>NETIMBASE-SUB-LIC</t>
  </si>
  <si>
    <t>NETIMSTD-SUB</t>
  </si>
  <si>
    <t xml:space="preserve">Subscription Based SteelCentral NetIM Standard, inc software support  </t>
  </si>
  <si>
    <t xml:space="preserve">Monthly Subscription and Software support for SteelCentral NetIM Standard functionality license. </t>
  </si>
  <si>
    <t>NETIMSTD-SUB-LIC</t>
  </si>
  <si>
    <t>NETIMCOLLECT-SUB-S</t>
  </si>
  <si>
    <t xml:space="preserve">Subscription Based SteelCentral NetIM Collection Module - Small, inc software support  </t>
  </si>
  <si>
    <t>Monthly Subscription and Software support for SteelCentral NetIM Collection Module,  Collect up to 1K devices.</t>
  </si>
  <si>
    <t>NETIMCOLLECT-SUB-S-LIC</t>
  </si>
  <si>
    <t>NETIMCOLLECT-SUB-M</t>
  </si>
  <si>
    <t xml:space="preserve">Subscription Based SteelCentral NetIM Collection Module - Medium, inc software support  </t>
  </si>
  <si>
    <t>Monthly Subscription and Software support for SteelCentral NetIM Collection Module,  Collect up to 3K devices.</t>
  </si>
  <si>
    <t>NETIMCOLLECT-SUB-M-LIC</t>
  </si>
  <si>
    <t>NETIMCOLLECT-SUB-H</t>
  </si>
  <si>
    <t xml:space="preserve">Subscription Based SteelCentral NetIM Collection Module - High, inc software support  </t>
  </si>
  <si>
    <t>Monthly Subscription and Software support for SteelCentral NetIM Collection Module,  Collect up to 5K devices.</t>
  </si>
  <si>
    <t>NETIMCOLLECT-SUB-H-LIC</t>
  </si>
  <si>
    <t>NETIMCOLLECT-SUB-VH</t>
  </si>
  <si>
    <t xml:space="preserve">Subscription Based SteelCentral NetIM Collection Module - Very High, inc software support  </t>
  </si>
  <si>
    <t>Monthly Subscription and Software support for SteelCentral NetIM Collection Module,  Collect up to 10K devices.</t>
  </si>
  <si>
    <t>NETIMCOLLECT-SUB-VH-LIC</t>
  </si>
  <si>
    <t>NETIMBASE-RASP-SUB</t>
  </si>
  <si>
    <t>Monthly Subscription and Software support for SteelCentral NetIM Base functionality license.</t>
  </si>
  <si>
    <t>NETIMSTD-RASP-SUB</t>
  </si>
  <si>
    <t>NETIMCOLLECT-RASP-SUB-S</t>
  </si>
  <si>
    <t>NETIMCOLLECT-RASP-SUB-M</t>
  </si>
  <si>
    <t>NETIMCOLLECT-RASP-SUB-H</t>
  </si>
  <si>
    <t>NETIMCOLLECT-RASP-SUB-VH</t>
  </si>
  <si>
    <t>Model - SCAN8170, SCAN6170</t>
  </si>
  <si>
    <t>NETIM (STANDARD) - Subscriptions - Price is per month  (12, 36 or 60 Month contracts)</t>
  </si>
  <si>
    <t>NETIM (COLLECTION Module) - Subscriptions - Price is per month  (12, 36 or 60 Month contracts)</t>
  </si>
  <si>
    <t>RASP NETIM (BASE sku required) - Subscriptions - Price is per month  (12, 36 or 60 Month contracts)</t>
  </si>
  <si>
    <t>RASP NETIM (Standard) - Subscriptions - Price is per month  (12, 36 or 60 Month contracts)</t>
  </si>
  <si>
    <t>RASP NETIM (COLLECTION Module) - Subscriptions - Price is per month  (12, 36 or 60 Month contracts)</t>
  </si>
  <si>
    <t>SteelCentral NetExpress 470 Virtual Edition - Subscriptions - Price is per month  (12, 36 or 60 Month contracts)</t>
  </si>
  <si>
    <t>SteelCentral NetProfiler Virtual Edition - Subscriptions - Price is per month  (12, 36 or 60 Month contracts)</t>
  </si>
  <si>
    <t>SteelCentral Gateway Virtual Edition - Subscriptions - Price is per month  (12, 36 or 60 Month contracts)</t>
  </si>
  <si>
    <t>RASP SteelCentral NetExpress 470 Virtual Edition - Subscriptions - Price is per month  (12, 36  or 60 Month contracts)</t>
  </si>
  <si>
    <t>RASP SteelCentral NetProfiler Virtual Edition - Subscriptions - Price is per month  (12, 36 or 60 Month contracts)</t>
  </si>
  <si>
    <t>RASP SteelCentral Flow Gateway Virtual Edition - Subscriptions - Price is per month  (12, 36 or 60 Month contracts)</t>
  </si>
  <si>
    <t>SUB-SDI-SCM-DEDICATED</t>
  </si>
  <si>
    <t>Subscription for Single Tenant SCM on Riverbed Cloud</t>
  </si>
  <si>
    <t>Subscription for Single Tenant SCM on Riverbed Cloud with Full Scale and Full Performance</t>
  </si>
  <si>
    <t>SteelConnect Dedicated Single Tenant SCM Subscriptions - Monthly Pricing.  Requires order sizes 12, 36 or 60 Month</t>
  </si>
  <si>
    <t>NETIM (BASE sku required) - Subscriptions - Price is per month  (12, 36 or 60 Month contracts)</t>
  </si>
  <si>
    <t>SteelCentral AppResponse  (For AppResponse 11, see ‘SteelCentral NetShark &amp; AR11 tab’)</t>
  </si>
  <si>
    <t>Evaluation SteelCentral AppResponse</t>
  </si>
  <si>
    <t>AppResponse Hardware Configurable Options</t>
  </si>
  <si>
    <t>Evaluation AppResponse Hardware Configurable Options</t>
  </si>
  <si>
    <t>SteelCentral AppResponse Software Options</t>
  </si>
  <si>
    <t>AppResponse Software Module Configurable Options</t>
  </si>
  <si>
    <t>Evaluation AppResponse Software Module Configurable Options</t>
  </si>
  <si>
    <t>SteelCentral AppResponse Upgrade</t>
  </si>
  <si>
    <t>Upgrades - AppResponse Software Module Configurable Options</t>
  </si>
  <si>
    <t>SteelCentral NetShark &amp; AR11</t>
  </si>
  <si>
    <t>VSCAN-SUB-00100</t>
  </si>
  <si>
    <t xml:space="preserve">Subscription based SteelCentral AppResponse 11 100v, 100 GB disk, inc software support  </t>
  </si>
  <si>
    <t>VSCAN-SUB-00500</t>
  </si>
  <si>
    <t xml:space="preserve">Subscription based SteelCentral AppResponse 11 500v, 2 TB disk, inc software support  </t>
  </si>
  <si>
    <t>VSCAN-SUB-02000</t>
  </si>
  <si>
    <t xml:space="preserve">Subscription based SteelCentral AppResponse 11 2000v, 8 TB disk, inc software support  </t>
  </si>
  <si>
    <t>VSCAN-SUB-FLOW</t>
  </si>
  <si>
    <t xml:space="preserve">Subscription based SteelCentral AppResponse 11 vFLow - Flow export only, inc software support  </t>
  </si>
  <si>
    <t>VSCAN-RASP-SUB-00100</t>
  </si>
  <si>
    <t>VSCAN-RASP-SUB-00500</t>
  </si>
  <si>
    <t>VSCAN-RASP-SUB-02000</t>
  </si>
  <si>
    <t>VSCAN-RASP-SUB-FLOW</t>
  </si>
  <si>
    <t>Monthly Subscription and Software support for SteelCentral AppResponse 11 100v with 100 GB disk.</t>
  </si>
  <si>
    <t>Monthly Subscription and Software support for SteelCentral AppResponse 11 500v with 2 TB disk.</t>
  </si>
  <si>
    <t>Monthly Subscription and Software support for SteelCentral AppResponse 11 2000v with 8 TB disk.</t>
  </si>
  <si>
    <t>Monthly Subscription and Software support for SteelCentral AppResponse 11 vFlow - Flow export only.</t>
  </si>
  <si>
    <t>Virtual SteelCentral AppResponse 11 Subscription</t>
  </si>
  <si>
    <t>RASP Virtual SteelCentral AppResponse 11 Subscription</t>
  </si>
  <si>
    <t>SCAN-ASA-SUB-VS</t>
  </si>
  <si>
    <t xml:space="preserve">Subscription based SteelCentral AppResponse 11 Application Stream Analysis Module, small virtual appliances, inc software support  </t>
  </si>
  <si>
    <t>Monthly Subscription and Software support for SteelCentral AppResponse 11 Application Stream Analysis Module, for 100v, 500v.</t>
  </si>
  <si>
    <t>SCAN-ASA-SUB-SM</t>
  </si>
  <si>
    <t xml:space="preserve">Subscription based SteelCentral AppResponse 11 Application Stream Analysis Module, small appliances, inc software support  </t>
  </si>
  <si>
    <t>SCAN-ASA-RASP-SUB-VS</t>
  </si>
  <si>
    <t>SCAN-ASA-RASP-SUB-SM</t>
  </si>
  <si>
    <t>SCAN-WTA-SUB-VS</t>
  </si>
  <si>
    <t>Monthly Subscription and Software support for SteelCentral AppResponse 11 Web Transaction Analysis Module, for 100v, 500v.</t>
  </si>
  <si>
    <t>SCAN-WTA-SUB-SM</t>
  </si>
  <si>
    <t>SCAN-WTA-RASP-SUB-VS</t>
  </si>
  <si>
    <t>Monthly Subscription and Software support for SteelCentral AppResponse 11 Web Transaction Analysis Module, for 100v, 500v. ASA module required.</t>
  </si>
  <si>
    <t>SCAN-WTA-RASP-SUB-SM</t>
  </si>
  <si>
    <t>SCAN-UCA-SUB-VS</t>
  </si>
  <si>
    <t>Monthly Subscription and Software support for SteelCentral AppResponse 11 VoIP/Video Unified Communications Analysis Module, for 100v, 500v. ASA module required.</t>
  </si>
  <si>
    <t>SCAN-UCA-SUB-SM</t>
  </si>
  <si>
    <t>SCAN-UCA-RASP-SUB-VS</t>
  </si>
  <si>
    <t>SCAN-UCA-RASP-SUB-SM</t>
  </si>
  <si>
    <t>SCAN-DBA-SUB-VS</t>
  </si>
  <si>
    <t>Monthly Subscription and Software support for SteelCentral AppResponse 11 Database Analysis Module, for 100v, 500v. ASA module required.</t>
  </si>
  <si>
    <t>SCAN-DBA-SUB-SM</t>
  </si>
  <si>
    <t>SCAN-DBA-RASP-SUB-VS</t>
  </si>
  <si>
    <t>SCAN-DBA-RASP-SUB-SM</t>
  </si>
  <si>
    <t>PAP-USR-1-SUB</t>
  </si>
  <si>
    <t xml:space="preserve">Subscription based SteelCentral Packet Analyzer Plus 1 user license, inc software support  </t>
  </si>
  <si>
    <t>PAP-RASP-USR-1-SUB</t>
  </si>
  <si>
    <t>SteelCentral Packet Analyzer Plus Subscription-  for use with AppResponse 11 appliances</t>
  </si>
  <si>
    <t>RASP SteelCentral Packet Analyzer Plus Subscription-  for use with AppResponse 11 appliances</t>
  </si>
  <si>
    <t>Monthly Subscription and Software support for SteelCentral Packet Analyzer Plus 1 user license.</t>
  </si>
  <si>
    <t>TAP-USR-1-SUB</t>
  </si>
  <si>
    <t xml:space="preserve">Subscription based SteelCentral Transaction Analyzer Plus 1 user license, inc software support  </t>
  </si>
  <si>
    <t>Monthly Subscription and Software support for SteelCentral Transaction Analyzer Plus 1 user license.</t>
  </si>
  <si>
    <t>TAP-RASP-USR-1-SUB</t>
  </si>
  <si>
    <t>SteelCentral Transaction Analyzer Plus Subscription-  for use with AppResponse 11 appliances</t>
  </si>
  <si>
    <t>RASP SteelCentral Transaction Analyzer Plus Subscription-  for use with AppResponse 11 appliances</t>
  </si>
  <si>
    <t>VCX-SUB-010-RASP</t>
  </si>
  <si>
    <t>VCX-SUB-020-RASP</t>
  </si>
  <si>
    <t>VCX-SUB-030-RASP</t>
  </si>
  <si>
    <t>VCX-SUB-040-RASP</t>
  </si>
  <si>
    <t>VCX-SUB-050-RASP</t>
  </si>
  <si>
    <t>VCX-SUB-060-RASP</t>
  </si>
  <si>
    <t>VCX-SUB-070-RASP</t>
  </si>
  <si>
    <t>VCX-SUB-080-RASP</t>
  </si>
  <si>
    <t>VCX-SUB-090-RASP</t>
  </si>
  <si>
    <t>RASP Subscription Virtual Steelhead</t>
  </si>
  <si>
    <t>Subscription Virtual Steelhead VCX-10 RASP</t>
  </si>
  <si>
    <t xml:space="preserve">Monthly Subscription for  Virtual Steelhead (2 Mbps, 50 conn), SW RASP Support included </t>
  </si>
  <si>
    <t>Subscription Virtual Steelhead VCX-20 RASP</t>
  </si>
  <si>
    <t xml:space="preserve">Monthly Subscription for Virtual Steelhead (5Mbps, 200 conn), SW RASP Support included </t>
  </si>
  <si>
    <t>Subscription Virtual Steelhead VCX-30 RASP</t>
  </si>
  <si>
    <t xml:space="preserve">Monthly Subscription for Virtual Steelhead (10 Mbps, 500 conn), SW RASP Support included </t>
  </si>
  <si>
    <t>Subscription Virtual Steelhead VCX-40 RASP</t>
  </si>
  <si>
    <t xml:space="preserve">Monthly Subscription for Virtual Steelhead (20 Mbps, 1000 conn), SW RASP Support included </t>
  </si>
  <si>
    <t>Subscription Virtual Steelhead VCX-50 RASP</t>
  </si>
  <si>
    <t>Subscription Virtual Steelhead VCX-60 RASP</t>
  </si>
  <si>
    <t>Subscription Virtual Steelhead VCX-70 RASP</t>
  </si>
  <si>
    <t>Subscription Virtual Steelhead VCX-80 RASP</t>
  </si>
  <si>
    <t>Subscription Virtual Steelhead VCX-90 RASP</t>
  </si>
  <si>
    <t xml:space="preserve">Monthly Subscription for Virtual Steelhead (50 Mbps, 2000 conn), SW RASP Support included </t>
  </si>
  <si>
    <t xml:space="preserve">Monthly Subscription for Virtual Steelhead (100 Mbps, 5K conn), SW RASP Support included </t>
  </si>
  <si>
    <t xml:space="preserve">Monthly Subscription for  Virtual Steelhead (200 Mbps, 12K conn), SW RASP Support included </t>
  </si>
  <si>
    <t xml:space="preserve">Monthly Subscription for Virtual Steelhead (500 Mbps, 50K conn), SW RASP Support included </t>
  </si>
  <si>
    <t xml:space="preserve">Monthly Subscription for Virtual Steelhead (1 Gbps, 100K conn), SW RASP Support included </t>
  </si>
  <si>
    <t>SteelCentral Aternity Time and Materials Project Management per hour charges which may be utilized for project management services on SteelCentral Aternity engagements. Excludes T&amp;E.</t>
  </si>
  <si>
    <t>SteelCentral AppResponse 11 Virtual Subscription</t>
  </si>
  <si>
    <t>SD-WAN Starter Migration Assessment Service</t>
  </si>
  <si>
    <t>Migration assessment service for up to 10 single router branch networks (up to 75 network devices in total including switches and access points). Service includes planning, solution implementation, data collection, analysis, and report. Analysis includes network inventory, diagram and audits. Excludes T&amp;E. Does not include required products. Products for use as part of this Professional Services engagement can be obtained with separate purchase of product usage bundle SKUs. See Professional Services literature for full scope and deliverables.</t>
  </si>
  <si>
    <t>MNT-RASP-MDANSS</t>
  </si>
  <si>
    <t>MNT-RASP-MDANMS</t>
  </si>
  <si>
    <t>MNT-MDANSS</t>
  </si>
  <si>
    <t>MNT-MDANMS</t>
  </si>
  <si>
    <t>MDANSS</t>
  </si>
  <si>
    <t>MDANMS</t>
  </si>
  <si>
    <t>Can be ordered with Models: MD, MDW, MDWDEF, MDANSS, MDANMS</t>
  </si>
  <si>
    <t>Can be ordered with Models: MD</t>
  </si>
  <si>
    <t>MDANSS-E</t>
  </si>
  <si>
    <t>Evaluation Riverbed DES Modeling &amp; Analysis suite (single simulation)</t>
  </si>
  <si>
    <t>MDANMS-E</t>
  </si>
  <si>
    <t>Evaluation Riverbed DES Modeling &amp; Analysis suite (multiple  simulation)</t>
  </si>
  <si>
    <t>Evaluation Riverbed DES Modeling &amp; Analysis suite (multiple simulation)</t>
  </si>
  <si>
    <t>SVC-TRA-PKTV-P-KIT</t>
  </si>
  <si>
    <t>SVC-TRA-PKTV-P-D</t>
  </si>
  <si>
    <t>Transactional Analyzer Real Application Simulation Module</t>
  </si>
  <si>
    <t>Eval Transactional Analyzer Real Application Simulation Module</t>
  </si>
  <si>
    <t xml:space="preserve">Support Transactional Analyzer Real Application Simulation Module </t>
  </si>
  <si>
    <t xml:space="preserve">Subscription based SteelCentral Portal, inc software support  </t>
  </si>
  <si>
    <t>Monthly Subscription and Software support for SteelCentral Portal</t>
  </si>
  <si>
    <t>SCPRTL-FNDTN-RASP-SUB</t>
  </si>
  <si>
    <t>Monthly Subscription and Software support for SteelCentral Porta</t>
  </si>
  <si>
    <t>SteelCentral Portal Subscriptions (12, 36 and 60 month)</t>
  </si>
  <si>
    <t>RASP SteelCentral Portal Subscriptions (12, 36 and 60 month)</t>
  </si>
  <si>
    <t>Additional Options for Virtual SteelCentral SCNE-VE-470 NetExpress - Subscriptions - Price is per month  (12, 36 or 60 Month contracts)</t>
  </si>
  <si>
    <t>SCNE-VE-SUB-00470-SDN</t>
  </si>
  <si>
    <t xml:space="preserve">Subscription based SteelCentral NetExpress 470 VE SDN license, inc software support  </t>
  </si>
  <si>
    <t>SteelCentral NPCM Subscription Pricelist</t>
  </si>
  <si>
    <t>NETPL-SUB</t>
  </si>
  <si>
    <t xml:space="preserve">Subscription based SteelCentral NetPlanner,  inc software support  </t>
  </si>
  <si>
    <t>NPCARR-SUB</t>
  </si>
  <si>
    <t xml:space="preserve">Subscription based SteelCentral CarrierPlanner,  inc software support  </t>
  </si>
  <si>
    <t>NPOPT-SUB</t>
  </si>
  <si>
    <t xml:space="preserve">Subscription based SteelCentral OpticalPlanner,  inc software support  </t>
  </si>
  <si>
    <t>NPNMP-SUB</t>
  </si>
  <si>
    <t xml:space="preserve">Subscription based SteelCentral NetMapper Module for NetPlanner, inc software support  </t>
  </si>
  <si>
    <t>NETAU-RASP-SUB</t>
  </si>
  <si>
    <t xml:space="preserve">Subscription based SteelCentral NetAuditor,  inc software support  </t>
  </si>
  <si>
    <t>NACARR-RASP-SUB</t>
  </si>
  <si>
    <t xml:space="preserve">Subscription based SteelCentral CarrierAuditor,  inc software support  </t>
  </si>
  <si>
    <t>NETPL-RASP-SUB</t>
  </si>
  <si>
    <t>NPCARR-RASP-SUB</t>
  </si>
  <si>
    <t>NPOPT-RASP-SUB</t>
  </si>
  <si>
    <t>NPNMP-RASP-SUB</t>
  </si>
  <si>
    <t>NETAU-SUB</t>
  </si>
  <si>
    <t>NACARR-SUB</t>
  </si>
  <si>
    <t>NETAU-SUB-LIC</t>
  </si>
  <si>
    <t>NACARR-SUB-LIC</t>
  </si>
  <si>
    <t>NETPL-SUB-LIC</t>
  </si>
  <si>
    <t>NPCARR-SUB-LIC</t>
  </si>
  <si>
    <t>NPOPT-SUB-LIC</t>
  </si>
  <si>
    <t>NPNMP-SUB-LIC</t>
  </si>
  <si>
    <t>NetAuditor - Subscriptions - Price is per month  (12, 36 or 60 Month contracts)</t>
  </si>
  <si>
    <t>RASP NetAuditor - Subscriptions - Price is per month  (12, 36 or 60 Month contracts)</t>
  </si>
  <si>
    <t>NetPlanner - Subscriptions - Price is per month  (12, 36 or 60 Month contracts)</t>
  </si>
  <si>
    <t>RASP NetPlanner - Subscriptions - Price is per month  (12, 36 or 60 Month contracts)</t>
  </si>
  <si>
    <t>Monthly Subscription and Software support for SteelCentral NetAuditor</t>
  </si>
  <si>
    <t>Monthly Subscription and Software support for SteelCentral Carrier Module for NetAuditor</t>
  </si>
  <si>
    <t>Monthly Subscription and Software support for SteelCentral Network Planner</t>
  </si>
  <si>
    <t>Monthly Subscription and Software support for SteelCentral Carrier Module for NetPlanner</t>
  </si>
  <si>
    <t>Monthly Subscription and Software support for Optical Module for NetPlanner</t>
  </si>
  <si>
    <t>Monthly Subscription and Software support for NetMapper Module for NetPlanner</t>
  </si>
  <si>
    <t>Monthly Subscription and Software support for SteelCentral NetExpress 470 Virtual Edition SDN license</t>
  </si>
  <si>
    <t>SCNE-VE-RASP-SUB-00470-SDN</t>
  </si>
  <si>
    <t>SCNP-VE-SUB-SDN</t>
  </si>
  <si>
    <t xml:space="preserve">Subscription based SteelCentral NetProfiler VE SDN license, inc software support  </t>
  </si>
  <si>
    <t>Monthly Subscription and Software support for SteelCentral NetProfiler Virtual Edition SDN license</t>
  </si>
  <si>
    <t>SCNP-VE-SUB-RASP-SDN</t>
  </si>
  <si>
    <t>Additional Options for SteelCentral NetProfiler Virtual Edition - Subscriptions - Price is per month  (12, 36 or 60 Month contracts)</t>
  </si>
  <si>
    <t>Additional Options for RASP SteelCentral NetProfiler Virtual Edition - Subscriptions - Price is per month  (12, 36 or 60 Month contracts)</t>
  </si>
  <si>
    <t>Additional Options for RASP Virtual SteelCentral SCNE-VE-470 NetExpress - Subscriptions - Price is per month  (12, 36 or 60 Month contracts)</t>
  </si>
  <si>
    <t>LIC-SCNP-VE-SUB-SDN</t>
  </si>
  <si>
    <t>LIC-SCNE-VE-SUB-00470-SDN</t>
  </si>
  <si>
    <t>Also refer to "Configurable Options", "Field Add on Features" and "Spare FRU's" tabs</t>
  </si>
  <si>
    <t>Support Transactional Analyzer Real Application Simulation Module (RASP)</t>
  </si>
  <si>
    <t>Riverbed DES Modeling &amp; Analysis Suite (Single Simulation)</t>
  </si>
  <si>
    <t>Riverbed DES Modeling &amp; Analysis Suite (Multiple Simulation)</t>
  </si>
  <si>
    <t>Support Riverbed DES Modeling &amp; Analysis Suite (Multiple Simulation)</t>
  </si>
  <si>
    <t>Support Riverbed DES Modeling &amp; Analysis Suite (Single Simulation) (RASP)</t>
  </si>
  <si>
    <t>Support Riverbed DES Modeling &amp; Analysis Suite (Multiple Simulation) (RASP)</t>
  </si>
  <si>
    <t>Support Riverbed DES Modeling &amp; Analysis Suite (Single Simulation)</t>
  </si>
  <si>
    <t>SUB-GLD-SDI-BW-006</t>
  </si>
  <si>
    <t>Subscription - 2.5G Bandwidth - includes Support (S/W &amp; H/W Gold)</t>
  </si>
  <si>
    <t>NIC-1-040G-2LR4-BP-E-C</t>
  </si>
  <si>
    <t>NIC-1-040G-2SR4-BP-E-C</t>
  </si>
  <si>
    <t>NIC-1-040G-2SR4-BP-C</t>
  </si>
  <si>
    <t>NIC-1-040G-2LR4-BP-C</t>
  </si>
  <si>
    <t>2-port 40GbE SR4 Fiber Bypass NIC</t>
  </si>
  <si>
    <t>NIC-1-040G-2SR4-BP-G</t>
  </si>
  <si>
    <t>2-port 40GbE SR4 Fiber Bypass NIC (-G Spare)</t>
  </si>
  <si>
    <t>NIC-1-040G-2LR4-BP-G</t>
  </si>
  <si>
    <t>2-port 40Gbe LR4 Fiber Bypass NIC (-G Spare)</t>
  </si>
  <si>
    <t>NIC-1-040G-2SR4-BP</t>
  </si>
  <si>
    <t>2-port 40GbE SR4 Fiber Bypass NIC (Spare)</t>
  </si>
  <si>
    <t>NIC-1-040G-2LR4-BP</t>
  </si>
  <si>
    <t>2-port 40Gbe LR4 Fiber Bypass NIC (Spare)</t>
  </si>
  <si>
    <t>SCAN-06170-B010</t>
  </si>
  <si>
    <t>SCAN-06170-B010-E</t>
  </si>
  <si>
    <t>SCAN-08170-B010</t>
  </si>
  <si>
    <t>SCAN-08170-B010-E</t>
  </si>
  <si>
    <t>2U expandable, Base SteelCentral AppResponse 11  appliance model 8170  (requires Storage Units for packet storage; requires 4 or more Storage Units for maximum throughput; no mixing and matching of Storage Units)</t>
  </si>
  <si>
    <t>Eval 2U expandable, Base SteelCentral AppResponse 11  appliance model 8170  (requires Storage Units for packet storage; requires 4 or more Storage Units for maximum throughput; no mixing and matching of Storage Units)</t>
  </si>
  <si>
    <t>SVC-C-0300-AFPA-0001</t>
  </si>
  <si>
    <t>PS Rapid Response add-on for SteelCentral engagements</t>
  </si>
  <si>
    <t>Rapid Response Add-on</t>
  </si>
  <si>
    <t>As a Service</t>
  </si>
  <si>
    <t>SVC-C-0100-CFXS-0001</t>
  </si>
  <si>
    <t>SVC-C-0302-CFXS-0001</t>
  </si>
  <si>
    <t>NPM as a Service Engagement (only quoted with written PS approval and SOW)</t>
  </si>
  <si>
    <t>SVC-C-0303-CFXS-0001</t>
  </si>
  <si>
    <t>APM as a Service Engagement (only quoted with written PS approval and SOW)</t>
  </si>
  <si>
    <t>SVC-C-0310-CFXS-0001</t>
  </si>
  <si>
    <t>EUE as a Service Engagement (only quoted with written PS approval and SOW)</t>
  </si>
  <si>
    <t>SVC-C-0401-CFXS-0001</t>
  </si>
  <si>
    <t>SD-WAN as a Service Engagement (only quoted with written PS approval and SOW)</t>
  </si>
  <si>
    <t>Application Optimization as a Service Engagement (only quoted with written PS approval and SOW)</t>
  </si>
  <si>
    <t>Appliances that support 40G interfaces.  The following Bases require NIC-1-040G-2QSFP-TS or NIC-1-040G-2QSFP-TS-E as well as compatible TRCs</t>
  </si>
  <si>
    <t>Add-on service to any Professional Services engagement that involves SteelCentral products to remotely start engagement within two business days after Riverbed's acceptance of applicable order. May only be quoted with a Professional Services engagement involving SteelCentral products. See Professional Services literature for full scope.</t>
  </si>
  <si>
    <t>Evaluation SCAN-08170 (Configured systems only.   Requires additional NIC options. See "Configurable Options" tab)</t>
  </si>
  <si>
    <t>VCX-SUB-100-RASP</t>
  </si>
  <si>
    <t>VCX-SUB-110-RASP</t>
  </si>
  <si>
    <t>VCX-100</t>
  </si>
  <si>
    <t>VCX-110</t>
  </si>
  <si>
    <t>VCX-100-E</t>
  </si>
  <si>
    <t>VCX-110-E</t>
  </si>
  <si>
    <t>UPG-VCX-010-100</t>
  </si>
  <si>
    <t>UPG-VCX-010-110</t>
  </si>
  <si>
    <t>UPG-VCX-020-100</t>
  </si>
  <si>
    <t>UPG-VCX-020-110</t>
  </si>
  <si>
    <t>UPG-VCX-030-100</t>
  </si>
  <si>
    <t>UPG-VCX-030-110</t>
  </si>
  <si>
    <t>UPG-VCX-040-100</t>
  </si>
  <si>
    <t>UPG-VCX-040-110</t>
  </si>
  <si>
    <t>UPG-VCX-050-100</t>
  </si>
  <si>
    <t>UPG-VCX-050-110</t>
  </si>
  <si>
    <t>UPG-VCX-060-100</t>
  </si>
  <si>
    <t>UPG-VCX-060-110</t>
  </si>
  <si>
    <t>UPG-VCX-070-100</t>
  </si>
  <si>
    <t>UPG-VCX-070-110</t>
  </si>
  <si>
    <t>UPG-VCX-080-100</t>
  </si>
  <si>
    <t>UPG-VCX-080-110</t>
  </si>
  <si>
    <t>UPG-VCX-090-100</t>
  </si>
  <si>
    <t>UPG-VCX-090-110</t>
  </si>
  <si>
    <t>UPG-VCX-100-110</t>
  </si>
  <si>
    <t>VCX-SUB-110</t>
  </si>
  <si>
    <t>VCX-SUB-100</t>
  </si>
  <si>
    <t>Models - All VCX (ESXi Only) and VSH Models (ESXi Only)</t>
  </si>
  <si>
    <t>Models - EX560,760, VSH1050,2050, All VCX Models (ESXi Only)</t>
  </si>
  <si>
    <t>Subscription Virtual Steelhead VCX-100</t>
  </si>
  <si>
    <t>Subscription Virtual Steelhead VCX-110</t>
  </si>
  <si>
    <t>2-port 40GbE LR4 Fiber Bypass NIC</t>
  </si>
  <si>
    <t>Eval 2-port 40GbE LR4 Fiber Bypass NIC</t>
  </si>
  <si>
    <t>Eval 2-port 40Gbe SR4 Fiber Bypass NIC</t>
  </si>
  <si>
    <t xml:space="preserve"> Virtual Steelhead VCX-100</t>
  </si>
  <si>
    <t xml:space="preserve"> Virtual Steelhead VCX-110</t>
  </si>
  <si>
    <t>Perpetual License for Virtual Steelhead VCX-100 (2.5 Gbps, 150K conn)</t>
  </si>
  <si>
    <t>Evaluation Virtual Steelhead (2.5 Gbps, 150K conn), SW Support included</t>
  </si>
  <si>
    <t>Evaluation Virtual Steelhead VCX-100</t>
  </si>
  <si>
    <t>Evaluation Virtual Steelhead VCX-110</t>
  </si>
  <si>
    <t>Subscription Virtual Steelhead VCX-100 - RASP</t>
  </si>
  <si>
    <t>Subscription Virtual Steelhead VCX-110 - RASP</t>
  </si>
  <si>
    <t>Upgrade SteelHead VCX-10 to VCX-100 Virtual Appliance</t>
  </si>
  <si>
    <t>Upgrade SteelHead VCX-10 to VCX-110 Virtual Appliance</t>
  </si>
  <si>
    <t>Upgrade SteelHead VCX-20 to VCX-100 Virtual Appliance</t>
  </si>
  <si>
    <t>Upgrade SteelHead VCX-20 to VCX-110 Virtual Appliance</t>
  </si>
  <si>
    <t>Upgrade SteelHead VCX-30 to VCX-100 Virtual Appliance</t>
  </si>
  <si>
    <t>Upgrade SteelHead VCX-30 to VCX-110 Virtual Appliance</t>
  </si>
  <si>
    <t>Upgrade SteelHead VCX-40 to VCX-100 Virtual Appliance</t>
  </si>
  <si>
    <t>Upgrade SteelHead VCX-40 to VCX-110 Virtual Appliance</t>
  </si>
  <si>
    <t>Upgrade SteelHead VCX-50 to VCX-100 Virtual Appliance</t>
  </si>
  <si>
    <t>Upgrade SteelHead VCX-50 to VCX-110 Virtual Appliance</t>
  </si>
  <si>
    <t>Upgrade SteelHead VCX-60 to VCX-100 Virtual Appliance</t>
  </si>
  <si>
    <t>Upgrade SteelHead VCX-60 to VCX-110 Virtual Appliance</t>
  </si>
  <si>
    <t>Upgrade SteelHead VCX-70 to VCX-100 Virtual Appliance</t>
  </si>
  <si>
    <t>Upgrade SteelHead VCX-70 to VCX-110 Virtual Appliance</t>
  </si>
  <si>
    <t>Upgrade SteelHead VCX-80 to VCX-100 Virtual Appliance</t>
  </si>
  <si>
    <t>Upgrade SteelHead VCX-80 to VCX-110 Virtual Appliance</t>
  </si>
  <si>
    <t>Upgrade SteelHead VCX-90 to VCX-100 Virtual Appliance</t>
  </si>
  <si>
    <t>Upgrade SteelHead VCX-90 to VCX-110 Virtual Appliance</t>
  </si>
  <si>
    <t>Upgrade SteelHead VCX-100 to VCX-110 Virtual Appliance</t>
  </si>
  <si>
    <t>SCAN-08170 (Configured systems only.   Requires additional NIC options. See "Configurable Options" tab)</t>
  </si>
  <si>
    <t>MNT-VCX-100</t>
  </si>
  <si>
    <t>MNT-VCX-110</t>
  </si>
  <si>
    <t>MNT-VCX-100-RASP</t>
  </si>
  <si>
    <t>MNT-VCX-110-RASP</t>
  </si>
  <si>
    <t>Virtual Steelhead VCX-110 Support</t>
  </si>
  <si>
    <t>Virtual Steelhead VCX-110 (5 Gbps, 225K conn) Support</t>
  </si>
  <si>
    <t>Virtual Steelhead VCX-100 Support</t>
  </si>
  <si>
    <t>Virtual Steelhead VCX-100 (2.5 Gbps, 150K conn) Support</t>
  </si>
  <si>
    <t>Virtual Steelhead VCX-100 Support  - RASP</t>
  </si>
  <si>
    <t>Virtual Steelhead VCX-100 (2.5 Gbps, 150K conn) Support - RASP</t>
  </si>
  <si>
    <t>Virtual Steelhead VCX-110 Support  - RASP</t>
  </si>
  <si>
    <t>Virtual Steelhead VCX-110 (5 Gbps, 225K conn) Support - RASP</t>
  </si>
  <si>
    <t>SCNP-VE-F11</t>
  </si>
  <si>
    <t>SteelCentral NetProfiler Virtual Edition, 3M FPM</t>
  </si>
  <si>
    <t>UPG-SCNP-VE-F1-F11</t>
  </si>
  <si>
    <t>Upgrade SCNP-VE-F1 to F11</t>
  </si>
  <si>
    <t>UPG-SCNP-VE-F2-F11</t>
  </si>
  <si>
    <t>Upgrade SCNP-VE-F2 to F11</t>
  </si>
  <si>
    <t>UPG-SCNP-VE-F3-F11</t>
  </si>
  <si>
    <t>Upgrade SCNP-VE-F3 to F11</t>
  </si>
  <si>
    <t>UPG-SCNP-VE-F4-F11</t>
  </si>
  <si>
    <t>Upgrade SCNP-VE-F4 to F11</t>
  </si>
  <si>
    <t>UPG-SCNP-VE-F5-F11</t>
  </si>
  <si>
    <t>Upgrade SCNP-VE-F5 to F11</t>
  </si>
  <si>
    <t>UPG-SCNP-VE-F6-F11</t>
  </si>
  <si>
    <t>Upgrade SCNP-VE-F6 to F11</t>
  </si>
  <si>
    <t>UPG-SCNP-VE-F7-F11</t>
  </si>
  <si>
    <t>Upgrade SCNP-VE-F7 to F11</t>
  </si>
  <si>
    <t>UPG-SCNP-VE-F8-F11</t>
  </si>
  <si>
    <t>Upgrade SCNP-VE-F8 to F11</t>
  </si>
  <si>
    <t>UPG-SCNP-VE-F9-F11</t>
  </si>
  <si>
    <t>Upgrade SCNP-VE-F9 to F11</t>
  </si>
  <si>
    <t>UPG-SCNP-VE-F10-F11</t>
  </si>
  <si>
    <t>Upgrade SCNP-VE-F10 to F11</t>
  </si>
  <si>
    <t>SCNP-VE-F11-E</t>
  </si>
  <si>
    <t>Evaluation NetProfiler Virtual Edition, 3M FPM</t>
  </si>
  <si>
    <t>Evaluation NetProfiler Virtual Edition, 3M FPM (includes sdn, analytics and 1 Concurrent Packet Analyzer)</t>
  </si>
  <si>
    <t>MNT-SCNP-VE-F11</t>
  </si>
  <si>
    <t>Support SteelCentral NetProfiler Virtual Edition, SCNP-VE-F11</t>
  </si>
  <si>
    <t>MNT-RASP-SCNP-VE-F11</t>
  </si>
  <si>
    <t>RASP Support SteelCentral NetProfiler Virtual Edition, SCNP-VE-F11</t>
  </si>
  <si>
    <t>SCNP-VE-SUB-F11</t>
  </si>
  <si>
    <t>Subscription based SteelCentral NetProfiler Virtual Edition for deployments up to 3M FPM</t>
  </si>
  <si>
    <t>SCNP-VE-SUB-F11-LIC</t>
  </si>
  <si>
    <t>SCNP-RASP-VE-SUB-F11</t>
  </si>
  <si>
    <t>Subscription based SteelCentral NetProfiler Virtual Edition for deployments up to 3M FPM (RASP)</t>
  </si>
  <si>
    <t>SCFG-VE-F11</t>
  </si>
  <si>
    <t>SteelCentral Flow Gateway Virtual Edition, 3M FPM</t>
  </si>
  <si>
    <t>SCFG-VE-F11-E</t>
  </si>
  <si>
    <t>Evaluation Profiler Virtual Edition, 3M FPM</t>
  </si>
  <si>
    <t>UPG-SCFG-VE-F1-F11</t>
  </si>
  <si>
    <t>Upgrade SCFG-VE-F1 to F11</t>
  </si>
  <si>
    <t>UPG-SCFG-VE-F2-F11</t>
  </si>
  <si>
    <t>Upgrade SCFG-VE-F2 to F11</t>
  </si>
  <si>
    <t>UPG-SCFG-VE-F3-F11</t>
  </si>
  <si>
    <t>Upgrade SCFG-VE-F3 to F11</t>
  </si>
  <si>
    <t>UPG-SCFG-VE-F4-F11</t>
  </si>
  <si>
    <t>Upgrade SCFG-VE-F4 to F11</t>
  </si>
  <si>
    <t>UPG-SCFG-VE-F5-F11</t>
  </si>
  <si>
    <t>Upgrade SCFG-VE-F5 to F11</t>
  </si>
  <si>
    <t>UPG-SCFG-VE-F6-F11</t>
  </si>
  <si>
    <t>Upgrade SCFG-VE-F6 to F11</t>
  </si>
  <si>
    <t>UPG-SCFG-VE-F7-F11</t>
  </si>
  <si>
    <t>Upgrade SCFG-VE-F7 to F11</t>
  </si>
  <si>
    <t>UPG-SCFG-VE-F8-F11</t>
  </si>
  <si>
    <t>Upgrade SCFG-VE-F8 to F11</t>
  </si>
  <si>
    <t>UPG-SCFG-VE-F9-F11</t>
  </si>
  <si>
    <t>Upgrade SCFG-VE-F9 to F11</t>
  </si>
  <si>
    <t>UPG-SCFG-VE-F10-F11</t>
  </si>
  <si>
    <t>Upgrade SCFG-VE-F10 to F11</t>
  </si>
  <si>
    <t>MNT-SCFG-VE-F11</t>
  </si>
  <si>
    <t>Support SteelCentral Flow Gateway Virtual Edition, SCFG-VE-F11</t>
  </si>
  <si>
    <t>MNT-RASP-SCFG-VE-F11</t>
  </si>
  <si>
    <t>RASP Support SteelCentral Flow Gateway Virtual Edition, SCFG-VE-F11</t>
  </si>
  <si>
    <t>SCFG-VE-SUB-F11</t>
  </si>
  <si>
    <t>Subscription based SteelCentral Flow Gateway Virtual Edition for deployments up to 3M FPM</t>
  </si>
  <si>
    <t>SCFG-VE-SUB-F11-LIC</t>
  </si>
  <si>
    <t>SCFG-RASP-VE-SUB-F11</t>
  </si>
  <si>
    <t>Subscription based SteelCentral Flow Gateway Virtual Edition for deployments up to 3M FPM (RASP)</t>
  </si>
  <si>
    <t>Xirrus Access Points</t>
  </si>
  <si>
    <t>Access Point Base sku's</t>
  </si>
  <si>
    <t>XD2-230</t>
  </si>
  <si>
    <t>Indoor 3x3 AP with one 802.11ac Wave 2 (fixed 5 GHz) and one software defined 802.11ac Wave 1/802.11n (5GHz/2.4GHz) radios (3.9 Gbps total bandwidth). PoE+ compatible. Internal antennas.</t>
  </si>
  <si>
    <t>Indoor 3x3 Wireless Access Point with one 802.11ac wave 2 / one 802.11ac wave 1 radios (3.9 Gbps total bandwidth).
Includes 
 -  One wave 2 radio - fixed at 5 GHz operation
 -  One wave 1 radio - software defined between 5GHz / 2.4GHz operation
 -  Integrated wireless controller and internal antenna
 -  Two 10/100/1000 Ethernet uplink ports 
 -  Requires power from 802.3at compatible switch or purchase of PoE+ injector supporting 30W or more
 -  Includes Limited Lifetime Hardware and 90 day software Product Warranty. Order MNT-GLD-XD2-230 or MNT-SLV-XD2-230 for support.</t>
  </si>
  <si>
    <t>XD2-240</t>
  </si>
  <si>
    <t>Indoor 4x4 AP with two 802.11ac Wave 2 (software defined 5GHz/2.4GHz) radios (6.9 Gbps total bandwidth). PoE+ compatible. Internal antennas.</t>
  </si>
  <si>
    <t>Indoor 4x4 Wireless Access Point with two 802.11ac Wave 2 radios (6.9 Gbps total bandwidth). 
Includes 
 -  Two Wave 2 radios - software defined between 5GHz / 2.4GHz operation
 -  Integrated wireless controller and internal antenna
 -  Two 10/100/1000 Ethernet uplink ports 
 -  Requires power from 802.3at compatible switch or purchase of PoE+ injector supporting 30W or more power
 -  Includes Limited Lifetime Hardware and 90 day software Product Warranty. Order MNT-GLD-XD2-240 or MNT-SLV-XD2-240 for support.</t>
  </si>
  <si>
    <t>XD4-130</t>
  </si>
  <si>
    <t>Indoor High Density 3x3 AP with four 802.11ac Wave 1 radios (5.2 Gbps total bandwidth)
Includes 
 -  Software defined radios for 5GHz/2.4GHz operation 
 -  Integrated wireless controller and internal directional antennas
 -  Two 10/100/1000 Ethernet uplinks 
 -  Requires power from 802.3at compatible switch or PoE injector
 -  Includes Limited Lifetime Hardware and 90 day softwaree Product Warranty . Order MNT-GLD-XD4 or MNT-SLV-XD4 for support.</t>
  </si>
  <si>
    <t>XD4-240</t>
  </si>
  <si>
    <t>Indoor High Density 4x4 AP with four 802.11ac Wave 2 (software defined 5GHz/2.4GHz) radios (13.9 Gbps total bandwidth) with internal directional antennas.</t>
  </si>
  <si>
    <t>Indoor High Density 4x4 AP with four 802.11ac Wave 2 radios (13.9 Gbps total bandwidth)
Includes
 -  Software defined radios for 5GHz/2.4GHz operation
 -  Integrated wireless controller and Internal directional antennas
 -  One 2.5/5GigE and One 1GigE uplinks
 -  Includes Limited Lifetime Hardware and 90 day Software Product Warranty. Order MNT-GLD-XD4 or MNT-SLV-XD4 for support.</t>
  </si>
  <si>
    <t>X2-120</t>
  </si>
  <si>
    <t xml:space="preserve">Indoor 2x2 AP with one 802.11ac Wave 1 and one 802.11n radios (1.1 Gbps total bandwidth). PoE compatible. Internal antennas. Requires XMS-Cloud or XMS-Enterprise. </t>
  </si>
  <si>
    <t>Indoor 2x2 Wireless Access Point with one 802.11ac Wave 1 and one 802.11n radios (1.1 Gbps total bandwidth).
Includes 
 -  One 802.11ac Wave 1 radio - fixed at 5 GHz operation
 -  One 802.11n radio - 2.4GHz operation
 -  Integrated wireless controller and internal antennas
 -  One 10/100/1000 Ethernet uplink port
 -  Requires XMS-Cloud or XMS-Enterprise.
 -  Requires power from 802.3af compatible switch or purchase of PoE injector 
 -  Includes Limited Lifetime Hardware and 90 day software Product Warranty. Order MNT-GLD-X2 or MNT-SLV-X2 for support.</t>
  </si>
  <si>
    <t>XA4-240</t>
  </si>
  <si>
    <t>Indoor High Density 4x4 AP with four 802.11ac Wave 2 (one software defined 5GHz/2.4GHz and three fixed 5GHz) radios (13.9 Gbps total bandwidth). External antennas. RP-SMA antenna connectors.</t>
  </si>
  <si>
    <t xml:space="preserve">Indoor High Density 4x4 AP with four 802.11ac Wave 2 radios (13.9 Gbps total bandwidth)
Includes 
 -  One 4x4 11ac Wave 2 radio with RP-SMA external antenna connectors and programmable 5GHz/2.4GHz operation 
 -  Three 4x4 11ac Wave 2 radios with RP-SMA external antenna connectors and fixed 5GHz operation 
 -  Integrated wireless controller 
 -  One 2.5 GigE and One 1GigE uplinks 
 -  Includes Limited Lifetime Hardware 90 day Software Product Warranty . Order MNT-GLD-XA4 or MNT-SLV-XA4 for support. </t>
  </si>
  <si>
    <t>XH2-120</t>
  </si>
  <si>
    <t>Outdoor environmentally hardened 2x2 AP with two 802.11ac Wave 1 (software defined 5GHz/2.4GHz) radios (1.7 Gbps total bandwidth). PoE+ compatible. External antennas. N-type antenna connectors.</t>
  </si>
  <si>
    <t>Outdoor environmentally hardened (IP65 rated) 2x2 AP with two 802.11ac Wave 1 radios (1.7 Gbps total bandwidth). 
Includes 
 -  Two software defined radios for 5GHz/2.4GHz operation with 2 N-type connectors for external antennas
 -  Integrated wireless controller 
 -  Two 10/100/1000 Ethernet uplink ports 
 -  Requires power from 802.3at compatible switch or purchase of PoE+ injector supporting 30W or more power (excluding XP1-MSI-33) 
 -  Includes 5 Year Hardware 90 day Software Product Warranty. Order MNT-GLD-XH2 or MNT-SLV-XH2 for support.</t>
  </si>
  <si>
    <t>XR-320</t>
  </si>
  <si>
    <t>Indoor wall plate 2x2 AP with one 802.11ac Wave 1 and one 802.11n radios (1.1 Gbps total bandwidth) and 4 port GigE switch. PoE compatible. Requires XMS-Cloud or XMS-Enterprise.</t>
  </si>
  <si>
    <t>Indoor wall plate 2x2 AP with two 802.11ac wave 1 (one 2.4GHz and one 5 GHz) radios (1.1Gbps total bandwidth).
Includes 
 -  One 802.11ac Wave 1 radio - fixed at 5 GHz operation
 -  One 802.11n radio - 2.4GHz operation
 -  Integrated 4 GigE port switch including 1 PoE out and 1 pass-through (passively supports POTS or Ethernet)
 -  One 10/100/1000 Ethernet uplink port
 -  Integrated wireless controller and internal antennas
 -  Requires XMS-Cloud or XMS-Enterprise.
 -  Requires power from 802.3af compatible switch or purchase of PoE injector 
 -  Includes Limited Lifetime Hardware and 90 day software Product Warranty. Order MNT-GLD-XR-300 or MNT-SLV-XR-300 for support.</t>
  </si>
  <si>
    <t>XR-630-FIPS</t>
  </si>
  <si>
    <t>TAA/FIPS compliant 3x3 AP with two 11ac Wave 1 software defined radios (2.6Gbps total BW). Licensed for 11n, order qty 2 AOS-11AC for 11ac. PoE+ compatible. CONTACT RIVERBED FOR AVAILABILITY</t>
  </si>
  <si>
    <t>TAA/FIPS compliant 3x3 AP with two 802.11ac Wave 1 software defined radios (2.6Gbps total bandwidth).
Includes 
 -  Two Wave 1 radios - software defined between 5GHz / 2.4GHz operation
 -  Integrated wireless controller and internal antenna
 -  Two 10/100/1000 Ethernet uplink ports 
 -  Requires power from 802.3at compatible switch or purchase of PoE+ injector supporting 30W or more power
 -  Order qty 2 AOS-11AC to enable 802.11ac operation.
 -  Includes Limited Lifetime Hardware and 90 day software Product Warranty. Order MNT-GLD-XR-600 or MNT-SLV-XR-600 for support.
CONTACT XIRRUS FOR AVAILABILITY.</t>
  </si>
  <si>
    <t>Evaluation Access Point Base sku's</t>
  </si>
  <si>
    <t>XD2-230-E</t>
  </si>
  <si>
    <t>Evaluation: Indoor 3x3 AP with one 802.11ac Wave 2 (fixed 5 GHz) and one software defined 802.11ac Wave 1/802.11n (5GHz/2.4GHz) radios (3.9 Gbps total BW). PoE+ compatible. Internal antennas.</t>
  </si>
  <si>
    <t>Evaluation: Indoor 3x3 Wireless Access Point with one 802.11ac wave 2 / one 802.11ac wave 1 radios (3.9 Gbps total bandwidth).
Includes 
 -  One wave 2 radio - fixed at 5 GHz operation
 -  One wave 1 radio - software defined between 5GHz / 2.4GHz operation
 -  Integrated wireless controller and internal antenna
 -  Two 10/100/1000 Ethernet uplink ports 
 -  Requires power from 802.3at compatible switch or purchase of PoE+ injector supporting 30W or more
 -  Includes Limited Lifetime Hardware and 90 day software Product Warranty. Order MNT-GLD-XD2-230 or MNT-SLV-XD2-230 for support.</t>
  </si>
  <si>
    <t>XD2-240-E</t>
  </si>
  <si>
    <t>Evaluation: Indoor 4x4 AP with two 802.11ac Wave 2 (software defined 5GHz/2.4GHz) radios (6.9 Gbps total bandwidth). PoE+ compatible. Internal antennas.</t>
  </si>
  <si>
    <t>Evaluation: Indoor 4x4 Wireless Access Point with two 802.11ac Wave 2 radios (6.9 Gbps total bandwidth). 
Includes 
 -  Two Wave 2 radios - software defined between 5GHz / 2.4GHz operation
 -  Integrated wireless controller and internal antenna
 -  Two 10/100/1000 Ethernet uplink ports 
 -  Requires power from 802.3at compatible switch or purchase of PoE+ injector supporting 30W or more power
 -  Includes Limited Lifetime Hardware and 90 day software Product Warranty. Order MNT-GLD-XD2-240 or MNT-SLV-XD2-240 for support.</t>
  </si>
  <si>
    <t>XD4-130-E</t>
  </si>
  <si>
    <t>Evaluation: Indoor High Density 3x3 AP with four 802.11ac Wave 1 (software defined 5GHz/2.4GHz) radios (5.2 Gbps total bandwidth) and internal directional antennas. PoE+ compatible.</t>
  </si>
  <si>
    <t>Evaluation: Indoor High Density 3x3 AP with four 802.11ac Wave 1 radios (5.2 Gbps total bandwidth)
Includes 
 -  Software defined radios for 5GHz/2.4GHz operation 
 -  Integrated wireless controller and internal directional antennas
 -  Two 10/100/1000 Ethernet uplinks 
 -  Requires power from 802.3at compatible switch or PoE injector
 -  Includes Limited Lifetime Hardware and 90 day softwaree Product Warranty . Order MNT-GLD-XD4 or MNT-SLV-XD4 for support.</t>
  </si>
  <si>
    <t>XD4-240-E</t>
  </si>
  <si>
    <t>Evaluation: Indoor High Density 4x4 AP with four 802.11ac Wave 2 (software defined 5GHz/2.4GHz) radios (13.9 Gbps total bandwidth) with internal directional antennas.</t>
  </si>
  <si>
    <t>Evaluation: Indoor High Density 4x4 AP with four 802.11ac Wave 2 radios (13.9 Gbps total bandwidth)
Includes
 -  Software defined radios for 5GHz/2.4GHz operation
 -  Integrated wireless controller and Internal directional antennas
 -  One 2.5/5GigE and One 1GigE uplinks
 -  Includes Limited Lifetime Hardware and 90 day Software Product Warranty. Order MNT-GLD-XD4 or MNT-SLV-XD4 for support.</t>
  </si>
  <si>
    <t>X2-120-E</t>
  </si>
  <si>
    <t xml:space="preserve">Evaluation: Indoor 2x2 AP with one 802.11ac Wave 1 and one 802.11n radios (1.1 Gbps total bandwidth). PoE compatible. Internal antennas. Requires XMS-Cloud or XMS-Enterprise. </t>
  </si>
  <si>
    <t>Evaluation: Indoor 2x2 Wireless Access Point with one 802.11ac Wave 1 and one 802.11n radios (1.1 Gbps total bandwidth).
Includes 
 -  One 802.11ac Wave 1 radio - fixed at 5 GHz operation
 -  One 802.11n radio - 2.4GHz operation
 -  Integrated wireless controller and internal antennas
 -  One 10/100/1000 Ethernet uplink port
 -  Requires XMS-Cloud or XMS-Enterprise.
 -  Requires power from 802.3af compatible switch or purchase of PoE injector 
 -  Includes Limited Lifetime Hardware and 90 day software Product Warranty. Order MNT-GLD-X2 or MNT-SLV-X2 for support.</t>
  </si>
  <si>
    <t>XA4-240-E</t>
  </si>
  <si>
    <t>Evaluation: Indoor High Density 4x4 AP with four 11ac Wave 2 (one software defined 5GHz/2.4GHz, three fixed 5GHz) radios (13.9 Gbps total BW). External antennas. RP-SMA antenna connectors.</t>
  </si>
  <si>
    <t xml:space="preserve">Evaluation: Indoor High Density 4x4 AP with four 802.11ac Wave 2 radios (13.9 Gbps total bandwidth)
Includes 
 -  One 4x4 11ac Wave 2 radio with RP-SMA external antenna connectors and programmable 5GHz/2.4GHz operation 
 -  Three 4x4 11ac Wave 2 radios with RP-SMA external antenna connectors and fixed 5GHz operation 
 -  Integrated wireless controller 
 -  One 2.5 GigE and One 1GigE uplinks 
 -  Includes Limited Lifetime Hardware 90 day Software Product Warranty . Order MNT-GLD-XA4 or MNT-SLV-XA4 for support. </t>
  </si>
  <si>
    <t>XH2-120-E</t>
  </si>
  <si>
    <t>Evaluation: Outdoor hardened 2x2 AP with two 11ac Wave 1 (software defined 5GHz/2.4GHz) radios (1.7 Gbps total bandwidth). PoE+ compatible. External antennas. N-type antenna connectors.</t>
  </si>
  <si>
    <t>Evaluation: Outdoor environmentally hardened (IP65 rated) 2x2 AP with two 802.11ac Wave 1 radios (1.7 Gbps total bandwidth). 
Includes 
 -  Two software defined radios for 5GHz/2.4GHz operation with 2 N-type connectors for external antennas
 -  Integrated wireless controller 
 -  Two 10/100/1000 Ethernet uplink ports 
 -  Requires power from 802.3at compatible switch or purchase of PoE+ injector supporting 30W or more power (excluding XP1-MSI-33) 
 -  Includes 5 Year Hardware 90 day Software Product Warranty. Order MNT-GLD-XH2 or MNT-SLV-XH2 for support.</t>
  </si>
  <si>
    <t>XR-320-E</t>
  </si>
  <si>
    <t>Evaluation: Indoor wall plate 2x2 AP with one 802.11ac Wave 1 and one 802.11n radios (1.1 Gbps total bandwidth) and 4 port GigE switch. PoE compatible. Requires XMS-Cloud or XMS-Enterprise.</t>
  </si>
  <si>
    <t>Evaluation: Indoor wall plate 2x2 AP with two 802.11ac wave 1 (one 2.4GHz and one 5 GHz) radios (1.1Gbps total bandwidth).
Includes 
 -  One 802.11ac Wave 1 radio - fixed at 5 GHz operation
 -  One 802.11n radio - 2.4GHz operation
 -  Integrated 4 GigE port switch including 1 PoE out and 1 pass-through (passively supports POTS or Ethernet)
 -  One 10/100/1000 Ethernet uplink port
 -  Integrated wireless controller and internal antennas
 -  Requires XMS-Cloud or XMS-Enterprise.
 -  Requires power from 802.3af compatible switch or purchase of PoE injector 
 -  Includes Limited Lifetime Hardware and 90 day software Product Warranty. Order MNT-GLD-XR-300 or MNT-SLV-XR-300 for support.</t>
  </si>
  <si>
    <t>XR-630-FIPS-E</t>
  </si>
  <si>
    <t>Evaluation: TAA/FIPS compliant 3x3 AP with two 11ac Wave 1 radios (2.6Gbps total BW). Licensed for 11n, order qty 2 AOS-11AC for 11ac. PoE+ compatible. CONTACT RIVERBED FOR AVAILABILITY</t>
  </si>
  <si>
    <t>Evaluation: TAA/FIPS compliant 3x3 AP with two 802.11ac Wave 1 software defined radios (2.6Gbps total bandwidth).
Includes 
 -  Two Wave 1 radios - software defined between 5GHz / 2.4GHz operation
 -  Integrated wireless controller and internal antenna
 -  Two 10/100/1000 Ethernet uplink ports 
 -  Requires power from 802.3at compatible switch or purchase of PoE+ injector supporting 30W or more power
 -  Order qty 2 AOS-11AC to enable 802.11ac operation.
 -  Includes Limited Lifetime Hardware and 90 day software Product Warranty. Order MNT-GLD-XR-600 or MNT-SLV-XR-600 for support.
CONTACT XIRRUS FOR AVAILABILITY.</t>
  </si>
  <si>
    <t>Note:   Cold Spare ordering is not supported for Riverbed Xirrus models</t>
  </si>
  <si>
    <t>Cloud Subscriptions</t>
  </si>
  <si>
    <t>XMS-9500-CL-SUB-GLD</t>
  </si>
  <si>
    <t>XMS-Cloud with EasyPass Guest self-registration and ambassador 1 month license for 1 radio including support for AP and Gold Software support. Order 12 month min.</t>
  </si>
  <si>
    <t>XMS-Cloud with EasyPass Guest self-registration and ambassador 1 month license for managing 1 radio. Includes 1 month Hardware and Software Support for managed AP and 1 month Gold Software support for XMS-Cloud and EasyPass guest self-registration and  ambassador.  Includes 90 days of license for EasyPass Onboarding and other advanced EasyPass features with 12 months purchase. Must be ordered with 12 month minimum.</t>
  </si>
  <si>
    <t>XMS-Cloud with EasyPass Guest self-registration and ambassador 1 month license for managing 1 radio. Includes 1 month Hardware and Software Support for managed AP and 1 month Gold Software support for XMS-Cloud and EasyPass Guest self-registration and  ambassador.  Includes 90 days of license for EasyPass Onboarding and other advanced EasyPass features with 12 months purchase. Must be ordered with 12 month minimum.</t>
  </si>
  <si>
    <t>Cloud Subscriptions - RASP</t>
  </si>
  <si>
    <t>XMS-9500-CL-SUB-GLD-RASP</t>
  </si>
  <si>
    <t>XMS-Cloud with EasyPass Guest self-registration and ambassador 1 month license for 1 radio including support for AP and Gold Software support. Order 12 month min. (RASP)</t>
  </si>
  <si>
    <t>XMS-Cloud with EasyPass Guest self-registration and ambassador 1 month license for managing 1 radio. Includes 1 month Hardware and Software Support for managed AP and 1 month Gold Software support for XMS-Cloud and EasyPass Guest self-registration and  ambassador.  Includes 90 days of license for EasyPass Onboarding and other advanced EasyPass features with 12 months purchase. Must be ordered with 12 month minimum. (RASP)</t>
  </si>
  <si>
    <t>XMS-Cloud with EasyPass Guest self-registration and  ambassador 1 month license for 1 radio including support for AP and Gold Software support. Order 12 month min. (RASP)</t>
  </si>
  <si>
    <t>XMS-Cloud with EasyPass Guest self-registration and  ambassador 1 month license for managing 1 radio. Includes 1 month Hardware and Software Support for managed AP and 1 month Gold Software support for XMS-Cloud and EasyPass Guest self-registration and  ambassador.  Includes 90 days of license for EasyPass Onboarding and other advanced EasyPass features with 12 months purchase. Must be ordered with 12 month minimum. (RASP)</t>
  </si>
  <si>
    <t>Education Cloud Subscriptions</t>
  </si>
  <si>
    <t>XMS-9500-CL-EDU-GLD-SUB</t>
  </si>
  <si>
    <t>EDU only: XMS-Cloud with all EasyPass capabilities, 1 month license for managing 1 radio including 1 month Hardware and Software Support for  AP and Gold Software support. Order 12 month min.</t>
  </si>
  <si>
    <t>For EDU customers only: XMS-Cloud with all EasyPass capabilities, 1 month license for managing 1 radio. Includes 1 month Hardware and Software Support for managed AP and 1 month Gold Software support for XMS-Cloud and EasyPass. Must be ordered with 12 month minimum.</t>
  </si>
  <si>
    <t>XAS-9000-EASYPASS-SUB</t>
  </si>
  <si>
    <t>Cloud Subscription Licenses</t>
  </si>
  <si>
    <t>License skus (used in combination with corresponding subcription sku's)</t>
  </si>
  <si>
    <t>LIC-STD-CLOUD</t>
  </si>
  <si>
    <t>License Standard Cloud Radio Count</t>
  </si>
  <si>
    <t>LIC-EDU-CLOUD</t>
  </si>
  <si>
    <t>License Education Cloud Radio Count</t>
  </si>
  <si>
    <t>LIC-EASYPASS</t>
  </si>
  <si>
    <t>License EasyPass Radio Count</t>
  </si>
  <si>
    <t>Evaluation Licenses (used for Evaluation Subscriptions)</t>
  </si>
  <si>
    <t>LIC-STD-CLOUD-E</t>
  </si>
  <si>
    <t>Eval License Standard Cloud Radio Count</t>
  </si>
  <si>
    <t>LIC-EDU-CLOUD-E</t>
  </si>
  <si>
    <t>Eval License Education Cloud Radio Count</t>
  </si>
  <si>
    <t>LIC-EASYPASS-E</t>
  </si>
  <si>
    <t>Eval License EasyPass Radio Count</t>
  </si>
  <si>
    <t>Application Control</t>
  </si>
  <si>
    <t>Application Control options</t>
  </si>
  <si>
    <t>AOS-11AC</t>
  </si>
  <si>
    <t>AOS 802.11ac license enabling 802.11ac functionality on 1 radio. Available on XR 11ac hardware only. When ordering for existing APs in operation, Serial Numbers of APs must be supplied.</t>
  </si>
  <si>
    <t>AOS-APPCON</t>
  </si>
  <si>
    <t>Application Control license for 1 radio. Available on X/XD/XR products. When ordering for existing APs in operation, Serial Numbers of APs must be supplied.</t>
  </si>
  <si>
    <t>Evaluation Application Control options</t>
  </si>
  <si>
    <t>AOS-11AC-E</t>
  </si>
  <si>
    <t>Eval AOS 802.11ac license enabling 802.11ac functionality on 1 radio. Available on XR 11ac hardware only. When ordering for existing APs in operation, Serial Numbers of APs must be supplied.</t>
  </si>
  <si>
    <t>AOS-APPCON-E</t>
  </si>
  <si>
    <t>Eval Application Control license for 1 radio. Available on X/XD/XR products. When ordering for existing APs in operation, Serial Numbers of APs must be supplied.</t>
  </si>
  <si>
    <t>License Array sku's</t>
  </si>
  <si>
    <t>LIC-AOS-1</t>
  </si>
  <si>
    <t xml:space="preserve">License AOS 1 included with AP </t>
  </si>
  <si>
    <t>Models: XA4-240,XD2-230,XD2-240,XD4-130,XD4-240</t>
  </si>
  <si>
    <t>LIC-AOS-2</t>
  </si>
  <si>
    <t xml:space="preserve">License AOS 2 included with AP </t>
  </si>
  <si>
    <t>Models: XR-630,XR-630-FIPS</t>
  </si>
  <si>
    <t>LIC-AOS-3</t>
  </si>
  <si>
    <t xml:space="preserve">License AOS 3 included with AP </t>
  </si>
  <si>
    <t>Models: Legacy models</t>
  </si>
  <si>
    <t>LIC-AOS-4</t>
  </si>
  <si>
    <t xml:space="preserve">License AOS 4 included with AP </t>
  </si>
  <si>
    <t>Models: XH2-120</t>
  </si>
  <si>
    <t>Evaluation License Array sku's</t>
  </si>
  <si>
    <t>LIC-AOS-1-E</t>
  </si>
  <si>
    <t xml:space="preserve">Eval License AOS 1 included with AP </t>
  </si>
  <si>
    <t>Models: XA4-240-E,XD2-230-E,XD2-240-E,XD4-130-E,XD4-240-E</t>
  </si>
  <si>
    <t>LIC-AOS-2-E</t>
  </si>
  <si>
    <t xml:space="preserve">Eval License AOS 2 included with AP </t>
  </si>
  <si>
    <t>Models: XR-630-E,XR-630-FIPS-E</t>
  </si>
  <si>
    <t>LIC-AOS-3-E</t>
  </si>
  <si>
    <t xml:space="preserve">Eval License AOS 3 included with AP </t>
  </si>
  <si>
    <t>LIC-AOS-4-E</t>
  </si>
  <si>
    <t xml:space="preserve">Eval License AOS 4 included with AP </t>
  </si>
  <si>
    <t>Models: XH2-120-E</t>
  </si>
  <si>
    <t>Xirrus Accessories and FRU's</t>
  </si>
  <si>
    <t>8 Port POE Injector</t>
  </si>
  <si>
    <t>XP8-MSI-70M</t>
  </si>
  <si>
    <t>8 Port 70W per port PoE injector with SNMP and Web Management.  Refer to Accessory Guide for Comptability.</t>
  </si>
  <si>
    <t>XP8-MSI-70M-E</t>
  </si>
  <si>
    <t>Evaluation 8 Port 70W per port PoE injector with SNMP and Web Management.  Refer to Accessory Guide for Comptability.</t>
  </si>
  <si>
    <t>Accessory Pick to Order sku's (Select options within the following PTO sku's)</t>
  </si>
  <si>
    <t>ACCESSORIES-1-PTO</t>
  </si>
  <si>
    <t>Pick To Order Model - Select Accessory options and Qty's below for XD2-230, XD2-240, XD4-130, XR-320, XR-630-FIPS, XR-620, X2-120</t>
  </si>
  <si>
    <t>ACCESSORIES-2-PTO</t>
  </si>
  <si>
    <t>Pick To Order Model - Select Accessory options and Qty's below for XD4-240, XR-2436-FIPS, XR-2436-WAVE2, XR-4836-FIPS, XR-4836-WAVE2</t>
  </si>
  <si>
    <t>ACCESSORIES-3-PTO</t>
  </si>
  <si>
    <t>Pick To Order Model - Select Accessory options and Qty's below for XH2-120</t>
  </si>
  <si>
    <t>ACCESSORIES-4-PTO</t>
  </si>
  <si>
    <t>Pick To Order Model - Select Accessory options and Qty's below for XA4-240</t>
  </si>
  <si>
    <t>Accessory Options</t>
  </si>
  <si>
    <t>ANT-OMNI-1X1-03</t>
  </si>
  <si>
    <t>2.4GHz/5GHz, 360 degree, 1x1 antenna (N-Type), long profile 7.6"x0.5" for XH2-120</t>
  </si>
  <si>
    <t>ANT-OMNI-1X1-04</t>
  </si>
  <si>
    <t>2.4GHz/5GHz, 360 degree, 1x1 stubby antenna (N-Type), compact profile 2.5"x1" for XH2-120</t>
  </si>
  <si>
    <t>ANT-OMNI-2x2-03</t>
  </si>
  <si>
    <t>2.4GHz/5GHz, 4dBi, omni-directional 360 degree, 2x2 antenna for XH2-120</t>
  </si>
  <si>
    <t>ANT-CAB-195-10-MM-02</t>
  </si>
  <si>
    <t>10' antenna cable for XH2-120 antennas. Order 2 cables per antenna</t>
  </si>
  <si>
    <t>ANT-CAB-195-6-MF</t>
  </si>
  <si>
    <t>6' antenna cable for XA4-240 antennas.  Order 4 cables per antenna.  Cable is LMR-195, male RP-SMA to female RP-SMA connectors.</t>
  </si>
  <si>
    <t>ANT-IN-DIR30-4x4-RPSMA</t>
  </si>
  <si>
    <t>30 degree 4x4 directional antenna for XA4-240.  Four 90cm long pigtails with male RP-SMA connectors.  Comes with articulating mount for flexibility in aiming.</t>
  </si>
  <si>
    <t>ANT-IN-DIR60-4x4-RPSMA</t>
  </si>
  <si>
    <t>60 degree 4x4 directional antenna for XA4-240.  Four 90cm long pigtails with male RP-SMA connectors.  Comes with articulating mount for flexibility in aiming.</t>
  </si>
  <si>
    <t>XP1-MSI-30</t>
  </si>
  <si>
    <t>1 Port 30W PoE+ Injector. Refer to Accessory Guide for compatibility.</t>
  </si>
  <si>
    <t>1 Port 30W PoE+ injector. Refer to accessory guide for compatibility. Requires appropriate PWR-XX cord for the country where the AP will be deployed.</t>
  </si>
  <si>
    <t>XP1-MSI-75</t>
  </si>
  <si>
    <t>1 Port 75W PoE injector. Refer to accessory guide for compatibility. Requires appropriate XS-PWR-XX cord for the country where the AP will be deployed.</t>
  </si>
  <si>
    <t>FRU's and other Accessories</t>
  </si>
  <si>
    <t>XE-4000-IBEAM-GYM</t>
  </si>
  <si>
    <t>Protective hanging enclosure for gymnasium-type environments. Includes white protective cover, mounting plate, &amp; I-beam mounting bracket. Fits all XD, XR-500/600, and XR-1000/2000/4000 APs.</t>
  </si>
  <si>
    <t>Protective hanging enclosure for gymnasium-type environments. Includes white protective cover, mounting plate, &amp; I-beam mounting bracket. Fits XR-4000, XR-2000, XR-1000, XR-600, XR-500 &amp; all XD APs.</t>
  </si>
  <si>
    <t>XE-4000-MOUNT</t>
  </si>
  <si>
    <t>XE-4000-OUTDOOR</t>
  </si>
  <si>
    <t>XE-4000-WALL-GYM</t>
  </si>
  <si>
    <t>Protective wall mount enclosure for gymnasium environments. Fits XR-4000, XR-2000, XR-1000, XR-600, XR-520 and all XD APs.</t>
  </si>
  <si>
    <t>XE-4010-WALL</t>
  </si>
  <si>
    <t>Wall Mounting Bracket for XR-4000, XR-2000, XR-1000 and all XD AP models</t>
  </si>
  <si>
    <t>XE-500-MOUNT</t>
  </si>
  <si>
    <t>Universal Mounting Bracket and 15/16" TbarX bracket for XR-500 and 600 APs. Use for mounting to 15/16" Tbar or any enclosure that supports XR HD APs.</t>
  </si>
  <si>
    <t>XE-500-WALL</t>
  </si>
  <si>
    <t>Wall Mounting Kit for XR-500 or XR-600 series APs. Consists of Universal Mounting Bracket and 90 degree arm to mount to wall.</t>
  </si>
  <si>
    <t>XE-6000-OUT-MNT-CEIL</t>
  </si>
  <si>
    <t>Ceiling mounting kit for XE-4000-OUTDOOR and XE-6000-OUTDOOR. Includes mounting kit only, order enclosure separately.</t>
  </si>
  <si>
    <t>XE-6000-OUT-MNT-POLE</t>
  </si>
  <si>
    <t>Pole mounting kit for XE-4000-OUTDOOR and XE-6000-OUTDOOR. Includes mounting kit only, order enclosure separately.</t>
  </si>
  <si>
    <t>XE-6000-OUT-MNT-WALL</t>
  </si>
  <si>
    <t>Wall mounting kit for XE-4000-OUTDOOR. Includes mounting kit only - order enclosure separately.</t>
  </si>
  <si>
    <t>XE-CLIP-KIT-01</t>
  </si>
  <si>
    <t>Accessory kit to mount XR and XD APs models to 15/16" T-Bar suspension grid with recessed ceiling tile. Kit includes 4 twist clips 15/16" with 5/8" stud and 4 hex nuts, 1/4-20</t>
  </si>
  <si>
    <t>XE-STADIUM-OMNI</t>
  </si>
  <si>
    <t>Outdoor Enclosure for X2-120 / XD2-240 / XR-600 APs for Omnidirectional coverage. Use in stadiums/arenas mounted under the seating. (AP not included).</t>
  </si>
  <si>
    <t>XE-TBOLT-KIT-01</t>
  </si>
  <si>
    <t>Accessory kit to mount XR and XD APs models to Slotted suspension grid. Kit includes 4 T-Bolt  with 5/8" stud, 4 spacers, 4 hex nuts, 1/4-20</t>
  </si>
  <si>
    <t>XE-THINCLIP-KIT-01</t>
  </si>
  <si>
    <t>Accessory kit to mount XR and XD APs models to 9/16" T-Bar suspension grid with recessed ceiling tile. Kit includes: - 4 twist clips 9/16" clip with 5/8" stud - 4 Nuts, Hex, 1/4-20</t>
  </si>
  <si>
    <t>XK-4000-RAPID-CASE</t>
  </si>
  <si>
    <t>Rapid Deployment Kit for XR-4000, XR-2000, XD4 and XD2 series. AP and injector ordered separately. Includes cables, covers, cases, and tripod.</t>
  </si>
  <si>
    <t>XK-4000-RDK-GEAR-CASE</t>
  </si>
  <si>
    <t>Rapid Depolyment kit for XR-4000, XR-2000, XD4 and XD2 series. Include ruggedized carying case for the access point and accessories (Tripod and AP not included)</t>
  </si>
  <si>
    <t>XK-4000-RDK-TRIPOD</t>
  </si>
  <si>
    <t>Rapid Deployment tripod with rugged carrying case for XR-4000, XR-2000, XD4 and XD2 series. Includes tripod, Array mount, and rugged carrying case.</t>
  </si>
  <si>
    <t>XK-SURVEY-TRIPOD</t>
  </si>
  <si>
    <t>Site survey tripod with rugged carrying case</t>
  </si>
  <si>
    <t>Federal Support sku's</t>
  </si>
  <si>
    <t>MNT-3DNVM-GOV-1</t>
  </si>
  <si>
    <t>Support 3D Network Visualizer Module. SteelSupport Government-1</t>
  </si>
  <si>
    <t>MNT-AIA-GOV-1</t>
  </si>
  <si>
    <t>Support SteelCentral AppInternals Agent. SteelSupport Government-1</t>
  </si>
  <si>
    <t>Support SteelCentral AppInternals Agent (no console license needed). SteelSupport Government-1</t>
  </si>
  <si>
    <t>MNT-AIXCOL-GOV-1</t>
  </si>
  <si>
    <t>MNT-AIXCON-GOV-1</t>
  </si>
  <si>
    <t>Support SteelCentral AppInternals Management Server. SteelSupport Government-1</t>
  </si>
  <si>
    <t>MNT-ARXCXT10-GOV-1</t>
  </si>
  <si>
    <t>Support CX-Tracer - 10 Servers. SteelSupport Government-1</t>
  </si>
  <si>
    <t>MNT-ARXDB-GOV-1</t>
  </si>
  <si>
    <t>Support SteelCentral AppResponse Module for Database Performance. SteelSupport Government-1</t>
  </si>
  <si>
    <t>Support SteelCentral AppResponse Module Database Performance. SteelSupport Government-1</t>
  </si>
  <si>
    <t>MNT-ARXNTFLOW-GOV-1</t>
  </si>
  <si>
    <t>Support SteelCentral AppResponse NetFlow Module. SteelSupport Government-1</t>
  </si>
  <si>
    <t>MNT-ARX-SM-4000-GOV-1</t>
  </si>
  <si>
    <t>SteelCentral NetShark Module for  AppResponse 4000 series Support. SteelSupport Government-1</t>
  </si>
  <si>
    <t>SteelCentral NetShark Module for AppResponse 4000 series Support. SteelSupport Government-1</t>
  </si>
  <si>
    <t>MNT-ARX-SM-5000-GOV-1</t>
  </si>
  <si>
    <t>SteelCentral NetShark Module for AppResponse 5000 series Support. SteelSupport Government-1</t>
  </si>
  <si>
    <t>MNT-ARX-SM-6000-GOV-1</t>
  </si>
  <si>
    <t>SteelCentral NetShark Module for  AppResponse 6000 series Support. SteelSupport Government-1</t>
  </si>
  <si>
    <t>SteelCentral NetShark Module forl AppResponse 6000 series Support. SteelSupport Government-1</t>
  </si>
  <si>
    <t>MNT-ARX-UCMM-GOV-1</t>
  </si>
  <si>
    <t>Support SteelCentral AppResponse UC Monitoring Module. SteelSupport Government-1</t>
  </si>
  <si>
    <t>MNT-ARXVMON-GOV-1</t>
  </si>
  <si>
    <t>Support SteelCentral AppResponse VMon. SteelSupport Government-1</t>
  </si>
  <si>
    <t>MNT-ASENX-GOV-1</t>
  </si>
  <si>
    <t>Support SteelCentral NetSensor. SteelSupport Government-1</t>
  </si>
  <si>
    <t>MNT-ASESNMP-GOV-1</t>
  </si>
  <si>
    <t>Support SteelCentral NetSensor SNMP Adapter Pack. SteelSupport Government-1</t>
  </si>
  <si>
    <t>MNT-ATNY-GOV-1</t>
  </si>
  <si>
    <t>Support for Aternity Enterprise End Point License. SteelSupport Government-1</t>
  </si>
  <si>
    <t>MNT-ATXP-GOV-1</t>
  </si>
  <si>
    <t>Support SteelCentral Transaction Analyzer Enterprise. SteelSupport Government-1</t>
  </si>
  <si>
    <t>MNT-ATXS-GOV-1</t>
  </si>
  <si>
    <t>Support SteelCentral Transaction Analyzer Standard. SteelSupport Government-1</t>
  </si>
  <si>
    <t>MNT-BMXOP-20-GOV-1</t>
  </si>
  <si>
    <t>Support SteelCentrall Web Analyzer (On Prem) 1M Page Views a Month. SteelSupport Government-1</t>
  </si>
  <si>
    <t>Support SteelCentral Web Analyzer (On Prem) 1M Page Views a Month. SteelSupport Government-1</t>
  </si>
  <si>
    <t>MNT-CSK-CNC-LIC-USR-1-GOV-1</t>
  </si>
  <si>
    <t>Support SteelCentral Packet Analyzer Concurrent License 1. SteelSupport Government-1</t>
  </si>
  <si>
    <t>MNT-CSP-CNC-LIC-USR-1-GOV-1</t>
  </si>
  <si>
    <t>MNT-FPS-003-GOV-1</t>
  </si>
  <si>
    <t>Support FIPS-003 License. SteelSupport Government-1</t>
  </si>
  <si>
    <t>Support FIPS License (CX555/570/EX560). SteelSupport Government-1</t>
  </si>
  <si>
    <t>MNT-FPS-005-GOV-1</t>
  </si>
  <si>
    <t>Support FIPS-005 License. SteelSupport Government-1</t>
  </si>
  <si>
    <t>Support FIPS License (SH2050/CX1555/CX3070/EX1160/EX1260/1360,SFED2100/2200/3100). SteelSupport Government-1</t>
  </si>
  <si>
    <t>MNT-FPS-006-GOV-1</t>
  </si>
  <si>
    <t>Support FIPS-006 License. SteelSupport Government-1</t>
  </si>
  <si>
    <t>Support FIPS License (SH5050/6050/CX5055/CX5070/CX5070,SFED3200/5100,SFCR3500). SteelSupport Government-1</t>
  </si>
  <si>
    <t>MNT-FPS-007-GOV-1</t>
  </si>
  <si>
    <t>Support FIPS-007 License. SteelSupport Government-1</t>
  </si>
  <si>
    <t>Support FIPS License (SH7050/CX7055/CX7070). SteelSupport Government-1</t>
  </si>
  <si>
    <t>MNT-FPS-009-GOV-1</t>
  </si>
  <si>
    <t>Support FIPS-009 License. SteelSupport Government-1</t>
  </si>
  <si>
    <t>Support FIPS License (SMC9000). SteelSupport Government-1</t>
  </si>
  <si>
    <t>MNT-FPS-010-GOV-1</t>
  </si>
  <si>
    <t>Support FIPS-010 License. SteelSupport Government-1</t>
  </si>
  <si>
    <t>Models-INT9600. SteelSupport Government-1</t>
  </si>
  <si>
    <t>MNT-FSYNC-005-GOV-1</t>
  </si>
  <si>
    <t>Support FusionSync for SteelFusion Core 3500. SteelSupport Government-1</t>
  </si>
  <si>
    <t>MNT-GLD-ARX3300-GOV-1</t>
  </si>
  <si>
    <t>SteelCentral AppResponse 3300 Gold Support. SteelSupport Government-1</t>
  </si>
  <si>
    <t>MNT-GLD-ARX3700-GOV-1</t>
  </si>
  <si>
    <t>SteelCentral AppResponse 3700 Gold Support. SteelSupport Government-1</t>
  </si>
  <si>
    <t>MNT-GLD-ARX3800-GOV-1</t>
  </si>
  <si>
    <t>SteelCentral AppResponse 3800 Gold Support. SteelSupport Government-1</t>
  </si>
  <si>
    <t>MNT-GLD-ARX4300-GOV-1</t>
  </si>
  <si>
    <t>SteelCentral AppResponse 4300 Gold Support. SteelSupport Government-1</t>
  </si>
  <si>
    <t>MNT-GLD-ARX5100-GOV-1</t>
  </si>
  <si>
    <t>SteelCentral AppResponse 5100 Gold Support. SteelSupport Government-1</t>
  </si>
  <si>
    <t>MNT-GLD-ARX6000-GOV-1</t>
  </si>
  <si>
    <t>SteelCentral AppResponse 6000 Gold Support. SteelSupport Government-1</t>
  </si>
  <si>
    <t>MNT-GLD-ARXDIR300-GOV-1</t>
  </si>
  <si>
    <t>SteelCentral AppResponse ARXDIR300 Gold Support. SteelSupport Government-1</t>
  </si>
  <si>
    <t>MNT-GLD-CAP-04260-AN-GOV-1</t>
  </si>
  <si>
    <t>SteelCentral NetProfiler Enterprise CAP-04260-AN Gold Support. SteelSupport Government-1</t>
  </si>
  <si>
    <t>MNT-GLD-CAP-04260-DB-GOV-1</t>
  </si>
  <si>
    <t>SteelCentral NetProfiler Enterprise CAP-04260-DB Gold Support. SteelSupport Government-1</t>
  </si>
  <si>
    <t>MNT-GLD-CAP-04260-EX-GOV-1</t>
  </si>
  <si>
    <t>SteelCentral NetProfiler Enterprise CAP-04260-EX Gold Support. SteelSupport Government-1</t>
  </si>
  <si>
    <t>MNT-GLD-CAP-04260-UI-GOV-1</t>
  </si>
  <si>
    <t>SteelCentral NetProfiler Enterprise CAP-04260-UI Gold Support. SteelSupport Government-1</t>
  </si>
  <si>
    <t>MNT-GLD-CAS-02260-GOV-1</t>
  </si>
  <si>
    <t>Cascade Sensor CAS-02260 Gold Support. SteelSupport Government-1</t>
  </si>
  <si>
    <t>MNT-GLD-CMC-08150-GOV-1</t>
  </si>
  <si>
    <t>SteelCentral Controller-8150 Gold Support. SteelSupport Government-1</t>
  </si>
  <si>
    <t>Gold Level annual support for SteelCentral Controller managing 50 SteelHead devices. SteelSupport Government-1</t>
  </si>
  <si>
    <t>MNT-GLD-CXA-00255-GOV-1</t>
  </si>
  <si>
    <t>SteelHead CX Appliance 255 Gold Support. SteelSupport Government-1</t>
  </si>
  <si>
    <t>MNT-GLD-CXA-00555-GOV-1</t>
  </si>
  <si>
    <t>SteelHead CX Appliance 555 Gold Support. SteelSupport Government-1</t>
  </si>
  <si>
    <t>MNT-GLD-CXA-00570-GOV-1</t>
  </si>
  <si>
    <t>SteelHead CX Appliance 570 Gold Support. SteelSupport Government-1</t>
  </si>
  <si>
    <t>MNT-GLD-CXA-00755-GOV-1</t>
  </si>
  <si>
    <t>SteelHead CX Appliance 755 Gold Support. SteelSupport Government-1</t>
  </si>
  <si>
    <t>MNT-GLD-CXA-00770-GOV-1</t>
  </si>
  <si>
    <t>SteelHead CX Appliance 770 Gold Support. SteelSupport Government-1</t>
  </si>
  <si>
    <t>MNT-GLD-CXA-01555-GOV-1</t>
  </si>
  <si>
    <t>SteelHead CX Appliance 1555 Gold Support. SteelSupport Government-1</t>
  </si>
  <si>
    <t>MNT-GLD-CXA-03070-GOV-1</t>
  </si>
  <si>
    <t>Steelhead CXA 3070 Gold Support. SteelSupport Government-1</t>
  </si>
  <si>
    <t>MNT-GLD-CXA-05055-GOV-1</t>
  </si>
  <si>
    <t>SteelHead CX Appliance 5055 Gold Support. SteelSupport Government-1</t>
  </si>
  <si>
    <t>MNT-GLD-CXA-05070-GOV-1</t>
  </si>
  <si>
    <t>Steelhead CXA 5070 Gold Support. SteelSupport Government-1</t>
  </si>
  <si>
    <t>MNT-GLD-CXA-07055-GOV-1</t>
  </si>
  <si>
    <t>SteelHead CX Appliance 7055 Gold Support. SteelSupport Government-1</t>
  </si>
  <si>
    <t>MNT-GLD-CXA-07070-GOV-1</t>
  </si>
  <si>
    <t>Steelhead CXA 7070 Gold Support. SteelSupport Government-1</t>
  </si>
  <si>
    <t>MNT-GLD-EXA-00560-GOV-1</t>
  </si>
  <si>
    <t>SteelHead EX Appliance 560 Gold Support. SteelSupport Government-1</t>
  </si>
  <si>
    <t>MNT-GLD-EXA-00760-GOV-1</t>
  </si>
  <si>
    <t>SteelHead EX Appliance 760 Gold Support. SteelSupport Government-1</t>
  </si>
  <si>
    <t>MNT-GLD-EXA-01260-GOV-1</t>
  </si>
  <si>
    <t>SteelFusion Edge 1260 Gold Support. SteelSupport Government-1</t>
  </si>
  <si>
    <t>MNT-GLD-INT-09600-GOV-1</t>
  </si>
  <si>
    <t>SteelHead Interceptor 09600 Gold Support. SteelSupport Government-1</t>
  </si>
  <si>
    <t>MNT-GLD-LIC-CAG-2260-F5-GOV-1</t>
  </si>
  <si>
    <t>SteelCentral Flow Gateway CAG-2260-F5 Gold Support. SteelSupport Government-1</t>
  </si>
  <si>
    <t>MNT-GLD-SCAN-02170-GOV-1</t>
  </si>
  <si>
    <t>SCAN-02170 Gold Support. SteelSupport Government-1</t>
  </si>
  <si>
    <t>MNT-GLD-SCAN-04170-GOV-1</t>
  </si>
  <si>
    <t>SCAN-04170 Gold Support. SteelSupport Government-1</t>
  </si>
  <si>
    <t>MNT-GLD-SCAN-06170-GOV-1</t>
  </si>
  <si>
    <t>SCAN-06170 Gold Support. SteelSupport Government-1</t>
  </si>
  <si>
    <t>MNT-GLD-SCAN-SU-48TB-GOV-1</t>
  </si>
  <si>
    <t>SCAN-SU-48TB Gold Support. SteelSupport Government-1</t>
  </si>
  <si>
    <t>MNT-GLD-SCC-1000-GOV-1</t>
  </si>
  <si>
    <t>SCC-1000 Gold Support. SteelSupport Government-1</t>
  </si>
  <si>
    <t>MNT-GLD-SCFG-02270-F5-GOV-1</t>
  </si>
  <si>
    <t>SteelCentral Flow Gateway SCFG-02270-F5 Gold Support. SteelSupport Government-1</t>
  </si>
  <si>
    <t>MNT-GLD-SCFG-02270-F6-GOV-1</t>
  </si>
  <si>
    <t>SteelCentral Flow Gateway SCFG-02270-F6 Gold Support. SteelSupport Government-1</t>
  </si>
  <si>
    <t>MNT-GLD-SCFG-02270-F7-GOV-1</t>
  </si>
  <si>
    <t>SteelCentral Flow Gateway SCFG-02270-F7 Gold Support. SteelSupport Government-1</t>
  </si>
  <si>
    <t>MNT-GLD-SCNE-00470-F3-GOV-1</t>
  </si>
  <si>
    <t>SteelCentral NetExpress SCNE-00470-F3 Gold Support. SteelSupport Government-1</t>
  </si>
  <si>
    <t>MNT-GLD-SCNP-02270-F5-GOV-1</t>
  </si>
  <si>
    <t>SteelCentral NetProfiler SCNP-02270-F5 Gold Support. SteelSupport Government-1</t>
  </si>
  <si>
    <t>MNT-GLD-SCNP-04270-AN-GOV-1</t>
  </si>
  <si>
    <t>SteelCentral NetProfiler Enterprise SCNP-04270-AN Gold Support. SteelSupport Government-1</t>
  </si>
  <si>
    <t>MNT-GLD-SCNP-04270-DB-GOV-1</t>
  </si>
  <si>
    <t>SteelCentral NetProfiler Enterprise SCNP-04270-DB Gold Support. SteelSupport Government-1</t>
  </si>
  <si>
    <t>MNT-GLD-SCNP-04270-DP-GOV-1</t>
  </si>
  <si>
    <t>SteelCentral Dispatch Enterprise Profiler Gold Support. SteelSupport Government-1</t>
  </si>
  <si>
    <t>MNT-GLD-SCNP-04270-EX-GOV-1</t>
  </si>
  <si>
    <t>SteelCentral NetProfiler Enterprise SCNP-04270-EX Gold Support. SteelSupport Government-1</t>
  </si>
  <si>
    <t>MNT-GLD-SCNP-04270-UI-GOV-1</t>
  </si>
  <si>
    <t>SteelCentral NetProfiler Enterprise SCNP-04270-UI Gold Support. SteelSupport Government-1</t>
  </si>
  <si>
    <t>MNT-GLD-SFCR-03500-GOV-1</t>
  </si>
  <si>
    <t>SteelFusion Core SFCR 3500 Gold Support. SteelSupport Government-1</t>
  </si>
  <si>
    <t>MNT-GLD-SFED-02100-GOV-1</t>
  </si>
  <si>
    <t>SteelFusion Edge SFED 2100 Gold Support. SteelSupport Government-1</t>
  </si>
  <si>
    <t>MNT-GLD-SFED-03100-GOV-1</t>
  </si>
  <si>
    <t>SteelFusion Edge SFED 3100 Gold Support. SteelSupport Government-1</t>
  </si>
  <si>
    <t>MNT-GLD-SFED-03200-GOV-1</t>
  </si>
  <si>
    <t>SteelFusion Edge SFED 3200 Gold Support. SteelSupport Government-1</t>
  </si>
  <si>
    <t>MNT-GLD-SFED-05100-GOV-1</t>
  </si>
  <si>
    <t>SteelFusion Edge SFED 5100 Gold Support. SteelSupport Government-1</t>
  </si>
  <si>
    <t>MNT-GLD-SMC-08650-GOV-1</t>
  </si>
  <si>
    <t>SteelCentral Mobile Controller -08650 Gold Support. SteelSupport Government-1</t>
  </si>
  <si>
    <t>Gold level annual support for SteelCentral Mobile Controller with 40 concurrent users. SteelSupport Government-1</t>
  </si>
  <si>
    <t>MNT-GLD-SMC-09000-GOV-1</t>
  </si>
  <si>
    <t>SteelCentral Mobile Controller SMC-9000 Gold Support. SteelSupport Government-1</t>
  </si>
  <si>
    <t>MNT-GLD-UPG-SCFG-02270F6F7GOV1</t>
  </si>
  <si>
    <t>Support Upgrade SCFG-02270-F6 to SCFG-02270-F7 Gold. SteelSupport Government-1</t>
  </si>
  <si>
    <t>MNT-GLD-UPG-SCNE-00470F1F2GOV1</t>
  </si>
  <si>
    <t>Support Upgrade SCNE-00470-F1 to SCNE-00470-F2 Gold. SteelSupport Government-1</t>
  </si>
  <si>
    <t>MNT-GPL-CXA-01555-GOV-1</t>
  </si>
  <si>
    <t>SteelHead CX Appliance 1555 Gold Plus Support. SteelSupport Government-1</t>
  </si>
  <si>
    <t>MNT-GPL-CXA-05055-GOV-1</t>
  </si>
  <si>
    <t>SteelHead CX Appliance 5055 Gold Plus Support. SteelSupport Government-1</t>
  </si>
  <si>
    <t>MNT-GPL-CXA-07055-GOV-1</t>
  </si>
  <si>
    <t>SteelHead CX Appliance 7055 Gold Plus Support. SteelSupport Government-1</t>
  </si>
  <si>
    <t>MNT-HLA1-GOV-1</t>
  </si>
  <si>
    <t>Support High Level Architecture Module. SteelSupport Government-1</t>
  </si>
  <si>
    <t>MNT-HLAN-GOV-1</t>
  </si>
  <si>
    <t>Support High Level Architecture Module Unlimited. SteelSupport Government-1</t>
  </si>
  <si>
    <t>MNT-IPV6-GOV-1</t>
  </si>
  <si>
    <t>Support IPV6 for R&amp;D Specialized Model. SteelSupport Government-1</t>
  </si>
  <si>
    <t>MNT-LIC-CAP-4260-CAA-GOV-1</t>
  </si>
  <si>
    <t>SteelCentral Analytics License for CAP-04260-UI Support. SteelSupport Government-1</t>
  </si>
  <si>
    <t>MNT-LIC-GRANITE-560-GOV-1</t>
  </si>
  <si>
    <t>Support - BlockStream 560 License. SteelSupport Government-1</t>
  </si>
  <si>
    <t>MNT-LIC-GRANITE-760-GOV-1</t>
  </si>
  <si>
    <t>Support - BlockStream 760 License. SteelSupport Government-1</t>
  </si>
  <si>
    <t>MNT-LIC-SCAN-ASA-LG-GOV-1</t>
  </si>
  <si>
    <t>SteelCentral AppResponse 11  Application Stream Analysis Module, large appliances Support. SteelSupport Government-1</t>
  </si>
  <si>
    <t>MNT-LIC-SCAN-ASA-MD-GOV-1</t>
  </si>
  <si>
    <t>SteelCentral AppResponse 11  Application Stream Analysis Module, mid-range appliances Support. SteelSupport Government-1</t>
  </si>
  <si>
    <t>MNT-LIC-SCAN-DBA-MD-GOV-1</t>
  </si>
  <si>
    <t>SteelCentral AppResponse 11 Database Analysis Module, mid-range appliances support. SteelSupport Government-1</t>
  </si>
  <si>
    <t>MNT-LIC-SCAN-WTA-LG-GOV-1</t>
  </si>
  <si>
    <t>SteelCentral AppResponse 11  Web Transaction Analysis Module, large appliances support. SteelSupport Government-1</t>
  </si>
  <si>
    <t>MNT-LIC-SCAN-WTA-MD-GOV-1</t>
  </si>
  <si>
    <t>SteelCentral AppResponse 11  Web Transaction Analysis Module, mid-range appliances support. SteelSupport Government-1</t>
  </si>
  <si>
    <t>MNT-LIC-SCNE-00470-SDN-GOV-1</t>
  </si>
  <si>
    <t>Support Virtual SteelCentral NetExpress SDN License for SCNE-00470. SteelSupport Government-1</t>
  </si>
  <si>
    <t>MNT-LIC-SCNP-02270-SDN-GOV-1</t>
  </si>
  <si>
    <t>Support SteelCentral SDN License for SCNP-2270. SteelSupport Government-1</t>
  </si>
  <si>
    <t>MNT-LIC-SCNP-4270-SDN-GOV-1</t>
  </si>
  <si>
    <t>Support SteelCentral SDN License for Enterprise NetProfiler. SteelSupport Government-1</t>
  </si>
  <si>
    <t>MNT-LIC-SCPS-001-GOV-1</t>
  </si>
  <si>
    <t>Support SCPS License on 255 Series. SteelSupport Government-1</t>
  </si>
  <si>
    <t>MNT-LIC-SCPS-002-GOV-1</t>
  </si>
  <si>
    <t>Support SCPS License on 555/570 Series. SteelSupport Government-1</t>
  </si>
  <si>
    <t>MNT-LIC-SCPS-003-GOV-1</t>
  </si>
  <si>
    <t>Support SCPS License on 560 Series. SteelSupport Government-1</t>
  </si>
  <si>
    <t>MNT-LIC-SCPS-004-GOV-1</t>
  </si>
  <si>
    <t>Support SCPS License on 755/770 Series. SteelSupport Government-1</t>
  </si>
  <si>
    <t>MNT-LIC-SCPS-008-GOV-1</t>
  </si>
  <si>
    <t>Support SCPS License on 1555/3070/SFED5100 Series. SteelSupport Government-1</t>
  </si>
  <si>
    <t>MNT-LIC-SCPS-009-GOV-1</t>
  </si>
  <si>
    <t>Support SCPS License on 5055/5070 Series. SteelSupport Government-1</t>
  </si>
  <si>
    <t>MNT-MD-GOV-1</t>
  </si>
  <si>
    <t>Support Riverbed Modeler. SteelSupport Government-1</t>
  </si>
  <si>
    <t>MNT-MDW-GOV-1</t>
  </si>
  <si>
    <t>Support Modeler Wireless Suite. SteelSupport Government-1</t>
  </si>
  <si>
    <t>MNT-MPLS-GOV-1</t>
  </si>
  <si>
    <t>Support MPLS Specialized Model. SteelSupport Government-1</t>
  </si>
  <si>
    <t>MNT-NACARR-GOV-1</t>
  </si>
  <si>
    <t>Support CarrierAuditor. SteelSupport Government-1</t>
  </si>
  <si>
    <t>MNT-NAPROV-GOV-1</t>
  </si>
  <si>
    <t>Support Provisioner. SteelSupport Government-1</t>
  </si>
  <si>
    <t>MNT-NCCFG-H-GOV-1</t>
  </si>
  <si>
    <t>Support NetCollector CFG Capacity - H. SteelSupport Government-1</t>
  </si>
  <si>
    <t>MNT-NCCFG-M-GOV-1</t>
  </si>
  <si>
    <t>Support NetCollector CFG Capacity - M. SteelSupport Government-1</t>
  </si>
  <si>
    <t>MNT-NCCFG-S-GOV-1</t>
  </si>
  <si>
    <t>Support NetCollector CFG Capacity - S. SteelSupport Government-1</t>
  </si>
  <si>
    <t>MNT-NCCFG-VH-GOV-1</t>
  </si>
  <si>
    <t>Support NetCollector CFG Capacity - VH. SteelSupport Government-1</t>
  </si>
  <si>
    <t>MNT-NCPOLL-H-GOV-1</t>
  </si>
  <si>
    <t>Support NetCollector Polling - H. SteelSupport Government-1</t>
  </si>
  <si>
    <t>MNT-NCPOLL-M-GOV-1</t>
  </si>
  <si>
    <t>Support NetCollector Polling - M. SteelSupport Government-1</t>
  </si>
  <si>
    <t>MNT-NCPOLL-S-GOV-1</t>
  </si>
  <si>
    <t>Support NetCollector Polling - S. SteelSupport Government-1</t>
  </si>
  <si>
    <t>MNT-NETAU-GOV-1</t>
  </si>
  <si>
    <t>Support NetAuditor. SteelSupport Government-1</t>
  </si>
  <si>
    <t>MNT-NETCBASE-GOV-1</t>
  </si>
  <si>
    <t>Support NetCollector Base. SteelSupport Government-1</t>
  </si>
  <si>
    <t>MNT-NETIMBASE-GOV-1</t>
  </si>
  <si>
    <t>Support NetIM Base. SteelSupport Government-1</t>
  </si>
  <si>
    <t>MNT-NETIMCOLLECT-H-GOV-1</t>
  </si>
  <si>
    <t>Support NetIM Collection Module -High. SteelSupport Government-1</t>
  </si>
  <si>
    <t>Support NetIM Collect up to 5K devices. SteelSupport Government-1</t>
  </si>
  <si>
    <t>MNT-NETIMCOLLECT-VH-GOV-1</t>
  </si>
  <si>
    <t>Support NetIM Collection Module -Very High. SteelSupport Government-1</t>
  </si>
  <si>
    <t>Support NetIM Collect up to 10K devices. SteelSupport Government-1</t>
  </si>
  <si>
    <t>MNT-NETIMSTD-GOV-1</t>
  </si>
  <si>
    <t>Support NetIM Standard. SteelSupport Government-1</t>
  </si>
  <si>
    <t>MNT-NETPL-GOV-1</t>
  </si>
  <si>
    <t>Support NetPlanner. SteelSupport Government-1</t>
  </si>
  <si>
    <t>MNT-NPCARR-GOV-1</t>
  </si>
  <si>
    <t>Support CarrierPlanner. SteelSupport Government-1</t>
  </si>
  <si>
    <t>MNT-NPNMP-GOV-1</t>
  </si>
  <si>
    <t>Support NetMapper. SteelSupport Government-1</t>
  </si>
  <si>
    <t>MNT-PAP-LIC-USR-1-GOV-1</t>
  </si>
  <si>
    <t>SteelCentral Packet Analyzer Plus 1 User Support. SteelSupport Government-1</t>
  </si>
  <si>
    <t>MNT-PTWUNR-GOV-1</t>
  </si>
  <si>
    <t>Support SteelCentral Transaction Analyzer Packet Trace Warehouse Unrestricted Agents. SteelSupport Government-1</t>
  </si>
  <si>
    <t>MNT-SCC-HWA-MGT-10-GOV-1</t>
  </si>
  <si>
    <t>SCC Appliance SH Management License 10-pack Support. SteelSupport Government-1</t>
  </si>
  <si>
    <t>MNT-SCFG-VE-F10-GOV-1</t>
  </si>
  <si>
    <t>Support SteelCentral Flow Gateway Virtual Edition, SCFG-VE-F10. SteelSupport Government-1</t>
  </si>
  <si>
    <t>MNT-SCFG-VE-F1-GOV-1</t>
  </si>
  <si>
    <t>Support SteelCentral Flow Gateway Virtual Edition, SCFG-VE-F1. SteelSupport Government-1</t>
  </si>
  <si>
    <t>MNT-SCFG-VE-F8-GOV-1</t>
  </si>
  <si>
    <t>Support SteelCentral Flow Gateway Virtual Edition, SCFG-VE-F8. SteelSupport Government-1</t>
  </si>
  <si>
    <t>MNT-SCNE-VE-00470-F1-GOV-1</t>
  </si>
  <si>
    <t>Support SteelCentral NetExpress Virtual Edition, 15K FPM. SteelSupport Government-1</t>
  </si>
  <si>
    <t>MNT-SCNE-VE-00470-F2-GOV-1</t>
  </si>
  <si>
    <t>Support SteelCentral NetExpress Virtual Edition, 30K FPM. SteelSupport Government-1</t>
  </si>
  <si>
    <t>MNT-SCNE-VE-00470-F5-GOV-1</t>
  </si>
  <si>
    <t>Support SteelCentral NetExpress Virtual Edition, 120K FPM. SteelSupport Government-1</t>
  </si>
  <si>
    <t>MNT-SCNP-VE-F10-GOV-1</t>
  </si>
  <si>
    <t>Support SteelCentral NetProfiler Virtual Edition, SCNP-VE-F10. SteelSupport Government-1</t>
  </si>
  <si>
    <t>MNT-SCNP-VE-F1-GOV-1</t>
  </si>
  <si>
    <t>Support SteelCentral NetProfiler Virtual Edition, SCNP-VE-F1. SteelSupport Government-1</t>
  </si>
  <si>
    <t>MNT-SCNP-VE-F5-GOV-1</t>
  </si>
  <si>
    <t>Support SteelCentral NetProfiler Virtual Edition, SCNP-VE-F5. SteelSupport Government-1</t>
  </si>
  <si>
    <t>MNT-SCNP-VE-F8-GOV-1</t>
  </si>
  <si>
    <t>Support SteelCentral NetProfiler Virtual Edition, SCNP-VE-F8. SteelSupport Government-1</t>
  </si>
  <si>
    <t>MNT-SCPRTL-FNDTN-GOV-1</t>
  </si>
  <si>
    <t>SteelCentral Portal Support. SteelSupport Government-1</t>
  </si>
  <si>
    <t>MNT-SCPS-002-GOV-1</t>
  </si>
  <si>
    <t>Support SCPS on SteelHead 550 appliance series. SteelSupport Government-1</t>
  </si>
  <si>
    <t>Support SCPS Protocol LIcense on SteelHead 550 appliance series. SteelSupport Government-1</t>
  </si>
  <si>
    <t>MNT-SCPS-005-GOV-1</t>
  </si>
  <si>
    <t>Support SCPS on SteelHead 5050 appliance series. SteelSupport Government-1</t>
  </si>
  <si>
    <t>Support SCPS Protocol LIcense on SteelHead 5050 appliance series. SteelSupport Government-1</t>
  </si>
  <si>
    <t>MNT-SCPS-VCX-002-GOV-1</t>
  </si>
  <si>
    <t>Support SCPS on SteelHead 255 virtual appliance series. SteelSupport Government-1</t>
  </si>
  <si>
    <t>Support SCPS Protocol License on SteelHead 255 virtual appliance series. SteelSupport Government-1</t>
  </si>
  <si>
    <t>MNT-SCPS-VCX-004-GOV-1</t>
  </si>
  <si>
    <t>Support SCPS on SteelHead 755 virtual appliance series. SteelSupport Government-1</t>
  </si>
  <si>
    <t>Support SCPS Protocol License on SteelHead 755 virtual appliance series. SteelSupport Government-1</t>
  </si>
  <si>
    <t>MNT-SITLM-GOV-1</t>
  </si>
  <si>
    <t>Support System-in-the-Loop Module. SteelSupport Government-1</t>
  </si>
  <si>
    <t>MNT-SLV-CXA-00255-GOV-1</t>
  </si>
  <si>
    <t>SteelHead CX Appliance 255 Silver Support. SteelSupport Government-1</t>
  </si>
  <si>
    <t>MNT-SLV-CXA-00755-GOV-1</t>
  </si>
  <si>
    <t>SteelHead CX Appliance 755 Silver Support. SteelSupport Government-1</t>
  </si>
  <si>
    <t>MNT-SLV-CXA-01555-GOV-1</t>
  </si>
  <si>
    <t>SteelHead CX Appliance 1555 Silver Support. SteelSupport Government-1</t>
  </si>
  <si>
    <t>MNT-SLV-CXA-03070-GOV-1</t>
  </si>
  <si>
    <t>Steelhead CXA 3070 Silver Support. SteelSupport Government-1</t>
  </si>
  <si>
    <t>MNT-SLV-CXA-07055-GOV-1</t>
  </si>
  <si>
    <t>SteelHead CX Appliance 7055 Silver Support. SteelSupport Government-1</t>
  </si>
  <si>
    <t>MNT-SLV-CXA-07070-GOV-1</t>
  </si>
  <si>
    <t>Steelhead CXA 7070 Silver Support. SteelSupport Government-1</t>
  </si>
  <si>
    <t>MNT-SMC-VRT-V100-GOV-1</t>
  </si>
  <si>
    <t>SteelCentral Mobile Conroller Virtual Support. SteelSupport Government-1</t>
  </si>
  <si>
    <t>MNT-SPGNETPL-GOV-1</t>
  </si>
  <si>
    <t>Support SP Guru Network Planner. SteelSupport Government-1</t>
  </si>
  <si>
    <t>MNT-SRS-GOV-1</t>
  </si>
  <si>
    <t>Support Simulation Runtime Single License. SteelSupport Government-1</t>
  </si>
  <si>
    <t>MNT-TMM-GOV-1</t>
  </si>
  <si>
    <t>Support Terrain Modeling Module. SteelSupport Government-1</t>
  </si>
  <si>
    <t>MNT-TRM-GOV-1</t>
  </si>
  <si>
    <t>Support TIREM Module. SteelSupport Government-1</t>
  </si>
  <si>
    <t>MNT-UCXPL-T250K-P-GOV-1</t>
  </si>
  <si>
    <t>SteelCentral UCExpert Enterprise Phone License Support - Tier 250K. SteelSupport Government-1</t>
  </si>
  <si>
    <t>UCExpert Enterprise phone license support (new or add-on) for accounts with 250,000 or more existing licenses.. SteelSupport Government-1</t>
  </si>
  <si>
    <t>MNT-UCXPL-T-P-GOV-1</t>
  </si>
  <si>
    <t>SteelCentral UCExpert Enterprise Phone License Support - Base Tier. SteelSupport Government-1</t>
  </si>
  <si>
    <t>UCExpert Enterprise phone license support (new or add-on) for accounts with up to 9,999 existing licenses.. SteelSupport Government-1</t>
  </si>
  <si>
    <t>MNT-VCX-1555-GOV-1</t>
  </si>
  <si>
    <t>SteelHead 1555v Virtual Appliance Support. SteelSupport Government-1</t>
  </si>
  <si>
    <t>MNT-VCX-255-GOV-1</t>
  </si>
  <si>
    <t>SteelHead 255v Virtual Appliance Support. SteelSupport Government-1</t>
  </si>
  <si>
    <t>MNT-VCX-555-GOV-1</t>
  </si>
  <si>
    <t>SteelHead 555v Virtual Appliance Support. SteelSupport Government-1</t>
  </si>
  <si>
    <t>MNT-VCX-755-GOV-1</t>
  </si>
  <si>
    <t>SteelHead 755v Virtual Appliance Support. SteelSupport Government-1</t>
  </si>
  <si>
    <t>MNT-VGC-1000-GOV-1</t>
  </si>
  <si>
    <t>SteelFusion Core 1000 Virtual Edition Support. SteelSupport Government-1</t>
  </si>
  <si>
    <t>MNT-VNESNMP-GOV-1</t>
  </si>
  <si>
    <t>Support VNE Server SNMP Adapter Pack. SteelSupport Government-1</t>
  </si>
  <si>
    <t>MNT-VSK-00050-GOV-1</t>
  </si>
  <si>
    <t>SteelCentral NetShark 50v Support. SteelSupport Government-1</t>
  </si>
  <si>
    <t>MNT-VSK-00400-GOV-1</t>
  </si>
  <si>
    <t>SteelCentral NetShark 400v Support. SteelSupport Government-1</t>
  </si>
  <si>
    <t>MNT-WM-GOV-1</t>
  </si>
  <si>
    <t>Support Wireless Module. SteelSupport Government-1</t>
  </si>
  <si>
    <t>MNT-CMC-HWA-MGT-10-GOV-1</t>
  </si>
  <si>
    <t>SteelCentral Controller Appliance SH Management License 10-pack Support. SteelSupport Government-1</t>
  </si>
  <si>
    <t>Annual Support for 10-pack of SteelHead Management licenses for the SteelCentral Controller Appliance. SteelSupport Government-1</t>
  </si>
  <si>
    <t>MNT-CMC-SWA-MGT-10-GOV-1</t>
  </si>
  <si>
    <t>MNT-CMC-VE-INST-GOV-1</t>
  </si>
  <si>
    <t>Annual Support for SteelCentral Controller Virtual Single Instance License. SteelSupport Government-1</t>
  </si>
  <si>
    <t>MNT-CSP-LIC-USR-1-GOV-1</t>
  </si>
  <si>
    <t>Support SteelCentral Packet Analyzer 1 User. SteelSupport Government-1</t>
  </si>
  <si>
    <t>MNT-FPS-011-GOV-1</t>
  </si>
  <si>
    <t>Support FIPS License (GX10000). SteelSupport Government-1</t>
  </si>
  <si>
    <t>MNT-GLD-CAP-02160-GOV-1</t>
  </si>
  <si>
    <t>SteelCentral NetProfiler 2160 Gold Support. SteelSupport Government-1</t>
  </si>
  <si>
    <t>MNT-GLD-CSK-02200-GOV-1</t>
  </si>
  <si>
    <t>CSK-02200 Gold Support. SteelSupport Government-1</t>
  </si>
  <si>
    <t>MNT-GLD-CSK-03100-GOV-1</t>
  </si>
  <si>
    <t>CSK-03100 Gold Support. SteelSupport Government-1</t>
  </si>
  <si>
    <t>MNT-GLD-GXA-10000-GOV-1</t>
  </si>
  <si>
    <t>Steelhead GXA-10000 Gold Support. SteelSupport Government-1</t>
  </si>
  <si>
    <t>MNT-GLD-INT-09350-GOV-1</t>
  </si>
  <si>
    <t>SteelHead Interceptor 9350 Gold Support. SteelSupport Government-1</t>
  </si>
  <si>
    <t>MNT-GLD-SHA-00250-GOV-1</t>
  </si>
  <si>
    <t>SteelHead 250 Gold Support. SteelSupport Government-1</t>
  </si>
  <si>
    <t>Gold level annual support for SteelHead Appliance 250 Series. SteelSupport Government-1</t>
  </si>
  <si>
    <t>MNT-RSP-PCK-02-GOV-1</t>
  </si>
  <si>
    <t>RSP Multi-Package License Support. SteelSupport Government-1</t>
  </si>
  <si>
    <t>Support for the RSP multi-package license. SteelSupport Government-1</t>
  </si>
  <si>
    <t>MNT-RSP-SMC-VE-01-GOV-1</t>
  </si>
  <si>
    <t>SteelCentral Mobile Controller Virtual Support. SteelSupport Government-1</t>
  </si>
  <si>
    <t>MNT-SLV-CSK-01100-GOV-1</t>
  </si>
  <si>
    <t>CSK-01100 Silver Support. SteelSupport Government-1</t>
  </si>
  <si>
    <t>Support - Xirrus</t>
  </si>
  <si>
    <t>Xirrus Support - Access Points</t>
  </si>
  <si>
    <t>MNT-SLV-XD2-230</t>
  </si>
  <si>
    <t>1 Year Premium Software Support for one XD2-230 Wireless AP</t>
  </si>
  <si>
    <t>MNT-GLD-XD2-230</t>
  </si>
  <si>
    <t>1 Year Premium Software and Hardware Support for one XD2-230 Wireless AP</t>
  </si>
  <si>
    <t>MNT-SLV-XD2-240</t>
  </si>
  <si>
    <t>1 Year Premium Software Support for one XD2-240 Wireless AP</t>
  </si>
  <si>
    <t>MNT-GLD-XD2-240</t>
  </si>
  <si>
    <t>1 Year Premium Software and Hardware Support for one XD2-240 Wireless AP</t>
  </si>
  <si>
    <t>MNT-SLV-XD4</t>
  </si>
  <si>
    <t>1 Year Premium Software Support for one XD4 Wireless AP</t>
  </si>
  <si>
    <t>MNT-GLD-XD4</t>
  </si>
  <si>
    <t>1 Year Premium Software and Hardware Support for one XD4 Wireless AP</t>
  </si>
  <si>
    <t>MNT-SLV-XR-300</t>
  </si>
  <si>
    <t>1 Year Premium Software Support for one XR-300 Wireless AP</t>
  </si>
  <si>
    <t>MNT-GLD-XR-300</t>
  </si>
  <si>
    <t>1 Year Premium Software and Hardware Support for one XR-300 Wireless AP</t>
  </si>
  <si>
    <t>MNT-SLV-XR-600</t>
  </si>
  <si>
    <t>1 Year Premium Software Support for one XR-600 Wireless AP</t>
  </si>
  <si>
    <t>MNT-GLD-XR-600</t>
  </si>
  <si>
    <t>1 Year Premium Software and Hardware Support for one XR-600 Wireless AP</t>
  </si>
  <si>
    <t>MNT-SLV-X2</t>
  </si>
  <si>
    <t>1 Year Premium Software Support for one X2 Wireless AP</t>
  </si>
  <si>
    <t>MNT-GLD-X2</t>
  </si>
  <si>
    <t>1 Year Premium Software and Hardware Support for one X2 Wireless AP</t>
  </si>
  <si>
    <t>MNT-SLV-XA4</t>
  </si>
  <si>
    <t>1 Year Premium Software Support for one XA4 Wireless AP</t>
  </si>
  <si>
    <t>MNT-GLD-XA4</t>
  </si>
  <si>
    <t>1 Year Premium Software and Hardware Support for one XA4 Wireless AP</t>
  </si>
  <si>
    <t>MNT-SLV-XH2</t>
  </si>
  <si>
    <t>1 Year Premium Software Support for one XH2 Wireless AP</t>
  </si>
  <si>
    <t>MNT-GLD-XH2</t>
  </si>
  <si>
    <t>1 Year Premium Software and Hardware Support for one XH2 Wireless AP</t>
  </si>
  <si>
    <t>Xirrus Support - Access Points RASP</t>
  </si>
  <si>
    <t>MNT-RASP-SLV-XD2-230</t>
  </si>
  <si>
    <t>1 Year Premium Software Support for one XD2-230 Wireless AP (RASP)</t>
  </si>
  <si>
    <t>MNT-RASP-GLD-XD2-230</t>
  </si>
  <si>
    <t>1 Year Premium Software and Hardware Support for one XD2-230 Wireless AP (RASP)</t>
  </si>
  <si>
    <t>MNT-RASP-SLV-XD2-240</t>
  </si>
  <si>
    <t>1 Year Premium Software Support for one XD2-240 Wireless AP (RASP)</t>
  </si>
  <si>
    <t>MNT-RASP-GLD-XD2-240</t>
  </si>
  <si>
    <t>1 Year Premium Software and Hardware Support for one XD2-240 Wireless AP (RASP)</t>
  </si>
  <si>
    <t>MNT-RASP-SLV-XD4</t>
  </si>
  <si>
    <t>1 Year Premium Software Support for one XD4 Wireless AP (RASP)</t>
  </si>
  <si>
    <t>MNT-RASP-GLD-XD4</t>
  </si>
  <si>
    <t>1 Year Premium Software and Hardware Support for one XD4 Wireless AP (RASP)</t>
  </si>
  <si>
    <t>MNT-RASP-SLV-XR-300</t>
  </si>
  <si>
    <t>1 Year Premium Software Support for one XR-300 Wireless AP (RASP)</t>
  </si>
  <si>
    <t>MNT-RASP-GLD-XR-300</t>
  </si>
  <si>
    <t>1 Year Premium Software and Hardware Support for one XR-300 Wireless AP (RASP)</t>
  </si>
  <si>
    <t>MNT-RASP-SLV-XR-600</t>
  </si>
  <si>
    <t>1 Year Premium Software Support for one XR-600 Wireless AP (RASP)</t>
  </si>
  <si>
    <t>MNT-RASP-GLD-XR-600</t>
  </si>
  <si>
    <t>1 Year Premium Software and Hardware Support for one XR-600 Wireless AP (RASP)</t>
  </si>
  <si>
    <t>MNT-RASP-SLV-X2</t>
  </si>
  <si>
    <t>1 Year Premium Software Support for one X2 Wireless AP (RASP)</t>
  </si>
  <si>
    <t>MNT-RASP-GLD-X2</t>
  </si>
  <si>
    <t>1 Year Premium Software and Hardware Support for one X2 Wireless AP (RASP)</t>
  </si>
  <si>
    <t>MNT-RASP-SLV-XA4</t>
  </si>
  <si>
    <t>1 Year Premium Software Support for one XA4 Wireless AP (RASP)</t>
  </si>
  <si>
    <t>MNT-RASP-GLD-XA4</t>
  </si>
  <si>
    <t>1 Year Premium Software and Hardware Support for one XA4 Wireless AP (RASP)</t>
  </si>
  <si>
    <t>MNT-RASP-SLV-XH2</t>
  </si>
  <si>
    <t>1 Year Premium Software Support for one XH2 Wireless AP (RASP)</t>
  </si>
  <si>
    <t>MNT-RASP-GLD-XH2</t>
  </si>
  <si>
    <t>1 Year Premium Software and Hardware Support for one XH2 Wireless AP (RASP)</t>
  </si>
  <si>
    <t>MNT-GLD-XP8-MSI</t>
  </si>
  <si>
    <t>1 Year Premium Support for XP8-MSI hardware. Includes next day advanced hardware replacement and priority phone/e-mail support.</t>
  </si>
  <si>
    <t>MNT-GLD-XE-4000-OUTDOOR</t>
  </si>
  <si>
    <t>1 Year Premium Support for XE-4000-OUTDOOR hardware (electronics only). Includes next day advanced hardware replacement and priority phone/e-mail support.</t>
  </si>
  <si>
    <t>MNT-RASP-GLD-XP8-MSI</t>
  </si>
  <si>
    <t>1 Year Premium Support for XP8-MSI hardware. Includes next day advanced hardware replacement and priority phone/e-mail support. (RASP)</t>
  </si>
  <si>
    <t>MNT-RASP-GLD-XE-4000-OUTDOOR</t>
  </si>
  <si>
    <t>1 Year Premium Support for XE-4000-OUTDOOR hardware (electronics only). Includes next day advanced hardware replacement and priority phone/e-mail support. (RASP)</t>
  </si>
  <si>
    <t>MNT-XMS-9000</t>
  </si>
  <si>
    <t>1 Year Premium Support for XMS-9000 XMS software for 1 radio. Includes unlimited software upgrades and priority phone/e-mail support.</t>
  </si>
  <si>
    <t>MNT-RASP-XMS-9000</t>
  </si>
  <si>
    <t>1 Year Premium Support for XMS-9000 XMS software for 1 radio. Includes unlimited software upgrades and priority phone/e-mail support. (RASP)</t>
  </si>
  <si>
    <t>Xirrus Renewal Support sku's</t>
  </si>
  <si>
    <t>MNT-GLD-XI-2PACK</t>
  </si>
  <si>
    <t>1 Year Premium Software and Hardware Support for one XI module 2 pack</t>
  </si>
  <si>
    <t>MNT-GLD-XI-4PACK</t>
  </si>
  <si>
    <t>1 Year Premium Software and Hardware Support for one XI module 4 pack</t>
  </si>
  <si>
    <t>MNT-GLD-XP2-MSI-95M</t>
  </si>
  <si>
    <t>1 Year Premium Support for XP2-MSI-95M hardware. Includes next day advanced hardware replacement and priority phone/e-mail support.</t>
  </si>
  <si>
    <t>MNT-GLD-XR-1200</t>
  </si>
  <si>
    <t>1 Year Premium Software and Hardware Support for one XR-1200 Wireless AP</t>
  </si>
  <si>
    <t>MNT-GLD-XR-1200H</t>
  </si>
  <si>
    <t>1 Year Premium Software and Hardware Support for one XR-1200H Wireless AP</t>
  </si>
  <si>
    <t>MNT-GLD-XR-2200</t>
  </si>
  <si>
    <t>1 Year Premium Software and Hardware Support for one XR-2200 Wireless AP</t>
  </si>
  <si>
    <t>MNT-GLD-XR-2400</t>
  </si>
  <si>
    <t>1 Year Premium Software and Hardware Support for one XR-2400 Wireless AP</t>
  </si>
  <si>
    <t>MNT-GLD-XR-2400H</t>
  </si>
  <si>
    <t>1 Year Premium Software and Hardware Support for one XR-2400H Wireless AP</t>
  </si>
  <si>
    <t>MNT-GLD-XR-4400</t>
  </si>
  <si>
    <t>1 Year Premium Software and Hardware Support for one XR-4400 Wireless AP</t>
  </si>
  <si>
    <t>MNT-GLD-XR-4800</t>
  </si>
  <si>
    <t>1 Year Premium Software and Hardware Support for one XR-4800 Wireless AP</t>
  </si>
  <si>
    <t>MNT-GLD-XR-500</t>
  </si>
  <si>
    <t>1 Year Premium Software and Hardware Support for one XR-500 Wireless AP</t>
  </si>
  <si>
    <t>MNT-GLD-XR-500H</t>
  </si>
  <si>
    <t>1 Year Premium Software and Hardware Support for one XR-500H Wireless AP</t>
  </si>
  <si>
    <t>MNT-GLD-XR-6800</t>
  </si>
  <si>
    <t>1 Year Premium Software and Hardware Support for one XR-6800 Wireless AP</t>
  </si>
  <si>
    <t>MNT-GLD-XR-7200</t>
  </si>
  <si>
    <t>1 Year Premium Software and Hardware Support for one XR-7200 Wireless AP</t>
  </si>
  <si>
    <t>MNT-GLD-XR-7600</t>
  </si>
  <si>
    <t>1 Year Premium Software and Hardware Support for one XR-7600 Wireless AP</t>
  </si>
  <si>
    <t>MNT-GLD-XT-5024</t>
  </si>
  <si>
    <t>1 Year Premium Software and Hardware Support for one XT-5024 Switch</t>
  </si>
  <si>
    <t>MNT-GLD-XT-5048</t>
  </si>
  <si>
    <t>1 Year Premium Software and Hardware Support for one XT-5048 Switch</t>
  </si>
  <si>
    <t>MNT-SLV-XI-2PACK</t>
  </si>
  <si>
    <t>1 Year Premium Software Support for one XI module 2 pack</t>
  </si>
  <si>
    <t>MNT-SLV-XI-4PACK</t>
  </si>
  <si>
    <t>1 Year Premium Software Support for one XI module 4 pack</t>
  </si>
  <si>
    <t>MNT-SLV-XR-1200</t>
  </si>
  <si>
    <t>1 Year Premium Software Support for one XR-1200 Wireless AP</t>
  </si>
  <si>
    <t>MNT-SLV-XR-1200H</t>
  </si>
  <si>
    <t>1 Year Premium Software Support for one XR-1200H Wireless AP</t>
  </si>
  <si>
    <t>MNT-SLV-XR-2200</t>
  </si>
  <si>
    <t>1 Year Premium Software Support for one XR-2200 Wireless AP</t>
  </si>
  <si>
    <t>MNT-SLV-XR-2400</t>
  </si>
  <si>
    <t>1 Year Premium Software Support for one XR-2400 Wireless AP</t>
  </si>
  <si>
    <t>MNT-SLV-XR-2400H</t>
  </si>
  <si>
    <t>1 Year Premium Software Support for one XR-2400H Wireless AP</t>
  </si>
  <si>
    <t>MNT-SLV-XR-4400</t>
  </si>
  <si>
    <t>1 Year Premium Software Support for one XR-4400 Wireless AP</t>
  </si>
  <si>
    <t>MNT-SLV-XR-4800</t>
  </si>
  <si>
    <t>1 Year Premium Software Support for one XR-4800 Wireless AP</t>
  </si>
  <si>
    <t>MNT-SLV-XR-500</t>
  </si>
  <si>
    <t>1 Year Premium Software Support for one XR-500 Wireless AP</t>
  </si>
  <si>
    <t>MNT-SLV-XR-500H</t>
  </si>
  <si>
    <t>1 Year Premium Software Support for one XR-500H Wireless AP</t>
  </si>
  <si>
    <t>MNT-SLV-XR-6800</t>
  </si>
  <si>
    <t>1 Year Premium Software Support for one XR-6800 Wireless AP</t>
  </si>
  <si>
    <t>MNT-SLV-XR-7200</t>
  </si>
  <si>
    <t>1 Year Premium Software Support for one XR-7200 Wireless AP</t>
  </si>
  <si>
    <t>MNT-SLV-XR-7600</t>
  </si>
  <si>
    <t>1 Year Premium Software Support for one XR-7600 Wireless AP</t>
  </si>
  <si>
    <t>MNT-SLV-XT-5024</t>
  </si>
  <si>
    <t>1 Year Premium Software Support for one XT-5024 Switch</t>
  </si>
  <si>
    <t>MNT-SLV-XT-5048</t>
  </si>
  <si>
    <t>1 Year Premium Software Support for one XT-5048 Switch</t>
  </si>
  <si>
    <t>MNT-RASP-GLD-XI-2PACK</t>
  </si>
  <si>
    <t>1 Year Premium Software and Hardware Support for one XI module 2 pack (RASP)</t>
  </si>
  <si>
    <t>MNT-RASP-GLD-XI-4PACK</t>
  </si>
  <si>
    <t>1 Year Premium Software and Hardware Support for one XI module 4 pack (RASP)</t>
  </si>
  <si>
    <t>MNT-RASP-GLD-XP2-MSI-95M</t>
  </si>
  <si>
    <t>1 Year Premium Support for XP2-MSI-95M hardware. Includes next day advanced hardware replacement and priority phone/e-mail support. (RASP)</t>
  </si>
  <si>
    <t>MNT-RASP-GLD-XR-1200</t>
  </si>
  <si>
    <t>1 Year Premium Software and Hardware Support for one XR-1200 Wireless AP (RASP)</t>
  </si>
  <si>
    <t>MNT-RASP-GLD-XR-1200H</t>
  </si>
  <si>
    <t>1 Year Premium Software and Hardware Support for one XR-1200H Wireless AP (RASP)</t>
  </si>
  <si>
    <t>MNT-RASP-GLD-XR-2200</t>
  </si>
  <si>
    <t>1 Year Premium Software and Hardware Support for one XR-2200 Wireless AP (RASP)</t>
  </si>
  <si>
    <t>MNT-RASP-GLD-XR-2400</t>
  </si>
  <si>
    <t>1 Year Premium Software and Hardware Support for one XR-2400 Wireless AP (RASP)</t>
  </si>
  <si>
    <t>MNT-RASP-GLD-XR-2400H</t>
  </si>
  <si>
    <t>1 Year Premium Software and Hardware Support for one XR-2400H Wireless AP (RASP)</t>
  </si>
  <si>
    <t>MNT-RASP-GLD-XR-4400</t>
  </si>
  <si>
    <t>1 Year Premium Software and Hardware Support for one XR-4400 Wireless AP (RASP)</t>
  </si>
  <si>
    <t>MNT-RASP-GLD-XR-4800</t>
  </si>
  <si>
    <t>1 Year Premium Software and Hardware Support for one XR-4800 Wireless AP (RASP)</t>
  </si>
  <si>
    <t>MNT-RASP-GLD-XR-500</t>
  </si>
  <si>
    <t>1 Year Premium Software and Hardware Support for one XR-500 Wireless AP (RASP)</t>
  </si>
  <si>
    <t>MNT-RASP-GLD-XR-500H</t>
  </si>
  <si>
    <t>1 Year Premium Software and Hardware Support for one XR-500H Wireless AP (RASP)</t>
  </si>
  <si>
    <t>MNT-RASP-GLD-XR-6800</t>
  </si>
  <si>
    <t>1 Year Premium Software and Hardware Support for one XR-6800 Wireless AP (RASP)</t>
  </si>
  <si>
    <t>MNT-RASP-GLD-XR-7200</t>
  </si>
  <si>
    <t>1 Year Premium Software and Hardware Support for one XR-7200 Wireless AP (RASP)</t>
  </si>
  <si>
    <t>MNT-RASP-GLD-XR-7600</t>
  </si>
  <si>
    <t>1 Year Premium Software and Hardware Support for one XR-7600 Wireless AP (RASP)</t>
  </si>
  <si>
    <t>MNT-RASP-GLD-XT-5024</t>
  </si>
  <si>
    <t>1 Year Premium Software and Hardware Support for one XT-5024 Switch (RASP)</t>
  </si>
  <si>
    <t>MNT-RASP-GLD-XT-5048</t>
  </si>
  <si>
    <t>1 Year Premium Software and Hardware Support for one XT-5048 Switch (RASP)</t>
  </si>
  <si>
    <t>MNT-RASP-SLV-XI-2PACK</t>
  </si>
  <si>
    <t>1 Year Premium Software Support for one XI module 2 pack (RASP)</t>
  </si>
  <si>
    <t>MNT-RASP-SLV-XI-4PACK</t>
  </si>
  <si>
    <t>1 Year Premium Software Support for one XI module 4 pack (RASP)</t>
  </si>
  <si>
    <t>MNT-RASP-SLV-XR-1200</t>
  </si>
  <si>
    <t>1 Year Premium Software Support for one XR-1200 Wireless AP (RASP)</t>
  </si>
  <si>
    <t>MNT-RASP-SLV-XR-1200H</t>
  </si>
  <si>
    <t>1 Year Premium Software Support for one XR-1200H Wireless AP (RASP)</t>
  </si>
  <si>
    <t>MNT-RASP-SLV-XR-2200</t>
  </si>
  <si>
    <t>1 Year Premium Software Support for one XR-2200 Wireless AP (RASP)</t>
  </si>
  <si>
    <t>MNT-RASP-SLV-XR-2400</t>
  </si>
  <si>
    <t>1 Year Premium Software Support for one XR-2400 Wireless AP (RASP)</t>
  </si>
  <si>
    <t>MNT-RASP-SLV-XR-2400H</t>
  </si>
  <si>
    <t>1 Year Premium Software Support for one XR-2400H Wireless AP (RASP)</t>
  </si>
  <si>
    <t>MNT-RASP-SLV-XR-4400</t>
  </si>
  <si>
    <t>1 Year Premium Software Support for one XR-4400 Wireless AP (RASP)</t>
  </si>
  <si>
    <t>MNT-RASP-SLV-XR-4800</t>
  </si>
  <si>
    <t>1 Year Premium Software Support for one XR-4800 Wireless AP (RASP)</t>
  </si>
  <si>
    <t>MNT-RASP-SLV-XR-500</t>
  </si>
  <si>
    <t>1 Year Premium Software Support for one XR-500 Wireless AP (RASP)</t>
  </si>
  <si>
    <t>MNT-RASP-SLV-XR-500H</t>
  </si>
  <si>
    <t>1 Year Premium Software Support for one XR-500H Wireless AP (RASP)</t>
  </si>
  <si>
    <t>MNT-RASP-SLV-XR-6800</t>
  </si>
  <si>
    <t>1 Year Premium Software Support for one XR-6800 Wireless AP (RASP)</t>
  </si>
  <si>
    <t>MNT-RASP-SLV-XR-7200</t>
  </si>
  <si>
    <t>1 Year Premium Software Support for one XR-7200 Wireless AP (RASP)</t>
  </si>
  <si>
    <t>MNT-RASP-SLV-XR-7600</t>
  </si>
  <si>
    <t>1 Year Premium Software Support for one XR-7600 Wireless AP (RASP)</t>
  </si>
  <si>
    <t>MNT-RASP-SLV-XT-5024</t>
  </si>
  <si>
    <t>1 Year Premium Software Support for one XT-5024 Switch (RASP)</t>
  </si>
  <si>
    <t>MNT-RASP-SLV-XT-5048</t>
  </si>
  <si>
    <t>1 Year Premium Software Support for one XT-5048 Switch (RASP)</t>
  </si>
  <si>
    <t>Xirrus Support - Accessories</t>
  </si>
  <si>
    <t>Xirrus Support - Accessories RASP</t>
  </si>
  <si>
    <t>Xirrus Support - XMS Enterprise</t>
  </si>
  <si>
    <t>Xirrus Support - XMS Enterprise RASP</t>
  </si>
  <si>
    <t>Xirrus Restricted Visibility Support Sku's</t>
  </si>
  <si>
    <t>Xirrus Restricted Visibility Support Sku's - RASP</t>
  </si>
  <si>
    <t>Models - CX3070,5070,7070, SFED2100,2200,3100,3200,5100, INT9600, VCX-010 to VCX-110 on ESXi, HyperV and KVM.</t>
  </si>
  <si>
    <t>SVC-TRA-X-WT-D </t>
  </si>
  <si>
    <t>SVC-TRA-X-WP-D</t>
  </si>
  <si>
    <t>SVC-TRA-X-LPVE-D</t>
  </si>
  <si>
    <t>SVC-C-0406-TDLC-0001</t>
  </si>
  <si>
    <t>Xirrus Time and Materials Consulting per Day</t>
  </si>
  <si>
    <t>Xirrus Time and Materials Consulting per day charges which may be utilized for any of the following: project planning, technical design, implementation, best practice sharing, environmental review or knowledge transfer. Excludes T&amp;E.</t>
  </si>
  <si>
    <t>SVC-C-0406-THLP-0100</t>
  </si>
  <si>
    <t>Xirrus Time and Materials Project Management per Hour</t>
  </si>
  <si>
    <t>Xirrus Time and Materials Project Management per hour charges which may be utilized for project management services on Xirrus engagements. Excludes T&amp;E.</t>
  </si>
  <si>
    <t>SVC-C-0406-EXXF-0200</t>
  </si>
  <si>
    <t>Xirrus Consulting Fixed Travel and Expense charges - billed as fixed amount.</t>
  </si>
  <si>
    <t>SVC-C-0406-THLC-0000</t>
  </si>
  <si>
    <t>Xirrus Time and Materials Consulting per Hour</t>
  </si>
  <si>
    <t>Xirrus Time and Materials Consulting per hour charges which may be utilized for any of the following: project planning, technical design, implementation, best practice sharing, environmental review or knowledge transfer. Excludes T&amp;E.</t>
  </si>
  <si>
    <t>Xirrus - Time &amp; Materials, Expenses, Product Usage and Fixed Fee SKUs</t>
  </si>
  <si>
    <t>Also refer to "Configurable Options", "Field Add on Features" and "Spare FRU's" tabs on Master price list.</t>
  </si>
  <si>
    <t>SCAN-02170-HWSUB-010</t>
  </si>
  <si>
    <t>SUB-SLV-SCAN2-02170</t>
  </si>
  <si>
    <t>Subscription based SteelCentral AppResponse 11 2170, inc Silver Support</t>
  </si>
  <si>
    <t xml:space="preserve">Monthly subscription and silver level support for SteelCentral AppResponse 11 2170. </t>
  </si>
  <si>
    <t>SUB-GLD-SCAN2-02170</t>
  </si>
  <si>
    <t>Subscription based SteelCentral AppResponse 11 2170, inc Gold Support</t>
  </si>
  <si>
    <t xml:space="preserve">Monthly subscription and gold level support for SteelCentral AppResponse 11 2170. </t>
  </si>
  <si>
    <t>SUB-RASP-SLV-SCAN2-02170</t>
  </si>
  <si>
    <t>SUB-RASP-GLD-SCAN2-02170</t>
  </si>
  <si>
    <t>SCAN-04170-HWSUB-010</t>
  </si>
  <si>
    <t>SUB-SLV-SCAN2-04170</t>
  </si>
  <si>
    <t>Subscription based SteelCentral AppResponse 11 4170, inc Silver Support</t>
  </si>
  <si>
    <t xml:space="preserve">Monthly subscription and silver level support for SteelCentral AppResponse 11 4170. </t>
  </si>
  <si>
    <t>SUB-GLD-SCAN2-04170</t>
  </si>
  <si>
    <t>Subscription based SteelCentral AppResponse 11 4170, inc Gold Support</t>
  </si>
  <si>
    <t xml:space="preserve">Monthly subscription and gold level support for SteelCentral AppResponse 11 4170. </t>
  </si>
  <si>
    <t>SUB-RASP-SLV-SCAN2-04170</t>
  </si>
  <si>
    <t>SUB-RASP-GLD-SCAN2-04170</t>
  </si>
  <si>
    <t>SCAN-06170-HWSUB-010</t>
  </si>
  <si>
    <t>SUB-SLV-SCAN2-06170</t>
  </si>
  <si>
    <t>Subscription based SteelCentral AppResponse 11 6170, inc Silver Support</t>
  </si>
  <si>
    <t xml:space="preserve">Monthly subscription and silver level support for SteelCentral AppResponse 11 6170. </t>
  </si>
  <si>
    <t>SUB-GLD-SCAN2-06170</t>
  </si>
  <si>
    <t>Subscription based SteelCentral AppResponse 11 6170, inc Gold Support</t>
  </si>
  <si>
    <t xml:space="preserve">Monthly subscription and gold level support for SteelCentral AppResponse 11 6170. </t>
  </si>
  <si>
    <t>SUB-RASP-SLV-SCAN2-06170</t>
  </si>
  <si>
    <t>SUB-RASP-GLD-SCAN2-06170</t>
  </si>
  <si>
    <t>SCAN-08170-HWSUB-010</t>
  </si>
  <si>
    <t>SUB-SLV-SCAN2-08170</t>
  </si>
  <si>
    <t>Subscription based SteelCentral AppResponse 11 8170, inc Silver Support</t>
  </si>
  <si>
    <t xml:space="preserve">Monthly subscription and silver level support for SteelCentral AppResponse 11 8170. </t>
  </si>
  <si>
    <t>SUB-GLD-SCAN2-08170</t>
  </si>
  <si>
    <t>Subscription based SteelCentral AppResponse 11 8170, inc Gold Support</t>
  </si>
  <si>
    <t xml:space="preserve">Monthly subscription and gold level support for SteelCentral AppResponse 11 8170. </t>
  </si>
  <si>
    <t>SUB-RASP-SLV-SCAN2-08170</t>
  </si>
  <si>
    <t>SUB-RASP-GLD-SCAN2-08170</t>
  </si>
  <si>
    <t>SCAN-SU-48TB-HWSUB-010</t>
  </si>
  <si>
    <t>SCAN-SU-72TB-HWSUB-010</t>
  </si>
  <si>
    <t>SUB-SLV-SCAN-SU-48</t>
  </si>
  <si>
    <t>Subscription based SteelCentral AppResponse 11 Storage Unit 48TB, inc Silver Support</t>
  </si>
  <si>
    <t xml:space="preserve">Monthly subscription and silver level support for SteelCentral AppResponse 11 Storage Unit 48TB. </t>
  </si>
  <si>
    <t>SUB-GLD-SCAN-SU-48</t>
  </si>
  <si>
    <t>SUB-SLV-SCAN-SU-72</t>
  </si>
  <si>
    <t>Subscription based SteelCentral AppResponse 11 Storage Unit 72TB, inc Silver Support</t>
  </si>
  <si>
    <t xml:space="preserve">Monthly subscription and silver level support for SteelCentral AppResponse 11 Storage Unit 72TB. </t>
  </si>
  <si>
    <t>SUB-GLD-SCAN-SU-72</t>
  </si>
  <si>
    <t>SUB-RASP-SLV-SCAN-SU-48</t>
  </si>
  <si>
    <t>SUB-RASP-GLD-SCAN-SU-48</t>
  </si>
  <si>
    <t>SUB-RASP-SLV-SCAN-SU-72</t>
  </si>
  <si>
    <t>SUB-RASP-GLD-SCAN-SU-72</t>
  </si>
  <si>
    <t>SteelCentral NetProfiler Subscription Pricelist</t>
  </si>
  <si>
    <t>SCNE-00470-HWSUB-010</t>
  </si>
  <si>
    <t>SUB-SLV-SCNE-00470-F1</t>
  </si>
  <si>
    <t>Subscription based SteelCentral NetExpress 470, 15K FPM, inc Silver Support</t>
  </si>
  <si>
    <t>Monthly subscription and silver level support for SteelCentral NetExpress 470 capacity for deployments up to 15K FPM.</t>
  </si>
  <si>
    <t>SUB-GLD-SCNE-00470-F1</t>
  </si>
  <si>
    <t>Subscription based SteelCentral NetExpress 470, 15K FPM, inc Gold Support</t>
  </si>
  <si>
    <t>Monthly subscription and gold level support for SteelCentral NetExpress 470 capacity for deployments up to 15K FPM.</t>
  </si>
  <si>
    <t>SUB-SLV-SCNE-00470-F2</t>
  </si>
  <si>
    <t>Subscription based SteelCentral NetExpress 470, 30K FPM, inc Silver Support</t>
  </si>
  <si>
    <t>Monthly subscription and silver level support for SteelCentral NetExpress 470 capacity for deployments up to 30K FPM.</t>
  </si>
  <si>
    <t>SUB-GLD-SCNE-00470-F2</t>
  </si>
  <si>
    <t>Subscription based SteelCentral NetExpress 470, 30K FPM, inc Gold Support</t>
  </si>
  <si>
    <t>Monthly subscription and gold level support for SteelCentral NetExpress 470 capacity for deployments up to 30K FPM.</t>
  </si>
  <si>
    <t>SUB-SLV-SCNE-00470-F3</t>
  </si>
  <si>
    <t>Subscription based SteelCentral NetExpress 470, 60K FPM, inc Silver Support</t>
  </si>
  <si>
    <t>Monthly subscription and silver level support for SteelCentral NetExpress 470 capacity for deployments up to 60K FPM.</t>
  </si>
  <si>
    <t>SUB-GLD-SCNE-00470-F3</t>
  </si>
  <si>
    <t>Subscription based SteelCentral NetExpress 470, 60K FPM, inc Gold Support</t>
  </si>
  <si>
    <t>Monthly subscription and gold level support for SteelCentral NetExpress 470 capacity for deployments up to 60K FPM.</t>
  </si>
  <si>
    <t>SUB-SLV-SCNE-00470-F4</t>
  </si>
  <si>
    <t>Subscription based SteelCentral NetExpress 470, 90K FPM, inc Silver Support</t>
  </si>
  <si>
    <t>Monthly subscription and silver level support for SteelCentral NetExpress 470 capacity for deployments up to 90K FPM.</t>
  </si>
  <si>
    <t>SUB-GLD-SCNE-00470-F4</t>
  </si>
  <si>
    <t>Subscription based SteelCentral NetExpress 470, 90K FPM, inc Gold Support</t>
  </si>
  <si>
    <t>Monthly subscription and gold level support for SteelCentral NetExpress 470 capacity for deployments up to 90K FPM.</t>
  </si>
  <si>
    <t>SUB-SLV-SCNE-00470-F5</t>
  </si>
  <si>
    <t>Subscription based SteelCentral NetExpress 470, 120K FPM, inc Silver Support</t>
  </si>
  <si>
    <t>Monthly subscription and silver level support for SteelCentral NetExpress 470 capacity for deployments up to 120K FPM.</t>
  </si>
  <si>
    <t>SUB-GLD-SCNE-00470-F5</t>
  </si>
  <si>
    <t>Subscription based SteelCentral NetExpress 470, 120K FPM, inc Gold Support</t>
  </si>
  <si>
    <t>Monthly subscription and gold level support for SteelCentral NetExpress 470 capacity for deployments up to 120K FPM.</t>
  </si>
  <si>
    <t>SUB-SCNE-00470-SDN</t>
  </si>
  <si>
    <t xml:space="preserve">Subscription based SteelCentral NetExpress 470 SDN license, inc software support  </t>
  </si>
  <si>
    <t>Monthly Subscription and Software support for SteelCentral NetExpress 470 SDN license.</t>
  </si>
  <si>
    <t>SUB-RASP-SLV-SCNE-00470-F1</t>
  </si>
  <si>
    <t>Subscription based SteelCentral NetExpress 470, 15K FPM, inc Silver Support (RASP)</t>
  </si>
  <si>
    <t>Monthly subscription and silver level support for SteelCentral NetExpress 470 capacity for deployments up to 15K FPM. (RASP)</t>
  </si>
  <si>
    <t>SUB-RASP-GLD-SCNE-00470-F1</t>
  </si>
  <si>
    <t>Subscription based SteelCentral NetExpress 470, 15K FPM, inc Gold Support (RASP)</t>
  </si>
  <si>
    <t>Monthly subscription and gold level support for SteelCentral NetExpress 470 capacity for deployments up to 15K FPM. (RASP)</t>
  </si>
  <si>
    <t>SUB-RASP-SLV-SCNE-00470-F2</t>
  </si>
  <si>
    <t>Subscription based SteelCentral NetExpress 470, 30K FPM, inc Silver Support (RASP)</t>
  </si>
  <si>
    <t>Monthly subscription and silver level support for SteelCentral NetExpress 470 capacity for deployments up to 30K FPM. (RASP)</t>
  </si>
  <si>
    <t>SUB-RASP-GLD-SCNE-00470-F2</t>
  </si>
  <si>
    <t>Subscription based SteelCentral NetExpress 470, 30K FPM, inc Gold Support (RASP)</t>
  </si>
  <si>
    <t>Monthly subscription and gold level support for SteelCentral NetExpress 470 capacity for deployments up to 30K FPM. (RASP)</t>
  </si>
  <si>
    <t>SUB-RASP-SLV-SCNE-00470-F3</t>
  </si>
  <si>
    <t>Subscription based SteelCentral NetExpress 470, 60K FPM, inc Silver Support (RASP)</t>
  </si>
  <si>
    <t>Monthly subscription and silver level support for SteelCentral NetExpress 470 capacity for deployments up to 60K FPM. (RASP)</t>
  </si>
  <si>
    <t>SUB-RASP-GLD-SCNE-00470-F3</t>
  </si>
  <si>
    <t>Subscription based SteelCentral NetExpress 470, 60K FPM, inc Gold Support (RASP)</t>
  </si>
  <si>
    <t>Monthly subscription and gold level support for SteelCentral NetExpress 470 capacity for deployments up to 60K FPM. (RASP)</t>
  </si>
  <si>
    <t>SUB-RASP-SLV-SCNE-00470-F4</t>
  </si>
  <si>
    <t>Subscription based SteelCentral NetExpress 470, 90K FPM, inc Silver Support (RASP)</t>
  </si>
  <si>
    <t>Monthly subscription and silver level support for SteelCentral NetExpress 470 capacity for deployments up to 90K FPM. (RASP)</t>
  </si>
  <si>
    <t>SUB-RASP-GLD-SCNE-00470-F4</t>
  </si>
  <si>
    <t>Subscription based SteelCentral NetExpress 470, 90K FPM, inc Gold Support (RASP)</t>
  </si>
  <si>
    <t>Monthly subscription and gold level support for SteelCentral NetExpress 470 capacity for deployments up to 90K FPM. (RASP)</t>
  </si>
  <si>
    <t>SUB-RASP-SLV-SCNE-00470-F5</t>
  </si>
  <si>
    <t>Subscription based SteelCentral NetExpress 470, 120K FPM, inc Silver Support (RASP)</t>
  </si>
  <si>
    <t>Monthly subscription and silver level support for SteelCentral NetExpress 470 capacity for deployments up to 120K FPM. (RASP)</t>
  </si>
  <si>
    <t>SUB-RASP-GLD-SCNE-00470-F5</t>
  </si>
  <si>
    <t>Subscription based SteelCentral NetExpress 470, 120K FPM, inc Gold Support (RASP)</t>
  </si>
  <si>
    <t>Monthly subscription and gold level support for SteelCentral NetExpress 470 capacity for deployments up to 120K FPM. (RASP)</t>
  </si>
  <si>
    <t>SUB-RASP-SCNE-00470-SDN</t>
  </si>
  <si>
    <t>SteelCentral NetProfiler 4270 Enterprise Edition UI module</t>
  </si>
  <si>
    <t>SCNP-04270-HWSUB-UI-010</t>
  </si>
  <si>
    <t>SUB-SLV-SCNP-04270-UI-F1</t>
  </si>
  <si>
    <t>Subscription based SteelCentral NetProfiler 4270 UI, inc Silver Support</t>
  </si>
  <si>
    <t>SUB-GLD-SCNP-04270-UI-F1</t>
  </si>
  <si>
    <t>Subscription based SteelCentral NetProfiler 4270 UI, inc Gold Support</t>
  </si>
  <si>
    <t>SUB-RASP-SLV-SCNP-04270-UI-F1</t>
  </si>
  <si>
    <t>Subscription based SteelCentral NetProfiler 4270 UI, inc Silver Support (RASP)</t>
  </si>
  <si>
    <t>SUB-RASP-GLD-SCNP-04270-UI-F1</t>
  </si>
  <si>
    <t>Subscription based SteelCentral NetProfiler 4270 UI, inc Gold Support (RASP)</t>
  </si>
  <si>
    <t>SteelCentral NetProfiler 4270 Enterprise Edition DB module</t>
  </si>
  <si>
    <t>SCNP-04270-HWSUB-DB-020</t>
  </si>
  <si>
    <t>SUB-SLV-SCNP-04270-DB-F1</t>
  </si>
  <si>
    <t>Subscription based SteelCentral NetProfiler 4270 DB, inc Silver Support</t>
  </si>
  <si>
    <t>SUB-GLD-SCNP-04270-DB-F1</t>
  </si>
  <si>
    <t>Subscription based SteelCentral NetProfiler 4270 DB, inc Gold Support</t>
  </si>
  <si>
    <t>SUB-RASP-SLV-SCNP-04270-DB-F1</t>
  </si>
  <si>
    <t>Subscription based SteelCentral NetProfiler 4270 DB, inc Silver Support (RASP)</t>
  </si>
  <si>
    <t>SUB-RASP-GLD-SCNP-04270-DB-F1</t>
  </si>
  <si>
    <t>Subscription based SteelCentral NetProfiler 4270 DB, inc Gold Support (RASP)</t>
  </si>
  <si>
    <t>SteelCentral NetProfiler 4270 Enterprise Edition AN module</t>
  </si>
  <si>
    <t>SCNP-04270-HWSUB-AN-030</t>
  </si>
  <si>
    <t>SUB-SLV-SCNP-04270-AN-F1</t>
  </si>
  <si>
    <t>Subscription based SteelCentral NetProfiler 4270 AN, inc Silver Support</t>
  </si>
  <si>
    <t>SUB-GLD-SCNP-04270-AN-F1</t>
  </si>
  <si>
    <t>Subscription based SteelCentral NetProfiler 4270 AN, inc Gold Support</t>
  </si>
  <si>
    <t>SUB-RASP-SLV-SCNP-04270-AN-F1</t>
  </si>
  <si>
    <t>Subscription based SteelCentral NetProfiler 4270 AN, inc Silver Support (RASP)</t>
  </si>
  <si>
    <t>SUB-RASP-GLD-SCNP-04270-AN-F1</t>
  </si>
  <si>
    <t>Subscription based SteelCentral NetProfiler 4270 AN, inc Gold Support (RASP)</t>
  </si>
  <si>
    <t>SteelCentral NetProfiler 4270 Enterprise Edition EX module</t>
  </si>
  <si>
    <t>SCNP-04270-HWSUB-EX-040</t>
  </si>
  <si>
    <t>SUB-SLV-SCNP-04270-EX-F1</t>
  </si>
  <si>
    <t>Subscription based SteelCentral NetProfiler 4270 EX, inc Silver Support</t>
  </si>
  <si>
    <t>SUB-GLD-SCNP-04270-EX-F1</t>
  </si>
  <si>
    <t>Subscription based SteelCentral NetProfiler 4270 EX, inc Gold Support</t>
  </si>
  <si>
    <t>SUB-RASP-SLV-SCNP-04270-EX-F1</t>
  </si>
  <si>
    <t>Subscription based SteelCentral NetProfiler 4270 EX, inc Silver Support (RASP)</t>
  </si>
  <si>
    <t>SUB-RASP-GLD-SCNP-04270-EX-F1</t>
  </si>
  <si>
    <t>Subscription based SteelCentral NetProfiler 4270 EX, inc Gold Support (RASP)</t>
  </si>
  <si>
    <t>SteelCentral NetProfiler 4270 Enterprise Edition DP module</t>
  </si>
  <si>
    <t>SCNP-04270-HWSUB-DP-050</t>
  </si>
  <si>
    <t>SUB-SLV-SCNP-04270-DP-F1</t>
  </si>
  <si>
    <t>Subscription based SteelCentral NetProfiler 4270 DP, inc Silver Support</t>
  </si>
  <si>
    <t>SUB-GLD-SCNP-04270-DP-F1</t>
  </si>
  <si>
    <t>Subscription based SteelCentral NetProfiler 4270 DP, inc Gold Support</t>
  </si>
  <si>
    <t>SUB-SCNP-04270-SDN</t>
  </si>
  <si>
    <t xml:space="preserve">Subscription based SteelCentral NetProfiler 4270 SDN license, inc software support  </t>
  </si>
  <si>
    <t>Monthly Subscription and Software support for SteelCentral NetProfiler 4270 SDN license.</t>
  </si>
  <si>
    <t>SUB-RASP-SLV-SCNP-04270-DP-F1</t>
  </si>
  <si>
    <t>Subscription based SteelCentral NetProfiler 4270 DP, inc Silver Support (RASP)</t>
  </si>
  <si>
    <t>SUB-RASP-GLD-SCNP-04270-DP-F1</t>
  </si>
  <si>
    <t>Subscription based SteelCentral NetProfiler 4270 DP, inc Gold Support (RASP)</t>
  </si>
  <si>
    <t>SUB-RASP-SCNP-04270-SDN</t>
  </si>
  <si>
    <t>SteelCentral NetProfiler 2270</t>
  </si>
  <si>
    <t>SCNP-02270-HWSUB-010</t>
  </si>
  <si>
    <t>SUB-SLV-SCNP-02270-F1</t>
  </si>
  <si>
    <t>Subscription based SteelCentral NetProfiler 2270, 200K FPM, inc Silver Support</t>
  </si>
  <si>
    <t>Monthly subscription and silver level support for SteelCentral NetProfiler 2270 capacity for deployments up to 200K FPM.</t>
  </si>
  <si>
    <t>SUB-GLD-SCNP-02270-F1</t>
  </si>
  <si>
    <t>Subscription based SteelCentral NetProfiler 2270, 200K FPM, inc Gold Support</t>
  </si>
  <si>
    <t>Monthly subscription and gold level support for SteelCentral NetProfiler 2270 capacity for deployments up to 200K FPM.</t>
  </si>
  <si>
    <t>SUB-SLV-SCNP-02270-F2</t>
  </si>
  <si>
    <t>Subscription based SteelCentral NetProfiler 2270, 400K FPM, inc Silver Support</t>
  </si>
  <si>
    <t>Monthly subscription and silver level support for SteelCentral NetProfiler 2270 capacity for deployments up to 400K FPM.</t>
  </si>
  <si>
    <t>SUB-GLD-SCNP-02270-F2</t>
  </si>
  <si>
    <t>Subscription based SteelCentral NetProfiler 2270, 400K FPM, inc Gold Support</t>
  </si>
  <si>
    <t>Monthly subscription and gold level support for SteelCentral NetProfiler 2270 capacity for deployments up to 400K FPM.</t>
  </si>
  <si>
    <t>SUB-SLV-SCNP-02270-F3</t>
  </si>
  <si>
    <t>Subscription based SteelCentral NetProfiler 2270, 600K FPM, inc Silver Support</t>
  </si>
  <si>
    <t>Monthly subscription and silver level support for SteelCentral NetProfiler 2270 capacity for deployments up to 600K FPM.</t>
  </si>
  <si>
    <t>SUB-GLD-SCNP-02270-F3</t>
  </si>
  <si>
    <t>Subscription based SteelCentral NetProfiler 2270, 600K FPM, inc Gold Support</t>
  </si>
  <si>
    <t>Monthly subscription and gold level support for SteelCentral NetProfiler 2270 capacity for deployments up to 600K FPM.</t>
  </si>
  <si>
    <t>SUB-SLV-SCNP-02270-F4</t>
  </si>
  <si>
    <t>Subscription based SteelCentral NetProfiler 2270, 800K FPM, inc Silver Support</t>
  </si>
  <si>
    <t>Monthly subscription and silver level support for SteelCentral NetProfiler 2270 capacity for deployments up to 800K FPM.</t>
  </si>
  <si>
    <t>SUB-GLD-SCNP-02270-F4</t>
  </si>
  <si>
    <t>Subscription based SteelCentral NetProfiler 2270, 800K FPM, inc Gold Support</t>
  </si>
  <si>
    <t>Monthly subscription and gold level support for SteelCentral NetProfiler 2270 capacity for deployments up to 800K FPM.</t>
  </si>
  <si>
    <t>SUB-SLV-SCNP-02270-F5</t>
  </si>
  <si>
    <t>Subscription based SteelCentral NetProfiler 2270, 1M FPM, inc Silver Support</t>
  </si>
  <si>
    <t>Monthly subscription and silver level support for SteelCentral NetProfiler 2270 capacity for deployments up to 1M FPM.</t>
  </si>
  <si>
    <t>SUB-GLD-SCNP-02270-F5</t>
  </si>
  <si>
    <t>Subscription based SteelCentral NetProfiler 2270, 1M FPM, inc Gold Support</t>
  </si>
  <si>
    <t>Monthly subscription and gold level support for SteelCentral NetProfiler 2270 capacity for deployments up to 1M FPM.</t>
  </si>
  <si>
    <t>SUB-SCNP-02270-SDN</t>
  </si>
  <si>
    <t xml:space="preserve">Subscription based SteelCentral NetProfiler 2270 SDN license, inc software support  </t>
  </si>
  <si>
    <t>Monthly Subscription and Software support for SteelCentral NetProfiler 2270 SDN license.</t>
  </si>
  <si>
    <t>SUB-RASP-SLV-SCNP-02270-F1</t>
  </si>
  <si>
    <t>Subscription based SteelCentral NetProfiler 2270, 200K FPM, inc Silver Support (RASP)</t>
  </si>
  <si>
    <t>Monthly subscription and silver level support for SteelCentral NetProfiler 2270 capacity for deployments up to 200K FPM. (RASP)</t>
  </si>
  <si>
    <t>SUB-RASP-GLD-SCNP-02270-F1</t>
  </si>
  <si>
    <t>Subscription based SteelCentral NetProfiler 2270, 200K FPM, inc Gold Support (RASP)</t>
  </si>
  <si>
    <t>Monthly subscription and gold level support for SteelCentral NetProfiler 2270 capacity for deployments up to 200K FPM. (RASP)</t>
  </si>
  <si>
    <t>SUB-RASP-SLV-SCNP-02270-F2</t>
  </si>
  <si>
    <t>Subscription based SteelCentral NetProfiler 2270, 400K FPM, inc Silver Support (RASP)</t>
  </si>
  <si>
    <t>Monthly subscription and silver level support for SteelCentral NetProfiler 2270 capacity for deployments up to 400K FPM. (RASP)</t>
  </si>
  <si>
    <t>SUB-RASP-GLD-SCNP-02270-F2</t>
  </si>
  <si>
    <t>Subscription based SteelCentral NetProfiler 2270, 400K FPM, inc Gold Support (RASP)</t>
  </si>
  <si>
    <t>Monthly subscription and gold level support for SteelCentral NetProfiler 2270 capacity for deployments up to 400K FPM. (RASP)</t>
  </si>
  <si>
    <t>SUB-RASP-SLV-SCNP-02270-F3</t>
  </si>
  <si>
    <t>Subscription based SteelCentral NetProfiler 2270, 600K FPM, inc Silver Support (RASP)</t>
  </si>
  <si>
    <t>Monthly subscription and silver level support for SteelCentral NetProfiler 2270 capacity for deployments up to 600K FPM. (RASP)</t>
  </si>
  <si>
    <t>SUB-RASP-GLD-SCNP-02270-F3</t>
  </si>
  <si>
    <t>Subscription based SteelCentral NetProfiler 2270, 600K FPM, inc Gold Support (RASP)</t>
  </si>
  <si>
    <t>Monthly subscription and gold level support for SteelCentral NetProfiler 2270 capacity for deployments up to 600K FPM. (RASP)</t>
  </si>
  <si>
    <t>SUB-RASP-SLV-SCNP-02270-F4</t>
  </si>
  <si>
    <t>Subscription based SteelCentral NetProfiler 2270, 800K FPM, inc Silver Support (RASP)</t>
  </si>
  <si>
    <t>Monthly subscription and silver level support for SteelCentral NetProfiler 2270 capacity for deployments up to 800K FPM. (RASP)</t>
  </si>
  <si>
    <t>SUB-RASP-GLD-SCNP-02270-F4</t>
  </si>
  <si>
    <t>Subscription based SteelCentral NetProfiler 2270, 800K FPM, inc Gold Support (RASP)</t>
  </si>
  <si>
    <t>Monthly subscription and gold level support for SteelCentral NetProfiler 2270 capacity for deployments up to 800K FPM. (RASP)</t>
  </si>
  <si>
    <t>SUB-RASP-SLV-SCNP-02270-F5</t>
  </si>
  <si>
    <t>Subscription based SteelCentral NetProfiler 2270, 1M FPM, inc Silver Support (RASP)</t>
  </si>
  <si>
    <t>Monthly subscription and silver level support for SteelCentral NetProfiler 2270 capacity for deployments up to 1M FPM. (RASP)</t>
  </si>
  <si>
    <t>SUB-RASP-GLD-SCNP-02270-F5</t>
  </si>
  <si>
    <t>Subscription based SteelCentral NetProfiler 2270, 1M FPM, inc Gold Support (RASP)</t>
  </si>
  <si>
    <t>Monthly subscription and gold level support for SteelCentral NetProfiler 2270 capacity for deployments up to 1M FPM. (RASP)</t>
  </si>
  <si>
    <t>SUB-RASP-SCNP-02270-SDN</t>
  </si>
  <si>
    <t>SteelCentral Flow Gateway 2270</t>
  </si>
  <si>
    <t>SCFG-02270-HWSUB-010</t>
  </si>
  <si>
    <t>SUB-SLV-SCFG-02270-F1</t>
  </si>
  <si>
    <t>Subscription based SteelCentral Flow Gateway 2270, 200K FPM, inc Silver Support</t>
  </si>
  <si>
    <t>Monthly subscription and silver level support for SteelCentral Flow Gateway 2270 capacity for deployments up to 200K FPM.</t>
  </si>
  <si>
    <t>SUB-GLD-SCFG-02270-F1</t>
  </si>
  <si>
    <t>Subscription based SteelCentral Flow Gateway 2270, 200K FPM, inc Gold Support</t>
  </si>
  <si>
    <t>Monthly subscription and gold level support for SteelCentral Flow Gateway 2270 capacity for deployments up to 200K FPM.</t>
  </si>
  <si>
    <t>SUB-SLV-SCFG-02270-F2</t>
  </si>
  <si>
    <t>Subscription based SteelCentral Flow Gateway 2270, 400K FPM, inc Silver Support</t>
  </si>
  <si>
    <t>Monthly subscription and silver level support for SteelCentral Flow Gateway 2270 capacity for deployments up to 400K FPM.</t>
  </si>
  <si>
    <t>SUB-GLD-SCFG-02270-F2</t>
  </si>
  <si>
    <t>Subscription based SteelCentral Flow Gateway 2270, 400K FPM, inc Gold Support</t>
  </si>
  <si>
    <t>Monthly subscription and gold level support for SteelCentral Flow Gateway 2270 capacity for deployments up to 400K FPM.</t>
  </si>
  <si>
    <t>SUB-SLV-SCFG-02270-F3</t>
  </si>
  <si>
    <t>Subscription based SteelCentral Flow Gateway 2270, 600K FPM, inc Silver Support</t>
  </si>
  <si>
    <t>Monthly subscription and silver level support for SteelCentral Flow Gateway 2270 capacity for deployments up to 600K FPM.</t>
  </si>
  <si>
    <t>SUB-GLD-SCFG-02270-F3</t>
  </si>
  <si>
    <t>Subscription based SteelCentral Flow Gateway 2270, 600K FPM, inc Gold Support</t>
  </si>
  <si>
    <t>Monthly subscription and gold level support for SteelCentral Flow Gateway 2270 capacity for deployments up to 600K FPM.</t>
  </si>
  <si>
    <t>SUB-SLV-SCFG-02270-F4</t>
  </si>
  <si>
    <t>Subscription based SteelCentral Flow Gateway 2270, 800K FPM, inc Silver Support</t>
  </si>
  <si>
    <t>Monthly subscription and silver level support for SteelCentral Flow Gateway 2270 capacity for deployments up to 800K FPM.</t>
  </si>
  <si>
    <t>SUB-GLD-SCFG-02270-F4</t>
  </si>
  <si>
    <t>Subscription based SteelCentral Flow Gateway 2270, 800K FPM, inc Gold Support</t>
  </si>
  <si>
    <t>Monthly subscription and gold level support for SteelCentral Flow Gateway 2270 capacity for deployments up to 800K FPM.</t>
  </si>
  <si>
    <t>SUB-SLV-SCFG-02270-F5</t>
  </si>
  <si>
    <t>Subscription based SteelCentral Flow Gateway 2270, 1M FPM, inc Silver Support</t>
  </si>
  <si>
    <t>Monthly subscription and silver level support for SteelCentral Flow Gateway 2270 capacity for deployments up to 1M FPM.</t>
  </si>
  <si>
    <t>SUB-GLD-SCFG-02270-F5</t>
  </si>
  <si>
    <t>Subscription based SteelCentral Flow Gateway 2270, 1M FPM, inc Gold Support</t>
  </si>
  <si>
    <t>Monthly subscription and gold level support for SteelCentral Flow Gateway 2270 capacity for deployments up to 1M FPM.</t>
  </si>
  <si>
    <t>SUB-SLV-SCFG-02270-F6</t>
  </si>
  <si>
    <t>Subscription based SteelCentral Flow Gateway 2270, 2M FPM, inc Silver Support</t>
  </si>
  <si>
    <t>Monthly subscription and silver level support for SteelCentral Flow Gateway 2270 capacity for deployments up to 2M FPM.</t>
  </si>
  <si>
    <t>SUB-GLD-SCFG-02270-F6</t>
  </si>
  <si>
    <t>Subscription based SteelCentral Flow Gateway 2270, 2M FPM, inc Gold Support</t>
  </si>
  <si>
    <t>Monthly subscription and gold level support for SteelCentral Flow Gateway 2270 capacity for deployments up to 2M FPM.</t>
  </si>
  <si>
    <t>SUB-SLV-SCFG-02270-F7</t>
  </si>
  <si>
    <t>Subscription based SteelCentral Flow Gateway 2270, 3M FPM, inc Silver Support</t>
  </si>
  <si>
    <t>Monthly subscription and silver level support for SteelCentral Flow Gateway 2270 capacity for deployments up to 3M FPM.</t>
  </si>
  <si>
    <t>SUB-GLD-SCFG-02270-F7</t>
  </si>
  <si>
    <t>Subscription based SteelCentral Flow Gateway 2270, 3M FPM, inc Gold Support</t>
  </si>
  <si>
    <t>Monthly subscription and gold level support for SteelCentral Flow Gateway 2270 capacity for deployments up to 3M FPM.</t>
  </si>
  <si>
    <t>SUB-RASP-SLV-SCFG-02270-F1</t>
  </si>
  <si>
    <t>Subscription based SteelCentral Flow Gateway 2270, 200K FPM, inc Silver Support (RASP)</t>
  </si>
  <si>
    <t>Monthly subscription and silver level support for SteelCentral Flow Gateway 2270 capacity for deployments up to 200K FPM. (RASP)</t>
  </si>
  <si>
    <t>SUB-RASP-GLD-SCFG-02270-F1</t>
  </si>
  <si>
    <t>Subscription based SteelCentral Flow Gateway 2270, 200K FPM, inc Gold Support (RASP)</t>
  </si>
  <si>
    <t>Monthly subscription and gold level support for SteelCentral Flow Gateway 2270 capacity for deployments up to 200K FPM. (RASP)</t>
  </si>
  <si>
    <t>SUB-RASP-SLV-SCFG-02270-F2</t>
  </si>
  <si>
    <t>Subscription based SteelCentral Flow Gateway 2270, 400K FPM, inc Silver Support (RASP)</t>
  </si>
  <si>
    <t>Monthly subscription and silver level support for SteelCentral Flow Gateway 2270 capacity for deployments up to 400K FPM. (RASP)</t>
  </si>
  <si>
    <t>SUB-RASP-GLD-SCFG-02270-F2</t>
  </si>
  <si>
    <t>Subscription based SteelCentral Flow Gateway 2270, 400K FPM, inc Gold Support (RASP)</t>
  </si>
  <si>
    <t>Monthly subscription and gold level support for SteelCentral Flow Gateway 2270 capacity for deployments up to 400K FPM. (RASP)</t>
  </si>
  <si>
    <t>SUB-RASP-SLV-SCFG-02270-F3</t>
  </si>
  <si>
    <t>Subscription based SteelCentral Flow Gateway 2270, 600K FPM, inc Silver Support (RASP)</t>
  </si>
  <si>
    <t>Monthly subscription and silver level support for SteelCentral Flow Gateway 2270 capacity for deployments up to 600K FPM. (RASP)</t>
  </si>
  <si>
    <t>SUB-RASP-GLD-SCFG-02270-F3</t>
  </si>
  <si>
    <t>Subscription based SteelCentral Flow Gateway 2270, 600K FPM, inc Gold Support (RASP)</t>
  </si>
  <si>
    <t>Monthly subscription and gold level support for SteelCentral Flow Gateway 2270 capacity for deployments up to 600K FPM. (RASP)</t>
  </si>
  <si>
    <t>SUB-RASP-SLV-SCFG-02270-F4</t>
  </si>
  <si>
    <t>Subscription based SteelCentral Flow Gateway 2270, 800K FPM, inc Silver Support (RASP)</t>
  </si>
  <si>
    <t>Monthly subscription and silver level support for SteelCentral Flow Gateway 2270 capacity for deployments up to 800K FPM. (RASP)</t>
  </si>
  <si>
    <t>SUB-RASP-GLD-SCFG-02270-F4</t>
  </si>
  <si>
    <t>Subscription based SteelCentral Flow Gateway 2270, 800K FPM, inc Gold Support (RASP)</t>
  </si>
  <si>
    <t>Monthly subscription and gold level support for SteelCentral Flow Gateway 2270 capacity for deployments up to 800K FPM. (RASP)</t>
  </si>
  <si>
    <t>SUB-RASP-SLV-SCFG-02270-F5</t>
  </si>
  <si>
    <t>Subscription based SteelCentral Flow Gateway 2270, 1M FPM, inc Silver Support (RASP)</t>
  </si>
  <si>
    <t>Monthly subscription and silver level support for SteelCentral Flow Gateway 2270 capacity for deployments up to 1M FPM. (RASP)</t>
  </si>
  <si>
    <t>SUB-RASP-GLD-SCFG-02270-F5</t>
  </si>
  <si>
    <t>Subscription based SteelCentral Flow Gateway 2270, 1M FPM, inc Gold Support (RASP)</t>
  </si>
  <si>
    <t>Monthly subscription and gold level support for SteelCentral Flow Gateway 2270 capacity for deployments up to 1M FPM. (RASP)</t>
  </si>
  <si>
    <t>SUB-RASP-SLV-SCFG-02270-F6</t>
  </si>
  <si>
    <t>Subscription based SteelCentral Flow Gateway 2270, 2M FPM, inc Silver Support (RASP)</t>
  </si>
  <si>
    <t>Monthly subscription and silver level support for SteelCentral Flow Gateway 2270 capacity for deployments up to 2M FPM. (RASP)</t>
  </si>
  <si>
    <t>SUB-RASP-GLD-SCFG-02270-F6</t>
  </si>
  <si>
    <t>Subscription based SteelCentral Flow Gateway 2270, 2M FPM, inc Gold Support (RASP)</t>
  </si>
  <si>
    <t>Monthly subscription and gold level support for SteelCentral Flow Gateway 2270 capacity for deployments up to 2M FPM. (RASP)</t>
  </si>
  <si>
    <t>SUB-RASP-SLV-SCFG-02270-F7</t>
  </si>
  <si>
    <t>Subscription based SteelCentral Flow Gateway 2270, 3M FPM, inc Silver Support (RASP)</t>
  </si>
  <si>
    <t>Monthly subscription and silver level support for SteelCentral Flow Gateway 2270 capacity for deployments up to 3M FPM. (RASP)</t>
  </si>
  <si>
    <t>Subscription based SteelCentral Flow Gateway 2270, 3M FPM, inc Gold Support (RASP)</t>
  </si>
  <si>
    <t>Monthly subscription and gold level support for SteelCentral Flow Gateway 2270 capacity for deployments up to 3M FPM. (RASP)</t>
  </si>
  <si>
    <t>SUB-RASP-GLD-SCFG-02270-F7</t>
  </si>
  <si>
    <t>CXA-07070-HWSUB-030</t>
  </si>
  <si>
    <t>CXA-07070-HWSUB-020</t>
  </si>
  <si>
    <t>CXA-07070-HWSUB-010</t>
  </si>
  <si>
    <t>CXA-05070-HWSUB-010</t>
  </si>
  <si>
    <t>CXA-03070-HWSUB-210</t>
  </si>
  <si>
    <t>CXA-03070-HWSUB-110</t>
  </si>
  <si>
    <t>CXA-00770-HWSUB-220</t>
  </si>
  <si>
    <t>CXA-00770-HWSUB-120</t>
  </si>
  <si>
    <t>CXA-00570-HWSUB-220</t>
  </si>
  <si>
    <t>CXA-00570-HWSUB-120</t>
  </si>
  <si>
    <t>CXA-00255-HWSUB-010</t>
  </si>
  <si>
    <t>Subscription on Hardware Base sku's.    (see Volume pricing on SteelHead SUB tab for Subscription sku's)</t>
  </si>
  <si>
    <t>SteelHead Subscription Bases for Hardware Appliance Pricelist</t>
  </si>
  <si>
    <t>Monthly Subscription and Gold level Support, provides up to 2000Mbps and 180K connections. Based on a 5yr contract (RASP)</t>
  </si>
  <si>
    <t>Subscription based Steelhead (2000Mbps, 180k conn), inc Gold support  (RASP)</t>
  </si>
  <si>
    <t>SUB-RASP-GLD-CXA-07070-H</t>
  </si>
  <si>
    <t>Monthly Subscription and Gold level Support, provides up to 2000Mbps and 180K connections. Based on a 36 month contract (RASP)</t>
  </si>
  <si>
    <t>Monthly Subscription and Gold level Support, provides up to 2000Mbps and 180K connections. Based on a 12 month contract (RASP)</t>
  </si>
  <si>
    <t>Monthly Subscription and Silver level support , provides up to 2000Mbps and 180K connections. Based on a 5yr contract (RASP)</t>
  </si>
  <si>
    <t>Subscription based Steelhead (2000Mbps, 180k conn), inc Silver support   (RASP)</t>
  </si>
  <si>
    <t>SUB-RASP-SLV-CXA-07070-H</t>
  </si>
  <si>
    <t>Monthly Subscription and Silver level support , provides up to 2000Mbps and 180K connections. Based on a 36 month contract (RASP)</t>
  </si>
  <si>
    <t>Monthly Subscription and Silver level support , provides up to 2000Mbps and 180K connections. Based on a 12 month contract (RASP)</t>
  </si>
  <si>
    <t>Monthly Subscription and Gold level Support, provides up to 1000Mbps and 110K connections. Based on a 5yr contract (RASP)</t>
  </si>
  <si>
    <t>Subscription based Steelhead (1000Mbps, 110k conn), inc Gold support  (RASP)</t>
  </si>
  <si>
    <t>SUB-RASP-GLD-CXA-07070-M</t>
  </si>
  <si>
    <t>Monthly Subscription and Gold level Support, provides up to 1000Mbps and 110K connections. Based on a 36 month contract (RASP)</t>
  </si>
  <si>
    <t>Monthly Subscription and Gold level Support, provides up to 1000Mbps and 110K connections. Based on a 12 month contract (RASP)</t>
  </si>
  <si>
    <t>Monthly Subscription and Silver level support , provides up to 1000Mbps and 110K connections. Based on a 5yr contract (RASP)</t>
  </si>
  <si>
    <t>Subscription based Steelhead (1000Mbps, 110k conn), inc Silver support   (RASP)</t>
  </si>
  <si>
    <t>SUB-RASP-SLV-CXA-07070-M</t>
  </si>
  <si>
    <t>Monthly Subscription and Silver level support , provides up to 1000Mbps and 110K connections. Based on a 36 month contract (RASP)</t>
  </si>
  <si>
    <t>Monthly Subscription and Silver level support , provides up to 1000Mbps and 110K connections. Based on a 12 month contract (RASP)</t>
  </si>
  <si>
    <t>Monthly Subscription and Gold level Support, provides up to 622Mbps and 80K connections. Based on a 5yr contract (RASP)</t>
  </si>
  <si>
    <t>Subscription based Steelhead (622Mbps, 75k conn), inc Gold support  (RASP)</t>
  </si>
  <si>
    <t>SUB-RASP-GLD-CXA-07070-L</t>
  </si>
  <si>
    <t>Monthly Subscription and Gold level Support, provides up to 622Mbps and 80K connections. Based on a 36 month contract (RASP)</t>
  </si>
  <si>
    <t>Monthly Subscription and Gold level Support, provides up to 622Mbps and 80K connections. Based on a 12 month contract (RASP)</t>
  </si>
  <si>
    <t>Monthly Subscription and Silver level support , provides up to 622Mbps and 80K connections. Based on a 5yr contract (RASP)</t>
  </si>
  <si>
    <t>Subscription based Steelhead (622Mbps, 75k conn), inc Silver support   (RASP)</t>
  </si>
  <si>
    <t>SUB-RASP-SLV-CXA-07070-L</t>
  </si>
  <si>
    <t>Monthly Subscription and Silver level support , provides up to 622Mbps and 80K connections. Based on a 36 month contract (RASP)</t>
  </si>
  <si>
    <t>Monthly Subscription and Silver level support , provides up to 622Mbps and 80K connections. Based on a 12 month contract (RASP)</t>
  </si>
  <si>
    <t>Monthly Subscription and Gold level Support, provides up to 400Mbps and 30K connections. Based on a 5yr contract (RASP)</t>
  </si>
  <si>
    <t>Subscription based Steelhead (400Mbps, 30k conn), inc Gold support  (RASP)</t>
  </si>
  <si>
    <t>SUB-RASP-GLD-CXA-05070-H</t>
  </si>
  <si>
    <t>Monthly Subscription and Gold level Support, provides up to 400Mbps and 30K connections. Based on a 36 month contract (RASP)</t>
  </si>
  <si>
    <t>Monthly Subscription and Gold level Support, provides up to 400Mbps and 30K connections. Based on a 12 month contract (RASP)</t>
  </si>
  <si>
    <t>Monthly Subscription and Silver level support , provides up to 400Mbps and 30K connections. Based on a 5yr contract (RASP)</t>
  </si>
  <si>
    <t>Subscription based Steelhead (400Mbps, 30k conn), inc Silver support   (RASP)</t>
  </si>
  <si>
    <t>SUB-RASP-SLV-CXA-05070-H</t>
  </si>
  <si>
    <t>Monthly Subscription and Silver level support , provides up to 400Mbps and 30K connections. Based on a 36 month contract (RASP)</t>
  </si>
  <si>
    <t>Monthly Subscription and Silver level support , provides up to 400Mbps and 30K connections. Based on a 12 month contract (RASP)</t>
  </si>
  <si>
    <t>Monthly Subscription and Gold level Support, provides up to 200Mbps and 16K connections. Based on a 5yr contract (RASP)</t>
  </si>
  <si>
    <t>Subscription based Steelhead (200Mbps, 16k conn), inc Gold support  (RASP)</t>
  </si>
  <si>
    <t>SUB-RASP-GLD-CXA-05070-M</t>
  </si>
  <si>
    <t>Monthly Subscription and Gold level Support, provides up to 200Mbps and 16K connections. Based on a 36 month contract (RASP)</t>
  </si>
  <si>
    <t>Monthly Subscription and Gold level Support, provides up to 200Mbps and 16K connections. Based on a 12 month contract (RASP)</t>
  </si>
  <si>
    <t>Monthly Subscription and Silver level support , provides up to 200Mbps and 16K connections. Based on a 5yr contract (RASP)</t>
  </si>
  <si>
    <t>Subscription based Steelhead (200Mbps, 16k conn), inc Silver support   (RASP)</t>
  </si>
  <si>
    <t>SUB-RASP-SLV-CXA-05070-M</t>
  </si>
  <si>
    <t>Monthly Subscription and Silver level support , provides up to 200Mbps and 16K connections. Based on a 36 month contract (RASP)</t>
  </si>
  <si>
    <t>Monthly Subscription and Silver level support , provides up to 200Mbps and 16K connections. Based on a 12 month contract (RASP)</t>
  </si>
  <si>
    <t>Monthly Subscription and Gold level Support, provides up to 100Mbps and 9K connections. Based on a 5yr contract (RASP)</t>
  </si>
  <si>
    <t>Subscription based Steelhead (100Mbps, 9k conn), inc Gold support  (RASP)</t>
  </si>
  <si>
    <t>SUB-RASP-GLD-CXA-03070-H</t>
  </si>
  <si>
    <t>Monthly Subscription and Gold level Support, provides up to 100Mbps and 9K connections. Based on a 36 month contract (RASP)</t>
  </si>
  <si>
    <t>Monthly Subscription and Gold level Support, provides up to 100Mbps and 9K connections. Based on a 12 month contract (RASP)</t>
  </si>
  <si>
    <t>Monthly Subscription and Silver level support , provides up to 100Mbps and 9K connections. Based on a 5yr contract (RASP)</t>
  </si>
  <si>
    <t>Subscription based Steelhead (100Mbps, 9k conn), inc Silver support   (RASP)</t>
  </si>
  <si>
    <t>SUB-RASP-SLV-CXA-03070-H</t>
  </si>
  <si>
    <t>Monthly Subscription and Silver level support , provides up to 100Mbps and 9K connections. Based on a 36 month contract (RASP)</t>
  </si>
  <si>
    <t>Monthly Subscription and Silver level support , provides up to 100Mbps and 9K connections. Based on a 12 month contract (RASP)</t>
  </si>
  <si>
    <t>Monthly Subscription and Gold level Support, provides up to 100Mbps and 6K connections. Based on a 5yr contract (RASP)</t>
  </si>
  <si>
    <t>Subscription based Steelhead (100Mbps, 6k conn), inc Gold support  (RASP)</t>
  </si>
  <si>
    <t>SUB-RASP-GLD-CXA-03070-M</t>
  </si>
  <si>
    <t>Monthly Subscription and Gold level Support, provides up to 100Mbps and 6K connections. Based on a 36 month contract (RASP)</t>
  </si>
  <si>
    <t>Monthly Subscription and Gold level Support, provides up to 100Mbps and 6K connections. Based on a 12 month contract (RASP)</t>
  </si>
  <si>
    <t>Monthly Subscription and Silver level support , provides up to 100Mbps and 6K connections. Based on a 5yr contract (RASP)</t>
  </si>
  <si>
    <t>Subscription based Steelhead (100Mbps, 6k conn), inc Silver support   (RASP)</t>
  </si>
  <si>
    <t>SUB-RASP-SLV-CXA-03070-M</t>
  </si>
  <si>
    <t>Monthly Subscription and Silver level support , provides up to 100Mbps and 6K connections. Based on a 36 month contract (RASP)</t>
  </si>
  <si>
    <t>Monthly Subscription and Silver level support , provides up to 100Mbps and 6K connections. Based on a 12 month contract (RASP)</t>
  </si>
  <si>
    <t>Monthly Subscription and Gold level Support, provides up to 50Mbps, and 3000 connections. Based on a 5yr contract (RASP)</t>
  </si>
  <si>
    <t>Subscription based Steelhead (50Mbps, 3000 conn), inc Gold support  (RASP)</t>
  </si>
  <si>
    <t>SUB-RASP-GLD-CXA-03070-L</t>
  </si>
  <si>
    <t>Monthly Subscription and Gold level Support, provides up to 50Mbps, and 3000 connections. Based on a 36 month contract (RASP)</t>
  </si>
  <si>
    <t>Monthly Subscription and Gold level Support, provides up to 50Mbps, and 3000 connections. Based on a 12 month contract (RASP)</t>
  </si>
  <si>
    <t>Monthly Subscription and Silver level support , provides up to 50Mbps, and 3000 connections. Based on a 5yr contract (RASP)</t>
  </si>
  <si>
    <t>Subscription based Steelhead (50Mbps, 3000 conn), inc Silver support   (RASP)</t>
  </si>
  <si>
    <t>SUB-RASP-SLV-CXA-03070-L</t>
  </si>
  <si>
    <t>Monthly Subscription and Silver level support , provides up to 50Mbps, and 3000 connections. Based on a 36 month contract (RASP)</t>
  </si>
  <si>
    <t>Monthly Subscription and Silver level support , provides up to 50Mbps, and 3000 connections. Based on a 12 month contract (RASP)</t>
  </si>
  <si>
    <t>Monthly Subscription and Gold level Support, provides up to 30Mbps and 2500 connections. Based on a 5yr contract (RASP)</t>
  </si>
  <si>
    <t>Subscription based Steelhead (30Mbps, 2500 conn), inc Gold support  (RASP)</t>
  </si>
  <si>
    <t>SUB-RASP-GLD-CXA-00770-H</t>
  </si>
  <si>
    <t>Monthly Subscription and Gold level Support, provides up to 30Mbps and 2500 connections. Based on a 36 month contract (RASP)</t>
  </si>
  <si>
    <t>Monthly Subscription and Gold level Support, provides up to 30Mbps and 2500 connections. Based on a 12 month contract (RASP)</t>
  </si>
  <si>
    <t>Monthly Subscription and Silver level support , provides up to 30Mbps and 2500 connections. Based on a 5yr contract (RASP)</t>
  </si>
  <si>
    <t>Subscription based Steelhead (30Mbps, 2500 conn), inc Silver support   (RASP)</t>
  </si>
  <si>
    <t>SUB-RASP-SLV-CXA-00770-H</t>
  </si>
  <si>
    <t>Monthly Subscription and Silver level support , provides up to 30Mbps and 2500 connections. Based on a 36 month contract (RASP)</t>
  </si>
  <si>
    <t>Monthly Subscription and Silver level support , provides up to 30Mbps and 2500 connections. Based on a 12 month contract (RASP)</t>
  </si>
  <si>
    <t>Monthly Subscription and Gold level Support, provides up to 20Mbps and 1500 connections. Based on a 5yr contract (RASP)</t>
  </si>
  <si>
    <t>Subscription based Steelhead (20Mbps, 1500 conn), inc Gold support  (RASP)</t>
  </si>
  <si>
    <t>SUB-RASP-GLD-CXA-00770-M</t>
  </si>
  <si>
    <t>Monthly Subscription and Gold level Support, provides up to 20Mbps and 1500 connections. Based on a 36 month contract (RASP)</t>
  </si>
  <si>
    <t>Monthly Subscription and Gold level Support, provides up to 20Mbps and 1500 connections. Based on a 12 month contract (RASP)</t>
  </si>
  <si>
    <t>Monthly Subscription and Silver level support , provides up to 20Mbps and 1500 connections. Based on a 5yr contract (RASP)</t>
  </si>
  <si>
    <t>Subscription based Steelhead (20Mbps, 1500 conn), inc Silver support   (RASP)</t>
  </si>
  <si>
    <t>SUB-RASP-SLV-CXA-00770-M</t>
  </si>
  <si>
    <t>Monthly Subscription and Silver level support , provides up to 20Mbps and 1500 connections. Based on a 36 month contract (RASP)</t>
  </si>
  <si>
    <t>Monthly Subscription and Silver level support , provides up to 20Mbps and 1500 connections. Based on a 12 month contract (RASP)</t>
  </si>
  <si>
    <t>SUB-RASP-GLD-CXA-00770-L</t>
  </si>
  <si>
    <t>Monthly Subscription and Silver level support , provides up to 10Mbps and 1000 connections. Based on a 5yr contract (RASP)</t>
  </si>
  <si>
    <t>SUB-RASP-SLV-CXA-00770-L</t>
  </si>
  <si>
    <t>Monthly Subscription and Gold level Support, provides up to 10Mbps and 700 connections. Based on a 5yr contract (RASP)</t>
  </si>
  <si>
    <t>Subscription based Steelhead (10Mbps, 700 conn), inc Gold support  (RASP)</t>
  </si>
  <si>
    <t>SUB-RASP-GLD-CXA-00570-H</t>
  </si>
  <si>
    <t>Monthly Subscription and Gold level Support, provides up to 10Mbps and 700 connections. Based on a 36 month contract (RASP)</t>
  </si>
  <si>
    <t>Monthly Subscription and Gold level Support, provides up to 10Mbps and 700 connections. Based on a 12 month contract (RASP)</t>
  </si>
  <si>
    <t>Monthly Subscription and Silver level support , provides up to 10Mbps and 700 connections. Based on a 5yr contract (RASP)</t>
  </si>
  <si>
    <t>Subscription based Steelhead (10Mbps, 700 conn), inc Silver support   (RASP)</t>
  </si>
  <si>
    <t>SUB-RASP-SLV-CXA-00570-H</t>
  </si>
  <si>
    <t>Monthly Subscription and Silver level support , provides up to 10Mbps and 700 connections. Based on a 36 month contract (RASP)</t>
  </si>
  <si>
    <t>Monthly Subscription and Silver level support , provides up to 10Mbps and 700 connections. Based on a 12 month contract (RASP)</t>
  </si>
  <si>
    <t>Monthly Subscription and Gold level Support, provides up to 10Mbps and 450 connections. Based on a 5yr contract (RASP)</t>
  </si>
  <si>
    <t>Subscription based Steelhead (10Mbps, 450 conn), inc Gold support  (RASP)</t>
  </si>
  <si>
    <t>SUB-RASP-GLD-CXA-00570-M</t>
  </si>
  <si>
    <t>Monthly Subscription and Gold level Support, provides up to 10Mbps and 450 connections. Based on a 36 month contract (RASP)</t>
  </si>
  <si>
    <t>Monthly Subscription and Gold level Support, provides up to 10Mbps and 450 connections. Based on a 12 month contract (RASP)</t>
  </si>
  <si>
    <t>Monthly Subscription and Silver level support , provides up to 10Mbps and 450 connections. Based on a 5yr contract (RASP)</t>
  </si>
  <si>
    <t>Subscription based Steelhead (10Mbps, 450 conn), inc Silver support   (RASP)</t>
  </si>
  <si>
    <t>SUB-RASP-SLV-CXA-00570-M</t>
  </si>
  <si>
    <t>Monthly Subscription and Silver level support , provides up to 10Mbps and 450 connections. Based on a 36 month contract (RASP)</t>
  </si>
  <si>
    <t>Monthly Subscription and Silver level support , provides up to 10Mbps and 450 connections. Based on a 12 month contract (RASP)</t>
  </si>
  <si>
    <t>Monthly Subscription and Gold level Support, provides up to 10Mbps and 275 connections. Based on a 5yr contract (RASP)</t>
  </si>
  <si>
    <t>Subscription based Steelhead (10Mbps, 275 conn), inc Gold support  (RASP)</t>
  </si>
  <si>
    <t>SUB-RASP-GLD-CXA-00570-L</t>
  </si>
  <si>
    <t>Monthly Subscription and Gold level Support, provides up to 10Mbps and 275 connections. Based on a 36 month contract (RASP)</t>
  </si>
  <si>
    <t>Monthly Subscription and Gold level Support, provides up to 10Mbps and 275 connections. Based on a 12 month contract (RASP)</t>
  </si>
  <si>
    <t>Monthly Subscription and Silver level support , provides up to 10Mbps and 275 connections. Based on a 5yr contract (RASP)</t>
  </si>
  <si>
    <t>Subscription based Steelhead (10Mbps, 275 conn), inc Silver support   (RASP)</t>
  </si>
  <si>
    <t>SUB-RASP-SLV-CXA-00570-L</t>
  </si>
  <si>
    <t>Monthly Subscription and Silver level support , provides up to 10Mbps and 275 connections. Based on a 36 month contract (RASP)</t>
  </si>
  <si>
    <t>Monthly Subscription and Silver level support , provides up to 10Mbps and 275 connections. Based on a 12 month contract (RASP)</t>
  </si>
  <si>
    <t>Monthly Subscription and Gold level Support, provides up to 6Mbps and 230 connections. Based on a 5yr contract (RASP)</t>
  </si>
  <si>
    <t>Subscription based Steelhead (6Mbps, 230 conn), inc Gold support  (RASP)</t>
  </si>
  <si>
    <t>SUB-RASP-GLD-CXA-00255-H</t>
  </si>
  <si>
    <t>Monthly Subscription and Gold level Support, provides up to 6Mbps and 230 connections. Based on a 36 month contract (RASP)</t>
  </si>
  <si>
    <t>Monthly Subscription and Gold level Support, provides up to 6Mbps and 230 connections. Based on a 12 month contract (RASP)</t>
  </si>
  <si>
    <t>Monthly Subscription and Silver level support , provides up to 6Mbps and 230 connections. Based on a 5yr contract (RASP)</t>
  </si>
  <si>
    <t>Subscription based Steelhead (6Mbps, 230 conn), inc Silver support   (RASP)</t>
  </si>
  <si>
    <t>SUB-RASP-SLV-CXA-00255-H</t>
  </si>
  <si>
    <t>Monthly Subscription and Silver level support , provides up to 6Mbps and 230 connections. Based on a 36 month contract (RASP)</t>
  </si>
  <si>
    <t>Monthly Subscription and Silver level support , provides up to 6Mbps and 230 connections. Based on a 12 month contract (RASP)</t>
  </si>
  <si>
    <t>Monthly Subscription and Gold level Support, provides up to 6Mbps and 150 connections. Based on a 5yr contract (RASP)</t>
  </si>
  <si>
    <t>Subscription based Steelhead (6Mbps, 150 conn), inc Gold support  (RASP)</t>
  </si>
  <si>
    <t>SUB-RASP-GLD-CXA-00255-M</t>
  </si>
  <si>
    <t>Monthly Subscription and Gold level Support, provides up to 6Mbps and 150 connections. Based on a 36 month contract (RASP)</t>
  </si>
  <si>
    <t>Monthly Subscription and Gold level Support, provides up to 6Mbps and 150 connections. Based on a 12 month contract (RASP)</t>
  </si>
  <si>
    <t>Monthly Subscription and Silver level support , provides up to 6Mbps and 150 connections. Based on a 5yr contract (RASP)</t>
  </si>
  <si>
    <t>Subscription based Steelhead (6Mbps, 150 conn), inc Silver support   (RASP)</t>
  </si>
  <si>
    <t>SUB-RASP-SLV-CXA-00255-M</t>
  </si>
  <si>
    <t>Monthly Subscription and Silver level support , provides up to 6Mbps and 150 connections. Based on a 36 month contract (RASP)</t>
  </si>
  <si>
    <t>Monthly Subscription and Silver level support , provides up to 6Mbps and 150 connections. Based on a 12 month contract (RASP)</t>
  </si>
  <si>
    <t>Monthly Subscription and Gold level Support, provides up to 6Mbps, and 75 connections. Based on a 5yr contract (RASP)</t>
  </si>
  <si>
    <t>Subscription based Steelhead (6Mbps, 75 conn), inc Gold support  (RASP)</t>
  </si>
  <si>
    <t>SUB-RASP-GLD-CXA-00255-L</t>
  </si>
  <si>
    <t>Monthly Subscription and Gold level Support, provides up to 6Mbps, and 75 connections. Based on a 36 month contract (RASP)</t>
  </si>
  <si>
    <t>Monthly Subscription and Gold level Support, provides up to 6Mbps, and 75 connections. Based on a 12 month contract (RASP)</t>
  </si>
  <si>
    <t>Monthly Subscription and Silver level support , provides up to 6Mbps, and 75 connections. Based on a 5yr contract (RASP)</t>
  </si>
  <si>
    <t>Subscription based Steelhead (6Mbps, 75 conn), inc Silver support   (RASP)</t>
  </si>
  <si>
    <t>SUB-RASP-SLV-CXA-00255-L</t>
  </si>
  <si>
    <t>Monthly Subscription and Silver level support , provides up to 6Mbps, and 75 connections. Based on a 36 month contract (RASP)</t>
  </si>
  <si>
    <t>Monthly Subscription and Silver level support , provides up to 6Mbps, and 75 connections. Based on a 12 month contract (RASP)</t>
  </si>
  <si>
    <t>Monthly Subscription and Gold level Support, provides up to 2Mbps and 50 connections. Based on a 5yr contract (RASP)</t>
  </si>
  <si>
    <t>Subscription based Steelhead (2Mbps, 50 conn), inc Gold support  (RASP)</t>
  </si>
  <si>
    <t>SUB-RASP-GLD-CXA-00255-U</t>
  </si>
  <si>
    <t>Monthly Subscription and Gold level Support, provides up to 2Mbps and 50 connections. Based on a 36 month contract (RASP)</t>
  </si>
  <si>
    <t>Monthly Subscription and Gold level Support, provides up to 2Mbps and 50 connections. Based on a 12 month contract (RASP)</t>
  </si>
  <si>
    <t>Monthly Subscription and Silver level support , provides up to 2Mbps and 50 connections. Based on a 5yr contract (RASP)</t>
  </si>
  <si>
    <t>Subscription based Steelhead (2Mbps, 50 conn), inc Silver support   (RASP)</t>
  </si>
  <si>
    <t>SUB-RASP-SLV-CXA-00255-U</t>
  </si>
  <si>
    <t>Monthly Subscription and Silver level support , provides up to 2Mbps and 50 connections. Based on a 12 month contract (RASP)</t>
  </si>
  <si>
    <t>Monthly Subscription and Gold level Support, provides up to 2000Mbps and 180K connections. Based on a 5yr contract</t>
  </si>
  <si>
    <t xml:space="preserve">Subscription based Steelhead (2000Mbps, 180k conn), inc Gold support </t>
  </si>
  <si>
    <t>SUB-GLD-CXA-07070-H</t>
  </si>
  <si>
    <t>Monthly Subscription and Gold level Support, provides up to 2000Mbps and 180K connections. Based on a 36 month contract</t>
  </si>
  <si>
    <t>Monthly Subscription and Gold level Support, provides up to 2000Mbps and 180K connections. Based on a 12 month contract</t>
  </si>
  <si>
    <t>Monthly Subscription and Silver level support , provides up to 2000Mbps and 180K connections. Based on a 5yr contract</t>
  </si>
  <si>
    <t xml:space="preserve">Subscription based Steelhead (2000Mbps, 180k conn), inc Silver support  </t>
  </si>
  <si>
    <t>SUB-SLV-CXA-07070-H</t>
  </si>
  <si>
    <t>Monthly Subscription and Silver level support , provides up to 2000Mbps and 180K connections. Based on a 36 month contract</t>
  </si>
  <si>
    <t>Monthly Subscription and Silver level support , provides up to 2000Mbps and 180K connections. Based on a 12 month contract</t>
  </si>
  <si>
    <t>Monthly Subscription and Gold level Support, provides up to 1000Mbps and 110K connections. Based on a 5yr contract</t>
  </si>
  <si>
    <t xml:space="preserve">Subscription based Steelhead (1000Mbps, 110k conn), inc Gold support </t>
  </si>
  <si>
    <t>SUB-GLD-CXA-07070-M</t>
  </si>
  <si>
    <t>Monthly Subscription and Gold level Support, provides up to 1000Mbps and 110K connections. Based on a 36 month contract</t>
  </si>
  <si>
    <t>Monthly Subscription and Gold level Support, provides up to 1000Mbps and 110K connections. Based on a 12 month contract</t>
  </si>
  <si>
    <t>Monthly Subscription and Silver level support , provides up to 1000Mbps and 110K connections. Based on a 5yr contract</t>
  </si>
  <si>
    <t xml:space="preserve">Subscription based Steelhead (1000Mbps, 110k conn), inc Silver support  </t>
  </si>
  <si>
    <t>SUB-SLV-CXA-07070-M</t>
  </si>
  <si>
    <t>Monthly Subscription and Silver level support , provides up to 1000Mbps and 110K connections. Based on a 36 month contract</t>
  </si>
  <si>
    <t>Monthly Subscription and Silver level support , provides up to 1000Mbps and 110K connections. Based on a 12 month contract</t>
  </si>
  <si>
    <t>Monthly Subscription and Gold level Support, provides up to 622Mbps and 80K connections. Based on a 5yr contract</t>
  </si>
  <si>
    <t xml:space="preserve">Subscription based Steelhead (622Mbps, 80k conn), inc Gold support </t>
  </si>
  <si>
    <t>SUB-GLD-CXA-07070-L</t>
  </si>
  <si>
    <t>Monthly Subscription and Gold level Support, provides up to 622Mbps and 80K connections. Based on a 36 month contract</t>
  </si>
  <si>
    <t>Monthly Subscription and Gold level Support, provides up to 622Mbps and 80K connections. Based on a 12 month contract</t>
  </si>
  <si>
    <t>Monthly Subscription and Silver level support , provides up to 622Mbps and 80K connections. Based on a 5yr contract</t>
  </si>
  <si>
    <t xml:space="preserve">Subscription based Steelhead (622Mbps, 80k conn), inc Silver support  </t>
  </si>
  <si>
    <t>SUB-SLV-CXA-07070-L</t>
  </si>
  <si>
    <t>Monthly Subscription and Silver level support , provides up to 622Mbps and 80K connections. Based on a 36 month contract</t>
  </si>
  <si>
    <t>Monthly Subscription and Silver level support , provides up to 622Mbps and 80K connections. Based on a 12 month contract</t>
  </si>
  <si>
    <t>Monthly Subscription and Gold level Support, provides up to 400Mbps and 30K connections. Based on a 5yr contract</t>
  </si>
  <si>
    <t xml:space="preserve">Subscription based Steelhead (400Mbps, 30k conn), inc Gold support </t>
  </si>
  <si>
    <t>SUB-GLD-CXA-05070-H</t>
  </si>
  <si>
    <t>Monthly Subscription and Gold level Support, provides up to 400Mbps and 30K connections. Based on a 36 month contract</t>
  </si>
  <si>
    <t>Monthly Subscription and Gold level Support, provides up to 400Mbps and 30K connections. Based on a 12 month contract</t>
  </si>
  <si>
    <t>Monthly Subscription and Silver level support , provides up to 400Mbps and 30K connections. Based on a 5yr contract</t>
  </si>
  <si>
    <t xml:space="preserve">Subscription based Steelhead (400Mbps, 30k conn), inc Silver support  </t>
  </si>
  <si>
    <t>SUB-SLV-CXA-05070-H</t>
  </si>
  <si>
    <t>Monthly Subscription and Silver level support , provides up to 400Mbps and 30K connections. Based on a 36 month contract</t>
  </si>
  <si>
    <t>Monthly Subscription and Silver level support , provides up to 400Mbps and 30K connections. Based on a 12 month contract</t>
  </si>
  <si>
    <t>Monthly Subscription and Gold level Support, provides up to 200Mbps and 16K connections. Based on a 5yr contract</t>
  </si>
  <si>
    <t xml:space="preserve">Subscription based Steelhead (200Mbps, 16k conn), inc Gold support </t>
  </si>
  <si>
    <t>SUB-GLD-CXA-05070-M</t>
  </si>
  <si>
    <t>Monthly Subscription and Gold level Support, provides up to 200Mbps and 16K connections. Based on a 36 month contract</t>
  </si>
  <si>
    <t>Monthly Subscription and Gold level Support, provides up to 200Mbps and 16K connections. Based on a 12 month contract</t>
  </si>
  <si>
    <t>Monthly Subscription and Silver level support , provides up to 200Mbps and 16K connections. Based on a 5yr contract</t>
  </si>
  <si>
    <t xml:space="preserve">Subscription based Steelhead (200Mbps, 16k conn), inc Silver support  </t>
  </si>
  <si>
    <t>SUB-SLV-CXA-05070-M</t>
  </si>
  <si>
    <t>Monthly Subscription and Silver level support , provides up to 200Mbps and 16K connections. Based on a 36 month contract</t>
  </si>
  <si>
    <t>Monthly Subscription and Silver level support , provides up to 200Mbps and 16K connections. Based on a 12 month contract</t>
  </si>
  <si>
    <t>Monthly Subscription and Gold level Support, provides up to 100Mbps and 9K connections. Based on a 5yr contract</t>
  </si>
  <si>
    <t xml:space="preserve">Subscription based Steelhead (100Mbps, 9k conn), inc Gold support </t>
  </si>
  <si>
    <t>SUB-GLD-CXA-03070-H</t>
  </si>
  <si>
    <t>Monthly Subscription and Gold level Support, provides up to 100Mbps and 9K connections. Based on a 36 month contract</t>
  </si>
  <si>
    <t>Monthly Subscription and Gold level Support, provides up to 100Mbps and 9K connections. Based on a 12 month contract</t>
  </si>
  <si>
    <t>Monthly Subscription and Silver level support , provides up to 100Mbps and 9K connections. Based on a 5yr contract</t>
  </si>
  <si>
    <t xml:space="preserve">Subscription based Steelhead (100Mbps, 9k conn), inc Silver support  </t>
  </si>
  <si>
    <t>SUB-SLV-CXA-03070-H</t>
  </si>
  <si>
    <t>Monthly Subscription and Silver level support , provides up to 100Mbps and 9K connections. Based on a 36 month contract</t>
  </si>
  <si>
    <t>Monthly Subscription and Silver level support , provides up to 100Mbps and 9K connections. Based on a 12 month contract</t>
  </si>
  <si>
    <t>Monthly Subscription and Gold level Support, provides up to 100Mbps and 6K connections. Based on a 5yr contract</t>
  </si>
  <si>
    <t xml:space="preserve">Subscription based Steelhead (100Mbps, 6k conn), inc Gold support </t>
  </si>
  <si>
    <t>SUB-GLD-CXA-03070-M</t>
  </si>
  <si>
    <t>Monthly Subscription and Gold level Support, provides up to 100Mbps and 6K connections. Based on a 36 month contract</t>
  </si>
  <si>
    <t>Monthly Subscription and Gold level Support, provides up to 100Mbps and 6K connections. Based on a 12 month contract</t>
  </si>
  <si>
    <t>Monthly Subscription and Silver level support , provides up to 100Mbps and 6K connections. Based on a 5yr contract</t>
  </si>
  <si>
    <t xml:space="preserve">Subscription based Steelhead (100Mbps, 6k conn), inc Silver support  </t>
  </si>
  <si>
    <t>SUB-SLV-CXA-03070-M</t>
  </si>
  <si>
    <t>Monthly Subscription and Silver level support , provides up to 100Mbps and 6K connections. Based on a 36 month contract</t>
  </si>
  <si>
    <t>Monthly Subscription and Silver level support , provides up to 100Mbps and 6K connections. Based on a 12 month contract</t>
  </si>
  <si>
    <t>Monthly Subscription and Gold level Support, provides up to 50Mbps, and 3000 connections. Based on a 5yr contract</t>
  </si>
  <si>
    <t xml:space="preserve">Subscription based Steelhead (50Mbps, 3000 conn), inc Gold support </t>
  </si>
  <si>
    <t>SUB-GLD-CXA-03070-L</t>
  </si>
  <si>
    <t>Monthly Subscription and Gold level Support, provides up to 50Mbps, and 3000 connections. Based on a 36 month contract</t>
  </si>
  <si>
    <t>Monthly Subscription and Gold level Support, provides up to 50Mbps, and 3000 connections. Based on a 12 month contract</t>
  </si>
  <si>
    <t>Monthly Subscription and Silver level support , provides up to 50Mbps, and 3000 connections. Based on a 5yr contract</t>
  </si>
  <si>
    <t xml:space="preserve">Subscription based Steelhead (50Mbps, 3000 conn), inc Silver support  </t>
  </si>
  <si>
    <t>SUB-SLV-CXA-03070-L</t>
  </si>
  <si>
    <t>Monthly Subscription and Silver level support , provides up to 50Mbps, and 3000 connections. Based on a 36 month contract</t>
  </si>
  <si>
    <t>Monthly Subscription and Silver level support , provides up to 50Mbps, and 3000 connections. Based on a 12 month contract</t>
  </si>
  <si>
    <t>Monthly Subscription and Gold level Support, provides up to 30Mbps and 2500 connections. Based on a 5yr contract</t>
  </si>
  <si>
    <t xml:space="preserve">Subscription based Steelhead (30Mbps, 2500 conn), inc Gold support </t>
  </si>
  <si>
    <t>SUB-GLD-CXA-00770-H</t>
  </si>
  <si>
    <t>Monthly Subscription and Gold level Support, provides up to 30Mbps and 2500 connections. Based on a 36 month contract</t>
  </si>
  <si>
    <t>Monthly Subscription and Gold level Support, provides up to 30Mbps and 2500 connections. Based on a 12 month contract</t>
  </si>
  <si>
    <t>Monthly Subscription and Silver level support , provides up to 30Mbps and 2500 connections. Based on a 5yr contract</t>
  </si>
  <si>
    <t xml:space="preserve">Subscription based Steelhead (30Mbps, 2500 conn), inc Silver support  </t>
  </si>
  <si>
    <t>SUB-SLV-CXA-00770-H</t>
  </si>
  <si>
    <t>Monthly Subscription and Silver level support , provides up to 30Mbps and 2500 connections. Based on a 36 month contract</t>
  </si>
  <si>
    <t>Monthly Subscription and Silver level support , provides up to 30Mbps and 2500 connections. Based on a 12 month contract</t>
  </si>
  <si>
    <t>Monthly Subscription and Gold level Support, provides up to 20Mbps and 1500 connections. Based on a 5yr contract</t>
  </si>
  <si>
    <t xml:space="preserve">Subscription based Steelhead (20Mbps, 1500 conn), inc Gold support </t>
  </si>
  <si>
    <t>SUB-GLD-CXA-00770-M</t>
  </si>
  <si>
    <t>Monthly Subscription and Gold level Support, provides up to 20Mbps and 1500 connections. Based on a 36 month contract</t>
  </si>
  <si>
    <t>Monthly Subscription and Gold level Support, provides up to 20Mbps and 1500 connections. Based on a 12 month contract</t>
  </si>
  <si>
    <t>Monthly Subscription and Silver level support , provides up to 20Mbps and 1500 connections. Based on a 5yr contract</t>
  </si>
  <si>
    <t xml:space="preserve">Subscription based Steelhead (20Mbps, 1500 conn), inc Silver support  </t>
  </si>
  <si>
    <t>SUB-SLV-CXA-00770-M</t>
  </si>
  <si>
    <t>Monthly Subscription and Silver level support , provides up to 20Mbps and 1500 connections. Based on a 36 month contract</t>
  </si>
  <si>
    <t>Monthly Subscription and Silver level support , provides up to 20Mbps and 1500 connections. Based on a 12 month contract</t>
  </si>
  <si>
    <t>SUB-GLD-CXA-00770-L</t>
  </si>
  <si>
    <t>SUB-SLV-CXA-00770-L</t>
  </si>
  <si>
    <t>Monthly Subscription and Gold level Support, provides up to 10Mbps and 700 connections. Based on a 5yr contract</t>
  </si>
  <si>
    <t xml:space="preserve">Subscription based Steelhead (10Mbps, 700 conn), inc Gold support </t>
  </si>
  <si>
    <t>SUB-GLD-CXA-00570-H</t>
  </si>
  <si>
    <t>Monthly Subscription and Gold level Support, provides up to 10Mbps and 700 connections. Based on a 36 month contract</t>
  </si>
  <si>
    <t>Monthly Subscription and Gold level Support, provides up to 10Mbps and 700 connections. Based on a 12 month contract</t>
  </si>
  <si>
    <t>Monthly Subscription and Silver level support , provides up to 10Mbps and 700 connections. Based on a 5yr contract</t>
  </si>
  <si>
    <t xml:space="preserve">Subscription based Steelhead (10Mbps, 700 conn), inc Silver support  </t>
  </si>
  <si>
    <t>SUB-SLV-CXA-00570-H</t>
  </si>
  <si>
    <t>Monthly Subscription and Silver level support , provides up to 10Mbps and 700 connections. Based on a 36 month contract</t>
  </si>
  <si>
    <t>Monthly Subscription and Silver level support , provides up to 10Mbps and 700 connections. Based on a 12 month contract</t>
  </si>
  <si>
    <t>Monthly Subscription and Gold level Support, provides up to 10Mbps and 450 connections. Based on a 5yr contract</t>
  </si>
  <si>
    <t xml:space="preserve">Subscription based Steelhead (10Mbps, 450 conn), inc Gold support </t>
  </si>
  <si>
    <t>SUB-GLD-CXA-00570-M</t>
  </si>
  <si>
    <t>Monthly Subscription and Gold level Support, provides up to 10Mbps and 450 connections. Based on a 36 month contract</t>
  </si>
  <si>
    <t>Monthly Subscription and Gold level Support, provides up to 10Mbps and 450 connections. Based on a 12 month contract</t>
  </si>
  <si>
    <t>Monthly Subscription and Silver level support , provides up to 10Mbps and 450 connections. Based on a 5yr contract</t>
  </si>
  <si>
    <t xml:space="preserve">Subscription based Steelhead (10Mbps, 450 conn), inc Silver support  </t>
  </si>
  <si>
    <t>SUB-SLV-CXA-00570-M</t>
  </si>
  <si>
    <t>Monthly Subscription and Silver level support , provides up to 10Mbps and 450 connections. Based on a 36 month contract</t>
  </si>
  <si>
    <t>Monthly Subscription and Silver level support , provides up to 10Mbps and 450 connections. Based on a 12 month contract</t>
  </si>
  <si>
    <t>Monthly Subscription and Gold level Support, provides up to 10Mbps and 275 connections. Based on a 5yr contract</t>
  </si>
  <si>
    <t xml:space="preserve">Subscription based Steelhead (10Mbps, 275 conn), inc Gold support </t>
  </si>
  <si>
    <t>SUB-GLD-CXA-00570-L</t>
  </si>
  <si>
    <t>Monthly Subscription and Gold level Support, provides up to 10Mbps and 275 connections. Based on a 36 month contract</t>
  </si>
  <si>
    <t>Monthly Subscription and Gold level Support, provides up to 10Mbps and 275 connections. Based on a 12 month contract</t>
  </si>
  <si>
    <t>Monthly Subscription and Silver level support , provides up to 10Mbps and 275 connections. Based on a 5yr contract</t>
  </si>
  <si>
    <t xml:space="preserve">Subscription based Steelhead (10Mbps, 275 conn), inc Silver support  </t>
  </si>
  <si>
    <t>SUB-SLV-CXA-00570-L</t>
  </si>
  <si>
    <t>Monthly Subscription and Silver level support , provides up to 10Mbps and 275 connections. Based on a 36 month contract</t>
  </si>
  <si>
    <t>Monthly Subscription and Silver level support , provides up to 10Mbps and 275 connections. Based on a 12 month contract</t>
  </si>
  <si>
    <t>Monthly Subscription and Gold level Support, provides up to 6Mbps and 230 connections. Based on a 5yr contract</t>
  </si>
  <si>
    <t xml:space="preserve">Subscription based Steelhead (6Mbps, 230 conn), inc Gold support </t>
  </si>
  <si>
    <t>SUB-GLD-CXA-00255-H</t>
  </si>
  <si>
    <t>Monthly Subscription and Gold level Support, provides up to 6Mbps and 230 connections. Based on a 36 month contract</t>
  </si>
  <si>
    <t>Monthly Subscription and Gold level Support, provides up to 6Mbps and 230 connections. Based on a 12 month contract</t>
  </si>
  <si>
    <t>Monthly Subscription and Silver level support , provides up to 6Mbps and 230 connections. Based on a 5yr contract</t>
  </si>
  <si>
    <t xml:space="preserve">Subscription based Steelhead (6Mbps, 230 conn), inc Silver support  </t>
  </si>
  <si>
    <t>SUB-SLV-CXA-00255-H</t>
  </si>
  <si>
    <t>Monthly Subscription and Silver level support , provides up to 6Mbps and 230 connections. Based on a 36 month contract</t>
  </si>
  <si>
    <t>Monthly Subscription and Silver level support , provides up to 6Mbps and 230 connections. Based on a 12 month contract</t>
  </si>
  <si>
    <t>Monthly Subscription and Gold level Support, provides up to 6Mbps and 150 connections. Based on a 5yr contract</t>
  </si>
  <si>
    <t xml:space="preserve">Subscription based Steelhead (6Mbps, 150 conn), inc Gold support </t>
  </si>
  <si>
    <t>SUB-GLD-CXA-00255-M</t>
  </si>
  <si>
    <t>Monthly Subscription and Gold level Support, provides up to 6Mbps and 150 connections. Based on a 36 month contract</t>
  </si>
  <si>
    <t>Monthly Subscription and Gold level Support, provides up to 6Mbps and 150 connections. Based on a 12 month contract</t>
  </si>
  <si>
    <t>Monthly Subscription and Silver level support , provides up to 6Mbps and 150 connections. Based on a 5yr contract</t>
  </si>
  <si>
    <t xml:space="preserve">Subscription based Steelhead (6Mbps, 150 conn), inc Silver support  </t>
  </si>
  <si>
    <t>SUB-SLV-CXA-00255-M</t>
  </si>
  <si>
    <t>Monthly Subscription and Silver level support , provides up to 6Mbps and 150 connections. Based on a 36 month contract</t>
  </si>
  <si>
    <t>Monthly Subscription and Silver level support , provides up to 6Mbps and 150 connections. Based on a 12 month contract</t>
  </si>
  <si>
    <t>Monthly Subscription and Gold level Support, provides up to 6Mbps, and 75 connections. Based on a 5yr contract</t>
  </si>
  <si>
    <t xml:space="preserve">Subscription based Steelhead (6Mbps, 75 conn), inc Gold support </t>
  </si>
  <si>
    <t>SUB-GLD-CXA-00255-L</t>
  </si>
  <si>
    <t>Monthly Subscription and Gold level Support, provides up to 6Mbps, and 75 connections. Based on a 36 month contract</t>
  </si>
  <si>
    <t>Monthly Subscription and Gold level Support, provides up to 6Mbps, and 75 connections. Based on a 12 month contract</t>
  </si>
  <si>
    <t>Monthly Subscription and Silver level support , provides up to 6Mbps, and 75 connections. Based on a 5yr contract</t>
  </si>
  <si>
    <t xml:space="preserve">Subscription based Steelhead (6Mbps, 75 conn), inc Silver support  </t>
  </si>
  <si>
    <t>SUB-SLV-CXA-00255-L</t>
  </si>
  <si>
    <t>Monthly Subscription and Silver level support , provides up to 6Mbps, and 75 connections. Based on a 36 month contract</t>
  </si>
  <si>
    <t>Monthly Subscription and Silver level support , provides up to 6Mbps, and 75 connections. Based on a 12 month contract</t>
  </si>
  <si>
    <t>Monthly Subscription and Gold level Support, provides up to 2Mbps and 50 connections. Based on a 5yr contract</t>
  </si>
  <si>
    <t xml:space="preserve">Subscription based Steelhead (2Mbps, 50 conn), inc Gold support </t>
  </si>
  <si>
    <t>SUB-GLD-CXA-00255-U</t>
  </si>
  <si>
    <t>Monthly Subscription and Gold level Support, provides up to 2Mbps and 50 connections. Based on a 36 month contract</t>
  </si>
  <si>
    <t>Monthly Subscription and Gold level Support, provides up to 2Mbps and 50 connections. Based on a 12 month contract</t>
  </si>
  <si>
    <t>Monthly Subscription and Silver level support , provides up to 2Mbps and 50 connections. Based on a 5yr contract</t>
  </si>
  <si>
    <t xml:space="preserve">Subscription based Steelhead (2Mbps, 50 conn), inc Silver support  </t>
  </si>
  <si>
    <t>SUB-SLV-CXA-00255-U</t>
  </si>
  <si>
    <t>Monthly Subscription and Silver level support , provides up to 2Mbps and 50 connections. Based on a 12 month contract</t>
  </si>
  <si>
    <t>Subscriptions - Price is per month  (12, 36 or 60 Month contracts)</t>
  </si>
  <si>
    <t>RASP Subscriptions - Price is per month  (12, 36 or 60 Month contracts)</t>
  </si>
  <si>
    <t>SteelCentral NetExpress 470</t>
  </si>
  <si>
    <t>SteelCentral NetExpress 470 - Subscriptions - Price is per month  (12, 36 or 60 Month contracts)</t>
  </si>
  <si>
    <t>Additional Options for RASP SteelCentral NetProfiler 470 SDN  - Subscriptions - Price is per month  (12, 36 or 60 Month contracts)</t>
  </si>
  <si>
    <t>SteelCentral NetProfiler 4270 Enterprise Edition UI module- Subscriptions - Price is per month  (12, 36 or 60 Month contracts)</t>
  </si>
  <si>
    <t>RASP SteelCentral NetProfiler 4270 Enterprise Edition UI module- Subscriptions - Price is per month  (12, 36 or 60 Month contracts)</t>
  </si>
  <si>
    <t>SteelCentral NetProfiler 4270 Enterprise Edition DB module- Subscriptions - Price is per month  (12, 36 or 60 Month contracts)</t>
  </si>
  <si>
    <t>RASP SteelCentral NetProfiler 4270 Enterprise Edition DB module- Subscriptions - Price is per month  (12, 36 or 60 Month contracts)</t>
  </si>
  <si>
    <t>SteelCentral NetProfiler 4270 Enterprise Edition AN module- Subscriptions - Price is per month  (12, 36  or 60 Month contracts)</t>
  </si>
  <si>
    <t>RASP SteelCentral NetProfiler 4270 Enterprise Edition AN module- Subscriptions - Price is per month  (12, 36  or 60 Month contracts)</t>
  </si>
  <si>
    <t>SteelCentral NetProfiler 4270 Enterprise Edition EX module- Subscriptions - Price is per month  (12, 36 or 60 Month contracts)</t>
  </si>
  <si>
    <t>RASP SteelCentral NetProfiler 4270 Enterprise Edition EX module- Subscriptions - Price is per month  (12, 36 or 60 Month contracts)</t>
  </si>
  <si>
    <t>SteelCentral NetProfiler 4270 Enterprise Edition DP module- Subscriptions - Price is per month  (12, 36 or 60 Month contracts)</t>
  </si>
  <si>
    <t>Additional Options for SteelCentral NetProfiler 4270 SDN - Subscriptions - Price is per month  (12, 36 or 60 Month contracts)</t>
  </si>
  <si>
    <t>RASP SteelCentral NetProfiler 4270 Enterprise Edition DP module- Subscriptions - Price is per month  (12,  36 or 60 Month contracts)</t>
  </si>
  <si>
    <t>Additional Options for RASP SteelCentral NetProfiler 4270 SDN - Subscriptions - Price is per month  (12, 36 or 60 Month contracts)</t>
  </si>
  <si>
    <t>SteelCentral NetProfiler 2270 - Subscriptions - Price is per month  (12, 36 or 60 Month contracts)</t>
  </si>
  <si>
    <t>Additional Options for SteelCentral NetProfiler 2270 SDN - Subscriptions - Price is per month  (12, 36 or 60 Month contracts)</t>
  </si>
  <si>
    <t>RASP SteelCentral NetProfiler 2270 - Subscriptions - Price is per month  (12, 36 or 60 Month contracts)</t>
  </si>
  <si>
    <t>SteelCentral Flow Gateway 2270 - Subscriptions - Price is per month  (12, 36 or 60 Month contracts)</t>
  </si>
  <si>
    <t>RASP SteelCentral Flow Gateway 2270 - Subscriptions - Price is per month  (12,  36  or 60 Month contracts)</t>
  </si>
  <si>
    <t>Additional Options for SteelCentral NetExpress 470 SDN - Subscriptions - Price is per month  (12, 36 or 60 Month contracts)</t>
  </si>
  <si>
    <t>RASP SteelCentral NetExpress 470 - Subscriptions - Price is per month  (12, 36 or 60 Month contracts)</t>
  </si>
  <si>
    <t>SteelCentral AppResponse 11 Subscriptions for Hardware</t>
  </si>
  <si>
    <t>SteelCentral AppResponse 11 HW for subscription of  4170</t>
  </si>
  <si>
    <t>SteelCentral AppResponse 11 HW for subscription of 6170</t>
  </si>
  <si>
    <t>Subscription based SteelCentral AppResponse 11 Storage Unit 48TB, inc Gold Support</t>
  </si>
  <si>
    <t xml:space="preserve">Monthly subscription and gold level support for SteelCentral AppResponse 11 Storage Unit 48TB. </t>
  </si>
  <si>
    <t>Subscription based SteelCentral AppResponse 11 Storage Unit 72TB, inc Gold Support</t>
  </si>
  <si>
    <t xml:space="preserve">Monthly subscription and gold level support for SteelCentral AppResponse 11 Storage Unit 72TB. </t>
  </si>
  <si>
    <t>SCAN-ASA-SUB-MD</t>
  </si>
  <si>
    <t>SCAN-ASA-SUB-LG</t>
  </si>
  <si>
    <t>SCAN-ASA-SUB-XL</t>
  </si>
  <si>
    <t>SCAN-WTA-SUB-MD</t>
  </si>
  <si>
    <t>SCAN-WTA-SUB-LG</t>
  </si>
  <si>
    <t>SCAN-WTA-SUB-XL</t>
  </si>
  <si>
    <t>SCAN-UCA-SUB-MD</t>
  </si>
  <si>
    <t>SCAN-UCA-SUB-LG</t>
  </si>
  <si>
    <t>SCAN-UCA-SUB-XL</t>
  </si>
  <si>
    <t>SCAN-ASA-RASP-SUB-MD</t>
  </si>
  <si>
    <t>SCAN-ASA-RASP-SUB-LG</t>
  </si>
  <si>
    <t>SCAN-ASA-RASP-SUB-XL</t>
  </si>
  <si>
    <t>SCAN-WTA-RASP-SUB-MD</t>
  </si>
  <si>
    <t>SCAN-WTA-RASP-SUB-LG</t>
  </si>
  <si>
    <t>SCAN-WTA-RASP-SUB-XL</t>
  </si>
  <si>
    <t>SCAN-UCA-RASP-SUB-MD</t>
  </si>
  <si>
    <t>SCAN-UCA-RASP-SUB-LG</t>
  </si>
  <si>
    <t>SCAN-UCA-RASP-SUB-XL</t>
  </si>
  <si>
    <t>SCAN-DBA-SUB-MD</t>
  </si>
  <si>
    <t>SCAN-DBA-SUB-LG</t>
  </si>
  <si>
    <t>SCAN-DBA-SUB-XL</t>
  </si>
  <si>
    <t>SCAN-DBA-RASP-SUB-MD</t>
  </si>
  <si>
    <t>SCAN-DBA-RASP-SUB-LG</t>
  </si>
  <si>
    <t>SCAN-DBA-RASP-SUB-XL</t>
  </si>
  <si>
    <t>Monthly Subscription and Software support for SteelCentral AppResponse 11 Database Analysis Module, for 4170. ASA module required.</t>
  </si>
  <si>
    <t>Monthly Subscription and Software support for SteelCentral AppResponse 11 Database Analysis Module, for 6170. ASA module required.</t>
  </si>
  <si>
    <t>Monthly Subscription and Software support for SteelCentral AppResponse 11 Database Analysis Module, for 8170. ASA module required.</t>
  </si>
  <si>
    <t xml:space="preserve">Subscription based SteelCentral AppResponse 11 Application Stream Analysis Module, medium appliances, inc software support  </t>
  </si>
  <si>
    <t>Monthly Subscription and Software support for SteelCentral AppResponse 11 Application Stream Analysis Module, for 4170.</t>
  </si>
  <si>
    <t xml:space="preserve">Subscription based SteelCentral AppResponse 11 Application Stream Analysis Module, large appliances, inc software support  </t>
  </si>
  <si>
    <t>Monthly Subscription and Software support for SteelCentral AppResponse 11 Application Stream Analysis Module, for 6170.</t>
  </si>
  <si>
    <t xml:space="preserve">Subscription based SteelCentral AppResponse 11 Application Stream Analysis Module, extra-large appliances, inc software support  </t>
  </si>
  <si>
    <t>Monthly Subscription and Software support for SteelCentral AppResponse 11 Application Stream Analysis Module, for 8170.</t>
  </si>
  <si>
    <t xml:space="preserve">Monthly Subscription and Software support for SteelCentral AppResponse 11 Web Transaction Analysis Module, for 4170. ASA module required. </t>
  </si>
  <si>
    <t>Monthly Subscription and Software support for SteelCentral AppResponse 11 Web Transaction Analysis Module, for 6170. ASA module required.</t>
  </si>
  <si>
    <t>Monthly Subscription and Software support for SteelCentral AppResponse 11 Web Transaction Analysis Module, for 8170. ASA module required.</t>
  </si>
  <si>
    <t>Monthly Subscription and Software support for SteelCentral AppResponse 11 VoIP/Video Unified Communications Analysis Module, for 4170. ASA module required.</t>
  </si>
  <si>
    <t>Monthly Subscription and Software support for SteelCentral AppResponse 11 VoIP/Video Unified Communications Analysis Module, for 6170. ASA module required.</t>
  </si>
  <si>
    <t>Monthly Subscription and Software support for SteelCentral AppResponse 11 VoIP/Video Unified Communications Analysis Module, for 8170. ASA module required.</t>
  </si>
  <si>
    <t>Monthly Subscription and Software support for SteelCentral AppResponse 11 Web Transaction Analysis Module, for 2000v, 2170. ASA module required.</t>
  </si>
  <si>
    <t>Monthly Subscription and Software support for SteelCentral AppResponse 11 VoIP/Video Unified Communications Analysis Module, for 2000v, 2170. ASA module required.</t>
  </si>
  <si>
    <t>Monthly Subscription and Software support for SteelCentral AppResponse 11 Database Analysis Module, for 2000v., 2170. ASA module required.</t>
  </si>
  <si>
    <t>SteelCentral AppResponse 11 2170</t>
  </si>
  <si>
    <t>SteelCentral AppResponse 11 4170</t>
  </si>
  <si>
    <t>SteelCentral AppResponse 11 6170  (Requires SCAN-SU)</t>
  </si>
  <si>
    <t>SteelCentral AppResponse 11 8170  (Requires SCAN-SU)</t>
  </si>
  <si>
    <t>SteelCentral AppResponse 11 SCAN-SU Storage Unit</t>
  </si>
  <si>
    <t>SteelCentral AppResponse 11 SCAN2 2170 - Subscriptions - Price is per month  (12, 36 or 60 Month contracts)</t>
  </si>
  <si>
    <t>RASP SteelCentral AppResponse 11 SCAN2 2170 - Subscriptions - Price is per month  12, 36 or 60 Month contracts)</t>
  </si>
  <si>
    <t>SteelCentral AppResponse 11 SCAN2 4170 - Subscriptions - Price is per month  (12, 36 or 60 Month contracts)</t>
  </si>
  <si>
    <t>RASP SteelCentral AppResponse 11 SCAN2 4170 - Subscriptions - Price is per month  (12, 36 or 60 Month contracts)</t>
  </si>
  <si>
    <t>SteelCentral AppResponse 11 SCAN2 6170 - Subscriptions - Price is per month  (12, 36 or 60 Month contracts)</t>
  </si>
  <si>
    <t>RASP SteelCentral AppResponse 11 SCAN2 6170 - Subscriptions - Price is per month  (12, 36 or 60 Month contracts)</t>
  </si>
  <si>
    <t>SteelCentral AppResponse 11 SCAN2 8170 - Subscriptions - Price is per month  (12, 36 or 60 Month contracts)</t>
  </si>
  <si>
    <t>RASP SteelCentral AppResponse 11 SCAN2 8170 - Subscriptions - Price is per month  (12, 36 or 60 Month contracts)</t>
  </si>
  <si>
    <t>SteelCentral AppResponse 11 SCAN-SU Storage Unit - Subscriptions - Price is per month  (12, 36 or 60 Month contracts)</t>
  </si>
  <si>
    <t>RASP SteelCentral AppResponse 11 SCAN-SU Storage Unit - Subscriptions - Price is per month  (12, 36 or 60 Month contracts)</t>
  </si>
  <si>
    <t>XLPVE – Riverbed Xirrus Large Public Venue Engineer - Dedicated 1-day course for up to 12 students. Covers the process of running a Wi-Fi network in a large public venue, including the fact-finding questions, the network design, deployment, configuration, monitoring and troubleshooting via lectures, demos, and labs. Classroom-based or live-online instructor-led training. T&amp;E not included. See Riverbed.com for latest Riverbed Course Outline.</t>
  </si>
  <si>
    <t>XWP – Riverbed Xirrus Wireless Professional - Dedicated 2-day course for up to 12 students. Covers the Riverbed Xirrus AP Operating System, the Command Line Interface, Advanced AP &amp; XMS Troubleshooting, and Advanced Client Troubleshooting via lectures, demos, and labs. Classroom-based or live-online instructor-led training. T&amp;E not included. See Riverbed.com for latest Riverbed Course Outline.</t>
  </si>
  <si>
    <t>XWT – Riverbed Xirrus Wireless Technician - Dedicated 2-day course for up to 12 students. Covers Wi-Fi and RF theory, Wi-Fi network design best practices, Wi-Fi network deployment, configuration, and monitoring with XMS-Enterprise, XMS-Cloud, CommandCenter, and EasyPass via lectures, demos, and labs. Classroom-based or live-online instructor-led training. T&amp;E not included. See Riverbed.com for latest Riverbed Course Outline.</t>
  </si>
  <si>
    <t>SteelSupport Government - For Federal Team Use Only</t>
  </si>
  <si>
    <t>WL</t>
  </si>
  <si>
    <t>XLPVE - Xirrus  Large Public Venue Engineer - Dedicated Training</t>
  </si>
  <si>
    <t>XWP - Xirrus Wireless Professional - Dedicated Training</t>
  </si>
  <si>
    <t>XWT- Xirrus Wireless Technician - Dedicated Training</t>
  </si>
  <si>
    <t>SteelCentral AppResponse 11 HW for subscription of 8170</t>
  </si>
  <si>
    <t>SteelCentral AppResponse 11 HW for subscription of SCAN-SU-48TB</t>
  </si>
  <si>
    <t>SteelCentral AppResponse 11 HW for subscription of SCAN-SU-72TB</t>
  </si>
  <si>
    <t>AppResponse11 Web Transaction Analysis Subscription Module Configurable Options.   Requires Application Stream Analysis as a pre-requisite.</t>
  </si>
  <si>
    <t>RASP AppResponse11 Web Transaction Analysis Subscription Subscription Module Configurable Options.   Requires Application Stream Analysis as a pre-requisite.</t>
  </si>
  <si>
    <t>Support - AppResponse11 AppMNT-LICation Stream Analysis Module Configurable Options</t>
  </si>
  <si>
    <t>Support - AppResponse11 Web Transaction Analysis Module Configurable Options</t>
  </si>
  <si>
    <t>RASP Support - AppResponse11 AppMNT-LICation Stream Analysis Module Configurable Options</t>
  </si>
  <si>
    <t>RASP Support - AppResponse11 Web Transaction Analysis Module Configurable Options</t>
  </si>
  <si>
    <t>AppResponse11 Web Transaction Analysis Module Configurable Options.   Requires Application Stream Analysis as a pre-requisite.</t>
  </si>
  <si>
    <t>Evalution AppResponse11 Web Transaction Analysis Module Configurable Options.  Requires Application Stream Analysis as a pre-requisite.</t>
  </si>
  <si>
    <t>Monthly subscription and silver level support for SteelCentral NetProfiler 4270 UI</t>
  </si>
  <si>
    <t xml:space="preserve">Monthly subscription and silver level support for SteelCentral NetProfiler 4270 UI </t>
  </si>
  <si>
    <t>Monthly subscription and gold level support for SteelCentral NetProfiler 4270 UI</t>
  </si>
  <si>
    <t>Monthly subscription and silver level support for SteelCentral NetProfiler 4270 DB</t>
  </si>
  <si>
    <t>Monthly subscription and gold level support for SteelCentral NetProfiler 4270 DB</t>
  </si>
  <si>
    <t>Monthly subscription and silver level support for SteelCentral NetProfiler 4270 AN</t>
  </si>
  <si>
    <t>Monthly subscription and gold level support for SteelCentral NetProfiler 4270 AN</t>
  </si>
  <si>
    <t>SteelCentral NetProfiler 4270 Enterprise User Interface module HW for NetProfiler 4270 subscription</t>
  </si>
  <si>
    <t>SteelCentral NetProfiler 4270 Enterprise Database module HW for NetProfiler 4270 subscription</t>
  </si>
  <si>
    <t>SteelCentral NetProfiler 4270 Enterprise Analysis module HW for NetProfiler 4270 subscription</t>
  </si>
  <si>
    <t>SteelCentral NetProfiler 4270 Enterprise Expansion module HW for NetProfiler 4270 subscription</t>
  </si>
  <si>
    <t>SteelCentral NetProfiler 4270 Enterprise Dispatcher module HW for NetProfiler 4270 subscription</t>
  </si>
  <si>
    <t>SteelCentral NetProfiler 2270 HW for NetProfiler 2270 subscription</t>
  </si>
  <si>
    <t>SteelCentral 2270 Flow Gateway HW for 2270 Flow Gateway subscription</t>
  </si>
  <si>
    <t>SteelCentral NetProfiler 4270 Enterprise Expansion module HW for subscription</t>
  </si>
  <si>
    <t>SteelCentral NetProfiler 4270 Enterprise Dispatcher module HW for subscription</t>
  </si>
  <si>
    <t>SteelCentral NetProfiler 4270 Enterprise User Interface module HW for subscription</t>
  </si>
  <si>
    <t>SteelCentral NetProfiler 4270 Enterprise Database module HW for subscription</t>
  </si>
  <si>
    <t>SteelCentral NetProfiler 4270 Enterprise Analysis module HW for subscription</t>
  </si>
  <si>
    <t>SteelCentral NetProfiler 2270 HW for subscription</t>
  </si>
  <si>
    <t>SteelCentral 2270 Flow Gateway HW for subscription</t>
  </si>
  <si>
    <t>SteelCentral NetExpress 470 HW for subscription</t>
  </si>
  <si>
    <t>Monthly subscription and silver level support for SteelCentral NetProfiler 4270 EX 1M FPM</t>
  </si>
  <si>
    <t>Monthly subscription and gold level support for SteelCentral NetProfiler 4270 EX 1M FPM</t>
  </si>
  <si>
    <t>Monthly subscription and silver level support for SteelCentral NetProfiler 4270 DP</t>
  </si>
  <si>
    <t>Monthly subscription and gold level support for SteelCentral NetProfiler 4270 DP</t>
  </si>
  <si>
    <t>Monthly subscription and gold level support for SteelCentral NetProfiler 4270 AN. (RASP)</t>
  </si>
  <si>
    <t>Monthly subscription and silver level support for SteelCentral NetProfiler 4270 AN. (RASP)</t>
  </si>
  <si>
    <t>Monthly subscription and silver level support for SteelCentral NetProfiler 4270 DB. (RASP)</t>
  </si>
  <si>
    <t>Monthly subscription and gold level support for SteelCentral NetProfiler 4270 DB. (RASP)</t>
  </si>
  <si>
    <t>Monthly subscription and silver level support for SteelCentral NetProfiler 4270 UI. (RASP)</t>
  </si>
  <si>
    <t>Monthly subscription and gold level support for SteelCentral NetProfiler 4270 UI. (RASP)</t>
  </si>
  <si>
    <t>Monthly subscription and silver level support for SteelCentral NetProfiler 4270 EX 1M FPM. (RASP)</t>
  </si>
  <si>
    <t>Monthly subscription and gold level support for SteelCentral NetProfiler 4270 EX 1M FPM. (RASP)</t>
  </si>
  <si>
    <t>Monthly subscription and silver level support for SteelCentral NetProfiler 4270 DP. (RASP)</t>
  </si>
  <si>
    <t>Monthly subscription and gold level support for SteelCentral NetProfiler 4270 DP. (RASP)</t>
  </si>
  <si>
    <t>CCX-PERF-TIER1-E</t>
  </si>
  <si>
    <t>CCX-PERF-TIER2-E</t>
  </si>
  <si>
    <t>CCX-PERF-TIER3-E</t>
  </si>
  <si>
    <t>Xirrus E-rate Bundles - US K-12 and Public Libraries Only</t>
  </si>
  <si>
    <t>Bundles - 2018</t>
  </si>
  <si>
    <t>X2-120-ERATE-CLOUD3-2018</t>
  </si>
  <si>
    <t>For K-12 E-rate Funding Year 2018 only: X2-120 bundle with dual radio 2x2 802.11ac AP (1.7Gbps total bandwidth), App Control, and 3 years XMS-Cloud. PoE compatible.</t>
  </si>
  <si>
    <t>For K-12 E-rate Funding Year 2018 only: X2-120 Wireless AP + Cloud bundle. Includes the following items: X2-120 AP with two 2x2 (867Mbps) 802.11ac radios, AOS-APPCON Application Control software license, and 3 Year XMS-Cloud right-to-use. List price of bundle is $605. Bundle does not include power injector.</t>
  </si>
  <si>
    <t>P</t>
  </si>
  <si>
    <t>XD2-230-ERATE-CLOUD3-2018</t>
  </si>
  <si>
    <t>For K-12 E-rate Funding Year 2018 only: XD2-230 bundle with one 3x3 Wave 2 802.11ac AP (3.9Gbps total bandwidth), App Control, and 3 years XMS-Cloud. PoE+ compatible.</t>
  </si>
  <si>
    <t>For K-12 E-rate Funding Year 2018 only: XD2-230 Wireless AP + Cloud bundle. Includes the following items: XD2-230 AP with one 3x3 802.11ac Wave 2 radio and one 3x3 2.4/5GHz programmable radio, AOS-APPCON Application Control software license, and 3 Year XMS-Cloud right-to-use. PoE+ compatible. List price of bundle is $855. Bundle does not include power injector</t>
  </si>
  <si>
    <t>XD2-240-ERATE-CLOUD3-2018</t>
  </si>
  <si>
    <t>For K-12 E-rate Funding Year 2018 only: XD2-240 Wireless AP + Cloud bundle. Includes the following items: XD2-240 AP with two 4x4 802.11ac Wave 2 radios, AOS-APPCON Application Control software license, and 3 Year XMS-Cloud right-to-use. PoE+ compatible. List price of bundle is $1455. Bundle does not include power injector</t>
  </si>
  <si>
    <t>XD4-130-ERATE-CLOUD3-2018</t>
  </si>
  <si>
    <t>For K-12 E-rate Funding Year 2018 only: XD4-130 E-rate bundle with 4 radio 3x3 802.11ac Wave 1 High Density AP (5.2Gbps total bandwidth), App Control, and 3 years XMS-Cloud. PoE+ compatible.</t>
  </si>
  <si>
    <t>For K-12 E-rate Funding Year 2018 only: XD4-130 Wireless AP + Cloud bundle. Includes the following items: XD4-130 AP with two 3x3 (1.3Gbps) 802.11ac radios, AOS-APPCON Application Control software license, and 3 Year XMS-Cloud right-to-use. List price of bundle is $1915. Bundle does not include power injector.</t>
  </si>
  <si>
    <t>XD4-240-ERATE-CLOUD3-2018</t>
  </si>
  <si>
    <t>For K-12 E-rate Funding Year 2018 only: XD4-240 E-rate bundle with 4 radio 4x4 802.11ac Wave 2 High Density AP (13.9Gbps total bandwidth), App Control, and 3 years XMS-Cloud.</t>
  </si>
  <si>
    <t>For K-12 E-rate Funding Year 2018 only: XD4-240 Wireless AP + Cloud bundle. Includes the following items: XD4-240 AP with two 4x4 802.11ac Wave 2 radios, AOS-APPCON Application Control software license, and 3 Year XMS-Cloud right-to-use. List price of bundle is $2515. Bundle does not include power injector.</t>
  </si>
  <si>
    <t>X2-120-ERATE-CLOUD5-2018</t>
  </si>
  <si>
    <t>For K-12 E-rate Funding Year 2018 only: X2-120 bundle with dual radio 2x2 802.11ac AP (1.7Gbps total bandwidth), App Control, and 5 years XMS-Cloud. PoE compatible.</t>
  </si>
  <si>
    <t>For K-12 E-rate Funding Year 2018 only: X2-120 Wireless AP + Cloud bundle. Includes the following items: X2-120 two radio 2x2 11ac Wave 1 AP, AOS-APPCON Application Control software license, and 5 Year XMS-Cloud right-to-use. List price of bundle is $685. Bundle does not include power injector.</t>
  </si>
  <si>
    <t>XD2-230-ERATE-CLOUD5-2018</t>
  </si>
  <si>
    <t>For K-12 E-rate Funding Year 2018 only: XD2-230 Wireless AP + Cloud bundle. Includes the following items: XD2-230 AP with one 3x3 802.11ac Wave 2 radio and one 3x3 2.4/5GHz programmable radio, AOS-APPCON Application Control software license, and 5 Year XMS-Cloud right-to-use. List price of bundle is $935. Bundle does not include power injector.</t>
  </si>
  <si>
    <t>XD2-240-ERATE-CLOUD5-2018</t>
  </si>
  <si>
    <t>For K-12 E-rate Funding Year 2018 only: XD2-240 Wireless AP + Cloud bundle. Includes the following items: XD2-240 two radio 4x4 11ac Wave 2 AP, AOS-APPCON Application Control software license, and 5 Year XMS-Cloud right-to-use. List price of bundle is $1535. Bundle does not include power injector.</t>
  </si>
  <si>
    <t>XD4-130-ERATE-CLOUD5-2018</t>
  </si>
  <si>
    <t>For K-12 E-rate Funding Year 2018 only: XD4-130 Wireless AP + Cloud bundle. Includes the following items: XD4-130 4 radio 3x3 11ac Wave 1 High Density AP, AOS-APPCON Application Control software license, and 5 Year XMS-Cloud right-to-use. List price of bundle is $2075. Bundle does not include power injector.</t>
  </si>
  <si>
    <t>XD4-240-ERATE-CLOUD5-2018</t>
  </si>
  <si>
    <t>For K-12 E-rate Funding Year 2018 only: XD4-240 Wireless AP + Cloud bundle. Includes the following items: XD4-240 4 radio 4x4 11ac Wave 2 High Density AP, AOS-APPCON Application Control software license, and 5 Year XMS-Cloud right-to-use. List price of bundle is $2675. Bundle does not include power injector.</t>
  </si>
  <si>
    <t>X2-120-ERATE-3-2018</t>
  </si>
  <si>
    <t>For K-12 E-rate Funding Year 2018 only: X2-120 bundle with dual radio 2x2 802.11ac AP (1.7Gbps total bandwidth), App Control, and 3 years SW and HW Premium Support. PoE compatible.</t>
  </si>
  <si>
    <t>For K-12 E-rate Funding Year 2018 only: X2-120 Wireless AP bundle for use with XMS-Enterprise. Includes the following items: X2-120 AP with two 2x2 (867Mbps) 802.11ac radios, AOS-APPCON Application Control software license, and 3 Year SW and HW support. List price of bundle is $478. Bundle does not include XMS-Enterprise license or power injector.</t>
  </si>
  <si>
    <t>XD2-230-ERATE-3-2018</t>
  </si>
  <si>
    <t>For K-12 E-rate Funding Year 2018 only: XD2-230 bundle with one 3x3 Wave 2 802.11ac AP (3.9Gbps total bandwidth), App Control, and 3 years SW and HW Premium Support. PoE+ compatible.</t>
  </si>
  <si>
    <t>For K-12 E-rate Funding Year 2018 only: XD2-230 Wireless AP + bundle for use with XMS-Enterprise. Includes the following items: XD2-230 AP with one 3x3 802.11ac Wave 2 radio and one 3x3 2.4/5GHz programmable radio, AOS-APPCON Application Control software license, and 3 Year SW and HW Premium Support. PoE+ compatible. List price of bundle is $779. Bundle does not include XMS-Enterprise license or power injector.</t>
  </si>
  <si>
    <t>XD2-240-ERATE-3-2018</t>
  </si>
  <si>
    <t>For K-12 E-rate Funding Year 2018 only: XD2-240 bundle with one 4x4 Wave 2 802.11ac AP (6.9Gbps total bandwidth), App Control, and 3 years SW and HW Premium Support. PoE+ compatible.</t>
  </si>
  <si>
    <t>For K-12 E-rate Funding Year 2018 only: XD2-240 Wireless AP + bundle for use with XMS-Enterprise. Includes the following items: XD2-240 AP with two 4x4 802.11ac Wave 2 radios, AOS-APPCON Application Control software license, and 3 Year SW and HW Premium Support. PoE+ compatible. List price of bundle is $1379. Bundle does not include XMS-Enterprise license or power injector.</t>
  </si>
  <si>
    <t>XD4-130-ERATE-3-2018</t>
  </si>
  <si>
    <t>For K-12 E-rate Funding Year 2018 only: XD4-130 E-rate bundle with 4 radio 3x3 802.11ac Wave 1 High Density AP (5.2Gbps total bandwidth), App Control, and 3 years SW and HW Premium Support. PoE+ compatible.</t>
  </si>
  <si>
    <t>For K-12 E-rate Funding Year 2018 only: XD4-130 Wireless AP + bundle for use with XMS-Enterprise. Includes the following items: XD4-130 AP with four 3x3 (1.3Gbps) 802.11ac radios, AOS-APPCON Application Control software license, and 3 Year SW and HW Premium Support. List price of bundle is $1717. Bundle does not include XMS-Enterprise license or power injector.</t>
  </si>
  <si>
    <t>XD4-240-ERATE-3-2018</t>
  </si>
  <si>
    <t>For K-12 E-rate Funding Year 2018 only: XD4-240 E-rate bundle with 4 radio 4x4 802.11ac Wave 2 High Density AP (13.9Gbps total bandwidth), App Control, and 3 years SW and HW Premium Support.</t>
  </si>
  <si>
    <t>For K-12 E-rate Funding Year 2018 only: XD4-240 Wireless AP + bundle for use with XMS-Enterprise. Includes the following items: XD4-240 AP with four 4x4 802.11ac Wave 2 radios, AOS-APPCON Application Control software license, and 3 Year SW and HW Premium Support. List price of bundle is $2317. Bundle does not include XMS-Enterprise license or power injector.</t>
  </si>
  <si>
    <t>X2-120-ERATE-5-2018</t>
  </si>
  <si>
    <t>For K-12 E-rate Funding Year 2018 only: X2-120 bundle with dual radio 2x2 802.11ac AP (1.7Gbps total bandwidth), App Control, and 5 years SW and HW Premium Support. PoE compatible.</t>
  </si>
  <si>
    <t>For K-12 E-rate Funding Year 2018 only: X2-120 Wireless AP bundle for use with XMS-Enterprise. Includes the following items: X2-120 two radio 2x2 11ac Wave 1 AP, AOS-APPCON Application Control software license, and 5 Year SW and HW support. List price of bundle is $497. Bundle does not include XMS-Enterprise license or power injector.</t>
  </si>
  <si>
    <t>XD2-230-ERATE-5-2018</t>
  </si>
  <si>
    <t>For K-12 E-rate Funding Year 2018 only: XD2-240 bundle with one 4x4 Wave 2 802.11ac AP (6.9Gbps total bandwidth), App Control, and 5 years SW and HW Premium Support. PoE+ compatible.</t>
  </si>
  <si>
    <t>For K-12 E-rate Funding Year 2018 only: XD2-230 Wireless AP + bundle for use with XMS-Enterprise. Includes the following items: XD2-230 AP with one 3x3 802.11ac Wave 2 radio and one 3x3 2.4/5GHz programmable radio, AOS-APPCON Application Control software license, and 5 Year SW and HW Premium Support. List price of bundle is $826. Bundle does not include XMS-Enterprise license or power injector.</t>
  </si>
  <si>
    <t>XD2-240-ERATE-5-2018</t>
  </si>
  <si>
    <t>For K-12 E-rate Funding Year 2018 only: XD2-230 bundle with one 3x3 Wave 2 802.11ac AP (3.9Gbps total bandwidth), App Control, and 5 years SW and HW Premium Support. PoE+ compatible.</t>
  </si>
  <si>
    <t>For K-12 E-rate Funding Year 2018 only: XD2-240 Wireless AP + bundle for use with XMS-Enterprise. Includes the following items: XD2-240 two radio 4x4 11ac Wave 2 AP, AOS-APPCON Application Control software license, and 5 Year SW and HW Premium Support. List price of bundle is $1426. Bundle does not include XMS-Enterprise license or power injector.</t>
  </si>
  <si>
    <t>XD4-130-ERATE-5-2018</t>
  </si>
  <si>
    <t>For K-12 E-rate Funding Year 2018 only: XD4-130 E-rate bundle with 4 radio 3x3 802.11ac Wave 1 High Density AP (5.2Gbps total bandwidth), App Control, and 5 years SW and HW Premium Support. PoE+ compatible.</t>
  </si>
  <si>
    <t>For K-12 E-rate Funding Year 2018 only: XD4-130 Wireless AP + bundle for use with XMS-Enterprise. Includes the following items: XD4-130 4 radio 3x3 11ac Wave 1 High Density AP, AOS-APPCON Application Control software license, and 5 Year SW and HW Premium Support. List price of bundle is $1786. Bundle does not include XMS-Enterprise license or power injector.</t>
  </si>
  <si>
    <t>XD4-240-ERATE-5-2018</t>
  </si>
  <si>
    <t>For K-12 E-rate Funding Year 2018 only: XD4-240 E-rate bundle with 4 radio 4x4 802.11ac Wave 2 High Density AP (13.9Gbps total bandwidth), App Control, and 5 years SW and HW Premium Support.</t>
  </si>
  <si>
    <t>For K-12 E-rate Funding Year 2018 only: XD4-240 Wireless AP + bundle for use with XMS-Enterprise. Includes the following items: XD4-240 4 radio 4x4 11ac Wave 2 High Density AP, AOS-APPCON Application Control software license, and 5 Year SW and HW Premium Support. List price of bundle is $2386. Bundle does not include XMS-Enterprise license or power injector.</t>
  </si>
  <si>
    <t>Bundles - 2016 and 2017</t>
  </si>
  <si>
    <t>X2-120-ERATE-CLOUD</t>
  </si>
  <si>
    <t>For K-12 E-rate Funding Year 2016 only: X2-120 bundle with dual radio 2x2 802.11ac AP (1.7Gbps total bandwidth) and 3 years XMS-Cloud. PoE compatible.</t>
  </si>
  <si>
    <t>For K-12 E-rate Funding Year 2016 only: X2-120 Wireless AP + Cloud bundle. Includes the following items: X2-120 AP with two 2x2 (867Mbps) 802.11ac radios, and 3 Year XMS-Cloud right-to-use. List price of bundle is $605. Bundle does not include power injector.</t>
  </si>
  <si>
    <t>X2-120-ERATE-CLOUD-5</t>
  </si>
  <si>
    <t>For K-12 E-rate Funding Year 2016 only: X2-120 bundle with dual radio 2x2 802.11ac AP (1.7Gbps total bandwidth) and 5 years XMS-Cloud. PoE compatible.</t>
  </si>
  <si>
    <t>For K-12 E-rate Funding Year 2016 only: X2-120 Wireless AP + Cloud bundle. Includes the following items: X2-120 two radio 2x2 11ac Wave 1 AP, and 5 Year XMS-Cloud right-to-use. List price of bundle is $685. Bundle does not include power injector.</t>
  </si>
  <si>
    <t>XR-630-ERATE-CLOUD-5</t>
  </si>
  <si>
    <t>For K-12 E-rate Funding Year 2016 only: XR-630 bundle with 3x3 802.11ac Wave 1 (2.6Gbps total bandwidth), App Control, mounting bracket, and 5 years XMS-Cloud. PoE+ compatible.</t>
  </si>
  <si>
    <t>For K-12 E-rate Funding Year 2016 only: XR-630 Wireless AP + Cloud bundle. Includes the following items: XR-630 two radio 3x3 11ac Wave 1 AP, AOS-11AC 802.11ac license, AOS-APPCON Application Control software license, XE-500-MOUNT mounting bracket, and 5 Year XMS-Cloud right-to-use. List price of bundle is $1227. Bundle does not include power injector.</t>
  </si>
  <si>
    <t>XR-630-ERATE-CLOUD</t>
  </si>
  <si>
    <t>For K-12 E-rate Funding Year 2016 only: XR-630 bundle with 3x3 802.11ac Wave 1 (2.6Gbps total bandwidth), App Control, mounting bracket, and 3 years XMS-Cloud. PoE+ compatible.</t>
  </si>
  <si>
    <t>For K-12 E-rate Funding Year 2016 only: XR-630 Wireless AP + Cloud bundle. Includes the following items: XR-630 AP with two 3x3 (1.3Gbps) 802.11ac radios, AOS-11AC 802.11ac license, AOS-APPCON Application Control software license, XE-500-MOUNT mounting bracket, and 3 Year XMS-Cloud right-to-use. List price of bundle is $1147. Bundle does not include power injector.</t>
  </si>
  <si>
    <t>XD2-240-ERATE-CLOUD</t>
  </si>
  <si>
    <t>For K-12 E-rate Funding Year 2016 only: XD2-240 bundle with one 4x4 Wave 2 802.11ac AP (6.9Gbps total bandwidth), App Control, and 3 years XMS-Cloud. PoE+ compatible.</t>
  </si>
  <si>
    <t>For K-12 E-rate Funding Year 2016 only: XD2-240 Wireless AP + Cloud bundle. Includes the following items: XD2-240 AP with two 4x4 802.11ac Wave 2 radios, AOS-APPCON Application Control software license, and 3 Year XMS-Cloud right-to-use. PoE+ compatible. List price of bundle is $1455. Bundle does not include power injector</t>
  </si>
  <si>
    <t>XD2-240-ERATE-CLOUD-5</t>
  </si>
  <si>
    <t>For K-12 E-rate Funding Year 2016 only: XD2-240 bundle with one 4x4 Wave 2 802.11ac AP (6.9Gbps total bandwidth), App Control, and 5 years XMS-Cloud. PoE+ compatible.</t>
  </si>
  <si>
    <t>For K-12 E-rate Funding Year 2016 only: XD2-240 Wireless AP + Cloud bundle. Includes the following items: XD2-240 two radio 4x4 11ac Wave 2 AP, AOS-APPCON Application Control software license, and 5 Year XMS-Cloud right-to-use. List price of bundle is $1535. Bundle does not include power injector.</t>
  </si>
  <si>
    <t>XD4-240-ERATE-CLOUD</t>
  </si>
  <si>
    <t>For K-12 E-rate Funding Year 2016 only: XD4-240 E-rate bundle with 4 radio 4x4 802.11ac Wave 2 High Density AP (13.9Gbps total bandwidth), App Control, and 3 years XMS-Cloud.</t>
  </si>
  <si>
    <t>For K-12 E-rate Funding Year 2016 only: XD4-240 Wireless AP + Cloud bundle. Includes the following items: XD4-240 AP with two 4x4 802.11ac Wave 2 radios, AOS-APPCON Application Control software license, and 3 Year XMS-Cloud right-to-use. List price of bundle is $2515. Bundle does not include power injector.</t>
  </si>
  <si>
    <t>XD4-240-ERATE-CLOUD-5</t>
  </si>
  <si>
    <t>For K-12 E-rate Funding Year 2016 only: XD4-240 E-rate bundle with 4 radio 4x4 802.11ac Wave 2 High Density AP (13.9Gbps total bandwidth), App Control, and 5 years XMS-Cloud.</t>
  </si>
  <si>
    <t>For K-12 E-rate Funding Year 2016 only: XD4-240 Wireless AP + Cloud bundle. Includes the following items: XD4-240 4 radio 4x4 11ac Wave 2 High Density AP, AOS-APPCON Application Control software license, and 5 Year XMS-Cloud right-to-use. List price of bundle is $2675. Bundle does not include power injector.</t>
  </si>
  <si>
    <t>XD4-130-ERATE-CLOUD-5</t>
  </si>
  <si>
    <t>For K-12 E-rate Funding Year 2016 only: XD4-130 E-rate bundle with 4 radio 3x3 802.11ac Wave 1 High Density AP (5.2Gbps total bandwidth), App Control, and 5 years XMS-Cloud. PoE+ compatible.</t>
  </si>
  <si>
    <t>For K-12 E-rate Funding Year 2016 only: XD4-130 Wireless AP + Cloud bundle. Includes the following items: XD4-130 4 radio 3x3 11ac Wave 1 High Density AP, AOS-APPCON Application Control software license, and 5 Year XMS-Cloud right-to-use. List price of bundle is $2075. Bundle does not include power injector.</t>
  </si>
  <si>
    <t>XD4-130-ERATE-CLOUD</t>
  </si>
  <si>
    <t>For K-12 E-rate Funding Year 2016 only: XD4-130 E-rate bundle with 4 radio 3x3 802.11ac Wave 1 High Density AP (5.2Gbps total bandwidth), App Control, and 3 years XMS-Cloud. PoE+ compatible.</t>
  </si>
  <si>
    <t>For K-12 E-rate Funding Year 2016 only: XD4-130 Wireless AP + Cloud bundle. Includes the following items: XD4-130 AP with two 3x3 (1.3Gbps) 802.11ac radios, AOS-APPCON Application Control software license, and 3 Year XMS-Cloud right-to-use. List price of bundle is $1915. Bundle does not include power injector.</t>
  </si>
  <si>
    <t>X2-120-ERATE</t>
  </si>
  <si>
    <t>For K-12 E-rate Funding Year 2016 only: X2-120 bundle with dual radio 2x2 802.11ac AP (1.7Gbps total bandwidth) and 3 years SW and HW Premium Support. PoE compatible.</t>
  </si>
  <si>
    <t>For K-12 E-rate Funding Year 2016 only: X2-120 Wireless AP bundle for use with XMS-Enterprise. Includes the following items: X2-120 AP with two 2x2 (867Mbps) 802.11ac radios and 3 Year SW and HW support. List price of bundle is $478. Bundle does not include XMS-Enterprise license or power injector.</t>
  </si>
  <si>
    <t>X2-120-ERATE-5</t>
  </si>
  <si>
    <t>For K-12 E-rate Funding Year 2016 only: X2-120 bundle with dual radio 2x2 802.11ac AP (1.7Gbps total bandwidth) and 5 years SW and HW Premium Support. PoE compatible.</t>
  </si>
  <si>
    <t>For K-12 E-rate Funding Year 2016 only: X2-120 Wireless AP bundle for use with XMS-Enterprise. Includes the following items: X2-120 two radio 2x2 11ac Wave 1 AP and 5 Year SW and HW support. List price of bundle is $497. Bundle does not include XMS-Enterprise license or power injector.</t>
  </si>
  <si>
    <t>XR-630-ERATE-5</t>
  </si>
  <si>
    <t>For K-12 E-rate Funding Year 2016 only: XR-630 bundle with 3x3 802.11ac Wave 1 (2.6Gbps total bandwidth), App Control, mounting bracket, and 5 years SW and HW Premium Support. PoE+ compatible.</t>
  </si>
  <si>
    <t>For K-12 E-rate Funding Year 2016 only: XR-630 Wireless AP + bundle for use with XMS-Enterprise. Includes the following items: XR-630 two radio 3x3 11ac Wave 1 AP, AOS-11AC 802.11ac license, AOS-APPCON Application Control software license, XE-500-MOUNT mounting bracket, and 5 Year SW and HW Premium Support. List price of bundle is $1091. Bundle does not include XMS-Enterprise license or power injector.</t>
  </si>
  <si>
    <t>XR-630-ERATE</t>
  </si>
  <si>
    <t>For K-12 E-rate Funding Year 2016 only: XR-630 bundle with 3x3 802.11ac Wave 1 (2.6Gbps total bandwidth), App Control, mounting bracket, and 3 years SW and HW Premium Support. PoE+ compatible.</t>
  </si>
  <si>
    <t>For K-12 E-rate Funding Year 2016 only: XR-630 Wireless AP + bundle for use with XMS-Enterprise. Includes the following items: XR-630 AP with two 3x3 (1.3Gbps) 802.11ac radios, AOS-11AC 802.11ac license, AOS-APPCON Application Control software license, XE-500-MOUNT mounting bracket, and 3 Year SW and HW Premium Support. List price of bundle is $1053. Bundle does not include XMS-Enterprise license or power injector.</t>
  </si>
  <si>
    <t>XD2-240-ERATE</t>
  </si>
  <si>
    <t>For K-12 E-rate Funding Year 2016 only: XD2-240 bundle with one 4x4 Wave 2 802.11ac AP (6.9Gbps total bandwidth), App Control, and 3 years SW and HW Premium Support. PoE+ compatible.</t>
  </si>
  <si>
    <t>For K-12 E-rate Funding Year 2016 only: XD2-240 Wireless AP + bundle for use with XMS-Enterprise. Includes the following items: XD2-240 AP with two 4x4 802.11ac Wave 2 radios, AOS-APPCON Application Control software license, and 3 Year SW and HW Premium Support. PoE+ compatible. List price of bundle is $1379. Bundle does not include XMS-Enterprise license or power injector.</t>
  </si>
  <si>
    <t>XD2-240-ERATE-5</t>
  </si>
  <si>
    <t>For K-12 E-rate Funding Year 2016 only: XD2-240 bundle with one 4x4 Wave 2 802.11ac AP (6.9Gbps total bandwidth), App Control, and 5 years SW and HW Premium Support. PoE+ compatible.</t>
  </si>
  <si>
    <t>For K-12 E-rate Funding Year 2016 only: XD2-240 Wireless AP + bundle for use with XMS-Enterprise. Includes the following items: XD2-240 two radio 4x4 11ac Wave 2 AP, AOS-APPCON Application Control software license, and 5 Year SW and HW Premium Support. List price of bundle is $1426. Bundle does not include XMS-Enterprise license or power injector.</t>
  </si>
  <si>
    <t>XD4-130-ERATE-5</t>
  </si>
  <si>
    <t>For K-12 E-rate Funding Year 2016 only: XD4-130 E-rate bundle with 4 radio 3x3 802.11ac Wave 1 High Density AP (5.2Gbps total bandwidth), App Control, and 5 years SW and HW Premium Support. PoE+ compatible.</t>
  </si>
  <si>
    <t>For K-12 E-rate Funding Year 2016 only: XD4-130 Wireless AP + bundle for use with XMS-Enterprise. Includes the following items: XD4-130 4 radio 3x3 11ac Wave 1 High Density AP, AOS-APPCON Application Control software license, and 5 Year SW and HW Premium Support. List price of bundle is $1786. Bundle does not include XMS-Enterprise license or power injector.</t>
  </si>
  <si>
    <t>XD4-130-ERATE</t>
  </si>
  <si>
    <t>For K-12 E-rate Funding Year 2016 only: XD4-130 E-rate bundle with 4 radio 3x3 802.11ac Wave 1 High Density AP (5.2Gbps total bandwidth), App Control, and 3 years SW and HW Premium Support. PoE+ compatible.</t>
  </si>
  <si>
    <t>For K-12 E-rate Funding Year 2016 only: XD4-130 Wireless AP + bundle for use with XMS-Enterprise. Includes the following items: XD4-130 AP with two 3x3 (1.3Gbps) 802.11ac radios, AOS-APPCON Application Control software license, and 3 Year SW and HW Premium Support. List price of bundle is $1717. Bundle does not include XMS-Enterprise license or power injector.</t>
  </si>
  <si>
    <t>XD4-240-ERATE</t>
  </si>
  <si>
    <t>For K-12 E-rate Funding Year 2016 only: XD4-240 E-rate bundle with 4 radio 4x4 802.11ac Wave 2 High Density AP (13.9Gbps total bandwidth), App Control, and 3 years SW and HW Premium Support.</t>
  </si>
  <si>
    <t>For K-12 E-rate Funding Year 2016 only: XD4-240 Wireless AP + bundle for use with XMS-Enterprise. Includes the following items: XD4-240 AP with two 4x4 802.11ac Wave 2 radios, AOS-APPCON Application Control software license, and 3 Year SW and HW Premium Support. List price of bundle is $2317. Bundle does not include XMS-Enterprise license or power injector.</t>
  </si>
  <si>
    <t>XD4-240-ERATE-5</t>
  </si>
  <si>
    <t>For K-12 E-rate Funding Year 2016 only: XD4-240 E-rate bundle with 4 radio 4x4 802.11ac Wave 2 High Density AP (13.9Gbps total bandwidth), App Control, and 5 years SW and HW Premium Support.</t>
  </si>
  <si>
    <t>For K-12 E-rate Funding Year 2016 only: XD4-240 Wireless AP + bundle for use with XMS-Enterprise. Includes the following items: XD4-240 4 radio 4x4 11ac Wave 2 High Density AP, AOS-APPCON Application Control software license, and 5 Year SW and HW Premium Support. List price of bundle is $2386. Bundle does not include XMS-Enterprise license or power injector.</t>
  </si>
  <si>
    <t>X2-120-ERATE-CLOUD3-2017</t>
  </si>
  <si>
    <t>For K-12 E-rate Funding Year 2017 only: X2-120 bundle with dual radio 2x2 802.11ac AP (1.7Gbps total bandwidth), App Control, and 3 years XMS-Cloud. PoE compatible.</t>
  </si>
  <si>
    <t>For K-12 E-rate Funding Year 2017 only: X2-120 Wireless AP + Cloud bundle. Includes the following items: X2-120 AP with two 2x2 (867Mbps) 802.11ac radios, AOS-APPCON Application Control software license, and 3 Year XMS-Cloud right-to-use. List price of bundle is $605. Bundle does not include power injector.</t>
  </si>
  <si>
    <t>XD2-230-ERATE-CLOUD3-2017</t>
  </si>
  <si>
    <t>For K-12 E-rate Funding Year 2017 only: XD2-230 bundle with one 3x3 Wave 2 802.11ac AP (3.9Gbps total bandwidth), App Control, and 3 years XMS-Cloud. PoE+ compatible.</t>
  </si>
  <si>
    <t>For K-12 E-rate Funding Year 2017 only: XD2-230 Wireless AP + Cloud bundle. Includes the following items: XD2-230 AP with one 3x3 802.11ac Wave 2 radio and one 3x3 2.4/5GHz programmable radio, AOS-APPCON Application Control software license, and 3 Year XMS-Cloud right-to-use. PoE+ compatible. List price of bundle is $855. Bundle does not include power injector</t>
  </si>
  <si>
    <t>XD2-240-ERATE-CLOUD3-2017</t>
  </si>
  <si>
    <t>For K-12 E-rate Funding Year 2017 only: XD2-240 bundle with one 4x4 Wave 2 802.11ac AP (6.9Gbps total bandwidth), App Control, and 3 years XMS-Cloud. PoE+ compatible.</t>
  </si>
  <si>
    <t>For K-12 E-rate Funding Year 2017 only: XD2-240 Wireless AP + Cloud bundle. Includes the following items: XD2-240 AP with two 4x4 802.11ac Wave 2 radios, AOS-APPCON Application Control software license, and 3 Year XMS-Cloud right-to-use. PoE+ compatible. List price of bundle is $1455. Bundle does not include power injector</t>
  </si>
  <si>
    <t>XD4-130-ERATE-CLOUD3-2017</t>
  </si>
  <si>
    <t>For K-12 E-rate Funding Year 2017 only: XD4-130 E-rate bundle with 4 radio 3x3 802.11ac Wave 1 High Density AP (5.2Gbps total bandwidth), App Control, and 3 years XMS-Cloud. PoE+ compatible.</t>
  </si>
  <si>
    <t>For K-12 E-rate Funding Year 2017 only: XD4-130 Wireless AP + Cloud bundle. Includes the following items: XD4-130 AP with two 3x3 (1.3Gbps) 802.11ac radios, AOS-APPCON Application Control software license, and 3 Year XMS-Cloud right-to-use. List price of bundle is $1915. Bundle does not include power injector.</t>
  </si>
  <si>
    <t>XD4-240-ERATE-CLOUD3-2017</t>
  </si>
  <si>
    <t>For K-12 E-rate Funding Year 2017 only: XD4-240 E-rate bundle with 4 radio 4x4 802.11ac Wave 2 High Density AP (13.9Gbps total bandwidth), App Control, and 3 years XMS-Cloud.</t>
  </si>
  <si>
    <t>For K-12 E-rate Funding Year 2017 only: XD4-240 Wireless AP + Cloud bundle. Includes the following items: XD4-240 AP with two 4x4 802.11ac Wave 2 radios, AOS-APPCON Application Control software license, and 3 Year XMS-Cloud right-to-use. List price of bundle is $2515. Bundle does not include power injector.</t>
  </si>
  <si>
    <t>X2-120-ERATE-CLOUD5-2017</t>
  </si>
  <si>
    <t>For K-12 E-rate Funding Year 2017 only: X2-120 bundle with dual radio 2x2 802.11ac AP (1.7Gbps total bandwidth), App Control, and 5 years XMS-Cloud. PoE compatible.</t>
  </si>
  <si>
    <t>For K-12 E-rate Funding Year 2017 only: X2-120 Wireless AP + Cloud bundle. Includes the following items: X2-120 two radio 2x2 11ac Wave 1 AP, AOS-APPCON Application Control software license, and 5 Year XMS-Cloud right-to-use. List price of bundle is $685. Bundle does not include power injector.</t>
  </si>
  <si>
    <t>XD2-240-ERATE-CLOUD5-2017</t>
  </si>
  <si>
    <t>For K-12 E-rate Funding Year 2017 only: XD2-240 bundle with one 4x4 Wave 2 802.11ac AP (6.9Gbps total bandwidth), App Control, and 5 years XMS-Cloud. PoE+ compatible.</t>
  </si>
  <si>
    <t>For K-12 E-rate Funding Year 2017 only: XD2-240 Wireless AP + Cloud bundle. Includes the following items: XD2-240 two radio 4x4 11ac Wave 2 AP, AOS-APPCON Application Control software license, and 5 Year XMS-Cloud right-to-use. List price of bundle is $1535. Bundle does not include power injector.</t>
  </si>
  <si>
    <t>XD2-230-ERATE-CLOUD5-2017</t>
  </si>
  <si>
    <t>For K-12 E-rate Funding Year 2017 only: XD2-230 bundle with one 3x3 Wave 2 802.11ac AP (3.9Gbps total bandwidth), App Control, and 5 years XMS-Cloud. PoE+ compatible.</t>
  </si>
  <si>
    <t>For K-12 E-rate Funding Year 2017 only: XD2-230 Wireless AP + Cloud bundle. Includes the following items: XD2-230 AP with one 3x3 802.11ac Wave 2 radio and one 3x3 2.4/5GHz programmable radio, AOS-APPCON Application Control software license, and 5 Year XMS-Cloud right-to-use. List price of bundle is $935. Bundle does not include power injector.</t>
  </si>
  <si>
    <t>XD4-130-ERATE-CLOUD5-2017</t>
  </si>
  <si>
    <t>For K-12 E-rate Funding Year 2017 only: XD4-130 Wireless AP + Cloud bundle. Includes the following items: XD4-130 4 radio 3x3 11ac Wave 1 High Density AP, AOS-APPCON Application Control software license, and 5 Year XMS-Cloud right-to-use. List price of bundle is $2075. Bundle does not include power injector.</t>
  </si>
  <si>
    <t>XD4-240-ERATE-CLOUD5-2017</t>
  </si>
  <si>
    <t>For K-12 E-rate Funding Year 2017 only: XD4-240 Wireless AP + Cloud bundle. Includes the following items: XD4-240 4 radio 4x4 11ac Wave 2 High Density AP, AOS-APPCON Application Control software license, and 5 Year XMS-Cloud right-to-use. List price of bundle is $2675. Bundle does not include power injector.</t>
  </si>
  <si>
    <t>X2-120-ERATE-3-2017</t>
  </si>
  <si>
    <t>For K-12 E-rate Funding Year 2017 only: X2-120 bundle with dual radio 2x2 802.11ac AP (1.7Gbps total bandwidth), App Control, and 3 years SW and HW Premium Support. PoE compatible.</t>
  </si>
  <si>
    <t>For K-12 E-rate Funding Year 2017 only: X2-120 Wireless AP bundle for use with XMS-Enterprise. Includes the following items: X2-120 AP with two 2x2 (867Mbps) 802.11ac radios, AOS-APPCON Application Control software license, and 3 Year SW and HW support. List price of bundle is $478. Bundle does not include XMS-Enterprise license or power injector.</t>
  </si>
  <si>
    <t>XD2-230-ERATE-3-2017</t>
  </si>
  <si>
    <t>For K-12 E-rate Funding Year 2017 only: XD2-230 bundle with one 3x3 Wave 2 802.11ac AP (3.9Gbps total bandwidth), App Control, and 3 years SW and HW Premium Support. PoE+ compatible.</t>
  </si>
  <si>
    <t>For K-12 E-rate Funding Year 2017 only: XD2-230 Wireless AP + bundle for use with XMS-Enterprise. Includes the following items: XD2-230 AP with one 3x3 802.11ac Wave 2 radio and one 3x3 2.4/5GHz programmable radio, AOS-APPCON Application Control software license, and 3 Year SW and HW Premium Support. PoE+ compatible. List price of bundle is $779. Bundle does not include XMS-Enterprise license or power injector.</t>
  </si>
  <si>
    <t>XD2-240-ERATE-3-2017</t>
  </si>
  <si>
    <t>For K-12 E-rate Funding Year 2017 only: XD2-240 bundle with one 4x4 Wave 2 802.11ac AP (6.9Gbps total bandwidth), App Control, and 3 years SW and HW Premium Support. PoE+ compatible.</t>
  </si>
  <si>
    <t>For K-12 E-rate Funding Year 2017 only: XD2-240 Wireless AP + bundle for use with XMS-Enterprise. Includes the following items: XD2-240 AP with two 4x4 802.11ac Wave 2 radios, AOS-APPCON Application Control software license, and 3 Year SW and HW Premium Support. PoE+ compatible. List price of bundle is $1379. Bundle does not include XMS-Enterprise license or power injector.</t>
  </si>
  <si>
    <t>XD4-130-ERATE-3-2017</t>
  </si>
  <si>
    <t>For K-12 E-rate Funding Year 2017 only: XD4-130 E-rate bundle with 4 radio 3x3 802.11ac Wave 1 High Density AP (5.2Gbps total bandwidth), App Control, and 3 years SW and HW Premium Support. PoE+ compatible.</t>
  </si>
  <si>
    <t>For K-12 E-rate Funding Year 2017 only: XD4-130 Wireless AP + bundle for use with XMS-Enterprise. Includes the following items: XD4-130 AP with four 3x3 (1.3Gbps) 802.11ac radios, AOS-APPCON Application Control software license, and 3 Year SW and HW Premium Support. List price of bundle is $1717. Bundle does not include XMS-Enterprise license or power injector.</t>
  </si>
  <si>
    <t>XD4-240-ERATE-3-2017</t>
  </si>
  <si>
    <t>For K-12 E-rate Funding Year 2017 only: XD4-240 E-rate bundle with 4 radio 4x4 802.11ac Wave 2 High Density AP (13.9Gbps total bandwidth), App Control, and 3 years SW and HW Premium Support.</t>
  </si>
  <si>
    <t>For K-12 E-rate Funding Year 2017 only: XD4-240 Wireless AP + bundle for use with XMS-Enterprise. Includes the following items: XD4-240 AP with four 4x4 802.11ac Wave 2 radios, AOS-APPCON Application Control software license, and 3 Year SW and HW Premium Support. List price of bundle is $2317. Bundle does not include XMS-Enterprise license or power injector.</t>
  </si>
  <si>
    <t>X2-120-ERATE-5-2017</t>
  </si>
  <si>
    <t>For K-12 E-rate Funding Year 2017 only: X2-120 bundle with dual radio 2x2 802.11ac AP (1.7Gbps total bandwidth), App Control, and 5 years SW and HW Premium Support. PoE compatible.</t>
  </si>
  <si>
    <t>For K-12 E-rate Funding Year 2017 only: X2-120 Wireless AP bundle for use with XMS-Enterprise. Includes the following items: X2-120 two radio 2x2 11ac Wave 1 AP, AOS-APPCON Application Control software license, and 5 Year SW and HW support. List price of bundle is $497. Bundle does not include XMS-Enterprise license or power injector.</t>
  </si>
  <si>
    <t>XD2-240-ERATE-5-2017</t>
  </si>
  <si>
    <t>For K-12 E-rate Funding Year 2017 only: XD2-240 bundle with one 4x4 Wave 2 802.11ac AP (6.9Gbps total bandwidth), App Control, and 5 years SW and HW Premium Support. PoE+ compatible.</t>
  </si>
  <si>
    <t>For K-12 E-rate Funding Year 2017 only: XD2-240 Wireless AP + bundle for use with XMS-Enterprise. Includes the following items: XD2-240 two radio 4x4 11ac Wave 2 AP, AOS-APPCON Application Control software license, and 5 Year SW and HW Premium Support. List price of bundle is $1426. Bundle does not include XMS-Enterprise license or power injector.</t>
  </si>
  <si>
    <t>XD2-230-ERATE-5-2017</t>
  </si>
  <si>
    <t>For K-12 E-rate Funding Year 2017 only: XD2-230 bundle with one 3x3 Wave 2 802.11ac AP (3.9Gbps total bandwidth), App Control, and 5 years SW and HW Premium Support. PoE+ compatible.</t>
  </si>
  <si>
    <t>For K-12 E-rate Funding Year 2017 only: XD2-230 Wireless AP + bundle for use with XMS-Enterprise. Includes the following items: XD2-230 AP with one 3x3 802.11ac Wave 2 radio and one 3x3 2.4/5GHz programmable radio, AOS-APPCON Application Control software license, and 5 Year SW and HW Premium Support. List price of bundle is $826. Bundle does not include XMS-Enterprise license or power injector.</t>
  </si>
  <si>
    <t>XD4-130-ERATE-5-2017</t>
  </si>
  <si>
    <t>For K-12 E-rate Funding Year 2017 only: XD4-130 E-rate bundle with 4 radio 3x3 802.11ac Wave 1 High Density AP (5.2Gbps total bandwidth), App Control, and 5 years SW and HW Premium Support. PoE+ compatible.</t>
  </si>
  <si>
    <t>For K-12 E-rate Funding Year 2017 only: XD4-130 Wireless AP + bundle for use with XMS-Enterprise. Includes the following items: XD4-130 4 radio 3x3 11ac Wave 1 High Density AP, AOS-APPCON Application Control software license, and 5 Year SW and HW Premium Support. List price of bundle is $1786. Bundle does not include XMS-Enterprise license or power injector.</t>
  </si>
  <si>
    <t>XD4-240-ERATE-5-2017</t>
  </si>
  <si>
    <t>For K-12 E-rate Funding Year 2017 only: XD4-240 E-rate bundle with 4 radio 4x4 802.11ac Wave 2 High Density AP (13.9Gbps total bandwidth), App Control, and 5 years SW and HW Premium Support.</t>
  </si>
  <si>
    <t>For K-12 E-rate Funding Year 2017 only: XD4-240 Wireless AP + bundle for use with XMS-Enterprise. Includes the following items: XD4-240 4 radio 4x4 11ac Wave 2 High Density AP, AOS-APPCON Application Control software license, and 5 Year SW and HW Premium Support. List price of bundle is $2386. Bundle does not include XMS-Enterprise license or power injector.</t>
  </si>
  <si>
    <t>ANT-CAB-195-10-MM</t>
  </si>
  <si>
    <t>10' antenna cable for XR-520H antennas. Order 2 cables per antenna. Cable is LMR-195, male RP-TNC to male N connectors, and 10' in length.</t>
  </si>
  <si>
    <t>2.4GHz, 18dBi, 15 degree, 2x2 panel antenna with N-female connectors. Order antenna cables separately.</t>
  </si>
  <si>
    <t>5GHz, 18dBi, 15 degree, 2x2 panel antenna with N-female connectors. Order antenna cables separately.</t>
  </si>
  <si>
    <t>ANT-DIR30-2X2-01</t>
  </si>
  <si>
    <t>2.4GHz/5GHz, 14dBi, 35 degree, 2x2 panel antenna with N-female connectors. Order antenna cables separately.</t>
  </si>
  <si>
    <t>ANT-DIR60-2X2-01</t>
  </si>
  <si>
    <t>2.4GHz/5GHz, 8dBi, 60 degree, 2x2 panel antenna with N-female connectors. Order antenna cables separately.</t>
  </si>
  <si>
    <t>ANT-DIR90-2X2-01</t>
  </si>
  <si>
    <t>2.4GHz/5GHz, 6/7dBi, 90 degree, 2x2 panel antenna with N-female connectors. Order antenna cables separately.</t>
  </si>
  <si>
    <t>ANT-OMNI-1X1-02</t>
  </si>
  <si>
    <t>2.4GHz/5GHz, omni-directional 360 degree, 1x1 "rubber duck" antenna for XR-520H. Attaches directly to RP-TNC connector without the need for cables. Order one antenna per RP-TNC connector.</t>
  </si>
  <si>
    <t>ANT-OMNI-2X2-02</t>
  </si>
  <si>
    <t>2.4GHz/5GHz, 4dBi, omni-directional 360 degree, 2x2 antenna for XR-520H. Four antenna cables are integrated into the antenna, each 36" (0.91m) long and with male RP-TNC connectors.</t>
  </si>
  <si>
    <t>XE-6000-TBAR</t>
  </si>
  <si>
    <t>T-Bar Bracket compatible with Indoor enclosure, ceiling tile drop-in or surface mount with lockable door. Fits all XR and XD APs models.</t>
  </si>
  <si>
    <t>ANT-DIR15-2x2-2_4G-01</t>
  </si>
  <si>
    <t>ANT-DIR15-2x2-5_0G-01</t>
  </si>
  <si>
    <t>NFR Virtual Products</t>
  </si>
  <si>
    <r>
      <t xml:space="preserve">NFR Virtual Options </t>
    </r>
    <r>
      <rPr>
        <b/>
        <sz val="11"/>
        <rFont val="Arial"/>
        <family val="2"/>
      </rPr>
      <t>(selectable using NFR-VIRTUAL sku above)</t>
    </r>
  </si>
  <si>
    <t>NFR-STEELCENTRAL</t>
  </si>
  <si>
    <t>Eval SteelCentral AppResponse v2000</t>
  </si>
  <si>
    <t>Eval SteelCentral AppResponse VMon</t>
  </si>
  <si>
    <t>LEGACY Eval AppInternals Management Server</t>
  </si>
  <si>
    <t>Eval SteelCentral AppResponse 11  100v - 100 GB Disk</t>
  </si>
  <si>
    <t>Eval SteelCentral AppResponse 11  500v - 2 TB Disk</t>
  </si>
  <si>
    <t>Eval SteelCentral AppResponse 11  2000v - 8 TB Disk</t>
  </si>
  <si>
    <t>Eval SteelCentral AppResponse 11  Application Stream Analysis Module, small virtual appliances</t>
  </si>
  <si>
    <t>Eval SteelCentral AppResponse 11  Application Stream Analysis Module, models 100v, 500v</t>
  </si>
  <si>
    <t>Eval SteelCentral AppResponse 11  Web Transaction Analysis Module, small virtual appliances</t>
  </si>
  <si>
    <t>Eval SteelCentral AppResponse 11  Web Transaction Analysis Module, models 100v, 500v</t>
  </si>
  <si>
    <t>NFR-STEELHEAD-VIRTUAL</t>
  </si>
  <si>
    <t>Evaluation Virtual Steelhead VCX-10</t>
  </si>
  <si>
    <t>Evaluation Virtual Steelhead VCX-20</t>
  </si>
  <si>
    <t>Evaluation Virtual Steelhead VCX-30</t>
  </si>
  <si>
    <t>Evaluation Virtual Steelhead VCX-40</t>
  </si>
  <si>
    <t>Evaluation Virtual Steelhead VCX-50</t>
  </si>
  <si>
    <t>Evaluation Virtual Steelhead VCX-60</t>
  </si>
  <si>
    <t>Evaluation Virtual Steelhead VCX-70</t>
  </si>
  <si>
    <t>Evaluation Virtual Steelhead VCX-80</t>
  </si>
  <si>
    <t>Evaluation Virtual Steelhead VCX-90</t>
  </si>
  <si>
    <t>NFR Virtual SKU's</t>
  </si>
  <si>
    <t>For K-12 E-rate Funding Year 2017 only: XD4-240 E-rate bundle with 4 radio 4x4 802.11ac Wave 2 High Density AP (13.9 Gbps total bandwidth), App Control, and 5 years XMS-Cloud. PoE+ compatible.</t>
  </si>
  <si>
    <t>For K-12 E-rate Funding Year 2018 only: XD2-230 bundle with one 3x3 Wave 2 802.11ac AP (3.9 Gbps total bandwidth), App Control, and 5 years XMS-Cloud. PoE+ compatible.</t>
  </si>
  <si>
    <t>For K-12 E-rate Funding Year 2018 only: XD2-240 bundle with one 4x4 Wave 2 802.11ac AP (6.9 Gbps total bandwidth), App Control, and 5 years XMS-Cloud. PoE+ compatible.</t>
  </si>
  <si>
    <t>For K-12 E-rate Funding Year 2018 only: XD4-240 E-rate bundle with 4 radio 4x4 802.11ac Wave 3 High Density AP (13.9 Gbps total bandwidth), App Control, and 5 years XMS-Cloud. PoE+ compatible.</t>
  </si>
  <si>
    <t>EasyPass 1 month subscription for managing 1 radio with XMS-Cloud. Includes 1 month Gold Software support.</t>
  </si>
  <si>
    <t xml:space="preserve">Updated Product Bulletin    </t>
  </si>
  <si>
    <t>Pricelist updates</t>
  </si>
  <si>
    <t>Models: GX10000, INT9600</t>
  </si>
  <si>
    <t>Models - CX1555,5055,7055,EX1160,1260,1360, GCA2000, 3000</t>
  </si>
  <si>
    <t>Models - CX1555,5055,7055,EX1160,1260,1360</t>
  </si>
  <si>
    <t>Models - CX1555,5055,7055</t>
  </si>
  <si>
    <t>Models - CX1555,5055,7055, VCX5055, VCX7055, VCX-70 to VCX-110 (ESXi Only)</t>
  </si>
  <si>
    <t>SDR acceleration card (10GB) CX7055H</t>
  </si>
  <si>
    <t>Models - CX1555,5055,7055, EX1260,1360</t>
  </si>
  <si>
    <t>Models - CX5055/7055/EX1260/EX1360/GC2000/GC3000</t>
  </si>
  <si>
    <t>Models - EXA1160/1260/1360/GC3000</t>
  </si>
  <si>
    <t>Power supply for CX5055/7055/EX1260/ EX1360/GC2000/GC3000</t>
  </si>
  <si>
    <t>Models - xx50/CX1555,5055,7055,EX1160,1260,1360</t>
  </si>
  <si>
    <t>Per HDD replacement fee SH7050/CX7055/EX1360/CX3070/5070/7070/INT9600 system returned without disc,</t>
  </si>
  <si>
    <t>SCPS License on CX7055/CX7070</t>
  </si>
  <si>
    <t>Evaluation SCPS License on CX7055/CX7070</t>
  </si>
  <si>
    <t>Support SCPS License on 7055/7070 Series</t>
  </si>
  <si>
    <t>Support SCPS License on 7055/7070 Series (RASP)</t>
  </si>
  <si>
    <r>
      <t>·</t>
    </r>
    <r>
      <rPr>
        <sz val="7"/>
        <color rgb="FF000000"/>
        <rFont val="Times New Roman"/>
        <family val="1"/>
      </rPr>
      <t xml:space="preserve">         </t>
    </r>
    <r>
      <rPr>
        <b/>
        <sz val="11"/>
        <color rgb="FF000000"/>
        <rFont val="Arial"/>
        <family val="2"/>
      </rPr>
      <t>PROMO-1013:  SteelCentral Portal Promotion GOV-1</t>
    </r>
  </si>
  <si>
    <t>SC-PORTAL-PROMO-GOV-1          Promo discount N/A (Trigger sku)</t>
  </si>
  <si>
    <t>SCPRTL-FNDTN                          Promo discount = 100%</t>
  </si>
  <si>
    <t>MNT-SCPRTL-FNDTN-GOV-1  (1 year)     Standard discounts</t>
  </si>
  <si>
    <t xml:space="preserve">US LIST PRICE </t>
  </si>
  <si>
    <t xml:space="preserve">DISC CAT </t>
  </si>
  <si>
    <t>SC-PORTAL-PROMO-GOV-1</t>
  </si>
  <si>
    <t>SteelCentral Portal Promo (GOV-1)</t>
  </si>
  <si>
    <t>Requires Purchase of SCPRTL-FNDTN and Support MNT-SCPRTL-FNDTN-GOV-1</t>
  </si>
  <si>
    <t xml:space="preserve">F </t>
  </si>
  <si>
    <t>SVC-TRA-HCB200-KIT</t>
  </si>
  <si>
    <t>HCB200 Hyper-Converged Branch Essentials - ATP Training Kit. For Authorized Training Partners ONLY.</t>
  </si>
  <si>
    <t>HCB200 Hyper-Converged Branch Essentials - ATP Training Kit provides online access to the HCB200 course materials for 1 student.  Course materials include the lectures and page notes in one book, and the lab exercises in another book. For Authorized Training Partners ONLY.</t>
  </si>
  <si>
    <t>SVC-TRA-HCB300-KIT</t>
  </si>
  <si>
    <t>HCB300 Hyper-Converged Branch Essentials - ATP Training Kit. For Authorized Training Partners ONLY.</t>
  </si>
  <si>
    <t>HCB300 Hyper-Converged Branch Essentials - ATP Training Kit provides online access to the HCB300 course materials for 1 student.  Course materials include the lectures and page notes in one book, and the lab exercises in another book. For Authorized Training Partners ONLY.</t>
  </si>
  <si>
    <t>SVC-TRA-HCB200-D</t>
  </si>
  <si>
    <t>HCB200 Hyper-Converged Branch Essentials - Dedicated Training</t>
  </si>
  <si>
    <t>HCB200 Hyper-Converged Branch Essentials - Dedicated 4-day course for up to 14 students.  Includes coverage of current SAN topologies and SteelFusion via lectures, demos, and labs. Classroom-based or live-online instructor-led training.  T&amp;E not included. See Riverbed.com for latest Riverbed Course Outline.</t>
  </si>
  <si>
    <t>SVC-TRA-HCB300-D</t>
  </si>
  <si>
    <t>HCB300 Hyper-Converged Branch Implementation Solutions - Dedicated Training</t>
  </si>
  <si>
    <t>HCB300 Hyper-Converged Branch Implementation Solutions - Dedicated 4-day course for up to 14 students.  Includes coverage of current SAN topologies and SteelFusion via lectures, demos, and labs. Classroom-based or live-online instructor-led training.  T&amp;E not included. See Riverbed.com for latest Riverbed Course Outline.</t>
  </si>
  <si>
    <t>SVC-TRA-SPT-SUBSCR</t>
  </si>
  <si>
    <t>Self-Paced Training Subscription</t>
  </si>
  <si>
    <t xml:space="preserve">12-month single user subscription to Riverbed self-paced training library. Includes courseware eLabs, access to all self-paced training content in the Riverbed learning management system, and one exam voucher to be applied towards certification. </t>
  </si>
  <si>
    <t>SVC-C-0101-TDLC-0000</t>
  </si>
  <si>
    <t>SteelHead Time and Materials Consulting per Day</t>
  </si>
  <si>
    <t>SVC-C-0101-THLC-0000</t>
  </si>
  <si>
    <t>SteelHead Time and Materials Consulting per Hour</t>
  </si>
  <si>
    <t>SVC-C-0101-THLP-0100</t>
  </si>
  <si>
    <t>SVC-C-0101-EXXF-0200</t>
  </si>
  <si>
    <t>SVC-C-0101-EXXA-0200</t>
  </si>
  <si>
    <t>SteelFusion Time and Materials Consulting per Day</t>
  </si>
  <si>
    <t>SVC-C-0201-TDLC-0000</t>
  </si>
  <si>
    <t>SVC-C-0201-THLC-0000</t>
  </si>
  <si>
    <t>SteelFusion Time and Materials Consulting per Hour</t>
  </si>
  <si>
    <t>SVC-C-0201-THLP-0100</t>
  </si>
  <si>
    <t>SVC-C-0201-EXXF-0200</t>
  </si>
  <si>
    <t>SVC-C-0360-TDLC-0000</t>
  </si>
  <si>
    <t>SteelCentral Aternity Time and Materials Consulting per Day</t>
  </si>
  <si>
    <t>SVC-C-0304-CFFF-0000</t>
  </si>
  <si>
    <t>SVC-C-0304-TDLC-0000</t>
  </si>
  <si>
    <t>SteelCentral ITIM Time and Materials Consulting per Day</t>
  </si>
  <si>
    <t>SVC-C-0304-THLC-0000</t>
  </si>
  <si>
    <t>SteelCentral ITIM Time and Materials Consulting per Hour</t>
  </si>
  <si>
    <t>SVC-C-0304-THLP-0100</t>
  </si>
  <si>
    <t>SVC-C-0301-CFFF-0000</t>
  </si>
  <si>
    <t>SVC-C-0301-TDLC-0000</t>
  </si>
  <si>
    <t>SteelCentral Time and Materials Consulting per Day</t>
  </si>
  <si>
    <t>SVC-C-0301-THLC-0000</t>
  </si>
  <si>
    <t>SteelCentral Time and Materials Consulting per Hour</t>
  </si>
  <si>
    <t>SVC-C-0301-THLP-0100</t>
  </si>
  <si>
    <t>SVC-C-0301-EXXF-0200</t>
  </si>
  <si>
    <t>SVC-C-0301-EXXA-0200</t>
  </si>
  <si>
    <t>SteelHead Time and Materials Consulting per day charges which may be utilized for any of the following: project planning, technical design, implementation, best practice sharing, environmental review or knowledge transfer. Excludes T&amp;E.</t>
  </si>
  <si>
    <t>SteelHead Time and Materials Consulting per hour charges which may be utilized for any of the following: project planning, technical design, implementation, best practice sharing, environmental review or knowledge transfer. Excludes T&amp;E.</t>
  </si>
  <si>
    <t>SteelHead Time and Materials Project Management per Hour</t>
  </si>
  <si>
    <t>SteelHead Consulting Fixed Travel and Expense charges - billed as fixed amount.</t>
  </si>
  <si>
    <t>SteelHead Consulting Actuals Travel and Expenses charges - billed as actuals.</t>
  </si>
  <si>
    <t>SteelFusion Time and Materials Consulting per day charges which may be utilized for any of the following: project planning, technical design, implementation, best practice sharing, environmental review or knowledge transfer. Excludes T&amp;E.</t>
  </si>
  <si>
    <t>SteelFusion Time and Materials Consulting per hour charges which may be utilized for any of the following: project planning, technical design, implementation, best practice sharing, environmental review or knowledge transfer. Excludes T&amp;E.</t>
  </si>
  <si>
    <t>SteelFusion Time and Materials Project Management per Hour</t>
  </si>
  <si>
    <t>SteelFusion Consulting Fixed Travel and Expense charges - billed as fixed amount.</t>
  </si>
  <si>
    <t>SteelCentral Aternity Time and Materials Consulting per day charges which may be utilized for any of the following: project planning, technical design, implementation, best practice sharing, environmental review or knowledge transfer. Excludes T&amp;E.</t>
  </si>
  <si>
    <t>SteelCentral Time and Materials Consulting per day charges which may be utilized for any of the following: project planning, technical design, implementation, best practice sharing, environmental review or knowledge transfer. Excludes T&amp;E.</t>
  </si>
  <si>
    <t>SteelCentral Time and Materials Consulting per hour charges which may be utilized for any of the following: project planning, technical design, implementation, best practice sharing, environmental review or knowledge transfer. Excludes T&amp;E.</t>
  </si>
  <si>
    <t>SteelCentral Time and Materials Project Management per Hour</t>
  </si>
  <si>
    <t>SteelCentral Consulting Fixed Travel and Expense charges - billed as fixed amount.</t>
  </si>
  <si>
    <t>SteelCentral Consulting Actuals Travel and Expenses charges - billed as actuals.</t>
  </si>
  <si>
    <t>SteelCentral Fixed Fee Engagement (only quoted with written PS approval and SOW)</t>
  </si>
  <si>
    <t>SteelCentral ITIM Time and Materials Consulting per day charges which may be utilized for any of the following: project planning, technical design, implementation, best practice sharing, environmental review or knowledge transfer. Excludes T&amp;E.</t>
  </si>
  <si>
    <t>SteelCentral ITIM Time and Materials Consulting per hour charges which may be utilized for any of the following: project planning, technical design, implementation, best practice sharing, environmental review or knowledge transfer. Excludes T&amp;E.</t>
  </si>
  <si>
    <t>SteelCentral ITIM Time and Materials Project Management per Hour</t>
  </si>
  <si>
    <t>SteelCentral ITIM Fixed Fee Engagement (only quoted with written PS approval and SOW)</t>
  </si>
  <si>
    <t>SteelHead Time and Materials Project Management per hour charges which may be utilized for project management services on SteelHead engagements. Excludes T&amp;E.</t>
  </si>
  <si>
    <t>SteelFusion Time and Materials Project Management per hour charges which may be utilized for project management services on SteelFusion engagements. Excludes T&amp;E.</t>
  </si>
  <si>
    <t>SteelCentral Time and Materials Project Management per hour charges which may be utilized for project management services on SteelCentral engagements. Excludes T&amp;E.</t>
  </si>
  <si>
    <t>SteelCentral ITIM Time and Materials Project Management per hour charges which may be utilized for project management services on SteelCentral ITIM engagements. Excludes T&amp;E.</t>
  </si>
  <si>
    <t>MNT-LIC-SMC-USR-10-GOV-1</t>
  </si>
  <si>
    <t>Support SteelCentral Mobile Controller add on pack-10 users. SteelSupport Government-1</t>
  </si>
  <si>
    <t>MNT-SMC-LIC-USR-10-GOV-1</t>
  </si>
  <si>
    <t>Annual Support for 10 SteelHead Mobile concurrent user licenses. SteelSupport Government-1</t>
  </si>
  <si>
    <t>UPG-NETIMCOLLECT-S2M</t>
  </si>
  <si>
    <t>NetIM Collect Module Upgrade from S to M</t>
  </si>
  <si>
    <t>UPG-NETIMCOLLECT-S2H</t>
  </si>
  <si>
    <t>NetIM Collect Module Upgrade from S to H</t>
  </si>
  <si>
    <t>UPG-NETIMCOLLECT-S2VH</t>
  </si>
  <si>
    <t>NetIM Collect Module Upgrade from S to VH</t>
  </si>
  <si>
    <t>UPG-NETIMCOLLECT-M2H</t>
  </si>
  <si>
    <t>NetIM Collect Module Upgrade from M to H</t>
  </si>
  <si>
    <t>UPG-NETIMCOLLECT-M2VH</t>
  </si>
  <si>
    <t>NetIM Collect Module Upgrade from M to VH</t>
  </si>
  <si>
    <t>UPG-NETIMCOLLECT-H2VH</t>
  </si>
  <si>
    <t>NetIM Collect Module Upgrade from H to VH</t>
  </si>
  <si>
    <t>NETIM Upgrade</t>
  </si>
  <si>
    <t>MNT-AIXBMX-40-GOV-1</t>
  </si>
  <si>
    <t>MNT-ARXCXT100-GOV-1</t>
  </si>
  <si>
    <t>MNT-ARXROVR-GOV-1</t>
  </si>
  <si>
    <t>MNT-ARX-SM-3000-GOV-1</t>
  </si>
  <si>
    <t>MNT-ARX-V2000-GOV-1</t>
  </si>
  <si>
    <t>MNT-ARXVOI1K-GOV-1</t>
  </si>
  <si>
    <t>MNT-ARXVOI500-GOV-1</t>
  </si>
  <si>
    <t>MNT-CAA-CAP-02100-GOV-1</t>
  </si>
  <si>
    <t>MNT-CAA-CAX-GOV-1</t>
  </si>
  <si>
    <t>MNT-CAG-VE-100-F4-GOV-1</t>
  </si>
  <si>
    <t>MNT-CAG-VE-100-F6-GOV-1</t>
  </si>
  <si>
    <t>MNT-CAP-VE-100-F4-GOV-1</t>
  </si>
  <si>
    <t>MNT-CAP-VE-100-F6-GOV-1</t>
  </si>
  <si>
    <t>MNT-CAP-VE-100-F7-GOV-1</t>
  </si>
  <si>
    <t>MNT-CAX-VE-460-F5-GOV-1</t>
  </si>
  <si>
    <t>MNT-CSP-PE-GOV-1</t>
  </si>
  <si>
    <t>MNT-DACM-GOV-1</t>
  </si>
  <si>
    <t>MNT-FLAN-GOV-1</t>
  </si>
  <si>
    <t>MNT-FPS-002-GOV-1</t>
  </si>
  <si>
    <t>MNT-FPS-004-GOV-1</t>
  </si>
  <si>
    <t>MNT-FPS-008-GOV-1</t>
  </si>
  <si>
    <t>MNT-FPV-002-GOV-1</t>
  </si>
  <si>
    <t>MNT-FPV-003-GOV-1</t>
  </si>
  <si>
    <t>MNT-FPV-004-GOV-1</t>
  </si>
  <si>
    <t>MNT-FPV-005-GOV-1</t>
  </si>
  <si>
    <t>MNT-FPV-006-GOV-1</t>
  </si>
  <si>
    <t>MNT-FPVG-001-GOV-1</t>
  </si>
  <si>
    <t>MNT-FPVG-002-GOV-1</t>
  </si>
  <si>
    <t>MNT-FSS-01-01-GOV-1</t>
  </si>
  <si>
    <t>MNT-FSYNC-003-GOV-1</t>
  </si>
  <si>
    <t>MNT-FSYNC-004-GOV-1</t>
  </si>
  <si>
    <t>MNT-GLD-ARX1200-GOV-1</t>
  </si>
  <si>
    <t>MNT-GLD-ARX2200-GOV-1</t>
  </si>
  <si>
    <t>MNT-GLD-ARX3200-GOV-1</t>
  </si>
  <si>
    <t>MNT-GLD-ARX4200-GOV-1</t>
  </si>
  <si>
    <t>MNT-GLD-ARX5000-GOV-1</t>
  </si>
  <si>
    <t>MNT-GLD-ARXDIR200-GOV-1</t>
  </si>
  <si>
    <t>MNT-GLD-ARXEXP200-GOV-1</t>
  </si>
  <si>
    <t>MNT-GLD-ARXEXP300-GOV-1</t>
  </si>
  <si>
    <t>MNT-GLD-CAP-02260-H-GOV-1</t>
  </si>
  <si>
    <t>MNT-GLD-CAP-02260-L-GOV-1</t>
  </si>
  <si>
    <t>MNT-GLD-CAP-02260-M-GOV-1</t>
  </si>
  <si>
    <t>MNT-GLD-CAP-04260-DP-GOV-1</t>
  </si>
  <si>
    <t>MNT-GLD-CAX-00360-H-GOV-1</t>
  </si>
  <si>
    <t>MNT-GLD-CAX-00360-L-GOV-1</t>
  </si>
  <si>
    <t>MNT-GLD-CAX-00360-M-GOV-1</t>
  </si>
  <si>
    <t>MNT-GLD-CAX-460-H-GOV-1</t>
  </si>
  <si>
    <t>MNT-GLD-CAX-460-L-GOV-1</t>
  </si>
  <si>
    <t>MNT-GLD-CAX-460-M-GOV-1</t>
  </si>
  <si>
    <t>MNT-GLD-CAX-460-U-GOV-1</t>
  </si>
  <si>
    <t>MNT-GLD-CAX-460-VH-GOV-1</t>
  </si>
  <si>
    <t>MNT-GLD-CSK-01100-GOV-1</t>
  </si>
  <si>
    <t>MNT-GLD-CSK-02100-GOV-1</t>
  </si>
  <si>
    <t>MNT-GLD-CSK-03200-GOV-1</t>
  </si>
  <si>
    <t>MNT-GLD-EXA-01160-GOV-1</t>
  </si>
  <si>
    <t>MNT-GLD-EXA-1360-GOV-1</t>
  </si>
  <si>
    <t>MNT-GLD-GCA-02000-GOV-1</t>
  </si>
  <si>
    <t>MNT-GLD-LIC-CAG-2260-F1-GOV-1</t>
  </si>
  <si>
    <t>MNT-GLD-LIC-CAG-2260-F2-GOV-1</t>
  </si>
  <si>
    <t>MNT-GLD-LIC-CAG-2260-F3-GOV-1</t>
  </si>
  <si>
    <t>MNT-GLD-LIC-CAG-2260-F4-GOV-1</t>
  </si>
  <si>
    <t>MNT-GLD-SCAN-08170-GOV-1</t>
  </si>
  <si>
    <t>MNT-GLD-SCAN-SU-72TB-GOV-1</t>
  </si>
  <si>
    <t>MNT-GLD-SCFG-02270-F1-GOV-1</t>
  </si>
  <si>
    <t>MNT-GLD-SCFG-02270-F2-GOV-1</t>
  </si>
  <si>
    <t>MNT-GLD-SCFG-02270-F3-GOV-1</t>
  </si>
  <si>
    <t>MNT-GLD-SCFG-02270-F4-GOV-1</t>
  </si>
  <si>
    <t>MNT-GLD-SCNE-00470-F1-GOV-1</t>
  </si>
  <si>
    <t>MNT-GLD-SCNE-00470-F2-GOV-1</t>
  </si>
  <si>
    <t>MNT-GLD-SCNE-00470-F5-GOV-1</t>
  </si>
  <si>
    <t>MNT-GLD-SCNP-02270-F1-GOV-1</t>
  </si>
  <si>
    <t>MNT-GLD-SCNP-02270-F3-GOV-1</t>
  </si>
  <si>
    <t>MNT-GLD-SCNP-02270-F4-GOV-1</t>
  </si>
  <si>
    <t>MNT-GLD-SFED-02200-GOV-1</t>
  </si>
  <si>
    <t>MNT-GLD-UPG-CAG-02260F2F3GOV1</t>
  </si>
  <si>
    <t>MNT-GLD-UPG-CAP-02260-M-H-GOV1</t>
  </si>
  <si>
    <t>MNT-GLD-UPG-CAX-460-H-VH-GOV-1</t>
  </si>
  <si>
    <t>MNT-GLD-UPG-SCFG-02270F5F7GOV1</t>
  </si>
  <si>
    <t>MNT-GPL-CMC-08150-GOV-1</t>
  </si>
  <si>
    <t>MNT-GPL-CXA-00770-GOV-1</t>
  </si>
  <si>
    <t>MNT-GPL-CXA-03070-GOV-1</t>
  </si>
  <si>
    <t>MNT-GPL-INT-09350-GOV-1</t>
  </si>
  <si>
    <t>MNT-GPL-SCAN-04170-GOV-1</t>
  </si>
  <si>
    <t>MNT-GPL-SCFG-02270-F1-GOV-1</t>
  </si>
  <si>
    <t>MNT-GPL-SCFG-02270-F7-GOV-1</t>
  </si>
  <si>
    <t>MNT-GPL-SCNP-02270-F1-GOV-1</t>
  </si>
  <si>
    <t>MNT-GPL-SCNP-04270-AN-GOV-1</t>
  </si>
  <si>
    <t>MNT-GPL-SCNP-04270-DB-GOV-1</t>
  </si>
  <si>
    <t>MNT-GPL-SCNP-04270-EX-GOV-1</t>
  </si>
  <si>
    <t>MNT-GPL-SCNP-04270-UI-GOV-1</t>
  </si>
  <si>
    <t>MNT-GPL-SFED-05100-GOV-1</t>
  </si>
  <si>
    <t>MNT-GPL-SMC-08650-GOV-1</t>
  </si>
  <si>
    <t>MNT-ITNCSOL-GOV-1</t>
  </si>
  <si>
    <t>MNT-ITNETMAP-GOV-1</t>
  </si>
  <si>
    <t>MNT-ITS-GOV-1</t>
  </si>
  <si>
    <t>MNT-LIC-CAP-2260-CAA-GOV-1</t>
  </si>
  <si>
    <t>MNT-LIC-CAP-4260-SDN-GOV-1</t>
  </si>
  <si>
    <t>MNT-LIC-CAX-360-CAA-GOV-1</t>
  </si>
  <si>
    <t>MNT-LIC-CAX-460-SDN-GOV-1</t>
  </si>
  <si>
    <t>MNT-LIC-GRANITE-1160-GOV-1</t>
  </si>
  <si>
    <t>MNT-LIC-RPM-1160-GOV-1</t>
  </si>
  <si>
    <t>MNT-LIC-RPM-1260-GOV-1</t>
  </si>
  <si>
    <t>MNT-LIC-SCAN-ASA-SM-GOV-1</t>
  </si>
  <si>
    <t>MNT-LIC-SCAN-ASA-VS-GOV-1</t>
  </si>
  <si>
    <t>MNT-LIC-SCAN-ASA-XL-GOV-1</t>
  </si>
  <si>
    <t>MNT-LIC-SCAN-DBA-LG-GOV-1</t>
  </si>
  <si>
    <t>MNT-LIC-SCAN-DBA-SM-GOV-1</t>
  </si>
  <si>
    <t>MNT-LIC-SCAN-DBA-VS-GOV-1</t>
  </si>
  <si>
    <t>MNT-LIC-SCAN-DBA-XL-GOV-1</t>
  </si>
  <si>
    <t>MNT-LIC-SCAN-SFED-0020-GOV-1</t>
  </si>
  <si>
    <t>MNT-LIC-SCAN-SFED-0040-GOV-1</t>
  </si>
  <si>
    <t>MNT-LIC-SCAN-UCA-LG-GOV-1</t>
  </si>
  <si>
    <t>MNT-LIC-SCAN-UCA-MD-GOV-1</t>
  </si>
  <si>
    <t>MNT-LIC-SCAN-UCA-SM-GOV-1</t>
  </si>
  <si>
    <t>MNT-LIC-SCAN-UCA-VS-GOV-1</t>
  </si>
  <si>
    <t>MNT-LIC-SCAN-UCA-XL-GOV-1</t>
  </si>
  <si>
    <t>MNT-LIC-SCAN-WTA-SM-GOV-1</t>
  </si>
  <si>
    <t>MNT-LIC-SCAN-WTA-VS-GOV-1</t>
  </si>
  <si>
    <t>MNT-LIC-SCAN-WTA-XL-GOV-1</t>
  </si>
  <si>
    <t>MNT-LIC-SCNP-VE-SDN-GOV-1</t>
  </si>
  <si>
    <t>MNT-LIC-SCPS-006-GOV-1</t>
  </si>
  <si>
    <t>MNT-LIC-SCPS-007-GOV-1</t>
  </si>
  <si>
    <t>MNT-LIC-SCPS-010-GOV-1</t>
  </si>
  <si>
    <t>MNT-LTE-GOV-1</t>
  </si>
  <si>
    <t>MNT-MDWDEF-GOV-1</t>
  </si>
  <si>
    <t>MNT-NC3PP-GOV-1</t>
  </si>
  <si>
    <t>MNT-NETIMCOLLECT-M-GOV-1</t>
  </si>
  <si>
    <t>MNT-NETIMCOLLECT-S-GOV-1</t>
  </si>
  <si>
    <t>MNT-NETMAP1K-GOV-1</t>
  </si>
  <si>
    <t>MNT-NPOPT-GOV-1</t>
  </si>
  <si>
    <t>MNT-NTBZ-GOV-1</t>
  </si>
  <si>
    <t>MNT-NTDR-GOV-1</t>
  </si>
  <si>
    <t>MNT-PLT-CXA-00255-GOV-1</t>
  </si>
  <si>
    <t>MNT-PLT-CXA-05055-GOV-1</t>
  </si>
  <si>
    <t>MNT-PLT-CXA-07055-GOV-1</t>
  </si>
  <si>
    <t>MNT-PLT-INT-09350-GOV-1</t>
  </si>
  <si>
    <t>MNT-PLT-SFED-02100-GOV-1</t>
  </si>
  <si>
    <t>MNT-PLT-SFED-03100-GOV-1</t>
  </si>
  <si>
    <t>MNT-PLT-SFED-03200-GOV-1</t>
  </si>
  <si>
    <t>MNT-PLT-SMC-08650-GOV-1</t>
  </si>
  <si>
    <t>MNT-PSTNFLAN-GOV-1</t>
  </si>
  <si>
    <t>MNT-PTW-010-GOV-1</t>
  </si>
  <si>
    <t>MNT-RASM-GOV-1</t>
  </si>
  <si>
    <t>Support ACE Analyst Real Application Simulation Module</t>
  </si>
  <si>
    <t>MNT-SCFG-VE-F3-GOV-1</t>
  </si>
  <si>
    <t>MNT-SCFG-VE-F4-GOV-1</t>
  </si>
  <si>
    <t>MNT-SCFG-VE-F5-GOV-1</t>
  </si>
  <si>
    <t>MNT-SCFG-VE-F6-GOV-1</t>
  </si>
  <si>
    <t>MNT-SCFG-VE-F7-GOV-1</t>
  </si>
  <si>
    <t>MNT-SCFG-VE-F9-GOV-1</t>
  </si>
  <si>
    <t>MNT-SCNE-VE-00470-F3-GOV-1</t>
  </si>
  <si>
    <t>MNT-SCNP-VE-F2-GOV-1</t>
  </si>
  <si>
    <t>MNT-SCNP-VE-F3-GOV-1</t>
  </si>
  <si>
    <t>MNT-SCNP-VE-F6-GOV-1</t>
  </si>
  <si>
    <t>MNT-SCNP-VE-F7-GOV-1</t>
  </si>
  <si>
    <t>MNT-SCNP-VE-F9-GOV-1</t>
  </si>
  <si>
    <t>MNT-SCPS-001-GOV-1</t>
  </si>
  <si>
    <t>MNT-SCPS-004-GOV-1</t>
  </si>
  <si>
    <t>MNT-SCPS-VCX-003-GOV-1</t>
  </si>
  <si>
    <t>MNT-SCPS-VCX-005-GOV-1</t>
  </si>
  <si>
    <t>MNT-SCPS-VCX-006-GOV-1</t>
  </si>
  <si>
    <t>MNT-SCPS-VCX-007-GOV-1</t>
  </si>
  <si>
    <t>MNT-SCPS-VSH-003-GOV-1</t>
  </si>
  <si>
    <t>MNT-SLV-ARX1200-GOV-1</t>
  </si>
  <si>
    <t>MNT-SLV-ARX3200-GOV-1</t>
  </si>
  <si>
    <t>MNT-SLV-ARX3300-GOV-1</t>
  </si>
  <si>
    <t>MNT-SLV-ARX3700-GOV-1</t>
  </si>
  <si>
    <t>MNT-SLV-ARX3800-GOV-1</t>
  </si>
  <si>
    <t>MNT-SLV-ARX4200-GOV-1</t>
  </si>
  <si>
    <t>MNT-SLV-ARX4300-GOV-1</t>
  </si>
  <si>
    <t>MNT-SLV-ARX5000-GOV-1</t>
  </si>
  <si>
    <t>MNT-SLV-ARX5100-GOV-1</t>
  </si>
  <si>
    <t>MNT-SLV-ARX6000-GOV-1</t>
  </si>
  <si>
    <t>MNT-SLV-ARXDIR300-GOV-1</t>
  </si>
  <si>
    <t>MNT-SLV-CAP-04260-AN-GOV-1</t>
  </si>
  <si>
    <t>MNT-SLV-CAP-04260-DB-GOV-1</t>
  </si>
  <si>
    <t>MNT-SLV-CAP-04260-DP-GOV-1</t>
  </si>
  <si>
    <t>MNT-SLV-CAP-04260-EX-GOV-1</t>
  </si>
  <si>
    <t>MNT-SLV-CAP-04260-UI-GOV-1</t>
  </si>
  <si>
    <t>MNT-SLV-CMC-08150-GOV-1</t>
  </si>
  <si>
    <t>MNT-SLV-CSK-02200-GOV-1</t>
  </si>
  <si>
    <t>MNT-SLV-CSK-03200-GOV-1</t>
  </si>
  <si>
    <t>MNT-SLV-CXA-00555-GOV-1</t>
  </si>
  <si>
    <t>MNT-SLV-CXA-00570-GOV-1</t>
  </si>
  <si>
    <t>MNT-SLV-CXA-00770-GOV-1</t>
  </si>
  <si>
    <t>MNT-SLV-CXA-05070-GOV-1</t>
  </si>
  <si>
    <t>MNT-SLV-EXA-00560-GOV-1</t>
  </si>
  <si>
    <t>MNT-SLV-EXA-00760-GOV-1</t>
  </si>
  <si>
    <t>MNT-SLV-EXA-01160-GOV-1</t>
  </si>
  <si>
    <t>MNT-SLV-EXA-01260-GOV-1</t>
  </si>
  <si>
    <t>MNT-SLV-INT-09350-GOV-1</t>
  </si>
  <si>
    <t>MNT-SLV-LIC-CAG-2260-F5-GOV-1</t>
  </si>
  <si>
    <t>MNT-SLV-SCAN-04170-GOV-1</t>
  </si>
  <si>
    <t>MNT-SLV-SCC-1000-GOV-1</t>
  </si>
  <si>
    <t>MNT-SLV-SCFG-02270-F2-GOV-1</t>
  </si>
  <si>
    <t>MNT-SLV-SCNP-02270-F2-GOV-1</t>
  </si>
  <si>
    <t>MNT-SLV-SFCR-03500-GOV-1</t>
  </si>
  <si>
    <t>MNT-SLV-SFED-02100-GOV-1</t>
  </si>
  <si>
    <t>MNT-SLV-SFED-02200-GOV-1</t>
  </si>
  <si>
    <t>MNT-SLV-SFED-03100-GOV-1</t>
  </si>
  <si>
    <t>MNT-SLV-SFED-03200-GOV-1</t>
  </si>
  <si>
    <t>MNT-SLV-SHA-00250-GOV-1</t>
  </si>
  <si>
    <t>MNT-SLV-SMC-08650-GOV-1</t>
  </si>
  <si>
    <t>MNT-SLV-SMC-09000-GOV-1</t>
  </si>
  <si>
    <t>MNT-SMC-SVR-PACK-10-GOV-1</t>
  </si>
  <si>
    <t>MNT-SPGTRANSPL-GOV-1</t>
  </si>
  <si>
    <t>MNT-SPNETMAP-GOV-1</t>
  </si>
  <si>
    <t>MNT-SRST-GOV-1</t>
  </si>
  <si>
    <t>MNT-SSM-GOV-1</t>
  </si>
  <si>
    <t>MNT-TAP-LIC-USR-1-GOV-1</t>
  </si>
  <si>
    <t>MNT-UCXPL-T10K-P-GOV-1</t>
  </si>
  <si>
    <t>MNT-UCXPL-T30K-P-GOV-1</t>
  </si>
  <si>
    <t>MNT-UCXPM-T-P-GOV-1</t>
  </si>
  <si>
    <t>MNT-UMTS-GOV-1</t>
  </si>
  <si>
    <t>MNT-URBAN-GOV-1</t>
  </si>
  <si>
    <t>MNT-VCX-010-GOV-1</t>
  </si>
  <si>
    <t>MNT-VCX-060-GOV-1</t>
  </si>
  <si>
    <t>MNT-VCX-070-GOV-1</t>
  </si>
  <si>
    <t>MNT-VCX-5055-GOV-1</t>
  </si>
  <si>
    <t>MNT-VCX-7055-GOV-1</t>
  </si>
  <si>
    <t>MNT-VGC-1500-GOV-1</t>
  </si>
  <si>
    <t>MNT-VNES-GOV-1</t>
  </si>
  <si>
    <t>MNT-VSCAN-00100-GOV-1</t>
  </si>
  <si>
    <t>MNT-VSCAN-00500-GOV-1</t>
  </si>
  <si>
    <t>MNT-VSCAN-02000-GOV-1</t>
  </si>
  <si>
    <t>MNT-VSCAN-FLOW-GOV-1</t>
  </si>
  <si>
    <t>MNT-VSH-250-GOV-1</t>
  </si>
  <si>
    <t>MNT-VSK-00200-GOV-1</t>
  </si>
  <si>
    <t>MNT-VSMC-VSP-GOV-1</t>
  </si>
  <si>
    <t>MNT-XDI-GOV-1</t>
  </si>
  <si>
    <t>XMS-9500-CMD-300</t>
  </si>
  <si>
    <t>XMS Cloud Command Center management license for 300 tenants.</t>
  </si>
  <si>
    <t>LIC-SCFG-02270-F8</t>
  </si>
  <si>
    <t>SteelCentral Flow Gateway License for 4M FPM</t>
  </si>
  <si>
    <t>LIC-SCFG-02270-F8-E</t>
  </si>
  <si>
    <t>Evaluation SteelCentral Flow Gateway License for 4M FPM</t>
  </si>
  <si>
    <t>UPG-SCFG-02270-F1-F8</t>
  </si>
  <si>
    <t>Upgrade SCFG-02270-F1 to SCFG-02270-F8</t>
  </si>
  <si>
    <t>UPG-SCFG-02270-F2-F8</t>
  </si>
  <si>
    <t>Upgrade SCFG-02270-F2 to SCFG-02270-F8</t>
  </si>
  <si>
    <t>UPG-SCFG-02270-F3-F8</t>
  </si>
  <si>
    <t>Upgrade SCFG-02270-F3 to SCFG-02270-F8</t>
  </si>
  <si>
    <t>UPG-SCFG-02270-F4-F8</t>
  </si>
  <si>
    <t>Upgrade SCFG-02270-F4 to SCFG-02270-F8</t>
  </si>
  <si>
    <t>UPG-SCFG-02270-F5-F8</t>
  </si>
  <si>
    <t>Upgrade SCFG-02270-F5 to SCFG-02270-F8</t>
  </si>
  <si>
    <t>UPG-SCFG-02270-F6-F8</t>
  </si>
  <si>
    <t>Upgrade SCFG-02270-F6 to SCFG-02270-F8</t>
  </si>
  <si>
    <t>UPG-SCFG-02270-F7-F8</t>
  </si>
  <si>
    <t>Upgrade SCFG-02270-F7 to SCFG-02270-F8</t>
  </si>
  <si>
    <t>SUB-SLV-SCFG-02270-F8</t>
  </si>
  <si>
    <t>Subscription based SteelCentral Flow Gateway 2270, 4M FPM, inc Silver Support</t>
  </si>
  <si>
    <t>Monthly subscription and silver level support for SteelCentral Flow Gateway 2270 capacity for deployments up to 4M FPM.</t>
  </si>
  <si>
    <t>SUB-GLD-SCFG-02270-F8</t>
  </si>
  <si>
    <t>Subscription based SteelCentral Flow Gateway 2270, 4M FPM, inc Gold Support</t>
  </si>
  <si>
    <t>Monthly subscription and gold level support for SteelCentral Flow Gateway 2270 capacity for deployments up to 4M FPM.</t>
  </si>
  <si>
    <t>SUB-RASP-SLV-SCFG-02270-F8</t>
  </si>
  <si>
    <t>Subscription based SteelCentral Flow Gateway 2270, 4M FPM, inc Silver Support (RASP)</t>
  </si>
  <si>
    <t>Monthly subscription and silver level support for SteelCentral Flow Gateway 2270 capacity for deployments up to 4M FPM. (RASP)</t>
  </si>
  <si>
    <t>SUB-RASP-GLD-SCFG-02270-F8</t>
  </si>
  <si>
    <t>Subscription based SteelCentral Flow Gateway 2270, 4M FPM, inc Gold Support (RASP)</t>
  </si>
  <si>
    <t>Monthly subscription and gold level support for SteelCentral Flow Gateway 2270 capacity for deployments up to 4M FPM. (RASP)</t>
  </si>
  <si>
    <t>MNT-SLV-SCFG-02270-F8</t>
  </si>
  <si>
    <t>SteelCentral Flow Gateway SCFG-02270-F8 Silver Support</t>
  </si>
  <si>
    <t>MNT-GLD-SCFG-02270-F8</t>
  </si>
  <si>
    <t>SteelCentral Flow Gateway SCFG-02270-F8 Gold Support</t>
  </si>
  <si>
    <t>MNT-GPL-SCFG-02270-F8</t>
  </si>
  <si>
    <t>SteelCentral Flow Gateway SCFG-02270-F8 Gold Plus Support</t>
  </si>
  <si>
    <t>MNT-PLT-SCFG-02270-F8</t>
  </si>
  <si>
    <t>SteelCentral Flow Gateway SCFG-02270-F8 Platinum Support</t>
  </si>
  <si>
    <t>MNT-RASP-SLV-SCFG-02270-F8</t>
  </si>
  <si>
    <t>SteelCentral Flow Gateway SCFG-02270-F8 Silver Support (RASP)</t>
  </si>
  <si>
    <t>MNT-RASP-GLD-SCFG-02270-F8</t>
  </si>
  <si>
    <t>SteelCentral Flow Gateway SCFG-02270-F8 Gold Support (RASP)</t>
  </si>
  <si>
    <t>MNT-RASP-GPL-SCFG-02270-F8</t>
  </si>
  <si>
    <t>SteelCentral Flow Gateway SCFG-02270-F8 Gold Plus Support (RASP)</t>
  </si>
  <si>
    <t>MNT-RASP-PLT-SCFG-02270-F8</t>
  </si>
  <si>
    <t>SteelCentral Flow Gateway SCFG-02270-F8 Platinum Support (RASP)</t>
  </si>
  <si>
    <t>MNT-SLV-UPG-SCFG-02270-F1-F8</t>
  </si>
  <si>
    <t>Support Upgrade SCFG-02270-F1 to SCFG-02270-F8 Silver</t>
  </si>
  <si>
    <t>MNT-SLV-UPG-SCFG-02270-F2-F8</t>
  </si>
  <si>
    <t>Support Upgrade SCFG-02270-F2 to SCFG-02270-F8 Silver</t>
  </si>
  <si>
    <t>MNT-SLV-UPG-SCFG-02270-F3-F8</t>
  </si>
  <si>
    <t>Support Upgrade SCFG-02270-F3 to SCFG-02270-F8 Silver</t>
  </si>
  <si>
    <t>MNT-SLV-UPG-SCFG-02270-F4-F8</t>
  </si>
  <si>
    <t>Support Upgrade SCFG-02270-F4 to SCFG-02270-F8 Silver</t>
  </si>
  <si>
    <t>MNT-SLV-UPG-SCFG-02270-F5-F8</t>
  </si>
  <si>
    <t>Support Upgrade SCFG-02270-F5 to SCFG-02270-F8 Silver</t>
  </si>
  <si>
    <t>MNT-SLV-UPG-SCFG-02270-F6-F8</t>
  </si>
  <si>
    <t>Support Upgrade SCFG-02270-F6 to SCFG-02270-F8 Silver</t>
  </si>
  <si>
    <t>MNT-SLV-UPG-SCFG-02270-F7-F8</t>
  </si>
  <si>
    <t>Support Upgrade SCFG-02270-F7 to SCFG-02270-F8 Silver</t>
  </si>
  <si>
    <t>MNT-GLD-UPG-SCFG-02270-F1-F8</t>
  </si>
  <si>
    <t>Support Upgrade SCFG-02270-F1 to SCFG-02270-F8 Gold</t>
  </si>
  <si>
    <t>MNT-GLD-UPG-SCFG-02270-F2-F8</t>
  </si>
  <si>
    <t>Support Upgrade SCFG-02270-F2 to SCFG-02270-F8 Gold</t>
  </si>
  <si>
    <t>MNT-GLD-UPG-SCFG-02270-F3-F8</t>
  </si>
  <si>
    <t>Support Upgrade SCFG-02270-F3 to SCFG-02270-F8 Gold</t>
  </si>
  <si>
    <t>MNT-GLD-UPG-SCFG-02270-F4-F8</t>
  </si>
  <si>
    <t>Support Upgrade SCFG-02270-F4 to SCFG-02270-F8 Gold</t>
  </si>
  <si>
    <t>MNT-GLD-UPG-SCFG-02270-F5-F8</t>
  </si>
  <si>
    <t>Support Upgrade SCFG-02270-F5 to SCFG-02270-F8 Gold</t>
  </si>
  <si>
    <t>MNT-GLD-UPG-SCFG-02270-F6-F8</t>
  </si>
  <si>
    <t>Support Upgrade SCFG-02270-F6 to SCFG-02270-F8 Gold</t>
  </si>
  <si>
    <t>MNT-GLD-UPG-SCFG-02270-F7-F8</t>
  </si>
  <si>
    <t>Support Upgrade SCFG-02270-F7 to SCFG-02270-F8 Gold</t>
  </si>
  <si>
    <t>MNT-GPL-UPG-SCFG-02270-F1-F8</t>
  </si>
  <si>
    <t>Support Upgrade SCFG-02270-F1 to SCFG-02270-F8 Gold Plus</t>
  </si>
  <si>
    <t>MNT-GPL-UPG-SCFG-02270-F2-F8</t>
  </si>
  <si>
    <t>Support Upgrade SCFG-02270-F2 to SCFG-02270-F8 Gold Plus</t>
  </si>
  <si>
    <t>MNT-GPL-UPG-SCFG-02270-F3-F8</t>
  </si>
  <si>
    <t>Support Upgrade SCFG-02270-F3 to SCFG-02270-F8 Gold Plus</t>
  </si>
  <si>
    <t>MNT-GPL-UPG-SCFG-02270-F4-F8</t>
  </si>
  <si>
    <t>Support Upgrade SCFG-02270-F4 to SCFG-02270-F8 Gold Plus</t>
  </si>
  <si>
    <t>MNT-GPL-UPG-SCFG-02270-F5-F8</t>
  </si>
  <si>
    <t>Support Upgrade SCFG-02270-F5 to SCFG-02270-F8 Gold Plus</t>
  </si>
  <si>
    <t>MNT-GPL-UPG-SCFG-02270-F6-F8</t>
  </si>
  <si>
    <t>Support Upgrade SCFG-02270-F6 to SCFG-02270-F8 Gold Plus</t>
  </si>
  <si>
    <t>MNT-GPL-UPG-SCFG-02270-F7-F8</t>
  </si>
  <si>
    <t>Support Upgrade SCFG-02270-F7 to SCFG-02270-F8 Gold Plus</t>
  </si>
  <si>
    <t>MNT-PLT-UPG-SCFG-02270-F1-F8</t>
  </si>
  <si>
    <t>Support Upgrade SCFG-02270-F1 to SCFG-02270-F8 Platinum</t>
  </si>
  <si>
    <t>MNT-PLT-UPG-SCFG-02270-F2-F8</t>
  </si>
  <si>
    <t>Support Upgrade SCFG-02270-F2 to SCFG-02270-F8 Platinum</t>
  </si>
  <si>
    <t>MNT-PLT-UPG-SCFG-02270-F3-F8</t>
  </si>
  <si>
    <t>Support Upgrade SCFG-02270-F3 to SCFG-02270-F8 Platinum</t>
  </si>
  <si>
    <t>MNT-PLT-UPG-SCFG-02270-F4-F8</t>
  </si>
  <si>
    <t>Support Upgrade SCFG-02270-F4 to SCFG-02270-F8 Platinum</t>
  </si>
  <si>
    <t>MNT-PLT-UPG-SCFG-02270-F5-F8</t>
  </si>
  <si>
    <t>Support Upgrade SCFG-02270-F5 to SCFG-02270-F8 Platinum</t>
  </si>
  <si>
    <t>MNT-PLT-UPG-SCFG-02270-F6-F8</t>
  </si>
  <si>
    <t>Support Upgrade SCFG-02270-F6 to SCFG-02270-F8 Platinum</t>
  </si>
  <si>
    <t>MNT-PLT-UPG-SCFG-02270-F7-F8</t>
  </si>
  <si>
    <t>Support Upgrade SCFG-02270-F7 to SCFG-02270-F8 Platinum</t>
  </si>
  <si>
    <t>MNT-RASP-SLV-UP-SCFG2270-F1-F8</t>
  </si>
  <si>
    <t>Support Upgrade SCFG-02270-F1 to SCFG-02270-F8 Silver - RASP</t>
  </si>
  <si>
    <t>MNT-RASP-SLV-UP-SCFG2270-F2-F8</t>
  </si>
  <si>
    <t>Support Upgrade SCFG-02270-F2 to SCFG-02270-F8 Silver - RASP</t>
  </si>
  <si>
    <t>MNT-RASP-SLV-UP-SCFG2270-F3-F8</t>
  </si>
  <si>
    <t>Support Upgrade SCFG-02270-F3 to SCFG-02270-F8 Silver - RASP</t>
  </si>
  <si>
    <t>MNT-RASP-SLV-UP-SCFG2270-F4-F8</t>
  </si>
  <si>
    <t>Support Upgrade SCFG-02270-F4 to SCFG-02270-F8 Silver - RASP</t>
  </si>
  <si>
    <t>MNT-RASP-SLV-UP-SCFG2270-F5-F8</t>
  </si>
  <si>
    <t>Support Upgrade SCFG-02270-F5 to SCFG-02270-F8 Silver - RASP</t>
  </si>
  <si>
    <t>MNT-RASP-SLV-UP-SCFG2270-F6-F8</t>
  </si>
  <si>
    <t>Support Upgrade SCFG-02270-F6 to SCFG-02270-F8 Silver - RASP</t>
  </si>
  <si>
    <t>MNT-RASP-SLV-UP-SCFG2270-F7-F8</t>
  </si>
  <si>
    <t>Support Upgrade SCFG-02270-F7 to SCFG-02270-F8 Silver - RASP</t>
  </si>
  <si>
    <t>MNT-RASP-GLD-UP-SCFG2270-F1-F8</t>
  </si>
  <si>
    <t>Support Upgrade SCFG-02270-F1 to SCFG-02270-F8 Gold - RASP</t>
  </si>
  <si>
    <t>MNT-RASP-GLD-UP-SCFG2270-F2-F8</t>
  </si>
  <si>
    <t>Support Upgrade SCFG-02270-F2 to SCFG-02270-F8 Gold - RASP</t>
  </si>
  <si>
    <t>MNT-RASP-GLD-UP-SCFG2270-F3-F8</t>
  </si>
  <si>
    <t>Support Upgrade SCFG-02270-F3 to SCFG-02270-F8 Gold - RASP</t>
  </si>
  <si>
    <t>MNT-RASP-GLD-UP-SCFG2270-F4-F8</t>
  </si>
  <si>
    <t>Support Upgrade SCFG-02270-F4 to SCFG-02270-F8 Gold - RASP</t>
  </si>
  <si>
    <t>MNT-RASP-GLD-UP-SCFG2270-F5-F8</t>
  </si>
  <si>
    <t>Support Upgrade SCFG-02270-F5 to SCFG-02270-F8 Gold - RASP</t>
  </si>
  <si>
    <t>MNT-RASP-GLD-UP-SCFG2270-F6-F8</t>
  </si>
  <si>
    <t>Support Upgrade SCFG-02270-F6 to SCFG-02270-F8 Gold - RASP</t>
  </si>
  <si>
    <t>MNT-RASP-GLD-UP-SCFG2270-F7-F8</t>
  </si>
  <si>
    <t>Support Upgrade SCFG-02270-F7 to SCFG-02270-F8 Gold - RASP</t>
  </si>
  <si>
    <t>MNT-RASP-GPL-UP-SCFG2270-F1-F8</t>
  </si>
  <si>
    <t>Support Upgrade SCFG-02270-F1 to SCFG-02270-F8 Gold Plus - RASP</t>
  </si>
  <si>
    <t>MNT-RASP-GPL-UP-SCFG2270-F2-F8</t>
  </si>
  <si>
    <t>Support Upgrade SCFG-02270-F2 to SCFG-02270-F8 Gold Plus - RASP</t>
  </si>
  <si>
    <t>MNT-RASP-GPL-UP-SCFG2270-F3-F8</t>
  </si>
  <si>
    <t>Support Upgrade SCFG-02270-F3 to SCFG-02270-F8 Gold Plus - RASP</t>
  </si>
  <si>
    <t>MNT-RASP-GPL-UP-SCFG2270-F4-F8</t>
  </si>
  <si>
    <t>Support Upgrade SCFG-02270-F4 to SCFG-02270-F8 Gold Plus - RASP</t>
  </si>
  <si>
    <t>MNT-RASP-GPL-UP-SCFG2270-F5-F8</t>
  </si>
  <si>
    <t>Support Upgrade SCFG-02270-F5 to SCFG-02270-F8 Gold Plus - RASP</t>
  </si>
  <si>
    <t>MNT-RASP-GPL-UP-SCFG2270-F6-F8</t>
  </si>
  <si>
    <t>Support Upgrade SCFG-02270-F6 to SCFG-02270-F8 Gold Plus - RASP</t>
  </si>
  <si>
    <t>MNT-RASP-GPL-UP-SCFG2270-F7-F8</t>
  </si>
  <si>
    <t>Support Upgrade SCFG-02270-F7 to SCFG-02270-F8 Gold Plus - RASP</t>
  </si>
  <si>
    <t>MNT-RASP-PLT-UP-SCFG2270-F1-F8</t>
  </si>
  <si>
    <t>Support Upgrade SCFG-02270-F1 to SCFG-02270-F8 Platinum - RASP</t>
  </si>
  <si>
    <t>MNT-RASP-PLT-UP-SCFG2270-F2-F8</t>
  </si>
  <si>
    <t>Support Upgrade SCFG-02270-F2 to SCFG-02270-F8 Platinum - RASP</t>
  </si>
  <si>
    <t>MNT-RASP-PLT-UP-SCFG2270-F3-F8</t>
  </si>
  <si>
    <t>Support Upgrade SCFG-02270-F3 to SCFG-02270-F8 Platinum - RASP</t>
  </si>
  <si>
    <t>MNT-RASP-PLT-UP-SCFG2270-F4-F8</t>
  </si>
  <si>
    <t>Support Upgrade SCFG-02270-F4 to SCFG-02270-F8 Platinum - RASP</t>
  </si>
  <si>
    <t>MNT-RASP-PLT-UP-SCFG2270-F5-F8</t>
  </si>
  <si>
    <t>Support Upgrade SCFG-02270-F5 to SCFG-02270-F8 Platinum - RASP</t>
  </si>
  <si>
    <t>MNT-RASP-PLT-UP-SCFG2270-F6-F8</t>
  </si>
  <si>
    <t>Support Upgrade SCFG-02270-F6 to SCFG-02270-F8 Platinum - RASP</t>
  </si>
  <si>
    <t>MNT-RASP-PLT-UP-SCFG2270-F7-F8</t>
  </si>
  <si>
    <t>Support Upgrade SCFG-02270-F7 to SCFG-02270-F8 Platinum - RASP</t>
  </si>
  <si>
    <t>SCFG-VE-F12</t>
  </si>
  <si>
    <t>SteelCentral Flow Gateway Virtual Edition, 4M FPM</t>
  </si>
  <si>
    <t>SCFG-VE-F12-E</t>
  </si>
  <si>
    <t>Evaluation Profiler Virtual Edition, 4M FPM</t>
  </si>
  <si>
    <t>UPG-SCFG-VE-F1-F12</t>
  </si>
  <si>
    <t>Upgrade SCFG-VE-F1 to F12</t>
  </si>
  <si>
    <t>UPG-SCFG-VE-F2-F12</t>
  </si>
  <si>
    <t>Upgrade SCFG-VE-F2 to F12</t>
  </si>
  <si>
    <t>UPG-SCFG-VE-F3-F12</t>
  </si>
  <si>
    <t>Upgrade SCFG-VE-F3 to F12</t>
  </si>
  <si>
    <t>UPG-SCFG-VE-F4-F12</t>
  </si>
  <si>
    <t>Upgrade SCFG-VE-F4 to F12</t>
  </si>
  <si>
    <t>UPG-SCFG-VE-F5-F12</t>
  </si>
  <si>
    <t>Upgrade SCFG-VE-F5 to F12</t>
  </si>
  <si>
    <t>UPG-SCFG-VE-F6-F12</t>
  </si>
  <si>
    <t>Upgrade SCFG-VE-F6 to F12</t>
  </si>
  <si>
    <t>UPG-SCFG-VE-F7-F12</t>
  </si>
  <si>
    <t>Upgrade SCFG-VE-F7 to F12</t>
  </si>
  <si>
    <t>UPG-SCFG-VE-F8-F12</t>
  </si>
  <si>
    <t>Upgrade SCFG-VE-F8 to F12</t>
  </si>
  <si>
    <t>UPG-SCFG-VE-F9-F12</t>
  </si>
  <si>
    <t>Upgrade SCFG-VE-F9 to F12</t>
  </si>
  <si>
    <t>UPG-SCFG-VE-F10-F12</t>
  </si>
  <si>
    <t>Upgrade SCFG-VE-F10 to F12</t>
  </si>
  <si>
    <t>UPG-SCFG-VE-F11-F12</t>
  </si>
  <si>
    <t>Upgrade SCFG-VE-F11 to F12</t>
  </si>
  <si>
    <t>MNT-SCFG-VE-F12</t>
  </si>
  <si>
    <t>Support SteelCentral Flow Gateway Virtual Edition, SCFG-VE-F12</t>
  </si>
  <si>
    <t>MNT-RASP-SCFG-VE-F12</t>
  </si>
  <si>
    <t>RASP Support SteelCentral Flow Gateway Virtual Edition, SCFG-VE-F12</t>
  </si>
  <si>
    <t>SCFG-VE-SUB-F12</t>
  </si>
  <si>
    <t>Subscription based SteelCentral Flow Gateway Virtual Edition for deployments up to 4M FPM</t>
  </si>
  <si>
    <t>SCFG-VE-SUB-F12-LIC</t>
  </si>
  <si>
    <t>SCFG-RASP-VE-SUB-F12</t>
  </si>
  <si>
    <t>Subscription based SteelCentral Flow Gateway Virtual Edition for deployments up to 4M FPM (RASP)</t>
  </si>
  <si>
    <t>UPG-VSFC-2500-C1-C2</t>
  </si>
  <si>
    <t>Upgrade VSFC-2500-C1 to VSFC-2500-C2</t>
  </si>
  <si>
    <t>UPG-VSFC-2500-C1-C3</t>
  </si>
  <si>
    <t>Upgrade VSFC-2500-C1 to VSFC-2500-C3</t>
  </si>
  <si>
    <t>UPG-VSFC-2500-C1-C4</t>
  </si>
  <si>
    <t>Upgrade VSFC-2500-C1 to VSFC-2500-C4</t>
  </si>
  <si>
    <t>UPG-VSFC-2500-C1-C5</t>
  </si>
  <si>
    <t>Upgrade VSFC-2500-C1 to VSFC-2500-C5</t>
  </si>
  <si>
    <t>UPG-VSFC-2500-C2-C3</t>
  </si>
  <si>
    <t>Upgrade VSFC-2500-C2 to VSFC-2500-C3</t>
  </si>
  <si>
    <t>UPG-VSFC-2500-C2-C4</t>
  </si>
  <si>
    <t>Upgrade VSFC-2500-C2 to VSFC-2500-C4</t>
  </si>
  <si>
    <t>UPG-VSFC-2500-C2-C5</t>
  </si>
  <si>
    <t>Upgrade VSFC-2500-C2 to VSFC-2500-C5</t>
  </si>
  <si>
    <t>UPG-VSFC-2500-C3-C4</t>
  </si>
  <si>
    <t>Upgrade VSFC-2500-C3 to VSFC-2500-C4</t>
  </si>
  <si>
    <t>UPG-VSFC-2500-C3-C5</t>
  </si>
  <si>
    <t>Upgrade VSFC-2500-C3 to VSFC-2500-C5</t>
  </si>
  <si>
    <t>UPG-VSFC-2500-C4-C5</t>
  </si>
  <si>
    <t>Upgrade VSFC-2500-C4 to VSFC-2500-C5</t>
  </si>
  <si>
    <t>MNT-VSFC-2500</t>
  </si>
  <si>
    <t>SteelFusion Core 2500 Virtual Edition Support</t>
  </si>
  <si>
    <t xml:space="preserve"> Year </t>
  </si>
  <si>
    <t>MNT-RASP-VSFC-2500</t>
  </si>
  <si>
    <t>SteelFusion Core 2500 Virtual Edition RASP Support</t>
  </si>
  <si>
    <t>VSFC-2500-C1</t>
  </si>
  <si>
    <t>SteelFusion Core VSFC-2500-C1 Virtual Edition</t>
  </si>
  <si>
    <t>SteelFusion Core VSFC-2500 Virtual Edition, Capacity License C1, 5TB, 20 LUNs</t>
  </si>
  <si>
    <t>VSFC-2500-C2</t>
  </si>
  <si>
    <t>SteelFusion Core VSFC-2500-C2 Virtual Edition</t>
  </si>
  <si>
    <t>SteelFusion Core VSFC-2500 Virtual Edition, Capacity License C2, 20TB, 60 LUN</t>
  </si>
  <si>
    <t>VSFC-2500-C3</t>
  </si>
  <si>
    <t>SteelFusion Core VSFC-2500-C3 Virtual Edition</t>
  </si>
  <si>
    <t>SteelFusion Core VSFC-2500 Virtual Edition, Capacity License C3, 40TB, 160 LUNs</t>
  </si>
  <si>
    <t>VSFC-2500-C4</t>
  </si>
  <si>
    <t>SteelFusion Core VSFC-2500-C4 Virtual Edition</t>
  </si>
  <si>
    <t>SteelFusion Core VSFC-2500 Virtual Edition, Capacity License C4, 75TB, 250 LUNs</t>
  </si>
  <si>
    <t>VSFC-2500-C5</t>
  </si>
  <si>
    <t>SteelFusion Core VSFC-2500-C5 Virtual Edition</t>
  </si>
  <si>
    <t>SteelFusion Core VSFC-2500 Virtual Edition, Capacity License C5, 100TB, 300 LUNs</t>
  </si>
  <si>
    <t>VSFC-2500 Virtual Edition</t>
  </si>
  <si>
    <t>Command Center SKU</t>
  </si>
  <si>
    <t>$0</t>
  </si>
  <si>
    <t>Commant Center</t>
  </si>
  <si>
    <t>SteelFusion Bases for Subscription</t>
  </si>
  <si>
    <t>SFED-2100-HWSUB-B010</t>
  </si>
  <si>
    <t>SteelFusion HW for subscription of SFED-2100</t>
  </si>
  <si>
    <t>SFED-2200-HWSUB-B010</t>
  </si>
  <si>
    <t>SteelFusion HW for subscription of SFED-2200</t>
  </si>
  <si>
    <t>SFED-3100-HWSUB-B010</t>
  </si>
  <si>
    <t>SteelFusion HW for subscription of SFED-3100</t>
  </si>
  <si>
    <t>SFED-3200-HWSUB-B010</t>
  </si>
  <si>
    <t>SteelFusion HW for subscription of SFED-3200</t>
  </si>
  <si>
    <t>SFED-5100-HWSUB-B010</t>
  </si>
  <si>
    <t>SteelFusion HW for subscription of SFED-5100</t>
  </si>
  <si>
    <t>SFCR-3500-HWSUB-B010</t>
  </si>
  <si>
    <t>SteelFusion HW for subscription of SFCR-3500</t>
  </si>
  <si>
    <t>SteelFusion Edge Subscriptions - Price is per month  (12, 36 or 60 Month contracts)</t>
  </si>
  <si>
    <t>Subscription - SFED-2100 W0 (includes Gold Support)</t>
  </si>
  <si>
    <t>Subscription - SFED-2100 W0 (includes Gold Plus Support)</t>
  </si>
  <si>
    <t>Subscription - SFED-2100 WMAX (includes Gold Support)</t>
  </si>
  <si>
    <t>Subscription - SFED-2100 WMAX (includes Gold Plus Support)</t>
  </si>
  <si>
    <t>Subscription - SFED-2200 W0 (includes Gold Support)</t>
  </si>
  <si>
    <t>Subscription - SFED-2200 W0 (includes Gold Plus Support)</t>
  </si>
  <si>
    <t>Subscription - SFED-2200 WMAX (includes Gold Support)</t>
  </si>
  <si>
    <t>Subscription - SFED-2200 WMAX (includes Gold Plus Support)</t>
  </si>
  <si>
    <t>Subscription - SFED-3100 W0 (includes Gold Support)</t>
  </si>
  <si>
    <t>Subscription - SFED-3100 W0 (includes Gold Plus Support)</t>
  </si>
  <si>
    <t>Subscription - SFED-3100 WMAX (includes Gold Support)</t>
  </si>
  <si>
    <t>Subscription - SFED-3100 WMAX (includes Gold Plus Support)</t>
  </si>
  <si>
    <t>Subscription - SFED-3200 W0 (includes Gold Support)</t>
  </si>
  <si>
    <t>Subscription - SFED-3200 W0 (includes Gold Plus Support)</t>
  </si>
  <si>
    <t>Subscription - SFED-3200 WMAX (includes Gold Support)</t>
  </si>
  <si>
    <t>Subscription - SFED-3200 WMAX (includes Gold Plus Support)</t>
  </si>
  <si>
    <t>Subscription - SFED-5100 W0 (includes Gold Support)</t>
  </si>
  <si>
    <t>Subscription - SFED-5100 W0 (includes Gold Plus Support)</t>
  </si>
  <si>
    <t>Subscription - SFED-5100 WMAX (includes Gold Support)</t>
  </si>
  <si>
    <t>Subscription - SFED-5100 WMAX (includes Gold Plus Support)</t>
  </si>
  <si>
    <t>Subscription - SteelFusion Core SFCR-3500-C1 (includes Gold Support)</t>
  </si>
  <si>
    <t>Subscription - SteelFusion Core SFCR-3500-C1 (includes Gold Plus Support)</t>
  </si>
  <si>
    <t>Subscription - SteelFusion Core SFCR-3500-C2 (includes Gold Support)</t>
  </si>
  <si>
    <t>Subscription - SteelFusion Core SFCR-3500-C2 (includes Gold Plus Support)</t>
  </si>
  <si>
    <t>Subscription - SteelFusion Core SFCR-3500-C3 (includes Gold Support)</t>
  </si>
  <si>
    <t>Subscription - SteelFusion Core SFCR-3500-C3 (includes Gold Plus Support)</t>
  </si>
  <si>
    <t>SteelFusion Edge Subscriptions (RASP) - Price is per month  (12, 36 or 60 Month contracts)</t>
  </si>
  <si>
    <t>Subscription - SFED-2100 W0 (includes Gold Support - RASP)</t>
  </si>
  <si>
    <t>Subscription - SFED-2100 W0 (includes Gold Plus Support - RASP)</t>
  </si>
  <si>
    <t>Subscription - SFED-2100 WMAX (includes Gold Support - RASP)</t>
  </si>
  <si>
    <t>Subscription - SFED-2100 WMAX (includes Gold Plus Support - RASP)</t>
  </si>
  <si>
    <t>Subscription - SFED-2200 W0 (includes Gold Support - RASP)</t>
  </si>
  <si>
    <t>Subscription - SFED-2200 W0 (includes Gold Plus Support - RASP)</t>
  </si>
  <si>
    <t>Subscription - SFED-2200 WMAX (includes Gold Support - RASP)</t>
  </si>
  <si>
    <t>Subscription - SFED-2200 WMAX (includes Gold Plus Support - RASP)</t>
  </si>
  <si>
    <t>Subscription - SFED-3100 W0 (includes Gold Support - RASP)</t>
  </si>
  <si>
    <t>Subscription - SFED-3100 W0 (includes Gold Plus Support - RASP)</t>
  </si>
  <si>
    <t>Subscription - SFED-3100 WMAX (includes Gold Support - RASP)</t>
  </si>
  <si>
    <t>Subscription - SFED-3100 WMAX (includes Gold Plus Support - RASP)</t>
  </si>
  <si>
    <t>Subscription - SFED-3200 W0 (includes Gold Support - RASP)</t>
  </si>
  <si>
    <t>Subscription - SFED-3200 W0 (includes Gold Plus Support - RASP)</t>
  </si>
  <si>
    <t>Subscription - SFED-3200 WMAX (includes Gold Support - RASP)</t>
  </si>
  <si>
    <t>Subscription - SFED-3200 WMAX (includes Gold Plus Support - RASP)</t>
  </si>
  <si>
    <t>Subscription - SFED-5100 W0 (includes Gold Support - RASP)</t>
  </si>
  <si>
    <t>Subscription - SFED-5100 W0 (includes Gold Plus Support - RASP)</t>
  </si>
  <si>
    <t>Subscription - SFED-5100 WMAX (includes Gold Support - RASP)</t>
  </si>
  <si>
    <t>Subscription - SFED-5100 WMAX (includes Gold Plus Support - RASP)</t>
  </si>
  <si>
    <t>SteelFusion Core Subscriptions (RASP) - Price is per month  (12, 36 or 60 Month contracts)</t>
  </si>
  <si>
    <t>Subscription - SteelFusion Core SFCR-3500-C1 (includes Gold Support - RASP)</t>
  </si>
  <si>
    <t>Subscription - SteelFusion Core SFCR-3500-C1 (includes Gold Plus Support - RASP)</t>
  </si>
  <si>
    <t>Subscription - SteelFusion Core SFCR-3500-C2 (includes Gold Support - RASP)</t>
  </si>
  <si>
    <t>Subscription - SteelFusion Core SFCR-3500-C2 (includes Gold Plus Support - RASP)</t>
  </si>
  <si>
    <t>Subscription - SteelFusion Core SFCR-3500-C3 (includes Gold Support - RASP)</t>
  </si>
  <si>
    <t>Subscription - SteelFusion Core SFCR-3500-C3 (includes Gold Plus Support - RASP)</t>
  </si>
  <si>
    <t>SteelFusion Core Subscriptions - Price is per month  (12, 36 or 60 Month contracts)</t>
  </si>
  <si>
    <t>Also refer to "SteelFusion" tabs</t>
  </si>
  <si>
    <t>SteelFusion Subscription Bases for Hardware Appliance Pricelist</t>
  </si>
  <si>
    <t>SteelCentral NetExpress 470 HW for NetExpress 470 subscription. Price includes NIC-1-001G-4TX-C</t>
  </si>
  <si>
    <t>SteelCentral AppResponse 11 HW for subscription of  6170. Price includes NIC-1-010G-2SFPP-C, TRC-1-SFPP-SR-C</t>
  </si>
  <si>
    <t>SteelCentral AppResponse 11 HW for subscription of  8170.Price includes NIC-1-010G-4SFPP-C, TRC-1-SFPP-SR-C</t>
  </si>
  <si>
    <t>RASP AppResponse11 Application Stream Analysis Subscription Module Configurable Options.    Requires Application Stream Analysis as a pre-requisite.</t>
  </si>
  <si>
    <t>AppResponse11 Application Stream Analysis Subscription Module Configurable Options.    Requires Application Stream Analysis as a pre-requisite.</t>
  </si>
  <si>
    <t>AppResponse 11 VoIP/Video Unified Communications Analysis Subscription Module Configurable Options.    Requires Application Stream Analysis as a pre-requisite.</t>
  </si>
  <si>
    <t>RASP AppResponse 11 VoIP/Video Unified Communications Analysis  Subscription Module Configurable Options.    Requires Application Stream Analysis as a pre-requisite.</t>
  </si>
  <si>
    <t>AppResponse 11 Database Analysis Module Configurable Options.    Requires Application Stream Analysis as a pre-requisite.</t>
  </si>
  <si>
    <t>RASP AppResponse 11 Database Analysis Module Configurable Options.    Requires Application Stream Analysis as a pre-requisite.</t>
  </si>
  <si>
    <t>AppResponse11 Application Stream Analysis Module Configurable Options.    Requires Application Stream Analysis as a pre-requisite.</t>
  </si>
  <si>
    <t>Evalution AppResponse11 Application Stream Analysis Module Configurable Options.    Requires Application Stream Analysis as a pre-requisite.</t>
  </si>
  <si>
    <t>Evalution AppResponse 11 Database Analysis Module Configurable Options.    Requires Application Stream Analysis as a pre-requisite.</t>
  </si>
  <si>
    <t>AppResponse 11 VoIP/Video Unified Communications Analysis Module Configurable Options.    Requires Application Stream Analysis as a pre-requisite.</t>
  </si>
  <si>
    <t>Evalution AppResponse 11 VoIP/Video Unified Communications Analysis Module Configurable Options.    Requires Application Stream Analysis as a pre-requisite.</t>
  </si>
  <si>
    <t>SteelCentral Mobile Controller Virtual Edition with 10 default concurrent users (VMware ESX, Hyper-V, Azure)</t>
  </si>
  <si>
    <t>Virtual SMC Licenses (VMware ESX, Hyper-V, Azure)</t>
  </si>
  <si>
    <t>SteelCentral Mobile Controller Virtual edition with 10 default concurrent users (VMware ESX, Hyper-V, Only Azure can extend range from 4001 - 35000)</t>
  </si>
  <si>
    <t>Mounting Bracket and 15/16" T-bar clips for the XR1000/2000/4000 and XD Aps</t>
  </si>
  <si>
    <t>** ASA REQUIRED** SteelCentral AppResponse 11  Web Transaction Analysis Module, small virtual</t>
  </si>
  <si>
    <t>** ASA REQUIRED** SteelCentral AppResponse 11  Web Transaction Analysis Module, small</t>
  </si>
  <si>
    <t>** ASA REQUIRED** SteelCentral AppResponse 11  Web Transaction Analysis Module, mid-range appliances</t>
  </si>
  <si>
    <t>** ASA REQUIRED** SteelCentral AppResponse 11  Web Transaction Analysis Module, large appliances</t>
  </si>
  <si>
    <t>** ASA REQUIRED** SteelCentral AppResponse 11 Web Transaction Analysis Module, extra-large appliances</t>
  </si>
  <si>
    <t>** ASA REQUIRED** Eval SteelCentral AppResponse 11  Web Transaction Analysis Module, small virtual</t>
  </si>
  <si>
    <t>** ASA REQUIRED** Eval SteelCentral AppResponse 11  Web Transaction Analysis Module, small</t>
  </si>
  <si>
    <t>** ASA REQUIRED** Eval SteelCentral AppResponse 11  Web Transaction Analysis Module, mid-range appliances</t>
  </si>
  <si>
    <t>** ASA REQUIRED** Eval SteelCentral AppResponse 11  Web Transaction Analysis Module, large appliances</t>
  </si>
  <si>
    <t>** ASA REQUIRED** Eval SteelCentral AppResponse 11 Web Transaction Analysis Module, extra-large appliances</t>
  </si>
  <si>
    <t>** ASA REQUIRED** SteelCentral AppResponse 11 Database Analysis Module, small virtual appliances</t>
  </si>
  <si>
    <t>** ASA REQUIRED** SteelCentral AppResponse 11 Database Analysis Module, mid-range appliances</t>
  </si>
  <si>
    <t>** ASA REQUIRED** SteelCentral AppResponse 11 Database Analysis Module, small appliances</t>
  </si>
  <si>
    <t>** ASA REQUIRED** SteelCentral AppResponse 11 Database Analysis Module, large appliances</t>
  </si>
  <si>
    <t>** ASA REQUIRED** SteelCentral AppResponse 11 Database Analysis Module, extra-large appliances</t>
  </si>
  <si>
    <t>** ASA REQUIRED** Eval SteelCentral AppResponse 11 Database Analysis Module, small virtual appliances</t>
  </si>
  <si>
    <t>** ASA REQUIRED** Eval SteelCentral AppResponse 11 Database Analysis Module, small appliances</t>
  </si>
  <si>
    <t>** ASA REQUIRED** Eval SteelCentral AppResponse 11 Database Analysis Module, mid-range appliances</t>
  </si>
  <si>
    <t>** ASA REQUIRED** Eval SteelCentral AppResponse 11 Database Analysis Module, large appliances</t>
  </si>
  <si>
    <t>** ASA REQUIRED** Eval SteelCentral AppResponse 11 Database Analysis Module, extra-large appliances</t>
  </si>
  <si>
    <t>** ASA REQUIRED** SteelCentral AppResponse 11 VoIP/Video Unified Communications Analysis Module, small virtual appliances</t>
  </si>
  <si>
    <t>** ASA REQUIRED** SteelCentral AppResponse 11 VoIP/Video Unified Communications Analysis Module, small appliances</t>
  </si>
  <si>
    <t>** ASA REQUIRED** SteelCentral AppResponse 11 VoIP/Video Unified Communications Analysis Module, mid-range appliances</t>
  </si>
  <si>
    <t>** ASA REQUIRED** SteelCentral AppResponse 11 VoIP/Video Unified Communications Analysis Module, large appliances</t>
  </si>
  <si>
    <t>** ASA REQUIRED** SteelCentral AppResponse 11 VoIP/Video Unified Communications Analysis Module, extra-large appliances</t>
  </si>
  <si>
    <t>** ASA REQUIRED** Eval SteelCentral AppResponse 11 VoIP/Video Unified Communications Analysis Module, small virtual appliances</t>
  </si>
  <si>
    <t>** ASA REQUIRED** Eval SteelCentral AppResponse 11 VoIP/Video Unified Communications Analysis Module, small appliances</t>
  </si>
  <si>
    <t>** ASA REQUIRED** Eval SteelCentral AppResponse 11 VoIP/Video Unified Communications Analysis Module, mid-range appliances</t>
  </si>
  <si>
    <t>** ASA REQUIRED** Eval SteelCentral AppResponse 11 VoIP/Video Unified Communications Analysis Module, large appliances</t>
  </si>
  <si>
    <t>** ASA REQUIRED** Eval SteelCentral AppResponse 11 VoIP/Video Unified Communications Analysis Module, extra-large appliances</t>
  </si>
  <si>
    <t xml:space="preserve">** ASA REQUIRED** Subscription based SteelCentral AppResponse 11 Web Transaction Analysis Module, small virtual appliances, inc software support  </t>
  </si>
  <si>
    <t xml:space="preserve">** ASA REQUIRED** Subscription based SteelCentral AppResponse 11 Web Transaction Analysis Module, small appliances, inc software support  </t>
  </si>
  <si>
    <t xml:space="preserve">** ASA REQUIRED** Subscription based SteelCentral AppResponse 11 Web Transaction Analysis Module, medium appliances, inc software support  </t>
  </si>
  <si>
    <t xml:space="preserve">** ASA REQUIRED** Subscription based SteelCentral AppResponse 11 Web Transaction Analysis Module, large appliances, inc software support  </t>
  </si>
  <si>
    <t xml:space="preserve">** ASA REQUIRED** Subscription based SteelCentral AppResponse 11 Web Transaction Analysis Module, extra-large appliances, inc software support  </t>
  </si>
  <si>
    <t xml:space="preserve">** ASA REQUIRED**'Subscription based SteelCentral AppResponse 11 Web Transaction Analysis Module, large appliances, inc software support  </t>
  </si>
  <si>
    <t xml:space="preserve">** ASA REQUIRED** Subscription based SteelCentral AppResponse 11 VoIP/Video Unified Communications Analysis Module, small virtual appliances, inc software support  </t>
  </si>
  <si>
    <t xml:space="preserve">** ASA REQUIRED** Subscription based SteelCentral AppResponse 11 VoIP/Video Unified Communications Analysis Module, small appliances, inc software support  </t>
  </si>
  <si>
    <t xml:space="preserve">** ASA REQUIRED** Subscription based SteelCentral AppResponse 11 VoIP/Video Unified Communications Analysis Module, medium appliances, inc software support  </t>
  </si>
  <si>
    <t xml:space="preserve">** ASA REQUIRED** Subscription based SteelCentral AppResponse 11 VoIP/Video Unified Communications Analysis Module, extra-large appliances, inc software support  </t>
  </si>
  <si>
    <t xml:space="preserve">** ASA REQUIRED** Subscription based SteelCentral AppResponse 11 VoIP/Video Unified Communications Analysis Module, large appliances, inc software support  </t>
  </si>
  <si>
    <t xml:space="preserve">** ASA REQUIRED** Subscription based SteelCentral AppResponse 11 Database Analysis Module, small virtual appliances, inc software support  </t>
  </si>
  <si>
    <t xml:space="preserve">** ASA REQUIRED** Subscription based SteelCentral AppResponse 11 Database Analysis Module, small appliances, inc software support  </t>
  </si>
  <si>
    <t xml:space="preserve">** ASA REQUIRED** Subscription based SteelCentral AppResponse 11 Database Analysis Module, extra-large appliances, inc software support  </t>
  </si>
  <si>
    <t xml:space="preserve">** ASA REQUIRED** Subscription based SteelCentral AppResponse 11 Database Analysis Module, large appliances, inc software support  </t>
  </si>
  <si>
    <t xml:space="preserve">** ASA REQUIRED** Subscription based SteelCentral AppResponse 11 Database Analysis Module, medium appliances, inc software support  </t>
  </si>
  <si>
    <t>Outdoor Enclosure for all XR &amp; XD APs except XR-6000. Mounting kit sold separately. Order XP1-MSI-75 to power enclosure in addition to PoE for AP. Order MNT-GLD-XE-4000-OUTDOOR for support.</t>
  </si>
  <si>
    <t>Outdoor Enclosure for all XR &amp; XD APs except XR-6000. Mounting kit sold separately. Order XP1-MSI-75 to power enclosure in addition to PoE for AP. Order MNT-GLD-XE-4000-OUTDOOR support.</t>
  </si>
  <si>
    <t>SteelCentral Agent License Units for Enterprise SaaS subscription, prices are monthly prices that require a minimum 12-month contract. Addons are co-term.</t>
  </si>
  <si>
    <t>SteelCentral Agent License Units for Enterprise SaaS Subscription</t>
  </si>
  <si>
    <t>SteelCentral Agent License Units for Essentials SaaS subscription, prices are monthly prices that require a minimum 12-month contract. Addons are co-term.</t>
  </si>
  <si>
    <t>SteelCentral Agent License Units for Essentials SaaS Subscription, includes Aternity for EUEM</t>
  </si>
  <si>
    <t>SteelCentral Agent Hosting Fee when used with Perpetual licenses</t>
  </si>
  <si>
    <t>SteelCentral Agent Annual Hosting Fee for SaaS when used with Perpetual licenses</t>
  </si>
  <si>
    <t>SteelCentral Agent Annual Hosting Fee for SaaS when used with Perpetual Licenses</t>
  </si>
  <si>
    <t>SteelCentral Agent License Units for Essentials SaaS Subscription</t>
  </si>
  <si>
    <t>SteelCentral AppResponse 11 HW for subscription of  2170. Price includes NIC-1-001G-4TX-C</t>
  </si>
  <si>
    <t>SteelCentral AppResponse 11 HW for subscription of  4170. Price Includes NIC-1-010G-2SFPP-C, TRC-1-SFPP-SR-C</t>
  </si>
  <si>
    <t xml:space="preserve">Subscription based Steelhead (20Mbps, 1000 conn), inc Silver support  </t>
  </si>
  <si>
    <t>Monthly Subscription and Silver level support , provides up to 20Mbps and 1000 connections. Based on a 12 month contract</t>
  </si>
  <si>
    <t xml:space="preserve">Subscription based Steelhead (20Mbps, 1000 conn), inc Gold support </t>
  </si>
  <si>
    <t>Monthly Subscription and Gold level Support, provides up to 20Mbps and 1000 connections. Based on a 5yr contract</t>
  </si>
  <si>
    <t>Monthly Subscription and Gold level Support, provides up to 20Mbps and 1000 connections. Based on a 36 month contract</t>
  </si>
  <si>
    <t>Monthly Subscription and Gold level Support, provides up to 20Mbps and 1000 connections. Based on a 12 month contract</t>
  </si>
  <si>
    <t>Monthly Subscription and Silver level support , provides up to 20Mbps and 1000 connections. Based on a 5yr contract</t>
  </si>
  <si>
    <t>Monthly Subscription and Silver level support , provides up to 20Mbps and 1000 connections. Based on a 36 month contract</t>
  </si>
  <si>
    <t>Subscription based Steelhead (20Mbps, 1000 conn), inc Silver support   (RASP)</t>
  </si>
  <si>
    <t>Subscription based Steelhead (20Mbps, 1000 conn), inc Gold support  (RASP)</t>
  </si>
  <si>
    <t>Monthly Subscription and Gold level Support, provides up to 20Mbps and 1000 connections. Based on a 5yr contract (RASP)</t>
  </si>
  <si>
    <t>Monthly Subscription and Gold level Support, provides up to 20Mbps and 1000 connections. Based on a 36 month contract (RASP)</t>
  </si>
  <si>
    <t>Monthly Subscription and Gold level Support, provides up to 20Mbps and 1000 connections. Based on a 12 month contract (RASP)</t>
  </si>
  <si>
    <t>Monthly Subscription and Silver level support , provides up to 20Mbps and 1000 connections. Based on a 36 month contract (RASP)</t>
  </si>
  <si>
    <t>Monthly Subscription and Silver level support , provides up to 20Mbps and 1000 connections. Based on a 12 month contract (RASP)</t>
  </si>
  <si>
    <t>Support SCPS License on 7055/7070</t>
  </si>
  <si>
    <t>SUB-RASP-SW-VSFC-2500-C5</t>
  </si>
  <si>
    <t>Subscription - SteelFusion Core VSFC-2500-C5 Virtual Edition (includes Software Support - RASP)</t>
  </si>
  <si>
    <t>Subscription - SteelFusion Core VSFC-2500-C4 Virtual Edition (includes Software Support - RASP)</t>
  </si>
  <si>
    <t>Subscription - SteelFusion Core VSFC-2500-C3 Virtual Edition (includes Software Support - RASP)</t>
  </si>
  <si>
    <t>Subscription - SteelFusion Core VSFC-2500 Virtual Edition, Capacity License C3, 40TB, 160 LUNs (includes Software Support - RASP) 
Based on a 5 year  contract</t>
  </si>
  <si>
    <t>Subscription - SteelFusion Core VSFC-2500-C2 Virtual Edition (includes Software Support - RASP)</t>
  </si>
  <si>
    <t>Subscription - SteelFusion Core VSFC-2500-C1 Virtual Edition (includes Software Support - RASP)</t>
  </si>
  <si>
    <t>SUB-RASP-SW-VSFC-2500-C1</t>
  </si>
  <si>
    <t>SUB-RASP-SW-VSFC-2500-C2</t>
  </si>
  <si>
    <t>SUB-RASP-SW-VSFC-2500-C3</t>
  </si>
  <si>
    <t>SUB-RASP-SW-VSFC-2500-C4</t>
  </si>
  <si>
    <t>SUB-SW-VSFC-2500-C5</t>
  </si>
  <si>
    <t>SUB-SW-VSFC-2500-C4</t>
  </si>
  <si>
    <t>SUB-SW-VSFC-2500-C3</t>
  </si>
  <si>
    <t>SUB-SW-VSFC-2500-C2</t>
  </si>
  <si>
    <t>SUB-SW-VSFC-2500-C1</t>
  </si>
  <si>
    <t>Subscription - SteelFusion Core VSFC-2500-C2 Virtual Edition (includes Software Support)</t>
  </si>
  <si>
    <t>Subscription - SteelFusion Core VSFC-2500-C1 Virtual Edition (includes Software Support)</t>
  </si>
  <si>
    <t>Subscription - SteelFusion Core VSFC-2500 Virtual Edition, Capacity License C1, 5TB, 20 LUNs (includes Software Support) 
Based on a 5 year  contract</t>
  </si>
  <si>
    <t>Subscription - SteelFusion Core VSFC-2500-C3 Virtual Edition (includes Software Support)</t>
  </si>
  <si>
    <t>Subscription - SteelFusion Core VSFC-2500-C4 Virtual Edition (includes Software Support)</t>
  </si>
  <si>
    <t>Subscription - SteelFusion Core VSFC-2500-C5 Virtual Edition (includes Software Support)</t>
  </si>
  <si>
    <t>SUB-GLD-SFED2100-W0</t>
  </si>
  <si>
    <t>SUB-GLDPLS-SFED2100-W0</t>
  </si>
  <si>
    <t>SUB-GLD-SFED2100-WMAX</t>
  </si>
  <si>
    <t>SUB-GLDPLS-SFED2100-WMAX</t>
  </si>
  <si>
    <t>SUB-GLD-SFED2200-W0</t>
  </si>
  <si>
    <t>SUB-GLDPLS-SFED2200-W0</t>
  </si>
  <si>
    <t>SUB-GLD-SFED2200-WMAX</t>
  </si>
  <si>
    <t>SUB-GLDPLS-SFED2200-WMAX</t>
  </si>
  <si>
    <t>SUB-GLD-SFED3100-W0</t>
  </si>
  <si>
    <t>SUB-GLDPLS-SFED3100-W0</t>
  </si>
  <si>
    <t>SUB-GLD-SFED3100-WMAX</t>
  </si>
  <si>
    <t>SUB-GLDPLS-SFED3100-WMAX</t>
  </si>
  <si>
    <t>SUB-GLD-SFED3200-W0</t>
  </si>
  <si>
    <t>SUB-GLDPLS-SFED3200-W0</t>
  </si>
  <si>
    <t>SUB-GLD-SFED3200-WMAX</t>
  </si>
  <si>
    <t>SUB-GLDPLS-SFED3200-WMAX</t>
  </si>
  <si>
    <t>SUB-GLD-SFED5100-W0</t>
  </si>
  <si>
    <t>SUB-GLDPLS-SFED5100-W0</t>
  </si>
  <si>
    <t>SUB-GLD-SFED5100-WMAX</t>
  </si>
  <si>
    <t>SUB-GLDPLS-SFED5100-WMAX</t>
  </si>
  <si>
    <t>SUB-GLD-SFCR-3500-C1</t>
  </si>
  <si>
    <t>SUB-GLDPLS-SFCR-3500-C1</t>
  </si>
  <si>
    <t>SUB-GLD-SFCR-3500-C2</t>
  </si>
  <si>
    <t>SUB-GLDPLS-SFCR-3500-C2</t>
  </si>
  <si>
    <t>SUB-GLD-SFCR-3500-C3</t>
  </si>
  <si>
    <t>SUB-GLDPLS-SFCR-3500-C3</t>
  </si>
  <si>
    <t>SUB-RASP-GLD-SFED2100-W0</t>
  </si>
  <si>
    <t>SUB-RASP-GLDPLS-SFED2100-W0</t>
  </si>
  <si>
    <t>SUB-RASP-GLD-SFED2100-WMAX</t>
  </si>
  <si>
    <t>SUB-RASP-GLDPLS-SFED2100-WMAX</t>
  </si>
  <si>
    <t>SUB-RASP-GLD-SFED2200-W0</t>
  </si>
  <si>
    <t>SUB-RASP-GLDPLS-SFED2200-W0</t>
  </si>
  <si>
    <t>SUB-RASP-GLD-SFED2200-WMAX</t>
  </si>
  <si>
    <t>SUB-RASP-GLDPLS-SFED2200-WMAX</t>
  </si>
  <si>
    <t>SUB-RASP-GLD-SFED3100-W0</t>
  </si>
  <si>
    <t>SUB-RASP-GLDPLS-SFED3100-W0</t>
  </si>
  <si>
    <t>SUB-RASP-GLD-SFED3100-WMAX</t>
  </si>
  <si>
    <t>SUB-RASP-GLDPLS-SFED3100-WMAX</t>
  </si>
  <si>
    <t>SUB-RASP-GLD-SFED3200-W0</t>
  </si>
  <si>
    <t>SUB-RASP-GLDPLS-SFED3200-W0</t>
  </si>
  <si>
    <t>SUB-RASP-GLD-SFED3200-WMAX</t>
  </si>
  <si>
    <t>SUB-RASP-GLDPLS-SFED3200-WMAX</t>
  </si>
  <si>
    <t>SUB-RASP-GLD-SFED5100-W0</t>
  </si>
  <si>
    <t>SUB-RASP-GLDPLS-SFED5100-W0</t>
  </si>
  <si>
    <t>SUB-RASP-GLD-SFED5100-WMAX</t>
  </si>
  <si>
    <t>SUB-RASP-GLDPLS-SFED5100-WMAX</t>
  </si>
  <si>
    <t>SUB-RASP-GLD-SFCR-3500-C1</t>
  </si>
  <si>
    <t>SUB-RASP-GLDPLS-SFCR-3500-C1</t>
  </si>
  <si>
    <t>SUB-RASP-GLD-SFCR-3500-C2</t>
  </si>
  <si>
    <t>SUB-RASP-GLDPLS-SFCR-3500-C2</t>
  </si>
  <si>
    <t>SUB-RASP-GLD-SFCR-3500-C3</t>
  </si>
  <si>
    <t>SUB-RASP-GLDPLS-SFCR-3500-C3</t>
  </si>
  <si>
    <t>Switch SteelConnect SDI-S24 B010 Base</t>
  </si>
  <si>
    <t>Switch SteelConnect SDI-S48 B010 Base</t>
  </si>
  <si>
    <t>Switch SteelConnect SDI-S12 B010 Base</t>
  </si>
  <si>
    <t>Evaluation Switch SteelConnect SDI-S12 B010-E Base</t>
  </si>
  <si>
    <t xml:space="preserve">Evaluation Switch SteelConnect SDI-S24 B010-E Base </t>
  </si>
  <si>
    <t>Evaluation Switch SteelConnect SDI-S48 B010-E Base</t>
  </si>
  <si>
    <t>Steelhead HW for subscription of  7070-H</t>
  </si>
  <si>
    <t>Steelhead HW for subscription of  7070-M</t>
  </si>
  <si>
    <t>Steelhead HW for subscription of  7070-L</t>
  </si>
  <si>
    <t>Steelhead HW for subscription of  5070-H</t>
  </si>
  <si>
    <t>Steelhead HW for subscription of SD-ready 770</t>
  </si>
  <si>
    <t>Steelhead HW for subscription of  255</t>
  </si>
  <si>
    <t>Steelhead HW for subscription of SD-ready 570</t>
  </si>
  <si>
    <t xml:space="preserve"> </t>
  </si>
  <si>
    <t>SteelCentral Agent License Units for Enterprise SaaS Subscription, includes Aternity for EUEM and AppInternals for APM. See details at help.aternity.com/license</t>
  </si>
  <si>
    <t xml:space="preserve">Subscription - SFED-2100 W0 (includes Gold Support) 
</t>
  </si>
  <si>
    <t xml:space="preserve">Subscription - SFED-2100 W0 (includes Gold Plus Support) 
</t>
  </si>
  <si>
    <t xml:space="preserve">Subscription - SFED-2100 WMAX (includes Gold Support) 
</t>
  </si>
  <si>
    <t xml:space="preserve">Subscription - SFED-2100 WMAX (includes Gold Plus Support) 
</t>
  </si>
  <si>
    <t xml:space="preserve">Subscription - SFED-2200 W0 (includes Gold Support) 
</t>
  </si>
  <si>
    <t xml:space="preserve">Subscription - SFED-2200 W0 (includes Gold Plus Support) 
</t>
  </si>
  <si>
    <t xml:space="preserve">Subscription - SFED-2200 WMAX (includes Gold Support) 
</t>
  </si>
  <si>
    <t xml:space="preserve">Subscription - SFED-2200 WMAX (includes Gold Plus Support) 
</t>
  </si>
  <si>
    <t xml:space="preserve">Subscription - SFED-3100 W0 (includes Gold Support) 
</t>
  </si>
  <si>
    <t xml:space="preserve">Subscription - SFED-3100 W0 (includes Gold Plus Support) 
</t>
  </si>
  <si>
    <t xml:space="preserve">Subscription - SFED-3100 WMAX (includes Gold Support) 
</t>
  </si>
  <si>
    <t xml:space="preserve">Subscription - SFED-3100 WMAX (includes Gold Plus Support) 
</t>
  </si>
  <si>
    <t xml:space="preserve">Subscription - SFED-3200 W0 (includes Gold Support) 
</t>
  </si>
  <si>
    <t xml:space="preserve">Subscription - SFED-3200 W0 (includes Gold Plus Support) 
</t>
  </si>
  <si>
    <t xml:space="preserve">Subscription - SFED-3200 WMAX (includes Gold Support) 
</t>
  </si>
  <si>
    <t xml:space="preserve">Subscription - SFED-3200 WMAX (includes Gold Plus Support) 
</t>
  </si>
  <si>
    <t xml:space="preserve">Subscription - SFED-5100 W0 (includes Gold Support) 
</t>
  </si>
  <si>
    <t xml:space="preserve">Subscription - SFED-5100 W0 (includes Gold Plus Support) 
</t>
  </si>
  <si>
    <t xml:space="preserve">Subscription - SFED-5100 WMAX (includes Gold Support) 
</t>
  </si>
  <si>
    <t xml:space="preserve">Subscription - SFED-5100 WMAX (includes Gold Plus Support) 
</t>
  </si>
  <si>
    <t xml:space="preserve">Subscription - SteelFusion Core SFCR-3500, Capacity License C1, 25TB, 200 LUNs (includes Gold Support) 
</t>
  </si>
  <si>
    <t xml:space="preserve">Subscription - SteelFusion Core SFCR-3500, Capacity License C1, 25TB, 200 LUNs (includes Gold Plus Support) 
</t>
  </si>
  <si>
    <t xml:space="preserve">Subscription - SteelFusion Core SFCR-3500, Capacity License C2, 50TB, 250 LUNs (includes Gold Support) 
</t>
  </si>
  <si>
    <t xml:space="preserve">Subscription - SteelFusion Core SFCR-3500, Capacity License C2, 50TB, 250 LUNs (includes Gold Plus Support) 
</t>
  </si>
  <si>
    <t xml:space="preserve">Subscription - SteelFusion Core SFCR-3500, Capacity License C3, 100TB, 300 LUNs (includes Gold Support) 
</t>
  </si>
  <si>
    <t xml:space="preserve">Subscription - SteelFusion Core SFCR-3500, Capacity License C3, 100TB, 300 LUNs (includes Gold Plus Support) 
</t>
  </si>
  <si>
    <t xml:space="preserve">Subscription - SteelFusion Core VSFC-2500 Virtual Edition, Capacity License C1, 5TB, 20 LUNs (includes Software Support) 
</t>
  </si>
  <si>
    <t xml:space="preserve">Subscription - SteelFusion Core VSFC-2500 Virtual Edition, Capacity License C2, 20TB, 60 LUNs (includes Software Support) 
</t>
  </si>
  <si>
    <t xml:space="preserve">Subscription - SteelFusion Core VSFC-2500 Virtual Edition, Capacity License C3, 40TB, 160 LUNs (includes Software Support) 
</t>
  </si>
  <si>
    <t xml:space="preserve">Subscription - SteelFusion Core VSFC-2500 Virtual Edition, Capacity License C4, 75TB, 250 LUNs (includes Software Support) 
</t>
  </si>
  <si>
    <t xml:space="preserve">Subscription - SteelFusion Core VSFC-2500 Virtual Edition, Capacity License C5, 100TB, 300 LUNs (includes Software Support) 
</t>
  </si>
  <si>
    <t xml:space="preserve">Subscription - SFED-2100 W0 (includes Gold Support - RASP) 
</t>
  </si>
  <si>
    <t xml:space="preserve">Subscription - SFED-2100 W0 (includes Gold Plus Support - RASP) 
</t>
  </si>
  <si>
    <t xml:space="preserve">Subscription - SFED-2100 WMAX (includes Gold Support - RASP) 
</t>
  </si>
  <si>
    <t xml:space="preserve">Subscription - SFED-2100 WMAX (includes Gold Plus Support - RASP) 
</t>
  </si>
  <si>
    <t xml:space="preserve">Subscription - SFED-2200 W0 (includes Gold Support - RASP) 
</t>
  </si>
  <si>
    <t xml:space="preserve">Subscription - SFED-2200 W0 (includes Gold Plus Support - RASP) 
</t>
  </si>
  <si>
    <t xml:space="preserve">Subscription - SFED-2200 WMAX (includes Gold Support - RASP) 
</t>
  </si>
  <si>
    <t xml:space="preserve">Subscription - SFED-2200 WMAX (includes Gold Plus Support - RASP) 
</t>
  </si>
  <si>
    <t xml:space="preserve">Subscription - SFED-3100 W0 (includes Gold Support - RASP) 
</t>
  </si>
  <si>
    <t xml:space="preserve">Subscription - SFED-3100 W0 (includes Gold Plus Support - RASP) 
</t>
  </si>
  <si>
    <t xml:space="preserve">Subscription - SFED-3100 WMAX (includes Gold Support - RASP) 
</t>
  </si>
  <si>
    <t xml:space="preserve">Subscription - SFED-3100 WMAX (includes Gold Plus Support - RASP) 
</t>
  </si>
  <si>
    <t xml:space="preserve">Subscription - SFED-3200 W0 (includes Gold Support - RASP) 
</t>
  </si>
  <si>
    <t xml:space="preserve">Subscription - SFED-3200 W0 (includes Gold Plus Support - RASP) 
</t>
  </si>
  <si>
    <t xml:space="preserve">Subscription - SFED-3200 WMAX (includes Gold Support - RASP) 
</t>
  </si>
  <si>
    <t xml:space="preserve">Subscription - SFED-3200 WMAX (includes Gold Plus Support - RASP) 
</t>
  </si>
  <si>
    <t xml:space="preserve">Subscription - SFED-5100 W0 (includes Gold Support - RASP) 
</t>
  </si>
  <si>
    <t xml:space="preserve">Subscription - SFED-5100 W0 (includes Gold Plus Support - RASP) 
</t>
  </si>
  <si>
    <t xml:space="preserve">Subscription - SFED-5100 WMAX (includes Gold Support - RASP) 
</t>
  </si>
  <si>
    <t xml:space="preserve">Subscription - SFED-5100 WMAX (includes Gold Plus Support - RASP) 
</t>
  </si>
  <si>
    <t xml:space="preserve">Subscription - SteelFusion Core SFCR-3500, Capacity License C1, 25TB, 200 LUNs (includes Gold Support - RASP) 
</t>
  </si>
  <si>
    <t xml:space="preserve">Subscription - SteelFusion Core SFCR-3500, Capacity License C1, 25TB, 200 LUNs (includes Gold Plus Support - RASP) 
</t>
  </si>
  <si>
    <t xml:space="preserve">Subscription - SteelFusion Core SFCR-3500, Capacity License C2, 50TB, 250 LUNs (includes Gold Support - RASP) 
</t>
  </si>
  <si>
    <t xml:space="preserve">Subscription - SteelFusion Core SFCR-3500, Capacity License C2, 50TB, 250 LUNs (includes Gold Plus Support - RASP) 
</t>
  </si>
  <si>
    <t xml:space="preserve">Subscription - SteelFusion Core SFCR-3500, Capacity License C3, 100TB, 300 LUNs (includes Gold Support - RASP) 
</t>
  </si>
  <si>
    <t xml:space="preserve">Subscription - SteelFusion Core SFCR-3500, Capacity License C3, 100TB, 300 LUNs (includes Gold Plus Support - RASP) 
</t>
  </si>
  <si>
    <t xml:space="preserve">Subscription - SteelFusion Core VSFC-2500 Virtual Edition, Capacity License C1, 5TB, 20 LUNs (includes Software Support - RASP) 
</t>
  </si>
  <si>
    <t xml:space="preserve">Subscription - SteelFusion Core VSFC-2500 Virtual Edition, Capacity License C2, 20TB, 60 LUNs (includes Software Support - RASP) 
</t>
  </si>
  <si>
    <t xml:space="preserve">Subscription - SteelFusion Core VSFC-2500 Virtual Edition, Capacity License C3, 40TB, 160 LUNs (includes Software Support - RASP) 
</t>
  </si>
  <si>
    <t xml:space="preserve">Subscription - SteelFusion Core VSFC-2500 Virtual Edition, Capacity License C4, 75TB, 250 LUNs (includes Software Support - RASP) 
</t>
  </si>
  <si>
    <t xml:space="preserve">Subscription - SteelFusion Core VSFC-2500 Virtual Edition, Capacity License C5, 100TB, 300 LUNs (includes Software Support - RASP) 
</t>
  </si>
  <si>
    <t>Subscription - SteelFusion Core VSFC-2500 Virtual Edition, Capacity License C5, 100TB, 300 LUNs (includes Software Support)</t>
  </si>
  <si>
    <t>Subscription - SteelFusion Core VSFC-2500 Virtual Edition, Capacity License C4, 75TB, 250 LUNs (includes Software Support)</t>
  </si>
  <si>
    <t>Subscription - SteelFusion Core VSFC-2500 Virtual Edition, Capacity License C3, 40TB, 160 LUNs (includes Software Support)</t>
  </si>
  <si>
    <t>Subscription - SteelFusion Core VSFC-2500 Virtual Edition, Capacity License C2, 20TB, 60 LUNs (includes Software Support)</t>
  </si>
  <si>
    <t>Subscription - SteelFusion Core VSFC-2500 Virtual Edition, Capacity License C5, 100TB, 300 LUNs (includes Software Support - RASP)</t>
  </si>
  <si>
    <t>Subscription - SteelFusion Core VSFC-2500 Virtual Edition, Capacity License C4, 75TB, 250 LUNs (includes Software Support - RASP)</t>
  </si>
  <si>
    <t>Subscription - SteelFusion Core VSFC-2500 Virtual Edition, Capacity License C2, 20TB, 60 LUNs (includes Software Support - RASP)</t>
  </si>
  <si>
    <t>Subscription - SteelFusion Core VSFC-2500 Virtual Edition, Capacity License C1, 5TB, 20 LUNs (includes Software Support - RASP)</t>
  </si>
  <si>
    <t>FSYNC-006</t>
  </si>
  <si>
    <t>FusionSync for SteelFusion Core VSFC-2500</t>
  </si>
  <si>
    <t>FusionSync for SteelFusion Core 2500</t>
  </si>
  <si>
    <t>Evaluation FusionSync for SteelFusion Core 2500</t>
  </si>
  <si>
    <t>FusionSync for SteelFusion Core 3000, SFCR 3500</t>
  </si>
  <si>
    <t>Evaluation FusionSync for SteelFusion Core 3500, SFCR3500</t>
  </si>
  <si>
    <t>MNT-RASP-FSYNC-006</t>
  </si>
  <si>
    <t>Support FusionSync for SteelFusion Core 2500 (RASP) Virtual Edition</t>
  </si>
  <si>
    <t>Support FusionSync for SteelFusion Core VSFC 2500 (RASP)</t>
  </si>
  <si>
    <t>MNT-FSYNC-006</t>
  </si>
  <si>
    <t>Support FusionSync for SteelFusion Core 2500 Virtual Edition</t>
  </si>
  <si>
    <t>Support FusionSync for SteelFusion Core VSFC 2500</t>
  </si>
  <si>
    <t>Support FusionSync for SteelFusion Core 3500, SFCR 3500</t>
  </si>
  <si>
    <t>Support FusionSync for SteelFusion Core 3500, SFCR 3500 (RASP)</t>
  </si>
  <si>
    <t>FSYNC-006-E</t>
  </si>
  <si>
    <t>Support FusionSync for SteelFusion Core 3500, SFCR 3500. SteelSupport Government-1</t>
  </si>
  <si>
    <t>Evaluation FusionSync for SteelFusion Core VSFC-2500</t>
  </si>
  <si>
    <t>SteelCentral Aternity Onpremise</t>
  </si>
  <si>
    <t>Perpetual License for Virtual Steelhead VCX-110 (5 Gbps, 180K conn)</t>
  </si>
  <si>
    <t>Evaluation Virtual Steelhead (5Gbps, 180K conn), SW Support included</t>
  </si>
  <si>
    <t>Disk/Memory Support, SFED3100/3200</t>
  </si>
  <si>
    <t>Disk/Memory Support, SFED3100/3200 (RASP)</t>
  </si>
  <si>
    <t>SteelCentral Transaction Analyzer Plus License 1 Support</t>
  </si>
  <si>
    <t xml:space="preserve">SVC-C-0101-PUPU-0001 </t>
  </si>
  <si>
    <t xml:space="preserve">SVC-C-0201-PUPU-0001 </t>
  </si>
  <si>
    <t xml:space="preserve">SVC-C-0301-PUPU-0001 </t>
  </si>
  <si>
    <t xml:space="preserve">SVC-C-0304-PUPU-0001 </t>
  </si>
  <si>
    <t>WAN Optimization Product Equipment &amp; Software Usage as part of services engagement. For WAN Optimization family of products. May only be quoted with a Product Usage form or SOW provided by RPS.</t>
  </si>
  <si>
    <t>SteelCentral Product Equipment &amp; Software Usage as part of services engagement. For SteelCentral Products. May only be quoted with a Product Usage form or SOW provided by RPS.</t>
  </si>
  <si>
    <t>SteelCentral ITIM Product Equipment &amp; Software Usage as part of services engagement. For SteelCentral ITIM Products. May only be quoted with a Product Usage form or SOW provided by RPS.</t>
  </si>
  <si>
    <t>EE</t>
  </si>
  <si>
    <t>APM-NPM-EE</t>
  </si>
  <si>
    <t>APM-EE</t>
  </si>
  <si>
    <t>SteelCentral Transaction Analyzer Plus license 1 RASP Support</t>
  </si>
  <si>
    <t>RASP AUTH</t>
  </si>
  <si>
    <t>RASP Authorization Legend</t>
  </si>
  <si>
    <t>    APM  =  Application Performance Management (SteelCentral)</t>
  </si>
  <si>
    <t>    NPM  =  Network Performance Management (SteelCentral)</t>
  </si>
  <si>
    <t>    APM-NPM = Partners with either APM or NPM qualify</t>
  </si>
  <si>
    <t>    SDW  =  SD WAN, Network Configuration</t>
  </si>
  <si>
    <t>    SD  =  Storage Delivery (SteelFusion)</t>
  </si>
  <si>
    <t>    W  =  WAN Optimization (SteelHead)</t>
  </si>
  <si>
    <t>    WL  =  Wireless LAN (Xirrus)</t>
  </si>
  <si>
    <t>    EE = End-User Experience (Aternity)</t>
  </si>
  <si>
    <t>    APM-NPM-EE = Partners with either APM, NPM, or EE qualify</t>
  </si>
  <si>
    <t>    APM-EE = Partners with either APM or EE qualify</t>
  </si>
  <si>
    <t>    (General)  =  additional discount for Partner Competency does not apply</t>
  </si>
  <si>
    <t>Subscriptions - Volume pricing (all pricing and range quantities shown are for Month)   For Parent sku replace LP suffix with SUB-LIC.</t>
  </si>
  <si>
    <t>RASP SteelConnect Subscriptions - Monthly Pricing.  Requires order sizes 12, 36 or 60 Month</t>
  </si>
  <si>
    <t>SUB-GLD-RASP-SDI-BW-001</t>
  </si>
  <si>
    <t>Subscription - 25M Bandwidth - includes Support (S/W &amp; H/W Gold) - RASP</t>
  </si>
  <si>
    <t>SUB-GLD-RASP-SDI-BW-002</t>
  </si>
  <si>
    <t>Subscription - 50M Bandwidth - includes Support (S/W &amp; H/W Gold) - RASP</t>
  </si>
  <si>
    <t>Models: SDI-130,SDI-130W, SDI-330</t>
  </si>
  <si>
    <t>SUB-GLD-RASP-SDI-BW-003</t>
  </si>
  <si>
    <t>Subscription - 100M Bandwidth - includes Support (S/W &amp; H/W Gold) - RASP</t>
  </si>
  <si>
    <t>SUB-GLD-RASP-SDI-BW-004</t>
  </si>
  <si>
    <t>Subscription - 200M Bandwidth - includes Support (S/W &amp; H/W Gold) - RASP</t>
  </si>
  <si>
    <t>SUB-GLD-RASP-SDI-BW-005</t>
  </si>
  <si>
    <t>Subscription - 1G Bandwidth - includes Support (S/W &amp; H/W Gold) - RASP</t>
  </si>
  <si>
    <t>SUB-GLD-RASP-SDI-BW-006</t>
  </si>
  <si>
    <t>Subscription - 2.5G Bandwidth - includes Support (S/W &amp; H/W Gold) - RASP</t>
  </si>
  <si>
    <t>SUB-GLD-RASP-SDI-BW-007</t>
  </si>
  <si>
    <t>Subscription - includes Support (S/W &amp; H/W Gold) - RASP</t>
  </si>
  <si>
    <t>SUB-RASP-GLD-SDI-S12</t>
  </si>
  <si>
    <t>RASP Subscription - SteelConnect SDI-S12 Switch (with Gold Support)</t>
  </si>
  <si>
    <t>SUB-RASP-GLD-SDI-S24</t>
  </si>
  <si>
    <t>RASP Subscription - SteelConnect SDI-S24 Switch (with Gold Support)</t>
  </si>
  <si>
    <t>SUB-RASP-GLD-SDI-S48</t>
  </si>
  <si>
    <t>RASP Subscription - SteelConnect SDI-S48 Switch (with Gold Support)</t>
  </si>
  <si>
    <t>SUB-RASP-GLD-SDI-AP5</t>
  </si>
  <si>
    <t>RASP Subscription - SteelConnect SDI-AP5 Access Point (with Gold Support)</t>
  </si>
  <si>
    <t>SUB-RASP-GLD-SDI-AP5R</t>
  </si>
  <si>
    <t>RASP Subscription - SteelConnect SDI-AP5R Access Point (with Gold Support)</t>
  </si>
  <si>
    <t>RASP SteelConnect  VGW Subscriptions - Monthly Pricing.  Requires order sizes 12, 36 or 60 Month</t>
  </si>
  <si>
    <t>SUB-RASP-SDI-VGW-001</t>
  </si>
  <si>
    <t>Subscription VGW - 25M Bandwidth (includes SW Support)-RASP</t>
  </si>
  <si>
    <t>SUB-RASP-SDI-VGW-002</t>
  </si>
  <si>
    <t>Subscription VGW - 50M Bandwidth (includes SW Support)-RASP</t>
  </si>
  <si>
    <t>SUB-RASP-SDI-VGW-003</t>
  </si>
  <si>
    <t>Subscription VGW - 100M Bandwidth (includes SW Support)-RASP</t>
  </si>
  <si>
    <t>SUB-RASP-SDI-VGW-004</t>
  </si>
  <si>
    <t>Subscription VGW - 200M Bandwidth (includes SW Support)-RASP</t>
  </si>
  <si>
    <t>SUB-RASP-SDI-VGW-006</t>
  </si>
  <si>
    <t>Subscription VGW - 2.5G Bandwidth (includes SW Support)-RASP</t>
  </si>
  <si>
    <t>Promo skus (uses PTO model sku)</t>
  </si>
  <si>
    <t>X2-120-PTO</t>
  </si>
  <si>
    <t>X2 802.11ac 2x2 (867Mbps) 2 radio AP, 1.1Gbps of bandwidth. PoE compatible. Requires XMS-Cloud or Enterprise. PTO Model</t>
  </si>
  <si>
    <t>SteelHead-SD MSPEC Subscriptions - Volume pricing</t>
  </si>
  <si>
    <t>SteelHead-SD MSPEC Subscriptions - Monthly Pricing.  Requires order sizes 12, 36 or 60 Month</t>
  </si>
  <si>
    <t>SUB-GLD-CXA-00570SD-L</t>
  </si>
  <si>
    <t>Subscription based Steelhead (10Mbps, 275 conn), inc Gold support</t>
  </si>
  <si>
    <t>SUB-GLD-CXA-00570SD-M</t>
  </si>
  <si>
    <t>Subscription based Steelhead (10Mbps, 450 conn), inc Gold support</t>
  </si>
  <si>
    <t>SUB-GLD-CXA-00570SD-H</t>
  </si>
  <si>
    <t>Subscription based Steelhead (10Mbps, 700 conn), inc Gold support</t>
  </si>
  <si>
    <t>SUB-GLD-CXA-00770SD-L</t>
  </si>
  <si>
    <t>Subscription based Steelhead (10Mbps, 1000 conn), inc Gold support</t>
  </si>
  <si>
    <t>SUB-GLD-CXA-00770SD-M</t>
  </si>
  <si>
    <t>Subscription based Steelhead (20Mbps, 1500 conn), inc Gold support</t>
  </si>
  <si>
    <t>SUB-GLD-CXA-00770SD-H</t>
  </si>
  <si>
    <t>Subscription based Steelhead (30Mbps, 2500 conn), inc Gold support</t>
  </si>
  <si>
    <t>SUB-GLD-CXA-03070SD-L</t>
  </si>
  <si>
    <t>Subscription based Steelhead (50Mbps, 3000 conn), inc Gold support</t>
  </si>
  <si>
    <t>SUB-GLD-CXA-03070SD-M</t>
  </si>
  <si>
    <t>SUB-GLD-CXA-03070SD-H</t>
  </si>
  <si>
    <t>SUB-RASP-GLD-CXA-00570SD-L</t>
  </si>
  <si>
    <t>Subscription based Steelhead (10Mbps, 275 conn), inc Gold support (RASP)</t>
  </si>
  <si>
    <t>SUB-RASP-GLD-CXA-00570SD-M</t>
  </si>
  <si>
    <t>Subscription based Steelhead (10Mbps, 450 conn), inc Gold support (RASP)</t>
  </si>
  <si>
    <t>SUB-RASP-GLD-CXA-00570SD-H</t>
  </si>
  <si>
    <t>Subscription based Steelhead (10Mbps, 700 conn), inc Gold support (RASP)</t>
  </si>
  <si>
    <t>SUB-RASP-GLD-CXA-00770SD-L</t>
  </si>
  <si>
    <t>Subscription based Steelhead (10Mbps, 1000 conn), inc Gold support (RASP)</t>
  </si>
  <si>
    <t>SUB-RASP-GLD-CXA-00770SD-M</t>
  </si>
  <si>
    <t>Subscription based Steelhead (20Mbps, 1500 conn), inc Gold support (RASP)</t>
  </si>
  <si>
    <t>SUB-RASP-GLD-CXA-00770SD-H</t>
  </si>
  <si>
    <t>Subscription based Steelhead (30Mbps, 2500 conn), inc Gold support (RASP)</t>
  </si>
  <si>
    <t>SUB-RASP-GLD-CXA-03070SD-L</t>
  </si>
  <si>
    <t>Subscription based Steelhead (50Mbps, 3000 conn), inc Gold support (RASP)</t>
  </si>
  <si>
    <t>SUB-RASP-GLD-CXA-03070SD-M</t>
  </si>
  <si>
    <t>SUB-RASP-GLD-CXA-03070SD-H</t>
  </si>
  <si>
    <t>SteelHead-SD HVGW Subscriptions - Volume pricing</t>
  </si>
  <si>
    <t>SUB-GLD-570SD-HVGW-B200</t>
  </si>
  <si>
    <t>Subscription - SDI-VGW Gateway for 570 SteelHead SD (includes Gold Support)</t>
  </si>
  <si>
    <t>SUB-GLD-770SD-HVGW-B200</t>
  </si>
  <si>
    <t>Subscription - SDI-VGW Gateway for 770 SteelHead SD (includes Gold Support)</t>
  </si>
  <si>
    <t>SUB-GLD-3070SD-HVGW-B200</t>
  </si>
  <si>
    <t>SUB-RASP-GLD-570SD-HVGW-B200</t>
  </si>
  <si>
    <t>RASP Subscription - SDI-VGW Gateway for 570 SteelHead SD (includes Gold Support)</t>
  </si>
  <si>
    <t>SUB-RASP-GLD-770SD-HVGW-B200</t>
  </si>
  <si>
    <t>RASP Subscription - SDI-VGW Gateway for 770 SteelHead SD (includes Gold Support)</t>
  </si>
  <si>
    <t>SUB-RASP-GLD-3070SD-HVGW-B200</t>
  </si>
  <si>
    <t>RASP Subscription - SDI-VGW Gateway for SteelHead SD (includes Gold Support)</t>
  </si>
  <si>
    <t>HVGW  Upgrades</t>
  </si>
  <si>
    <t>UPG-CXA-00570-MODEL-TO-SD</t>
  </si>
  <si>
    <t>Upgrade Base SKU to SteelHead-SD 570 Base SKU</t>
  </si>
  <si>
    <t>UPG-CXA-00770-MODEL-TO-SD</t>
  </si>
  <si>
    <t>Upgrade Base SKU to SteelHead-SD 770 Base SKU</t>
  </si>
  <si>
    <t>UPG-CXA-03070-MODEL-TO-SD</t>
  </si>
  <si>
    <t>Upgrade Base SKU to SteelHead-SD 3070 Base SKU</t>
  </si>
  <si>
    <t>UPG-CXA-00570-TO-SD-MEM</t>
  </si>
  <si>
    <t>Upgrade CX Base SKU to SteelHead-SD 570 Base SKU with Memory</t>
  </si>
  <si>
    <t>UPG-CXA-00770-TO-SD-MEM</t>
  </si>
  <si>
    <t>Upgrade CX Base SKU to SteelHead-SD 770 SD Base SKU with Memory</t>
  </si>
  <si>
    <t>UPG-CXA-03070-TO-SD-MEM</t>
  </si>
  <si>
    <t>Upgrade CX Base SKU to SteelHead-SD 3070 SD Base SKU with Memory</t>
  </si>
  <si>
    <t>Training Credit Partner Student. Not for Resale</t>
  </si>
  <si>
    <t>SteelCentral AppResponse 11 HW for subscription of  2170</t>
  </si>
  <si>
    <t>NetIM Standard functionality</t>
  </si>
  <si>
    <t>Distributed Agent Controller Module</t>
  </si>
  <si>
    <t>High Level Architecture Module</t>
  </si>
  <si>
    <t>Fan Module kit - 1U (Spare)</t>
  </si>
  <si>
    <t>For K-12 E-rate Funding Year 2018 only: XD2-240 bundle with one 4x4 Wave 2 802.11ac AP (6.9Gbps total bandwidth), App Control, and 3 years XMS-Cloud. PoE+ compatible.</t>
  </si>
  <si>
    <t>Indoor High Density 3x3 AP with four 802.11ac Wave 1 (software defined 5GHz/2.4GHz) radios (5.2 Gbps total bandwidth) and internal directional antennas. PoE+ compatible.</t>
  </si>
  <si>
    <t>Subscription HWSUB Base CXA-00570-SD</t>
  </si>
  <si>
    <t>Subscription HWSUB Base CXA-00770-SD</t>
  </si>
  <si>
    <t>Subscription HWSUB Base CXA-03070-SD</t>
  </si>
  <si>
    <t>License Options for CXA-00570-B120 - It is mandatory to select one of the following</t>
  </si>
  <si>
    <t>License Options for CXA-00770-B120 - It is mandatory to select one of the following</t>
  </si>
  <si>
    <t>License Options for CXA-03070-B110 - It is mandatory to select one of the following</t>
  </si>
  <si>
    <t>Models: SFED2100,2200,3100,3200,5100,SFCR3500,VGC1000,1500, VSFC2500, GX10000, SDI-130,130W,330,1030, 570-SD, 770-SD, 3070-SD  (Subscription only)</t>
  </si>
  <si>
    <t>Steelhead HW for subscription of 570-SD</t>
  </si>
  <si>
    <t>Steelhead HW for subscription of 770-SD</t>
  </si>
  <si>
    <t>Steelhead HW for subscription of 3070-H SD</t>
  </si>
  <si>
    <t>Models: SDI-1030, SDI-2030</t>
  </si>
  <si>
    <t>SDI-2030-B010</t>
  </si>
  <si>
    <t>SDI-2030-B010-C</t>
  </si>
  <si>
    <t>SteelConnect Datacenter Aggregator SDI-2030-B010</t>
  </si>
  <si>
    <t>SteelConnect Datacenter Aggregator SDI-2030-B010-C</t>
  </si>
  <si>
    <t>SDI-2030-B010-E</t>
  </si>
  <si>
    <t>SDI-2030-B010-E-C</t>
  </si>
  <si>
    <t>Eval SteelConnect Datacenter Aggregator SDI-2030-B010-E</t>
  </si>
  <si>
    <t>Eval SteelConnect Datacenter Aggregator SDI-2030-B010-E-C</t>
  </si>
  <si>
    <t>SVC-TRA-UOPT-P-KIT</t>
  </si>
  <si>
    <t>RCPE Professional: User Optimization Architecture – ATP Training Kit. For Authorized Training Partners ONLY.</t>
  </si>
  <si>
    <t>SVC-TRA-USRV-P-KIT</t>
  </si>
  <si>
    <t>RCPE Professional: End-User Visibility &amp; Analysis – ATP Training Kit. For Authorized Training Partners ONLY.</t>
  </si>
  <si>
    <t>SVC-TRA-UOPT-P-D</t>
  </si>
  <si>
    <t>RCPE Professional: User Optimization Architecture – Dedicated Training</t>
  </si>
  <si>
    <t>RCPE Professional: User Optimization Architecture – Dedicated Training Course for up to 14 Students. Covers the concepts and use-cases of optimizing user traffic between clients and servers and from one site to the next using WAN optimization solutions provided by Riverbed SteelHead CX, SteelHead SD, SteelHead Mobile, SteelCentral Controller, SteelCentral Controller for Mobile, and SteelCentral Portal. 4 Days in Length. Classroom based or live online webinar training. T&amp;E Not Included. See Riverbed.com for latest Riverbed Course Outline.</t>
  </si>
  <si>
    <t>SVC-TRA-USRV-P-D</t>
  </si>
  <si>
    <t>RCPE Professional: End-User Visibility &amp; Analysis – Dedicated Training</t>
  </si>
  <si>
    <t>RCPE Professional: End-User Visibility &amp; Analysis - Dedicated Training Course for up to 14 Students. Covers the concepts and use-cases of deploying end-user visibility solutions and monitoring end-user experiences from local, cloud, web, or enterprise mobile applications running on physical, virtual, or mobile devices provided by Riverbed SteelCentral™ Aternity. 5 Days in Length. Classroom based or live online webinar training. T&amp;E Not Included. See Riverbed.com for latest Riverbed Course Outline.</t>
  </si>
  <si>
    <t xml:space="preserve">     (start date 10-4-16. End date 12-31-18)</t>
  </si>
  <si>
    <t xml:space="preserve">     (start date 11-1-16. End date 12-31-18)</t>
  </si>
  <si>
    <t>     (start date 2-21-18. End date 12-31-18)</t>
  </si>
  <si>
    <t>Models - CX3070,5070,7070, SFED2100,2200,3100,3200,5100, INT9600, GX10000</t>
  </si>
  <si>
    <t>Models - CX3070,5070,7070, SFED2100,2200,3100,3200,5100, INT9600, VCX5055,7055, GX10000</t>
  </si>
  <si>
    <t>Monthly Subscription and Silver level support , provides up to 2Mbps and 50 connections. Based on a 36 month contract</t>
  </si>
  <si>
    <t>Subscription based Steelhead (10Mbps, 275 conn), inc Gold support. Based on a 12 month contract</t>
  </si>
  <si>
    <t>Subscription based Steelhead (10Mbps, 450 conn), inc Gold support. Based on a 12 month contract</t>
  </si>
  <si>
    <t>Subscription based Steelhead (10Mbps, 700 conn), inc Gold support. Based on a 12 month contract</t>
  </si>
  <si>
    <t>Subscription based Steelhead (10Mbps, 1000 conn), inc Gold support. Based on a 12 month contract</t>
  </si>
  <si>
    <t>Subscription based Steelhead (20Mbps, 1500 conn), inc Gold support. Based on a 12 month contract</t>
  </si>
  <si>
    <t>Subscription based Steelhead (100Mbps, 9k conn), inc Gold support. Based on a 12 month contract (RASP)</t>
  </si>
  <si>
    <t>Subscription based Steelhead (50Mbps, 3000 conn), inc Gold support. Based on a 12 month contract (RASP)</t>
  </si>
  <si>
    <t>Subscription based Steelhead (30Mbps, 2500 conn), inc Gold support. Based on a 12 month contract (RASP)</t>
  </si>
  <si>
    <t>Subscription based Steelhead (20Mbps, 1500 conn), inc Gold support. Based on a 12 month contract (RASP)</t>
  </si>
  <si>
    <t>Subscription based Steelhead (10Mbps, 1000 conn), inc Gold support. Based on a 12 month contract (RASP)</t>
  </si>
  <si>
    <t>Subscription based Steelhead (10Mbps, 700 conn), inc Gold support. Based on a 12 month contract (RASP)</t>
  </si>
  <si>
    <t>Subscription based Steelhead (10Mbps, 450 conn), inc Gold support. Based on a 12 month contract (RASP)</t>
  </si>
  <si>
    <t>Subscription based Steelhead (10Mbps, 275 conn), inc Gold support. Based on a 12 month contract (RASP)</t>
  </si>
  <si>
    <t>Subscription based Steelhead (50Mbps, 3000 conn), inc Gold support. Based on a 12 month contract</t>
  </si>
  <si>
    <t>Subscription based Steelhead (30Mbps, 2500 conn), inc Gold support. Based on a 12 month contract</t>
  </si>
  <si>
    <t>Subscription based Steelhead (10Mbps, 275 conn), inc Gold support. Based on a 36 month contract</t>
  </si>
  <si>
    <t>Subscription based Steelhead (10Mbps, 450 conn), inc Gold support. Based on a 36 month contract</t>
  </si>
  <si>
    <t>Subscription based Steelhead (10Mbps, 700 conn), inc Gold support. Based on a 36 month contract</t>
  </si>
  <si>
    <t>Subscription based Steelhead (10Mbps, 1000 conn), inc Gold support. Based on a 36 month contract</t>
  </si>
  <si>
    <t>Subscription based Steelhead (30Mbps, 2500 conn), inc Gold support. Based on a 36 month contract</t>
  </si>
  <si>
    <t>Subscription based Steelhead (20Mbps, 1500 conn), inc Gold support. Based on a 36 month contract</t>
  </si>
  <si>
    <t>Subscription based Steelhead (50Mbps, 3000 conn), inc Gold support. Based on a 36 month contract</t>
  </si>
  <si>
    <t>Subscription based Steelhead (10Mbps, 275 conn), inc Gold support. Based on a 36 month contract (RASP)</t>
  </si>
  <si>
    <t>Subscription based Steelhead (10Mbps, 700 conn), inc Gold support. Based on a 36 month contract (RASP)</t>
  </si>
  <si>
    <t>Subscription based Steelhead (10Mbps, 450 conn), inc Gold support. Based on a 36 month contract (RASP)</t>
  </si>
  <si>
    <t>Subscription based Steelhead (100Mbps, 9k conn), inc Gold support. Based on a 36 month contract (RASP)</t>
  </si>
  <si>
    <t>Subscription based Steelhead (50Mbps, 3000 conn), inc Gold support. Based on a 36 month contract (RASP)</t>
  </si>
  <si>
    <t>Subscription based Steelhead (30Mbps, 2500 conn), inc Gold support. Based on a 36 month contract (RASP)</t>
  </si>
  <si>
    <t>Subscription based Steelhead (20Mbps, 1500 conn), inc Gold support. Based on a 36 month contract (RASP)</t>
  </si>
  <si>
    <t>Subscription based Steelhead (10Mbps, 1000 conn), inc Gold support. Based on a 36 month contract (RASP)</t>
  </si>
  <si>
    <t>Subscription based Steelhead (10Mbps, 275 conn), inc Gold support. Based on a 5yr contract</t>
  </si>
  <si>
    <t>Subscription based Steelhead (10Mbps, 450 conn), inc Gold support. Based on a 5yr contract</t>
  </si>
  <si>
    <t>Subscription based Steelhead (10Mbps, 700 conn), inc Gold support. Based on a 5yr contract</t>
  </si>
  <si>
    <t>Subscription based Steelhead (10Mbps, 1000 conn), inc Gold support. Based on a 5yr contract</t>
  </si>
  <si>
    <t>Subscription based Steelhead (20Mbps, 1500 conn), inc Gold support. Based on a 5yr contract</t>
  </si>
  <si>
    <t>Subscription based Steelhead (30Mbps, 2500 conn), inc Gold support. Based on a 5yr contract</t>
  </si>
  <si>
    <t>Subscription based Steelhead (50Mbps, 3000 conn), inc Gold support. Based on a 5yr contract</t>
  </si>
  <si>
    <t>Subscription based Steelhead (10Mbps, 275 conn), inc Gold support. Based on a 5yr contract (RASP)</t>
  </si>
  <si>
    <t>Subscription based Steelhead (10Mbps, 450 conn), inc Gold support. Based on a 5yr contract (RASP)</t>
  </si>
  <si>
    <t>Subscription based Steelhead (10Mbps, 700 conn), inc Gold support. Based on a 5yr contract (RASP)</t>
  </si>
  <si>
    <t>Subscription based Steelhead (10Mbps, 1000 conn), inc Gold support. Based on a 5yr contract (RASP)</t>
  </si>
  <si>
    <t>Subscription based Steelhead (20Mbps, 1500 conn), inc Gold support. Based on a 5yr contract (RASP)</t>
  </si>
  <si>
    <t>Subscription based Steelhead (30Mbps, 2500 conn), inc Gold support. Based on a 5yr contract (RASP)</t>
  </si>
  <si>
    <t>Subscription based Steelhead (100Mbps, 9k conn), inc Gold support. Based on a 5yr contract (RASP)</t>
  </si>
  <si>
    <t>Subscription based Steelhead (50Mbps, 3000 conn), inc Gold support. Based on a 5yr contract (RASP)</t>
  </si>
  <si>
    <t>NIC-1-010G-4LR-BP</t>
  </si>
  <si>
    <t>4-port 10GbE SR Fiber Bypass NIC (Spare)</t>
  </si>
  <si>
    <t>NIC-1-010G-4SR-BP</t>
  </si>
  <si>
    <t>4-port 10GbE LR Fiber Bypass NIC (Spare)</t>
  </si>
  <si>
    <t>NIC-1-010G-4LR-BP-G</t>
  </si>
  <si>
    <t>4-port 10GbE SR Fiber Bypass NIC (-G Spare)</t>
  </si>
  <si>
    <t>NIC-1-010G-4SR-BP-G</t>
  </si>
  <si>
    <t>4-port 10GbE LR Fiber Bypass NIC (-G Spare)</t>
  </si>
  <si>
    <t>NIC-1-010G-4SR-BP-C</t>
  </si>
  <si>
    <t>4-port 10GbE SR Fiber Bypass NIC (GX10000 only)</t>
  </si>
  <si>
    <t>Models - GX10000</t>
  </si>
  <si>
    <t>NIC-1-010G-4LR-BP-C</t>
  </si>
  <si>
    <t>4-port 10GbE LR Fiber Bypass NIC (GX10000 only)</t>
  </si>
  <si>
    <t>NIC-1-010G-4SR-BP-E-C</t>
  </si>
  <si>
    <t>Eval 4-port 10GbE SR Fiber Bypass NIC (GX10000 only)</t>
  </si>
  <si>
    <t>NIC-1-010G-4LR-BP-E-C</t>
  </si>
  <si>
    <t>Eval 4-port 10GbE LR Fiber Bypass NIC (GX10000 only)</t>
  </si>
  <si>
    <t>X2-120          Qty required = min 1                  Promo discount = 77.61%         No additional Partner discount.</t>
  </si>
  <si>
    <t>AOS-APPCON     Qty required - min 2                   Promo discount = 77.61%      No additional Partner discount.</t>
  </si>
  <si>
    <t>XMS-9500-CL-SUB-GLD       Qty required =  36 month  (only)     Promo discount = 77.61%      No additional Partner discount.</t>
  </si>
  <si>
    <t>XAS-9000-EASYPASS-SUB       Qty required =  36 month  (only)     Promo discount = 77.61%     No additional Partner discount.</t>
  </si>
  <si>
    <t>All products and their appropriate options must be ordered to initiate the Promo discounts</t>
  </si>
  <si>
    <t>Steelhead Subscriptions for Private Cloud- Monthly Pricing.  Requires order sizes 12, 36 or 60 Month - CCXP-SUB models</t>
  </si>
  <si>
    <t>CCXP-SUB-PERF-TIER1</t>
  </si>
  <si>
    <t>Subscription-based SteelHead for Private Cloud Perf Tier1 10 Mbps, 1250 Conns</t>
  </si>
  <si>
    <t xml:space="preserve">SteelHead CX for Private Cloud (Amazon C2S IaaS) Perf Tier1 10 Mbps, 1250 Conns </t>
  </si>
  <si>
    <t>SteelHead CX for Private Cloud (Amazon C2S IaaS) Perf Tier1 10 Mbps, 1250 Conns</t>
  </si>
  <si>
    <t>CCXP-SUB-PERF-TIER2</t>
  </si>
  <si>
    <t>Subscription-based SteelHead for Private Cloud Perf Tier2 50 Mbps, 4500 Conns</t>
  </si>
  <si>
    <t>SteelHead CX for Private Cloud (Amazon C2S IaaS) Perf Tier2 50 Mbps, 4500 Conns</t>
  </si>
  <si>
    <t>CCXP-SUB-PERF-TIER3</t>
  </si>
  <si>
    <t>Subscription-based SteelHead for Private Cloud Perf Tier3 200 Mbps, 9000 Conns</t>
  </si>
  <si>
    <t>SteelHead CX for Private Cloud (Amazon C2S IaaS) Perf Tier3 200 Mbps, 9000 Conns</t>
  </si>
  <si>
    <t>CCXP-SUB-PERF-TIER4</t>
  </si>
  <si>
    <t>Subscription-based SteelHead for Private Cloud Perf Tier4 400 Mbps, 1K Connection Model</t>
  </si>
  <si>
    <t>SteelHead CX for Private Cloud (Amazon C2S IaaS) Perf Tier4 400 Mbps, 1K Connection Model</t>
  </si>
  <si>
    <t>CCXP-SUB-PERF-TIER4-H</t>
  </si>
  <si>
    <t>Subscription-based SteelHead for Private Cloud Perf Tier4 High 400 Mbps, 30K Connection Model</t>
  </si>
  <si>
    <t>SteelHead CX for Private Cloud (Amazon C2S IaaS) Perf Tier4 High 400 Mbps, 30K Connection Model</t>
  </si>
  <si>
    <t>CCXP-SUB-PERF-TIER5</t>
  </si>
  <si>
    <t>Subscription-based SteelHead for Private Cloud Perf Tier5 1Gbps, 1K Connection Model</t>
  </si>
  <si>
    <t>SteelHead CX for Private Cloud (Amazon C2S IaaS) Perf Tier5 1Gbps, 1K Connection Model</t>
  </si>
  <si>
    <t>CCXP-SUB-PERF-TIER5-H</t>
  </si>
  <si>
    <t>Subscription-based SteelHead for Private Cloud Perf Tier5 High 1Gbps, 50K Connection Model</t>
  </si>
  <si>
    <t>SteelHead CX for Private Cloud (Amazon C2S IaaS) Perf Tier5 High 1Gbps, 50K Connection Model</t>
  </si>
  <si>
    <t>Models - CX5070,7070, GX10000</t>
  </si>
  <si>
    <t xml:space="preserve">Models - CX5070,7070, GX10000 </t>
  </si>
  <si>
    <t>Subscription based Steelhead (75Mbps, 6k conn), inc Gold support</t>
  </si>
  <si>
    <t>Subscription based Steelhead (75Mbps, 6k conn), inc Gold support (RASP)</t>
  </si>
  <si>
    <t>Subscription based Steelhead (75Mbps, 9k conn), inc Gold support (RASP)</t>
  </si>
  <si>
    <t>     (start date 7-17-18. End date 9-30-19)</t>
  </si>
  <si>
    <t>Discount Percentage</t>
  </si>
  <si>
    <t>36 Month</t>
  </si>
  <si>
    <t>60 Month</t>
  </si>
  <si>
    <t>All products listed above and their appropriate options must be ordered in combination with the Promo sku's below to initiate the Promo discounts.</t>
  </si>
  <si>
    <t>Upgrade Base SKU to SteelHead-SD 570 Base SKU (Software Only Upgrade)
Requires purchase of vGW subscription which is separate. 
Free 1-year vGW subscription offered with purchase of a minimum 3-year subscription term</t>
  </si>
  <si>
    <t>Upgrade Base SKU to SteelHead-SD 770 Base SKU (Software Only Upgrade)
Requires purchase of vGW subscription which is separate
Free 1-year vGW subscription offered with purchase of a minimum 3-year subscription term</t>
  </si>
  <si>
    <t>Upgrade Base SKU to SteelHead-SD 3070 Base SKU (Software Only Upgrade)
Requires purchase of vGW subscription which is separate.
Free 1-year vGW subscription offered with purchase of a minimum 3-year subscription term</t>
  </si>
  <si>
    <t>Upgrade CX 570 Base SKU to SteelHead-SD 570 Base SKU with Memory 
Requires purchase of vGW subscription which is separate.
Free 1-year vGW subscription offered with purchase of a minimum 3-year subscription term</t>
  </si>
  <si>
    <t>Upgrade CX 770 Base SKU to SteelHead-SD 770 Base SKU with Memory
 Requires purchase of vGW subscription which is separate.
Free 1-year vGW subscription offered with purchase of a minimum 3-year subscription term</t>
  </si>
  <si>
    <t>Upgrade CX 3070 Base SKU to SteelHead-SD 3070 Base SKU with Memory 
Requires purchase of vGW subscription which is separate.
Free 1-year vGW subscription offered with purchase of a minimum 3-year subscription term</t>
  </si>
  <si>
    <r>
      <t>·</t>
    </r>
    <r>
      <rPr>
        <sz val="7"/>
        <rFont val="Times New Roman"/>
        <family val="1"/>
      </rPr>
      <t xml:space="preserve">         </t>
    </r>
    <r>
      <rPr>
        <b/>
        <sz val="11"/>
        <rFont val="Arial"/>
        <family val="2"/>
      </rPr>
      <t>PROMO-1015:  Xirrus X2 Bundle Up Promotion</t>
    </r>
  </si>
  <si>
    <r>
      <t>·</t>
    </r>
    <r>
      <rPr>
        <sz val="7"/>
        <rFont val="Times New Roman"/>
        <family val="1"/>
      </rPr>
      <t xml:space="preserve">         </t>
    </r>
    <r>
      <rPr>
        <b/>
        <sz val="11"/>
        <rFont val="Arial"/>
        <family val="2"/>
      </rPr>
      <t>PROMO-1017:  SD WAN In Field Upgrade  (includes 1 year Free vGW subscription)</t>
    </r>
  </si>
  <si>
    <t>Models - CX3070,5070,7070, GX10000</t>
  </si>
  <si>
    <t xml:space="preserve">Models - CX3070,5070,7070, GX10000 </t>
  </si>
  <si>
    <t>Models - CX7070, SCAN 8170</t>
  </si>
  <si>
    <t>Subscription based Steelhead (75Mbps, 6k conn), inc Gold support. Based on a 5yr contract</t>
  </si>
  <si>
    <t>Subscription based Steelhead (75Mbps, 6k conn), inc Gold support. Based on a 36 month contract</t>
  </si>
  <si>
    <t>Subscription based Steelhead (75Mbps, 6k conn), inc Gold support. Based on a 12 month contract</t>
  </si>
  <si>
    <t>Subscription - SDI-VGW Gateway for 3070 SteelHead SD (includes Gold Support)</t>
  </si>
  <si>
    <t>Models - CXA5070, 7070, SCNP2270, SCNP4270-EX, SCNP4270-AN, SCAN4170, SCAN6170,8170, INT9600, SDI-2030, SDI-5030</t>
  </si>
  <si>
    <t>Models - CXA3070, CXA5070, CXA7070, SCNE470, SCNP4270-DB, SCNP4270-UI, SCNP4270-DP, SCFG2270,SCNP2270, SCNP4270-EX, SCNP4270-AN, SCAN2170, SCAN4170, SCAN6170,8170, INT9600, SDI-2030, SDI-5030</t>
  </si>
  <si>
    <t>Models: SDI-2030, SDI-5030</t>
  </si>
  <si>
    <t>SVC-C-0101-MFPK-0001</t>
  </si>
  <si>
    <t>SVC-C-0201-MFPK-0001</t>
  </si>
  <si>
    <t>SVC-C-0301-MFPK-0001</t>
  </si>
  <si>
    <t>SVC-C-0401-MFPK-0001</t>
  </si>
  <si>
    <t>Performance Consultant Service for WAN Optimization</t>
  </si>
  <si>
    <t>Provides Performance Consultant services for WAN Optimization for a 30-day contract period. Excludes T&amp;E. See service literature for full scope and deliverables.</t>
  </si>
  <si>
    <t>Performance Consultant Service for Cloud Edge</t>
  </si>
  <si>
    <t>Provides Performance Consultant services for Cloud Edge for a 30-day contract period. Excludes T&amp;E. See service literature for full scope and deliverables.</t>
  </si>
  <si>
    <t>Performance Consultant Service for Performance Management</t>
  </si>
  <si>
    <t>Provides Performance Consultant services for Performance Management for a 30-day contract period. Excludes T&amp;E. See service literature for full scope and deliverables.</t>
  </si>
  <si>
    <t>Performance Consultant Service for Cloud Networking</t>
  </si>
  <si>
    <t>Provides Performance Consultant services for Cloud Networking for a 30-day contract period. Excludes T&amp;E. See service literature for full scope and deliverables.</t>
  </si>
  <si>
    <t>Subscriptions, Credits, and Expenses</t>
  </si>
  <si>
    <t>RCPE - Riverbed Certified Performance Engineer Dedicated Training</t>
  </si>
  <si>
    <t>RCPE Professional: Application Protocol Optimization - Dedicated Training</t>
  </si>
  <si>
    <t>RCPE Professional: Application Protocol Optimization  - Dedicated Training Course for up to 14 Students. Includes in-depth coverage of configuring the Riverbed SteelHead Appliance to accelerate and optimize application protocols. 4 Days in Length. Classroom based or live online webinar training. T&amp;E Not Included. See Riverbed.com for latest Riverbed Course Outline.</t>
  </si>
  <si>
    <t>RCPE Professional: Application Visibility - Dedicated Training</t>
  </si>
  <si>
    <t>RCPE Professional: Application Visibility - Dedicated Training Course for up to 14 Students.  Includes in-depth coverage of AppInternals. 4 Days in Length. Classroom based or live online webinar training. T&amp;E Not Included. See Riverbed.com for latest Riverbed Course Outline.</t>
  </si>
  <si>
    <t>RCPE Professional: Packet Visibility &amp; Analysis - Dedicated Training</t>
  </si>
  <si>
    <t>RCPE Professional: Packet Visibility &amp; Analysis - Dedicated Training Course for up to 14 Students. Covers the concepts and use-cases of network-based application performance monitoring and troubleshooting using packet visibility and analysis solutions provided by Riverbed SteelCentral™ AppResponse, Packet Analyzer Plus, and Transaction Analyzer. 5 Days in Length. Classroom based or live online webinar training. T&amp;E Not Included. See Riverbed.com for latest Riverbed Course Outline.</t>
  </si>
  <si>
    <t>RCSP - Riverbed Certified Solutions Professional Dedicated Training</t>
  </si>
  <si>
    <t>RCPE - Riverbed Certified Performance Engineer Training Kits</t>
  </si>
  <si>
    <t>RCPE Professional: Application Protocol Optimization - ATP Training Kit. For Authorized Training Partners ONLY.</t>
  </si>
  <si>
    <t>RCPE Professional: Application Visibility - ATP Training Kit. For Authorized Training Partners ONLY.</t>
  </si>
  <si>
    <t>RCPE Professional: Packet Visibility &amp; Analysis - ATP Training Kit. For Authorized Training Partners ONLY.</t>
  </si>
  <si>
    <t>RCSP - Riverbed Certified Solutions Professional Training Kits</t>
  </si>
  <si>
    <t>VSCAN-AWS-SUB-010</t>
  </si>
  <si>
    <t>Performance Consultant</t>
  </si>
  <si>
    <t>Models - SFCR3500, SFED2100,2200,3100,3200,5100, SDI-S12, SDI-24, SDI-S48, SDI-2030, SDI-5030</t>
  </si>
  <si>
    <t>Models - SCNE470, SCAN2170,4170,6170,8170, SFCR3500, SFED2100,2200,3100,3200,5100, SDI-S24, SDI-S48, SDI-1030, SDI-2030, SDI-5030</t>
  </si>
  <si>
    <t>Models - SCNE470,SCAN2170,4170,6170,8170 SFCR3500, SFED2100,2200,3100,3200,5100, SDI-S12, SDI-24, SDI-S48, SDI-2030, SDI-5030</t>
  </si>
  <si>
    <t>Models - SCNE470, SCAN2170,4170,6170,8170, SDI-S24, SDI-S48, SFED2100,2200,3100,3200,5100, SDI-1030, SDI-2030, SDI-5030</t>
  </si>
  <si>
    <t>Subscription based SteelCentral AppResponse Cloud 010, inc Software support</t>
  </si>
  <si>
    <t>SteelCentral AppResponse Cloud Subscription</t>
  </si>
  <si>
    <t>Monthly Subscription and Software support for SteelCentral AppResponse 11 Application Stream Analysis Module, for 2000v, 2170, Cloud 010</t>
  </si>
  <si>
    <t>Monthly Subscription and Software support for SteelCentral AppResponse 11 Application Stream Analysis Module for Cloud 010</t>
  </si>
  <si>
    <t>Models - SCNE470, SCAN2170,4170,6170,8170, SFCR3500, SFED2100,2200,3100,3200,5100, SDI-2030, SDI-5030</t>
  </si>
  <si>
    <t>Models - SFED-2100, 2200, 3100, 3200, 5100, SDI-2030, SDI-5030</t>
  </si>
  <si>
    <t>Models - SCAN4170,6170,8170, SFCR3500, SFED2100,2200,3100,3200,5100, SDI-2030, SDI-5030</t>
  </si>
  <si>
    <t>Models - SCNE470, SCAN2170, SCAN4170, SCAN6170,8170, SFED2100,2200,3100,3200,5100, SFCR3500, SDI-2030, SDI-5030</t>
  </si>
  <si>
    <t>Models - SFED2100,2200,3100,3200,5100, SFCR3500, SDI-2030, SDI-5030</t>
  </si>
  <si>
    <t>Eval SteelCentral AppResponse Cloud 010</t>
  </si>
  <si>
    <t>Eval SteelCentral AppResponse Cloud Subscription</t>
  </si>
  <si>
    <t>Monthly Subscription and Software support for SteelCentral AppResponse 11 Application Stream Analysis Module, for 2000v, 2170</t>
  </si>
  <si>
    <t>Models - SCNE470, SCAN2170, SCAN4170, SCAN6170,8170, SFED2100,2200,3100,3200,5100, SDI-2030, SDI-5030</t>
  </si>
  <si>
    <t>Models - SASP-9000, SDI-2030, SDI-5030</t>
  </si>
  <si>
    <t>Models - SCNE470, SCAN2170, SCAN4170, SCAN6170,8170, SFED2100,2200,3100,3200,5100, SFCR3500,  SDI-2030, SDI-5030</t>
  </si>
  <si>
    <t>Models - SFED2100,2200,3100,3200,5100, SFCR3500,  SDI-2030, SDI-5030</t>
  </si>
  <si>
    <t>Models - SCNE470, SCAN2170,4170,6170,8170, SFCR3500, SFED2100,2200,3100,3200,5100,  SDI-2030, SDI-5030</t>
  </si>
  <si>
    <t>Models - SCAN4170,6170,8170, SFCR3500, SFED2100,2200,3100,3200,5100  SDI-2030, SDI-5030</t>
  </si>
  <si>
    <t>Models - SFED-2100, 2200, 3100, 3200, 5100,  SDI-2030, SDI-5030</t>
  </si>
  <si>
    <t>CXA-03070 Model L, M and H</t>
  </si>
  <si>
    <t>CXA-570 Model L, M and H</t>
  </si>
  <si>
    <t xml:space="preserve"> Each </t>
  </si>
  <si>
    <t>Monthly Subscription for  Virtual Steelhead (2.5 Gbps, 150K conn), SW Support included (ESXi 6.0 or higher and KVM only)</t>
  </si>
  <si>
    <t>Monthly Subscription for Virtual Steelhead (5 Gbps, 225K conn), SW Support included (ESXi 6.0 or higher and KVM only)</t>
  </si>
  <si>
    <t>Monthly Subscription for Virtual Steelhead (2.5 Gbps, 150K conn), SW Support included - RASP (ESXi 6.0 or higher and KVM only)</t>
  </si>
  <si>
    <t>Monthly Subscription for Virtual Steelhead (5 Gbps, 225K conn), SW Support included - RASP (ESXi 6.0 or higher and KVM only)</t>
  </si>
  <si>
    <t>Evaluation CXA-03070</t>
  </si>
  <si>
    <t>Subscription based Steelhead (75Mbps, 9k conn), inc Gold support</t>
  </si>
  <si>
    <t>Subscription based Steelhead (75Mbps, 9k conn), inc Gold support. Based on a 12 month contract</t>
  </si>
  <si>
    <t>Subscription based Steelhead (75Mbps, 9k conn), inc Gold support. Based on a 36 month contract</t>
  </si>
  <si>
    <t>Subscription based Steelhead (75Mbps, 9k conn), inc Gold support. Based on a 5yr contract</t>
  </si>
  <si>
    <t>Affected items</t>
  </si>
  <si>
    <t>Qty Required</t>
  </si>
  <si>
    <t>60 Months</t>
  </si>
  <si>
    <t xml:space="preserve">        No Promo/Bundle sku required for this Promotion</t>
  </si>
  <si>
    <t>Steelhead HW for subscription of SD-ready 3070</t>
  </si>
  <si>
    <t>Subscription based Steelhead (75Mbps, 6k conn), inc Gold support. Based on a 12 month contract (RASP)</t>
  </si>
  <si>
    <t>Subscription based Steelhead (75Mbps, 6k conn), inc Gold support. Based on a 36 month contract (RASP)</t>
  </si>
  <si>
    <t>Subscription based Steelhead (75Mbps, 6k conn), inc Gold support. Based on a 5yr contract (RASP)</t>
  </si>
  <si>
    <t>MNT-MDANSS-GOV-1</t>
  </si>
  <si>
    <t>Support for Riverbed DES Modeling &amp; Analysis suite (single simulation). SteelSupport Government-1</t>
  </si>
  <si>
    <t>MNT-MDANMS-GOV-1</t>
  </si>
  <si>
    <t>Support for Riverbed DES Modeling &amp; Analysis suite (multiple simulation). SteelSupport Government-1</t>
  </si>
  <si>
    <t>MNT-SCFG-VE-F11-GOV-1</t>
  </si>
  <si>
    <t>Support SteelCentral Flow Gateway Virtual Edition, SCFG-VE-F11. SteelSupport Government-1</t>
  </si>
  <si>
    <t>MNT-SCNP-VE-F11-GOV-1</t>
  </si>
  <si>
    <t>Support SteelCentral NetProfiler Virtual Edition, SCNP-VE-F11. SteelSupport Government-1</t>
  </si>
  <si>
    <t>MNT-FSYNC-006-GOV-1</t>
  </si>
  <si>
    <t>Support FusionSync for SteelFusion Core 2500 Virtual Edition. SteelSupport Government-1</t>
  </si>
  <si>
    <t>Support FusionSync for SteelFusion Core VSFC 2500. SteelSupport Government-1</t>
  </si>
  <si>
    <t>MNT-VSFC-2500-GOV-1</t>
  </si>
  <si>
    <t>SteelFusion Core 2500 Virtual Edition Support. SteelSupport Government-1</t>
  </si>
  <si>
    <t>MNT-VCX-100-GOV-1</t>
  </si>
  <si>
    <t xml:space="preserve"> Virtual Steelhead VCX-100 Support. SteelSupport Government-1</t>
  </si>
  <si>
    <t>Virtual Steelhead VCX-100 (2.5 Gbps, 150K conn) Support. SteelSupport Government-1</t>
  </si>
  <si>
    <t>MNT-VCX-110-GOV-1</t>
  </si>
  <si>
    <t xml:space="preserve"> Virtual Steelhead VCX-110 Support. SteelSupport Government-1</t>
  </si>
  <si>
    <t>Virtual Steelhead VCX-110 (5 Gbps, 225K conn) Support. SteelSupport Government-1</t>
  </si>
  <si>
    <t>MNT-SCFG-VE-F12-GOV-1</t>
  </si>
  <si>
    <t>Support SteelCentral Flow Gateway Virtual Edition, SCFG-VE-F12. SteelSupport Government-1</t>
  </si>
  <si>
    <t>SVC-TRA-DOPT-P-D</t>
  </si>
  <si>
    <t>RCPE Professional: Datacenter Optimization Architecture – Dedicated Training</t>
  </si>
  <si>
    <t>RCPE Professional: Datacenter Optimization Architecture – Dedicated Training Course for up to 14 Students. Covers the concepts and use-cases of optimizing user traffic between clients and servers from one site to the next using WAN optimization solutions provided by Riverbed SteelHead products, SteelCentral Controller, and SteelCentral Portal. 4 Days in Length. Classroom based or live online webinar training. T&amp;E Not Included. See Riverbed.com for latest Riverbed Course Outline.</t>
  </si>
  <si>
    <t>SVC-TRA-DOPT-P-KIT</t>
  </si>
  <si>
    <t>RCPE Professional: Datacenter Optimization Architecture – ATP Training Kit. For Authorized Training Partners ONLY.</t>
  </si>
  <si>
    <t>RCPE Professional: Datacenter Optimization Architecture – ATP Training Kit provides online access to the RCPE Professional: Datacenter Optimization Architecture course materials for 1 student. Course materials include the lectures and page notes in one eBook. For Authorized Training Partners ONLY.</t>
  </si>
  <si>
    <t xml:space="preserve">Promotions, Bundles and HA Summary    </t>
  </si>
  <si>
    <t>Bundles</t>
  </si>
  <si>
    <t>Bundle sku's</t>
  </si>
  <si>
    <t>Minimum 1</t>
  </si>
  <si>
    <t>LIC-ATNY-SAAS</t>
  </si>
  <si>
    <t>$0 item</t>
  </si>
  <si>
    <t>12 Months</t>
  </si>
  <si>
    <t xml:space="preserve"> Minimum 105</t>
  </si>
  <si>
    <t>MNT-802_16-GOV-1</t>
  </si>
  <si>
    <t xml:space="preserve">Virtual VGC-1500 Model </t>
  </si>
  <si>
    <t xml:space="preserve"> H </t>
  </si>
  <si>
    <t xml:space="preserve"> SD </t>
  </si>
  <si>
    <t>UPG-VGC-1500-L-M</t>
  </si>
  <si>
    <t>Upgrade VGC-1500L to VGC-1500M</t>
  </si>
  <si>
    <t>FSYNC-003</t>
  </si>
  <si>
    <t>FusionSync for SteelFusion Core 1000 Virtual Edition</t>
  </si>
  <si>
    <t>FSYNC-004</t>
  </si>
  <si>
    <t>FusionSync for SteelFusion Core 1500 Virtual Edition</t>
  </si>
  <si>
    <t>FSYNC-003-E</t>
  </si>
  <si>
    <t>Evaluation FusionSync for SteelFusion Core 1000 Virtual Edition</t>
  </si>
  <si>
    <t>FSYNC-004-E</t>
  </si>
  <si>
    <t>Evaluation FusionSync for SteelFusion Core 1500 Virtual Edition</t>
  </si>
  <si>
    <t>FusionSync for SteelFusion Core 1000 Virtual Edition, VGC1000</t>
  </si>
  <si>
    <t>FusionSync for SteelFusion Core 1500 Virtual Edition, VGC1500</t>
  </si>
  <si>
    <t>Evaluation FusionSync for SteelFusion Core 1000 Virtual Edition, VGC1000</t>
  </si>
  <si>
    <t>Evaluation FusionSync for SteelFusion Core 1500 Virtual Edition, VGC1500</t>
  </si>
  <si>
    <t xml:space="preserve">VSCAN-AWS-SUB-010-LIC-E </t>
  </si>
  <si>
    <t>SteelCentral Bundle Small</t>
  </si>
  <si>
    <t>· BUNDLE-1001:  SteelCentral Bundle for Digital Experience Management</t>
  </si>
  <si>
    <t>Required items: PART NUMBER</t>
  </si>
  <si>
    <t>Description</t>
  </si>
  <si>
    <t>SteelCentral AppResponse 11 and Transaction Analyzer</t>
  </si>
  <si>
    <t>Virtual SteelCentral NetProfiler and Flow Gateway</t>
  </si>
  <si>
    <t>SteelCentral NETIM</t>
  </si>
  <si>
    <t>Minimum 10</t>
  </si>
  <si>
    <t>Minimum 16</t>
  </si>
  <si>
    <t>Monthly Subscription and Software support for SteelCentral AppResponse Cloud 010.</t>
  </si>
  <si>
    <t>SDI-XXX-SUB-ADDON</t>
  </si>
  <si>
    <t>SDI-5030-SUB-ADDON</t>
  </si>
  <si>
    <t>SDI-1030-SUB-ADDON</t>
  </si>
  <si>
    <t>SDI-S12-SUB-ADDON</t>
  </si>
  <si>
    <t>SDI-S24-SUB-ADDON</t>
  </si>
  <si>
    <t>SDI-S48-SUB-ADDON</t>
  </si>
  <si>
    <t>SDI-AP5-SUB-ADDON</t>
  </si>
  <si>
    <t>SDI-AP5R-SUB-ADDON</t>
  </si>
  <si>
    <t>Configurator Selection for Addon (XXX = Model)</t>
  </si>
  <si>
    <t>Evaluation Aternity Enterprise End Point</t>
  </si>
  <si>
    <t>License SteelCentral Aternity Enterprise Evaluation License for On Premise POC</t>
  </si>
  <si>
    <t>License SteelCentral Aternity Enterprise Evaluation License for On Premise POC with 100 default end points</t>
  </si>
  <si>
    <t>Aternity Enterprise End Point</t>
  </si>
  <si>
    <t xml:space="preserve">SteelCentral Aternity Enterprise End Point Perpetual License </t>
  </si>
  <si>
    <t>SteelCentral Aternity Enterprise subscription prices are monthly prices that require a minimum 12-month contract. Addons are co-term.</t>
  </si>
  <si>
    <t xml:space="preserve">SteelCentral Aternity Enterprise End Point Subscription License for On Premise </t>
  </si>
  <si>
    <t>SteelCentral Aternity Enterprise End Point Subscription License for On Premise</t>
  </si>
  <si>
    <t>SteelCentral Aternity Mobile B2C subscription prices are monthly prices that require a minimum 12-month contract. Addons are co-term.</t>
  </si>
  <si>
    <t xml:space="preserve">SteelCentral Aternity Mobile B2C Subscription License for On Premise </t>
  </si>
  <si>
    <t>SteelCentral Aternity Mobile B2C Subscription License for On Premise</t>
  </si>
  <si>
    <t>SteelCentral SaaS Aternity+AppInternals</t>
  </si>
  <si>
    <t>SC-BUNDLE-SM</t>
  </si>
  <si>
    <t>All products listed below and their appropriate options must be ordered to qualify for the bundle discount.</t>
  </si>
  <si>
    <r>
      <t>·</t>
    </r>
    <r>
      <rPr>
        <sz val="10"/>
        <rFont val="Times New Roman"/>
        <family val="1"/>
      </rPr>
      <t xml:space="preserve">         </t>
    </r>
    <r>
      <rPr>
        <sz val="10"/>
        <rFont val="Arial"/>
        <family val="2"/>
      </rPr>
      <t xml:space="preserve">All </t>
    </r>
    <r>
      <rPr>
        <u/>
        <sz val="10"/>
        <rFont val="Arial"/>
        <family val="2"/>
      </rPr>
      <t>Required items</t>
    </r>
    <r>
      <rPr>
        <sz val="10"/>
        <rFont val="Arial"/>
        <family val="2"/>
      </rPr>
      <t xml:space="preserve"> and their appropriate options must be ordered in combination with the Bundle sku's to initiate the Promo discounts</t>
    </r>
  </si>
  <si>
    <t>AppResponse 11 Software Subscription Options for Hardware, Virtual, and Cloud</t>
  </si>
  <si>
    <t>Aternity Partner Service Toolkit</t>
  </si>
  <si>
    <t>SteelCentral Aternity 50 licenses for 3 months, to be used as part of Service Toolkit for partners</t>
  </si>
  <si>
    <t>SteelCentral Aternity For Partners Service Toolkit only: 50 licenses for 3 months. Partner LMS training is pre-requisite ordering</t>
  </si>
  <si>
    <t>SteelCentral Aternity 100 licenses for 3 months, to be used as part of Service Toolkit for partners</t>
  </si>
  <si>
    <t>SteelCentral Aternity For Partners Service Toolkit only: 100 licenses for 3 months. Partner LMS training is pre-requisite ordering</t>
  </si>
  <si>
    <r>
      <t>October 2</t>
    </r>
    <r>
      <rPr>
        <b/>
        <vertAlign val="superscript"/>
        <sz val="12"/>
        <color theme="1"/>
        <rFont val="Arial"/>
        <family val="2"/>
      </rPr>
      <t>nd</t>
    </r>
    <r>
      <rPr>
        <b/>
        <sz val="12"/>
        <color theme="1"/>
        <rFont val="Arial"/>
        <family val="2"/>
      </rPr>
      <t>, 2018</t>
    </r>
  </si>
  <si>
    <t>SVC-TRA-BNET-P-D</t>
  </si>
  <si>
    <t>RCPE Professional: Branch &amp; Datacenter Network Configuration – Dedicated Training</t>
  </si>
  <si>
    <t>RCPE Professional: Branch &amp; Datacenter Network Configuration – Dedicated Training Course for up to 14 Students. Covers the concepts and use-cases for implementing LAN, WAN, SD WAN, datacenter, cloud, and end-to-end topologies that enhance digital performance. 4 Days in Length. Classroom based or live online webinar training. T&amp;E Not Included. See Riverbed.com for latest Riverbed Course Outline.</t>
  </si>
  <si>
    <t>SVC-TRA-BNET-P-KIT</t>
  </si>
  <si>
    <t>RCPE Professional: Branch &amp; Datacenter Network Configuration  – ATP Training Kit. For Authorized Training Partners ONLY.</t>
  </si>
  <si>
    <t>RCPE Professional: Branch &amp; Datacenter Network Configuration – ATP Training Kit provides online access to the RCPE Professional: Branch &amp; Datacenter Network Configuration course materials for 1 student. Course materials include the lectures and page notes in one eBook. For Authorized Training Partners ONLY.</t>
  </si>
  <si>
    <t>SVC-TRA-SPT-SUBS-P</t>
  </si>
  <si>
    <t>Self-Paced Partner Training Subscription. Not for Resale</t>
  </si>
  <si>
    <t>12-month single user subscription to Riverbed self-paced training library. Includes courseware eLabs, access to all self-paced training content in the Riverbed learning management system, and one exam voucher to be applied towards certification. For Partner consumption only, not for resale.</t>
  </si>
  <si>
    <t>LIC-HyperV</t>
  </si>
  <si>
    <t>SteelFusion NFS License   SUPPORT included in HW</t>
  </si>
  <si>
    <t>LIC-HyperV-E</t>
  </si>
  <si>
    <t>Eval SteelFusion NFS License   SUPPORT included in HW</t>
  </si>
  <si>
    <t>XH2-240</t>
  </si>
  <si>
    <t>Outdoor 4x4 AP with two 802.11ac Wave 2 (software defined 5GHz/2.4GHz) radios (6.9 Gbps total bandwidth). PoE+ compatible. External antennas.</t>
  </si>
  <si>
    <t>XH2-240-E</t>
  </si>
  <si>
    <t>Evaluation: Outdoor 4x4 AP with two 802.11ac Wave 2 (software defined 5GHz/2.4GHz) radios (6.9 Gbps total bandwidth). PoE+ compatible. External antennas.</t>
  </si>
  <si>
    <t>ANT-DIR30-4X4-01</t>
  </si>
  <si>
    <t>2.4GHz/5GHz, 11dBi/13dBi, 30 degree, 4x4 panel antenna with N-female connectors.</t>
  </si>
  <si>
    <t>ANT-DIR60-4X4-01</t>
  </si>
  <si>
    <t>2.4GHz/5GHz, 7.5dBi, 60 degree, 4x4 panel antenna with N-female connectors.</t>
  </si>
  <si>
    <t>PARTNER COMP</t>
  </si>
  <si>
    <t>XMS Enterprise - Virtual Appliances</t>
  </si>
  <si>
    <t>XMS-9000-VM</t>
  </si>
  <si>
    <t>XMS base model virtual appliance for VMware to operate on customer-supplied server. Requires XMS-9000-1 license for appropriate number of radios. Required for new purchases, not for upgrades.</t>
  </si>
  <si>
    <t>XMS-9000-HV</t>
  </si>
  <si>
    <t>XMS base model virtual appliance for Hyper-V to operate on customer-supplied server. Requires XMS-9000-1 license for appropriate number of radios. Required for new purchases,  not for upgrades.</t>
  </si>
  <si>
    <t>XMS Enterprise - Evaluation Virtual Appliances</t>
  </si>
  <si>
    <t>XMS-9000-VM-E</t>
  </si>
  <si>
    <t>Eval XMS base model virtual appliance for VMware to operate on customer-supplied server. Requires XMS-9000-1-E license for appropriate number of radios. Required for new purchases, not for upgrades.</t>
  </si>
  <si>
    <t>XMS-9000-HV-E</t>
  </si>
  <si>
    <t>Eval XMS base model virtual appliance for Hyper-V to operate on customer-supplied server. Requires XMS-9000-1-E license for appropriate number of radios. Required for new purchases,  not for upgrades.</t>
  </si>
  <si>
    <t>XMS-9000-1-E</t>
  </si>
  <si>
    <t>Eval XMS license for managing 1 radio.  Must be ordered with XMS-9000-VM-E or XMS-9000-HV-E. Order MNT-XMS-9000 for Premium Software Support.</t>
  </si>
  <si>
    <t>Eval XMS license for managing 1 radio.  Must be ordered with XMS-9000-VM or XMS-9000-HV. Order MNT-XMS-9000 for Premium Software Support.</t>
  </si>
  <si>
    <t>XMS Enterprise Licenses (Volume pricing based on Quantity)</t>
  </si>
  <si>
    <t>XMS Enterprise Licenses</t>
  </si>
  <si>
    <t>XMS-9000-1</t>
  </si>
  <si>
    <t>XMS license for managing 1 radio.  Must be ordered with XMS-9000-VM or XMS-9000-HV. Order MNT-XMS-9000 for Premium Software Support.</t>
  </si>
  <si>
    <t>XAS-9000ENT-EASYPASS-SUB</t>
  </si>
  <si>
    <t>EasyPass 1 month subscription for managing 1 radio with XMS-Enterprise. Includes 1 month Gold Software support.</t>
  </si>
  <si>
    <t>MTH</t>
  </si>
  <si>
    <t>XAS-9000ENT-EASYPASS-SUB-RASP</t>
  </si>
  <si>
    <t>EasyPass 1 month subscription for managing 1 radio with XMS-Enterprise. Includes 1 month Gold Software support. (RASP)</t>
  </si>
  <si>
    <t>XMS EASYPASS Subscription</t>
  </si>
  <si>
    <t>EasyPass Subscription for XMS Cloud</t>
  </si>
  <si>
    <t>EASYPASS Subscriptions  for XMS Enterprise</t>
  </si>
  <si>
    <t>XMS Enterprise</t>
  </si>
  <si>
    <t>XMS Cloud Subscriptions (Volume pricing based on duration)</t>
  </si>
  <si>
    <t>SUB-PLT-570SD-HVGW-B200</t>
  </si>
  <si>
    <t>Subscription - 570SD-VGW Gateway (includes Platinum Support)</t>
  </si>
  <si>
    <t>Subscription - 570SD-VGW Gateway (includes Platinum Support) 
Based on a 12 month contract</t>
  </si>
  <si>
    <t>Subscription - 570SD-VGW Gateway (includes Platinum Support)
Based on a 36 month contract</t>
  </si>
  <si>
    <t>Subscription - 570SD-VGW Gateway (includes Platinum Support)
Based on a 5yr contract</t>
  </si>
  <si>
    <t>SUB-PLT-770SD-HVGW-B200</t>
  </si>
  <si>
    <t>Subscription - 770SD-VGW Gateway (includes Platinum Support)</t>
  </si>
  <si>
    <t>Subscription - 770SD-VGW Gateway (includes Platinum Support)
Based on a 12 month contract</t>
  </si>
  <si>
    <t>Subscription - 770SD-VGW Gateway (includes Platinum Support)
Based on a 36 month contract</t>
  </si>
  <si>
    <t>Subscription - 770SD-VGW Gateway (includes Platinum Support)
Based on a 5yr contract</t>
  </si>
  <si>
    <t>SUB-PLT-3070SD-HVGW-B200</t>
  </si>
  <si>
    <t>Subscription - 3070SD-VGW Gateway (includes Platinum Support)</t>
  </si>
  <si>
    <t>Subscription - 3070SD-VGW Gateway (includes Platinum Support)
Based on a 12 month contract</t>
  </si>
  <si>
    <t>Subscription - 3070SD-VGW Gateway (includes Platinum Support)
Based on a 36 month contract</t>
  </si>
  <si>
    <t>Subscription -3070SD-VGW Gateway (includes Platinum Support)
Based on a 5yr contract</t>
  </si>
  <si>
    <t>SUB-RASP-PLT-570SD-HVGW-B200</t>
  </si>
  <si>
    <t>SUB-RASP-PLT-770SD-HVGW-B200</t>
  </si>
  <si>
    <t>SUB-RASP-PLT-3070SD-HVGW-B200</t>
  </si>
  <si>
    <t>SUB-PLT-CXA-00570SD-L</t>
  </si>
  <si>
    <t xml:space="preserve">Subscription based Steelhead (10Mbps, 275 conn), inc Platinum Support </t>
  </si>
  <si>
    <t>SUB-PLT-CXA-00570SD-M</t>
  </si>
  <si>
    <t xml:space="preserve">Subscription based Steelhead (10Mbps, 450 conn), inc Platinum Support </t>
  </si>
  <si>
    <t>SUB-PLT-CXA-00570SD-H</t>
  </si>
  <si>
    <t xml:space="preserve">Subscription based Steelhead (10Mbps, 700 conn), inc Platinum Support </t>
  </si>
  <si>
    <t>SUB-PLT-CXA-00770SD-L</t>
  </si>
  <si>
    <t xml:space="preserve">Subscription based Steelhead (10Mbps, 1000 conn), inc Platinum Support </t>
  </si>
  <si>
    <t>Monthly Subscription and Gold level Support, provides up to 10Mbps and 1000 connections. Based on a 12 month contract</t>
  </si>
  <si>
    <t>Monthly Subscription and Gold level Support, provides up to 10Mbps and 1000 connections. Based on a 36 month contract</t>
  </si>
  <si>
    <t>Monthly Subscription and Gold level Support, provides up to 10Mbps and 1000 connections. Based on a 5yr contract</t>
  </si>
  <si>
    <t>SUB-PLT-CXA-00770SD-M</t>
  </si>
  <si>
    <t xml:space="preserve">Subscription based Steelhead (20Mbps, 1500 conn), inc Platinum Support </t>
  </si>
  <si>
    <t>SUB-PLT-CXA-00770SD-H</t>
  </si>
  <si>
    <t xml:space="preserve">Subscription based Steelhead (30Mbps, 2500 conn), inc Platinum Support </t>
  </si>
  <si>
    <t>SUB-PLT-CXA-03070SD-L</t>
  </si>
  <si>
    <t xml:space="preserve">Subscription based Steelhead (50Mbps, 3000 conn), inc Platinum Support </t>
  </si>
  <si>
    <t>SUB-PLT-CXA-03070SD-M</t>
  </si>
  <si>
    <t xml:space="preserve">Subscription based Steelhead (100Mbps, 6k conn), inc Platinum Support </t>
  </si>
  <si>
    <t>SUB-PLT-CXA-03070SD-H</t>
  </si>
  <si>
    <t xml:space="preserve">Subscription based Steelhead (100Mbps, 9k conn), inc Platinum Support </t>
  </si>
  <si>
    <t>SUB-RASP-PLT-CXA-00570SD-L</t>
  </si>
  <si>
    <t>Subscription based Steelhead (10Mbps, 275 conn), inc Platinum Support  (RASP)</t>
  </si>
  <si>
    <t>SUB-RASP-PLT-CXA-00570SD-M</t>
  </si>
  <si>
    <t>Subscription based Steelhead (10Mbps, 450 conn), inc Platinum Support  (RASP)</t>
  </si>
  <si>
    <t>SUB-RASP-PLT-CXA-00570SD-H</t>
  </si>
  <si>
    <t>Subscription based Steelhead (10Mbps, 700 conn), inc Platinum Support  (RASP)</t>
  </si>
  <si>
    <t>SUB-RASP-PLT-CXA-00770SD-L</t>
  </si>
  <si>
    <t>Subscription based Steelhead (10Mbps, 1000 conn), inc Platinum Support  (RASP)</t>
  </si>
  <si>
    <t>Monthly Subscription and Gold level Support, provides up to 10Mbps and 1000 connections. Based on a 12 month contract (RASP)</t>
  </si>
  <si>
    <t>Monthly Subscription and Gold level Support, provides up to 10Mbps and 1000 connections. Based on a 36 month contract (RASP)</t>
  </si>
  <si>
    <t>Monthly Subscription and Gold level Support, provides up to 10Mbps and 1000 connections. Based on a 5yr contract (RASP)</t>
  </si>
  <si>
    <t>SUB-RASP-PLT-CXA-00770SD-M</t>
  </si>
  <si>
    <t>Subscription based Steelhead (20Mbps, 1500 conn), inc Platinum Support  (RASP)</t>
  </si>
  <si>
    <t>SUB-RASP-PLT-CXA-00770SD-H</t>
  </si>
  <si>
    <t>Subscription based Steelhead (30Mbps, 2500 conn), inc Platinum Support  (RASP)</t>
  </si>
  <si>
    <t>SUB-RASP-PLT-CXA-03070SD-L</t>
  </si>
  <si>
    <t>Subscription based Steelhead (50Mbps, 3000 conn), inc Platinum Support  (RASP)</t>
  </si>
  <si>
    <t>SUB-RASP-PLT-CXA-03070SD-M</t>
  </si>
  <si>
    <t>Subscription based Steelhead (100Mbps, 6k conn), inc Platinum Support  (RASP)</t>
  </si>
  <si>
    <t>SUB-RASP-PLT-CXA-03070SD-H</t>
  </si>
  <si>
    <t>Subscription based Steelhead (100Mbps, 9k conn), inc Platinum Support  (RASP)</t>
  </si>
  <si>
    <t>SUB-GPL-SDI-BW-001</t>
  </si>
  <si>
    <t>Subscription - 25M Bandwidth - includes Support (S/W &amp; H/W Gold Plus)</t>
  </si>
  <si>
    <t>SUB-GPL-SDI-BW-002</t>
  </si>
  <si>
    <t>Subscription - 50M Bandwidth - includes Support (S/W &amp; H/W Gold Plus)</t>
  </si>
  <si>
    <t>SUB-GPL-SDI-BW-003</t>
  </si>
  <si>
    <t>Subscription - 100M Bandwidth - includes Support (S/W &amp; H/W Gold Plus)</t>
  </si>
  <si>
    <t>SUB-GPL-SDI-BW-004</t>
  </si>
  <si>
    <t>Subscription - 200M Bandwidth - includes Support (S/W &amp; H/W Gold Plus)</t>
  </si>
  <si>
    <t>SUB-GPL-SDI-BW-005</t>
  </si>
  <si>
    <t>Subscription - 1G Bandwidth - includes Support (S/W &amp; H/W Gold Plus)</t>
  </si>
  <si>
    <t>SUB-GPL-SDI-BW-006</t>
  </si>
  <si>
    <t>Subscription - 2.5G Bandwidth - includes Support (S/W &amp; H/W Gold Plus)</t>
  </si>
  <si>
    <t>SUB-GPL-SDI-BW-007</t>
  </si>
  <si>
    <t>Subscription - includes Support (S/W &amp; H/W Gold Plus)</t>
  </si>
  <si>
    <t>SUB-GPL-RASP-SDI-BW-001</t>
  </si>
  <si>
    <t>Subscription - 25M Bandwidth - includes Support (S/W &amp; H/W Gold Plus) - RASP</t>
  </si>
  <si>
    <t>SUB-GPL-RASP-SDI-BW-002</t>
  </si>
  <si>
    <t>Subscription - 50M Bandwidth - includes Support (S/W &amp; H/W Gold Plus) - RASP</t>
  </si>
  <si>
    <t>SUB-GPL-RASP-SDI-BW-003</t>
  </si>
  <si>
    <t>Subscription - 100M Bandwidth - includes Support (S/W &amp; H/W Gold Plus) - RASP</t>
  </si>
  <si>
    <t>SUB-GPL-RASP-SDI-BW-004</t>
  </si>
  <si>
    <t>Subscription - 200M Bandwidth - includes Support (S/W &amp; H/W Gold Plus) - RASP</t>
  </si>
  <si>
    <t>SUB-GPL-RASP-SDI-BW-005</t>
  </si>
  <si>
    <t>Subscription - 1G Bandwidth - includes Support (S/W &amp; H/W Gold Plus) - RASP</t>
  </si>
  <si>
    <t>SUB-GPL-RASP-SDI-BW-006</t>
  </si>
  <si>
    <t>Subscription - 2.5G Bandwidth - includes Support (S/W &amp; H/W Gold Plus) - RASP</t>
  </si>
  <si>
    <t>SUB-GPL-RASP-SDI-BW-007</t>
  </si>
  <si>
    <t>Subscription - includes Support (S/W &amp; H/W Gold Plus) - RASP</t>
  </si>
  <si>
    <t>SUB-GPL-570SD-HVGW-B200</t>
  </si>
  <si>
    <t>Subscription - 570SD-VGW Gateway (includes Gold Plus Support)</t>
  </si>
  <si>
    <t>Subscription - 570SD-VGW Gateway (includes Gold Plus Support) 
Based on a 12 month contract</t>
  </si>
  <si>
    <t>Subscription - 570SD-VGW Gateway (includes Gold Plus Support)
Based on a 36 month contract</t>
  </si>
  <si>
    <t>Subscription - 570SD-VGW Gateway (includes Gold Plus Support)
Based on a 5yr contract</t>
  </si>
  <si>
    <t>SUB-GPL-770SD-HVGW-B200</t>
  </si>
  <si>
    <t>Subscription - 770SD-VGW Gateway (includes Gold Plus Support)</t>
  </si>
  <si>
    <t>Subscription - 770SD-VGW Gateway (includes Gold Plus Support)
Based on a 12 month contract</t>
  </si>
  <si>
    <t>Subscription - 770SD-VGW Gateway (includes Gold Plus Support)
Based on a 36 month contract</t>
  </si>
  <si>
    <t>Subscription - 770SD-VGW Gateway (includes Gold Plus Support)
Based on a 5yr contract</t>
  </si>
  <si>
    <t>SUB-GPL-3070SD-HVGW-B200</t>
  </si>
  <si>
    <t>Subscription - 3070SD-VGW Gateway (includes Gold Plus Support)</t>
  </si>
  <si>
    <t>Subscription - 3070SD-VGW Gateway (includes Gold Plus Support)
Based on a 12 month contract</t>
  </si>
  <si>
    <t>Subscription - 3070SD-VGW Gateway (includes Gold Plus Support)
Based on a 36 month contract</t>
  </si>
  <si>
    <t>Subscription -3070SD-VGW Gateway (includes Gold Plus Support)
Based on a 5yr contract</t>
  </si>
  <si>
    <t>SUB-RASP-GPL-570SD-HVGW-B200</t>
  </si>
  <si>
    <t>SUB-RASP-GPL-770SD-HVGW-B200</t>
  </si>
  <si>
    <t>SUB-RASP-GPL-3070SD-HVGW-B200</t>
  </si>
  <si>
    <t>SUB-GPL-CXA-00570SD-L</t>
  </si>
  <si>
    <t xml:space="preserve">Subscription based Steelhead (10Mbps, 275 conn), inc Gold Plus Support </t>
  </si>
  <si>
    <t>SUB-GPL-CXA-00570SD-M</t>
  </si>
  <si>
    <t xml:space="preserve">Subscription based Steelhead (10Mbps, 450 conn), inc Gold Plus Support </t>
  </si>
  <si>
    <t>SUB-GPL-CXA-00570SD-H</t>
  </si>
  <si>
    <t xml:space="preserve">Subscription based Steelhead (10Mbps, 700 conn), inc Gold Plus Support </t>
  </si>
  <si>
    <t>SUB-GPL-CXA-00770SD-L</t>
  </si>
  <si>
    <t xml:space="preserve">Subscription based Steelhead (10Mbps, 1000 conn), inc Gold Plus Support </t>
  </si>
  <si>
    <t>SUB-GPL-CXA-00770SD-M</t>
  </si>
  <si>
    <t xml:space="preserve">Subscription based Steelhead (20Mbps, 1500 conn), inc Gold Plus Support </t>
  </si>
  <si>
    <t>SUB-GPL-CXA-00770SD-H</t>
  </si>
  <si>
    <t xml:space="preserve">Subscription based Steelhead (30Mbps, 2500 conn), inc Gold Plus Support </t>
  </si>
  <si>
    <t>SUB-GPL-CXA-03070SD-L</t>
  </si>
  <si>
    <t xml:space="preserve">Subscription based Steelhead (50Mbps, 3000 conn), inc Gold Plus Support </t>
  </si>
  <si>
    <t>SUB-GPL-CXA-03070SD-M</t>
  </si>
  <si>
    <t xml:space="preserve">Subscription based Steelhead (100Mbps, 6k conn), inc Gold Plus Support </t>
  </si>
  <si>
    <t>SUB-GPL-CXA-03070SD-H</t>
  </si>
  <si>
    <t xml:space="preserve">Subscription based Steelhead (100Mbps, 9k conn), inc Gold Plus Support </t>
  </si>
  <si>
    <t>SUB-RASP-GPL-CXA-00570SD-L</t>
  </si>
  <si>
    <t>Subscription based Steelhead (10Mbps, 275 conn), inc Gold Plus Support  (RASP)</t>
  </si>
  <si>
    <t>SUB-RASP-GPL-CXA-03070SD-H</t>
  </si>
  <si>
    <t>Subscription based Steelhead (100Mbps, 9k conn), inc Gold Plus Support  (RASP)</t>
  </si>
  <si>
    <t>SUB-RASP-GPL-CXA-03070SD-M</t>
  </si>
  <si>
    <t>Subscription based Steelhead (100Mbps, 6k conn), inc Gold Plus Support  (RASP)</t>
  </si>
  <si>
    <t>SUB-RASP-GPL-CXA-03070SD-L</t>
  </si>
  <si>
    <t>Subscription based Steelhead (50Mbps, 3000 conn), inc Gold Plus Support  (RASP)</t>
  </si>
  <si>
    <t>SUB-RASP-GPL-CXA-00770SD-H</t>
  </si>
  <si>
    <t>Subscription based Steelhead (30Mbps, 2500 conn), inc Gold Plus Support  (RASP)</t>
  </si>
  <si>
    <t>SUB-RASP-GPL-CXA-00770SD-M</t>
  </si>
  <si>
    <t>Subscription based Steelhead (20Mbps, 1500 conn), inc Gold Plus Support  (RASP)</t>
  </si>
  <si>
    <t>SUB-RASP-GPL-CXA-00770SD-L</t>
  </si>
  <si>
    <t>Subscription based Steelhead (10Mbps, 1000 conn), inc Gold Plus Support  (RASP)</t>
  </si>
  <si>
    <t>SUB-RASP-GPL-CXA-00570SD-H</t>
  </si>
  <si>
    <t>Subscription based Steelhead (10Mbps, 700 conn), inc Gold Plus Support  (RASP)</t>
  </si>
  <si>
    <t>SUB-RASP-GPL-CXA-00570SD-M</t>
  </si>
  <si>
    <t>Subscription based Steelhead (10Mbps, 450 conn), inc Gold Plus Support  (RASP)</t>
  </si>
  <si>
    <t>RCPE Professional: Application Protocol Optimization - ATP Training Kit provides online access to the RCPE Professional: Application Protocol Optimization course materials for 1 student. Course materials include the lectures and page notes in one eBook, and the lab exercises in another eBook. For Authorized Training Partners ONLY.</t>
  </si>
  <si>
    <t>RCPE Professional: Application Visibility - ATP Training Kit provides online access to the RCPE Professional: Application Visibility course materials for 1 student.  Course materials include the lectures and page notes in one eBook, and the lab exercises in another eBook. For Authorized Training Partners ONLY.</t>
  </si>
  <si>
    <t>RCPE Professional: Packet Visibility &amp; Analysis - ATP Training Kit provides online access to the RCPE Professional: Packet Visibility &amp; Analysis course materials for 1 student. Course materials include the lectures and page notes in one eBook, and the lab exercises in another eBook. For Authorized Training Partners ONLY.</t>
  </si>
  <si>
    <t>RCPE Professional: User Optimization Architecture – ATP Training Kit provides online access to the RCPE Professional: User Optimization Architecture course materials for 1 student. Course materials include the lectures and page notes in one eBook, and the lab exercises in another eBook. For Authorized Training Partners ONLY.</t>
  </si>
  <si>
    <t>RCPE Professional: End-User Visibility &amp; Analysis - ATP Training Kit provides online access to the RCPE Professional: End-User Visibility &amp; Analysis course materials for 1 student. Course materials include the lectures and page notes in one eBook, and the lab exercises in another eBook. For Authorized Training Partners ONLY.</t>
  </si>
  <si>
    <t>SUB-SW-VSFH1100-W0</t>
  </si>
  <si>
    <t>SUB-SW-VSFH1100-WMAX</t>
  </si>
  <si>
    <t>SUB-SW-VSFH1200-W0</t>
  </si>
  <si>
    <t>SUB-SW-VSFH1200-WMAX</t>
  </si>
  <si>
    <t>SUB-RASP-SW-VSFH1100-W0</t>
  </si>
  <si>
    <t>SUB-RASP-SW-VSFH1100-WMAX</t>
  </si>
  <si>
    <t>SUB-RASP-SW-VSFH1200-W0</t>
  </si>
  <si>
    <t>SUB-RASP-SW-VSFH1200-WMAX</t>
  </si>
  <si>
    <t>SteelFusion Edge Hyper-V Subscriptions (RASP) - Price is per month  (12, 36 or 60 Month contracts)</t>
  </si>
  <si>
    <t>SteelFusion Edge Hyper-V Subscriptions - Price is per month  (12, 36 or 60 Month contracts)</t>
  </si>
  <si>
    <t>Hyper-V for SteelFusion - Requires OS-HYPERV or OS-HYPERV-CUSTOM</t>
  </si>
  <si>
    <t>UPG-VSFH-1100-W0-W1</t>
  </si>
  <si>
    <t>UPG-VSFH-1100-W0-W2</t>
  </si>
  <si>
    <t>UPG-VSFH-1100-W0-W3</t>
  </si>
  <si>
    <t>UPG-VSFH-1100-W1-W2</t>
  </si>
  <si>
    <t>UPG-VSFH-1100-W1-W3</t>
  </si>
  <si>
    <t>UPG-VSFH-1100-W2-W3</t>
  </si>
  <si>
    <t>UPG-VSFH-1200-W0-W1</t>
  </si>
  <si>
    <t>UPG-VSFH-1200-W0-W2</t>
  </si>
  <si>
    <t>UPG-VSFH-1200-W0-W3</t>
  </si>
  <si>
    <t>UPG-VSFH-1200-W1-W2</t>
  </si>
  <si>
    <t>UPG-VSFH-1200-W1-W3</t>
  </si>
  <si>
    <t>UPG-VSFH-1200-W2-W3</t>
  </si>
  <si>
    <t>· BUNDLE-1002:  SteelCentral Bundle for Digital Experience Management</t>
  </si>
  <si>
    <t>SC-BUNDLE-MD</t>
  </si>
  <si>
    <t>SteelCentral Bundle Medium</t>
  </si>
  <si>
    <t xml:space="preserve"> Minimum 500</t>
  </si>
  <si>
    <t>SteelCentral AppResponse 11 Application Stream Analysis Module, Medium appliances Support</t>
  </si>
  <si>
    <t>SteelCentral AppResponse 11  Application Stream Analysis Module, Medium</t>
  </si>
  <si>
    <t>· BUNDLE-1003:  SteelCentral Bundle for Digital Experience Management</t>
  </si>
  <si>
    <t>SC-BUNDLE-LG</t>
  </si>
  <si>
    <t>SteelCentral Bundle Large</t>
  </si>
  <si>
    <t xml:space="preserve">Support NetIM Collection Module -High </t>
  </si>
  <si>
    <t>SteelCentral AppResponse 11 Application Stream Analysis Module, Large appliances Support</t>
  </si>
  <si>
    <t>SteelCentral AppResponse 11  Application Stream Analysis Module, Large</t>
  </si>
  <si>
    <t>· BUNDLE-1004:  SteelCentral Bundle for Digital Experience Management</t>
  </si>
  <si>
    <t>SC-BUNDLE-XL</t>
  </si>
  <si>
    <t>SteelCentral Bundle Extra Large</t>
  </si>
  <si>
    <t xml:space="preserve">Support NetIM Collection Module -Very High </t>
  </si>
  <si>
    <t>SteelCentral AppResponse 11 Application Stream Analysis Module, Extra Large appliances Support</t>
  </si>
  <si>
    <t>SteelCentral AppResponse 11  8170 license</t>
  </si>
  <si>
    <t>SCAN-08170 Gold Support</t>
  </si>
  <si>
    <t xml:space="preserve"> Minimum 1500</t>
  </si>
  <si>
    <t>SteelCentral AppResponse 11  Application Stream Analysis Module, Extra Large</t>
  </si>
  <si>
    <t>Minimum 4</t>
  </si>
  <si>
    <t>Minimum 3</t>
  </si>
  <si>
    <t>2U 16TB Base SteelCentral NetShark / AppResponse 11 appliance model 8170 configured</t>
  </si>
  <si>
    <t>2U 8TB Base SteelCentral NetShark / AppResponse 11 appliance model 6170 configured</t>
  </si>
  <si>
    <t>2U 32TB Base SteelCentral NetShark / AppResponse 11 appliance model 4170 configured</t>
  </si>
  <si>
    <t>SteelCentral small bundle with 3.6 Gbps packet capture rate, 30K flows per minute collection/ analysis, 1000 device SNMP polling support, 105 SteelCentral Agent license agent units, SteelCentral Portal, Support and Professional Services</t>
  </si>
  <si>
    <t>SteelCentral medium bundle with 6 Gbps packet capture rate, 1 million flows per minute collection/analysis, 3000 device SNMP polling support, 500 SteelCentral Agent license units, SteelCentral Portal, Support and Professional Services</t>
  </si>
  <si>
    <t>SteelCentral large bundle with 12 Gbps packet capture rate, 2 million flows per minute collection/analysis, 5000 device SNMP polling support, 750 SteelCentral Agent license units, SteelCentral Portal, Support and Professional Services</t>
  </si>
  <si>
    <t>SteelCentral extra large bundle with 20 Gbps packet capture and analysis, 3 million flows per minute collection/analysis, 10,000 device SNMP polling, 1500 SteelCentral Agent license agent units for EUE, SteelCentral Portal, Support and Professional Services</t>
  </si>
  <si>
    <t>Minimum 2</t>
  </si>
  <si>
    <t>Minimum 28</t>
  </si>
  <si>
    <t>Minimum 15</t>
  </si>
  <si>
    <t xml:space="preserve"> Minimum 750</t>
  </si>
  <si>
    <t>Minimum 32</t>
  </si>
  <si>
    <t>Minimum 5</t>
  </si>
  <si>
    <t>NetIM Collection Module -Very High (Up to 10K devices)</t>
  </si>
  <si>
    <t>NetIM Collection Module -Small (Up to 1K devices)</t>
  </si>
  <si>
    <t>     (start date 7-1-18. End date 12-31-18)</t>
  </si>
  <si>
    <t>     (start date 8-7-18. End date 12-31-18)</t>
  </si>
  <si>
    <t>Outdoor 4x4 Wireless Access Point with two 802.11ac Wave 2 radios (6.9 Gbps total bandwidth). 
Includes 
 -  Two Wave 2 radios
-   Software defined between 5GHz / 2.4GHz operation on one radio
 -  Integrated wireless controller
-   Need External antennas. Order ANT-OMNI-4X4-01 (available in Jan '19) or ANT-DIR60-4X4-01 or ANT-DIR30-4X4-01.
 -  Two 1GigE uplinks 
 -  Requires power from 802.3at compatible switch or purchase of PoE+ injector supporting 30W or more power
 -  Includes 5 years Limited  Hardware and 90 day software Product Warranty. Order MNT-GLD-XH2 or MNT-SLV-XH2 for support.</t>
  </si>
  <si>
    <t>Evaluation: Outdoor 4x4 Wireless Access Point with two 802.11ac Wave 2 radios (6.9 Gbps total bandwidth). 
Includes 
 -  Two Wave 2 radios
-   Software defined between 5GHz / 2.4GHz operation on one radio
 -  Integrated wireless controller
-   Need External antennas. Order ANT-OMNI-4X4-01 (available in Jan '19) or ANT-DIR60-4X4-01 or ANT-DIR30-4X4-01.
 -  Two 1GigE uplinks 
 -  Requires power from 802.3at compatible switch or purchase of PoE+ injector supporting 30W or more power
 -  Includes 5 years Limited  Hardware and 90 day software Product Warranty. Order MNT-GLD-XH2 or MNT-SLV-XH2 for support.</t>
  </si>
  <si>
    <r>
      <t>·</t>
    </r>
    <r>
      <rPr>
        <sz val="7"/>
        <rFont val="Times New Roman"/>
        <family val="1"/>
      </rPr>
      <t xml:space="preserve">         </t>
    </r>
    <r>
      <rPr>
        <b/>
        <sz val="11"/>
        <rFont val="Arial"/>
        <family val="2"/>
      </rPr>
      <t>PROMO-1018:  Xirrus Buy 5 Years Cloud for Price of 2 Years</t>
    </r>
  </si>
  <si>
    <t>SteelCentral Agent Annual Hosting Fee for SaaS when used with Perpetual Licenses (ELA Only - Contact Dealdesk)</t>
  </si>
  <si>
    <t>SteelCentral Aternity Enterprise End Point Perpetual License (ELA Only - Contact Dealdesk)</t>
  </si>
  <si>
    <r>
      <t>1.</t>
    </r>
    <r>
      <rPr>
        <b/>
        <sz val="7"/>
        <color theme="1"/>
        <rFont val="Times New Roman"/>
        <family val="1"/>
      </rPr>
      <t xml:space="preserve">     </t>
    </r>
    <r>
      <rPr>
        <b/>
        <sz val="11"/>
        <color theme="1"/>
        <rFont val="Arial"/>
        <family val="2"/>
      </rPr>
      <t>Announcement Summary</t>
    </r>
  </si>
  <si>
    <t>Global Support</t>
  </si>
  <si>
    <r>
      <t>Price Increase Effective October 1</t>
    </r>
    <r>
      <rPr>
        <vertAlign val="superscript"/>
        <sz val="10"/>
        <color rgb="FF000000"/>
        <rFont val="Times New Roman"/>
        <family val="1"/>
      </rPr>
      <t>st</t>
    </r>
    <r>
      <rPr>
        <sz val="10"/>
        <color rgb="FF000000"/>
        <rFont val="Times New Roman"/>
        <family val="1"/>
      </rPr>
      <t>, 2018</t>
    </r>
  </si>
  <si>
    <t>List Increase</t>
  </si>
  <si>
    <t>Excluding</t>
  </si>
  <si>
    <t>Software &amp; Hardware assets released GA prior 2 years</t>
  </si>
  <si>
    <t>None</t>
  </si>
  <si>
    <t>All Software 2 years post GA date</t>
  </si>
  <si>
    <t>NetShark, ARX, Xirrus, SaaS, Xaas and Subscription</t>
  </si>
  <si>
    <t>Hardware assets without declared EOS date and 2 years post GA date – Currently shipping product</t>
  </si>
  <si>
    <t>HW Assets with declared EOS dates 2019-2022</t>
  </si>
  <si>
    <t>SteelCentral Bundles</t>
  </si>
  <si>
    <t>SteelHead-SD SKUs (Shridhar)</t>
  </si>
  <si>
    <r>
      <t>·</t>
    </r>
    <r>
      <rPr>
        <sz val="7"/>
        <color rgb="FF000000"/>
        <rFont val="Times New Roman"/>
        <family val="1"/>
      </rPr>
      <t xml:space="preserve">        </t>
    </r>
    <r>
      <rPr>
        <sz val="10"/>
        <color rgb="FF000000"/>
        <rFont val="Arial"/>
        <family val="2"/>
      </rPr>
      <t xml:space="preserve">New subscription SKUs for SteelHead-SD platforms (570-SD, 770-SD, 3070-SD) with Gold-Plus and Platinum Support Levels. </t>
    </r>
  </si>
  <si>
    <t>SteelFusion SKUs</t>
  </si>
  <si>
    <r>
      <t>·</t>
    </r>
    <r>
      <rPr>
        <sz val="7"/>
        <color rgb="FF000000"/>
        <rFont val="Times New Roman"/>
        <family val="1"/>
      </rPr>
      <t xml:space="preserve">        </t>
    </r>
    <r>
      <rPr>
        <sz val="10"/>
        <color rgb="FF000000"/>
        <rFont val="Arial"/>
        <family val="2"/>
      </rPr>
      <t>New SteelFusion Edge (Hyper-V) SKUs with perpetual and subscription pricing.</t>
    </r>
  </si>
  <si>
    <t>SteelConnect SKUs (Shridhar)</t>
  </si>
  <si>
    <r>
      <t>·</t>
    </r>
    <r>
      <rPr>
        <sz val="7"/>
        <color rgb="FF000000"/>
        <rFont val="Times New Roman"/>
        <family val="1"/>
      </rPr>
      <t xml:space="preserve">        </t>
    </r>
    <r>
      <rPr>
        <sz val="10"/>
        <color rgb="FF000000"/>
        <rFont val="Arial"/>
        <family val="2"/>
      </rPr>
      <t>New subscription SKUs for SDI platforms with Gold-Plus Support level</t>
    </r>
  </si>
  <si>
    <t>Xirrus SKUs</t>
  </si>
  <si>
    <t>Description Updates</t>
  </si>
  <si>
    <t>End of Availability</t>
  </si>
  <si>
    <r>
      <t>2.</t>
    </r>
    <r>
      <rPr>
        <b/>
        <sz val="7"/>
        <color theme="1"/>
        <rFont val="Times New Roman"/>
        <family val="1"/>
      </rPr>
      <t xml:space="preserve">     </t>
    </r>
    <r>
      <rPr>
        <b/>
        <sz val="11"/>
        <color theme="1"/>
        <rFont val="Arial"/>
        <family val="2"/>
      </rPr>
      <t>Availability</t>
    </r>
    <r>
      <rPr>
        <b/>
        <sz val="10"/>
        <color rgb="FF0000FF"/>
        <rFont val="Arial"/>
        <family val="2"/>
      </rPr>
      <t xml:space="preserve"> </t>
    </r>
  </si>
  <si>
    <r>
      <t>·</t>
    </r>
    <r>
      <rPr>
        <sz val="7"/>
        <color rgb="FF000000"/>
        <rFont val="Times New Roman"/>
        <family val="1"/>
      </rPr>
      <t xml:space="preserve">        </t>
    </r>
    <r>
      <rPr>
        <sz val="10"/>
        <color rgb="FF000000"/>
        <rFont val="Arial"/>
        <family val="2"/>
      </rPr>
      <t>Global Support – Available Immediately</t>
    </r>
  </si>
  <si>
    <r>
      <t>·</t>
    </r>
    <r>
      <rPr>
        <sz val="7"/>
        <color rgb="FF000000"/>
        <rFont val="Times New Roman"/>
        <family val="1"/>
      </rPr>
      <t xml:space="preserve">        </t>
    </r>
    <r>
      <rPr>
        <sz val="10"/>
        <color rgb="FF000000"/>
        <rFont val="Arial"/>
        <family val="2"/>
      </rPr>
      <t>SteelCentral Bundles – Available Mid-October</t>
    </r>
  </si>
  <si>
    <r>
      <t>·</t>
    </r>
    <r>
      <rPr>
        <sz val="7"/>
        <color rgb="FF000000"/>
        <rFont val="Times New Roman"/>
        <family val="1"/>
      </rPr>
      <t xml:space="preserve">        </t>
    </r>
    <r>
      <rPr>
        <sz val="10"/>
        <color rgb="FF000000"/>
        <rFont val="Arial"/>
        <family val="2"/>
      </rPr>
      <t>SteelHead-SD – Available Mid-October</t>
    </r>
  </si>
  <si>
    <r>
      <t>·</t>
    </r>
    <r>
      <rPr>
        <sz val="7"/>
        <color rgb="FF000000"/>
        <rFont val="Times New Roman"/>
        <family val="1"/>
      </rPr>
      <t xml:space="preserve">        </t>
    </r>
    <r>
      <rPr>
        <sz val="10"/>
        <color rgb="FF000000"/>
        <rFont val="Arial"/>
        <family val="2"/>
      </rPr>
      <t>SteelConnect – Available Mid-October</t>
    </r>
  </si>
  <si>
    <r>
      <t>·</t>
    </r>
    <r>
      <rPr>
        <sz val="7"/>
        <color rgb="FF000000"/>
        <rFont val="Times New Roman"/>
        <family val="1"/>
      </rPr>
      <t xml:space="preserve">        </t>
    </r>
    <r>
      <rPr>
        <sz val="10"/>
        <color rgb="FF000000"/>
        <rFont val="Arial"/>
        <family val="2"/>
      </rPr>
      <t>Professional Service SKUs – Available Immediately</t>
    </r>
  </si>
  <si>
    <r>
      <t>3.</t>
    </r>
    <r>
      <rPr>
        <b/>
        <sz val="7"/>
        <color theme="1"/>
        <rFont val="Times New Roman"/>
        <family val="1"/>
      </rPr>
      <t xml:space="preserve">     </t>
    </r>
    <r>
      <rPr>
        <b/>
        <sz val="11"/>
        <color theme="1"/>
        <rFont val="Arial"/>
        <family val="2"/>
      </rPr>
      <t>SKU’s</t>
    </r>
  </si>
  <si>
    <t>SteelCentral Bundles SKUs</t>
  </si>
  <si>
    <r>
      <t>·</t>
    </r>
    <r>
      <rPr>
        <sz val="7"/>
        <color theme="1"/>
        <rFont val="Times New Roman"/>
        <family val="1"/>
      </rPr>
      <t xml:space="preserve">        </t>
    </r>
    <r>
      <rPr>
        <sz val="10"/>
        <color theme="1"/>
        <rFont val="Arial"/>
        <family val="2"/>
      </rPr>
      <t xml:space="preserve">All </t>
    </r>
    <r>
      <rPr>
        <u/>
        <sz val="10"/>
        <color theme="1"/>
        <rFont val="Arial"/>
        <family val="2"/>
      </rPr>
      <t>Required items</t>
    </r>
    <r>
      <rPr>
        <sz val="10"/>
        <color theme="1"/>
        <rFont val="Arial"/>
        <family val="2"/>
      </rPr>
      <t xml:space="preserve"> and their appropriate options must be ordered in combination with the Bundle sku's to initiate the Promo discounts</t>
    </r>
  </si>
  <si>
    <t>SteelHead-SD SKUs</t>
  </si>
  <si>
    <t xml:space="preserve"> UOM </t>
  </si>
  <si>
    <t xml:space="preserve"> HA BUNDLE ENABLED </t>
  </si>
  <si>
    <t xml:space="preserve"> G </t>
  </si>
  <si>
    <t xml:space="preserve"> W </t>
  </si>
  <si>
    <t xml:space="preserve"> N </t>
  </si>
  <si>
    <t xml:space="preserve"> Month </t>
  </si>
  <si>
    <t xml:space="preserve"> SDW </t>
  </si>
  <si>
    <t xml:space="preserve"> US LIST</t>
  </si>
  <si>
    <t xml:space="preserve">PRICE </t>
  </si>
  <si>
    <t xml:space="preserve"> A </t>
  </si>
  <si>
    <t>SteelConnect SKUs</t>
  </si>
  <si>
    <t>Outdoor 4x4 Wireless Access Point with two 802.11ac Wave 2 radios (6.9 Gbps total bandwidth).</t>
  </si>
  <si>
    <t>Includes</t>
  </si>
  <si>
    <t xml:space="preserve"> -  Two Wave 2 radios - software defined between 5GHz / 2.4GHz operation</t>
  </si>
  <si>
    <t xml:space="preserve"> -  Integrated wireless controller</t>
  </si>
  <si>
    <t>-   Need External antennas. Order ANT-OMNI-4X4-01 or ANT-DIR60-4X4-01 or ANT-DIR30-4X4-01.</t>
  </si>
  <si>
    <t xml:space="preserve"> -  One 2.5 GigE and One 1GigE uplinks</t>
  </si>
  <si>
    <t xml:space="preserve"> -  Requires power from 802.3at compatible switch or purchase of PoE+ injector supporting 30W or more power</t>
  </si>
  <si>
    <t xml:space="preserve"> -  Includes 5 years Limited  Hardware and 90 day software Product Warranty. Order MNT-GLD-XH2 or MNT-SLV-XH2 for support.</t>
  </si>
  <si>
    <t>Evaluation: Outdoor 4x4 Wireless Access Point with two 802.11ac Wave 2 radios (6.9 Gbps total bandwidth).</t>
  </si>
  <si>
    <t xml:space="preserve"> D </t>
  </si>
  <si>
    <t>Professional Service SKUs</t>
  </si>
  <si>
    <t xml:space="preserve"> M </t>
  </si>
  <si>
    <t>RCPE Professional: Branch &amp; Datacenter Network Configuration – ATP Training Kit. For Authorized Training Partners ONLY.</t>
  </si>
  <si>
    <t xml:space="preserve"> Last Order Date </t>
  </si>
  <si>
    <t xml:space="preserve">For additional information regarding this change, please contact Debashish Nag at dnag@riverbed.com </t>
  </si>
  <si>
    <r>
      <t>·</t>
    </r>
    <r>
      <rPr>
        <sz val="7"/>
        <color rgb="FF000000"/>
        <rFont val="Times New Roman"/>
        <family val="1"/>
      </rPr>
      <t xml:space="preserve">        </t>
    </r>
    <r>
      <rPr>
        <sz val="10"/>
        <color rgb="FF000000"/>
        <rFont val="Arial"/>
        <family val="2"/>
      </rPr>
      <t xml:space="preserve">With the addition of the Xirrus WiFi Access Point product portfolio to the Riverbed family as well as the integration of the cloud management portal, Riverbed Technology </t>
    </r>
  </si>
  <si>
    <r>
      <rPr>
        <sz val="7"/>
        <color rgb="FF000000"/>
        <rFont val="Times New Roman"/>
        <family val="1"/>
      </rPr>
      <t xml:space="preserve">           </t>
    </r>
    <r>
      <rPr>
        <sz val="10"/>
        <color rgb="FF000000"/>
        <rFont val="Arial"/>
        <family val="2"/>
      </rPr>
      <t>hereby announces the end-of-availability of the SteelConnect WiFi Access Point models, AP5 and AP5R.</t>
    </r>
  </si>
  <si>
    <r>
      <t>·</t>
    </r>
    <r>
      <rPr>
        <sz val="7"/>
        <color rgb="FF000000"/>
        <rFont val="Times New Roman"/>
        <family val="1"/>
      </rPr>
      <t xml:space="preserve">       </t>
    </r>
    <r>
      <rPr>
        <sz val="12"/>
        <color rgb="FF000000"/>
        <rFont val="Times New Roman"/>
        <family val="1"/>
      </rPr>
      <t xml:space="preserve">Introducing Xirrus high-performance Access Point, XH2-240, designed for ruggedized outdoors delivering ubiquitous mobile access with Wi-Fi capacity ranging up to </t>
    </r>
  </si>
  <si>
    <r>
      <rPr>
        <sz val="7"/>
        <color rgb="FF000000"/>
        <rFont val="Times New Roman"/>
        <family val="1"/>
      </rPr>
      <t xml:space="preserve">          </t>
    </r>
    <r>
      <rPr>
        <sz val="12"/>
        <color rgb="FF000000"/>
        <rFont val="Times New Roman"/>
        <family val="1"/>
      </rPr>
      <t>6.9Gbps supporting latest MU-MIMO technology with up to 8 simultaneous client communications.</t>
    </r>
  </si>
  <si>
    <r>
      <t>·</t>
    </r>
    <r>
      <rPr>
        <sz val="7"/>
        <color rgb="FF000000"/>
        <rFont val="Times New Roman"/>
        <family val="1"/>
      </rPr>
      <t xml:space="preserve">       </t>
    </r>
    <r>
      <rPr>
        <sz val="12"/>
        <color rgb="FF000000"/>
        <rFont val="Times New Roman"/>
        <family val="1"/>
      </rPr>
      <t>Professional Services is introducing a SKU for self-paced training subscriptions for partner use only, and the RCPE Branch and Data Center Network Configuration</t>
    </r>
  </si>
  <si>
    <r>
      <rPr>
        <sz val="7"/>
        <color rgb="FF000000"/>
        <rFont val="Times New Roman"/>
        <family val="1"/>
      </rPr>
      <t xml:space="preserve">           </t>
    </r>
    <r>
      <rPr>
        <sz val="12"/>
        <color rgb="FF000000"/>
        <rFont val="Times New Roman"/>
        <family val="1"/>
      </rPr>
      <t>Professional course.</t>
    </r>
  </si>
  <si>
    <r>
      <rPr>
        <sz val="7"/>
        <color rgb="FF000000"/>
        <rFont val="Times New Roman"/>
        <family val="1"/>
      </rPr>
      <t xml:space="preserve">           </t>
    </r>
    <r>
      <rPr>
        <sz val="12"/>
        <color rgb="FF000000"/>
        <rFont val="Times New Roman"/>
        <family val="1"/>
      </rPr>
      <t xml:space="preserve">and the first in over two years on select hardware products. </t>
    </r>
  </si>
  <si>
    <r>
      <t>·</t>
    </r>
    <r>
      <rPr>
        <sz val="7"/>
        <color rgb="FF000000"/>
        <rFont val="Times New Roman"/>
        <family val="1"/>
      </rPr>
      <t xml:space="preserve">        </t>
    </r>
    <r>
      <rPr>
        <sz val="12"/>
        <color rgb="FF000000"/>
        <rFont val="Times New Roman"/>
        <family val="1"/>
      </rPr>
      <t>Riverbed has raised Global Support List prices by 3-9% on select MNT SKUs, effective October 1</t>
    </r>
    <r>
      <rPr>
        <vertAlign val="superscript"/>
        <sz val="12"/>
        <color rgb="FF000000"/>
        <rFont val="Times New Roman"/>
        <family val="1"/>
      </rPr>
      <t>st</t>
    </r>
    <r>
      <rPr>
        <sz val="12"/>
        <color rgb="FF000000"/>
        <rFont val="Times New Roman"/>
        <family val="1"/>
      </rPr>
      <t>, 2018. This is our first ever increase in software support list price</t>
    </r>
  </si>
  <si>
    <r>
      <t>·</t>
    </r>
    <r>
      <rPr>
        <sz val="7"/>
        <color rgb="FF000000"/>
        <rFont val="Times New Roman"/>
        <family val="1"/>
      </rPr>
      <t xml:space="preserve">       </t>
    </r>
    <r>
      <rPr>
        <sz val="12"/>
        <color rgb="FF000000"/>
        <rFont val="Times New Roman"/>
        <family val="1"/>
      </rPr>
      <t>Introducing 3 new SteelCentral Bundles – Medium SteelCentral bundle (SC-BUNDLE-MD), Large SteelCentral bundle (SC-BUNDLE-LG), Extra Large SteelCentral</t>
    </r>
  </si>
  <si>
    <r>
      <rPr>
        <sz val="7"/>
        <color rgb="FF000000"/>
        <rFont val="Times New Roman"/>
        <family val="1"/>
      </rPr>
      <t xml:space="preserve">          </t>
    </r>
    <r>
      <rPr>
        <sz val="12"/>
        <color rgb="FF000000"/>
        <rFont val="Times New Roman"/>
        <family val="1"/>
      </rPr>
      <t>have pre-defined discounts for a combination of existing SteelCentral products and modules. Please refer to the “Promotions, Bundles, and HA” tab for details</t>
    </r>
  </si>
  <si>
    <r>
      <rPr>
        <sz val="7"/>
        <color rgb="FF000000"/>
        <rFont val="Times New Roman"/>
        <family val="1"/>
      </rPr>
      <t xml:space="preserve">          </t>
    </r>
    <r>
      <rPr>
        <sz val="12"/>
        <color rgb="FF000000"/>
        <rFont val="Times New Roman"/>
        <family val="1"/>
      </rPr>
      <t>bundle (SC-BUNDLE-XL) – for digital experience management aimed at solving common NPM use cases that require multiple SteelCentral components. These bundles</t>
    </r>
  </si>
  <si>
    <t>MNT-VSFH-1100-GOV-1</t>
  </si>
  <si>
    <t>MNT-VSFH-1200-GOV-1</t>
  </si>
  <si>
    <t>MNT-VSFH-1100</t>
  </si>
  <si>
    <t>MNT-RASP-VSFH-1100</t>
  </si>
  <si>
    <t>MNT-VSFH-1200</t>
  </si>
  <si>
    <t>MNT-RASP-VSFH-1200</t>
  </si>
  <si>
    <t>FIPS License (CX755/770/EX760/VSFE1100/VSFH1100)</t>
  </si>
  <si>
    <t>FIPS License (SH5050/6050/CX5055/CX5070/CX5070,SFED3200/5100,SFCR3500,VSFH1200)</t>
  </si>
  <si>
    <t>SCPS License EX760/VSFE1100/VSFH1100</t>
  </si>
  <si>
    <t>SCPS License on EX1260/EX1360, SFED3100/3200, VSFH1200</t>
  </si>
  <si>
    <t>VSFH-1100-W0</t>
  </si>
  <si>
    <t>VSFH-1100-W1</t>
  </si>
  <si>
    <t>VSFH-1100-W2</t>
  </si>
  <si>
    <t>VSFH-1100-W3</t>
  </si>
  <si>
    <t>VSFH-1100-W0-E</t>
  </si>
  <si>
    <t>VSFH-1100-W1-E</t>
  </si>
  <si>
    <t>VSFH-1100-W2-E</t>
  </si>
  <si>
    <t>VSFH-1100-W3-E</t>
  </si>
  <si>
    <t>VSFH-1200-W0</t>
  </si>
  <si>
    <t>VSFH-1200-W1</t>
  </si>
  <si>
    <t>VSFH-1200-W2</t>
  </si>
  <si>
    <t>VSFH-1200-W3</t>
  </si>
  <si>
    <t>VSFH-1200-W0-E</t>
  </si>
  <si>
    <t>VSFH-1200-W1-E</t>
  </si>
  <si>
    <t>VSFH-1200-W2-E</t>
  </si>
  <si>
    <t>VSFH-1200-W3-E</t>
  </si>
  <si>
    <t>Virtual SeelFusion Hyper-V</t>
  </si>
  <si>
    <t>Eval Virtual SeelFusion Hyper-V</t>
  </si>
  <si>
    <t>SteelFusion Hyper-V - Virtual</t>
  </si>
  <si>
    <t xml:space="preserve">  Year  </t>
  </si>
  <si>
    <t xml:space="preserve"> B </t>
  </si>
  <si>
    <t xml:space="preserve"> K </t>
  </si>
  <si>
    <t>Federal Support Sku's</t>
  </si>
  <si>
    <t>Eval Virtual SteelFusion Edge for Hyper-V VSFH-1200-W2</t>
  </si>
  <si>
    <t>Eval Virtual SteelFusion Edge for Hyper-V VSFH-1200-W3</t>
  </si>
  <si>
    <r>
      <t>·</t>
    </r>
    <r>
      <rPr>
        <sz val="7"/>
        <color rgb="FF000000"/>
        <rFont val="Times New Roman"/>
        <family val="1"/>
      </rPr>
      <t xml:space="preserve">        </t>
    </r>
    <r>
      <rPr>
        <sz val="10"/>
        <color rgb="FF000000"/>
        <rFont val="Arial"/>
        <family val="2"/>
      </rPr>
      <t>SteelFusion – Available End-of-Month</t>
    </r>
  </si>
  <si>
    <t>Virtual SteelFusion Edge for Hyper-V</t>
  </si>
  <si>
    <t>Hyper-V for SteelFusion - Requires OS-HYPERV or OS-HYPERV-CUSTOM - All Hyper-V Edges must be connect to Hyper-V enabled Core</t>
  </si>
  <si>
    <t>SteelFusion Core Hyper-V Option</t>
  </si>
  <si>
    <t>Virtual SteelFusion Edge for Hyper-V Subscriptions - Price is per month  (12, 36 or 60 Month contracts)</t>
  </si>
  <si>
    <t>Virtual SteelFusion Edge for Hyper-V Subscriptions (RASP) - Price is per month  (12, 36 or 60 Month contracts)</t>
  </si>
  <si>
    <t>Virtual SteelFusion Edge for Hyper-V - VSFH 1100 Government Support</t>
  </si>
  <si>
    <t>Virtual SteelFusion Edge for Hyper-V - VSFH 1200 Government Support</t>
  </si>
  <si>
    <t>Virtual SteelFusion Edge for Hyper-V -  VSFH 1100 Support</t>
  </si>
  <si>
    <t>Virtual SteelFusion Edge for Hyper-V -  VSFH 1100 RASP Support</t>
  </si>
  <si>
    <t>Virtual SteelFusion Edge for Hyper-V -  VSFH 1200 Support</t>
  </si>
  <si>
    <t>Virtual SteelFusion Edge for Hyper-V -  VSFH 1200 RASP Support</t>
  </si>
  <si>
    <t>Subscription - Virtual SteelFusion Edge for Hyper-V - VSFH-1100 W0 (Includes Software Support)</t>
  </si>
  <si>
    <t>License SteelFusion Edge for Hyper-V - VSFH-1000-W1</t>
  </si>
  <si>
    <t>License SteelFusion Edge for Hyper-V -VSFH-1000-W2</t>
  </si>
  <si>
    <t>License SteelFusion Edge for Hyper-V -VSFH-1000-W3</t>
  </si>
  <si>
    <t>License SteelFusion Edge for Hyper-V -VSFH-1100-W2</t>
  </si>
  <si>
    <t>License SteelFusion Edge for Hyper-V -VSFH-1100-W3</t>
  </si>
  <si>
    <t>License SteelFusion Edge for Hyper-V -VSFH-1200-W1</t>
  </si>
  <si>
    <t>License SteelFusion Edge for Hyper-V -VSFH-1200-W2</t>
  </si>
  <si>
    <t>License SteelFusion Edge for Hyper-V -VSFH-1200-W3</t>
  </si>
  <si>
    <t>Subscription - Virtual SteelFusion Edge for Hyper-V - VSFH-1200 WMAX (Includes Software Support)</t>
  </si>
  <si>
    <t>Subscription - Virtual SteelFusion Edge for Hyper-V - VSFH-1200 W0 (Includes Software Support)</t>
  </si>
  <si>
    <t>Subscription - Virtual SteelFusion Edge for Hyper-V - VSFH-1100 WMAX (Includes Software Support)</t>
  </si>
  <si>
    <t>Subscription - Virtual SteelFusion Edge for Hyper-V - VSFH-1100 W0 (Includes Software Support - RASP)</t>
  </si>
  <si>
    <t>Subscription - Virtual SteelFusion Edge for Hyper-V - VSFH-1100 WMAX (Includes Software Support - RASP)</t>
  </si>
  <si>
    <t>Subscription - Virtual SteelFusion Edge for Hyper-V - VSFH-1200 W0 (Includes Software Support - RASP)</t>
  </si>
  <si>
    <t>Subscription - Virtual SteelFusion Edge for Hyper-V - VSFH-1200 WMAX (Includes Software Support - RASP)</t>
  </si>
  <si>
    <t>Virtual SteelFusion Edge for Hyper-V - VSFH-1100-W0</t>
  </si>
  <si>
    <t>Virtual SteelFusion Edge for Hyper-V - VSFH-1100-W1</t>
  </si>
  <si>
    <t>Virtual SteelFusion Edge for Hyper-V - VSFH-1100-W2</t>
  </si>
  <si>
    <t>Virtual SteelFusion Edge for Hyper-V - VSFH-1100-W3</t>
  </si>
  <si>
    <t>Virtual SteelFusion Edge for Hyper-V - VSFH-1200-W0</t>
  </si>
  <si>
    <t>Virtual SteelFusion Edge for Hyper-V - VSFH-1200-W1</t>
  </si>
  <si>
    <t>Virtual SteelFusion Edge for Hyper-V - VSFH-1200-W2</t>
  </si>
  <si>
    <t>Virtual SteelFusion Edge for Hyper-V - VSFH-1200-W3</t>
  </si>
  <si>
    <t>Eval Virtual SteelFusion Edge for Hyper-V -</t>
  </si>
  <si>
    <t>Eval Virtual SteelFusion Edge for Hyper-V - VSFH-1100-W0</t>
  </si>
  <si>
    <t>Eval Virtual SteelFusion Edge for Hyper-V - VSFH-1100-W1</t>
  </si>
  <si>
    <t>Eval Virtual SteelFusion Edge for Hyper-V - VSFH-1000-W1</t>
  </si>
  <si>
    <t>Eval Virtual SteelFusion Edge for Hyper-V - VSFH-1000-W3</t>
  </si>
  <si>
    <t>Eval Virtual SteelFusion Edge for Hyper-V - VSFH-1200-W0</t>
  </si>
  <si>
    <t>Eval Virtual SteelFusion Edge for Hyper-V - VSFH-1200-W1</t>
  </si>
  <si>
    <t>Eval Virtual SteelFusion Edge for Hyper-V - VSFH-1200-W2</t>
  </si>
  <si>
    <t>Eval Virtual SteelFusion Edge for Hyper-V - VSFH-1200-W3</t>
  </si>
  <si>
    <t>SteelFusion NFS License SUPPORT included in HW</t>
  </si>
  <si>
    <t>Eval SteelFusion NFS License SUPPORT included in HW</t>
  </si>
  <si>
    <t>License SteelFusion Edge for Hyper-V - VSFH-1000-W2</t>
  </si>
  <si>
    <t>License SteelFusion Edge for Hyper-V - VSFH-1000-W3</t>
  </si>
  <si>
    <t>License SteelFusion Edge for Hyper-V - VSFH-1100-W2</t>
  </si>
  <si>
    <t>License SteelFusion Edge for Hyper-V - VSFH-1100-W3</t>
  </si>
  <si>
    <t>License SteelFusion Edge for Hyper-V - VSFH-1200-W1</t>
  </si>
  <si>
    <t>License SteelFusion Edge for Hyper-V - VSFH-1200-W2</t>
  </si>
  <si>
    <t>License SteelFusion Edge for Hyper-V - VSFH-1200-W3</t>
  </si>
  <si>
    <t>Eval Virtual SteelFusion Edge for Hyper-V -VSFH-1100-W1</t>
  </si>
  <si>
    <t>Eval Virtual SteelFusion Edge for Hyper-V -VSFH-1000-W1</t>
  </si>
  <si>
    <t>Eval Virtual SteelFusion Edge for Hyper-V --VSFH-1000-W3</t>
  </si>
  <si>
    <t>Eval Virtual SteelFusion Edge for Hyper-V -VSFH-1200-W1</t>
  </si>
  <si>
    <r>
      <t>4.</t>
    </r>
    <r>
      <rPr>
        <b/>
        <sz val="7"/>
        <color theme="1"/>
        <rFont val="Times New Roman"/>
        <family val="1"/>
      </rPr>
      <t xml:space="preserve">      </t>
    </r>
    <r>
      <rPr>
        <b/>
        <sz val="11"/>
        <color theme="1"/>
        <rFont val="Arial"/>
        <family val="2"/>
      </rPr>
      <t>End of Availability</t>
    </r>
  </si>
  <si>
    <r>
      <t>5.</t>
    </r>
    <r>
      <rPr>
        <b/>
        <sz val="7"/>
        <color theme="1"/>
        <rFont val="Times New Roman"/>
        <family val="1"/>
      </rPr>
      <t xml:space="preserve">     </t>
    </r>
    <r>
      <rPr>
        <b/>
        <sz val="11"/>
        <color theme="1"/>
        <rFont val="Arial"/>
        <family val="2"/>
      </rPr>
      <t>Additional Information</t>
    </r>
  </si>
  <si>
    <r>
      <t>·</t>
    </r>
    <r>
      <rPr>
        <sz val="7"/>
        <color rgb="FF000000"/>
        <rFont val="Times New Roman"/>
        <family val="1"/>
      </rPr>
      <t xml:space="preserve">       </t>
    </r>
    <r>
      <rPr>
        <b/>
        <sz val="12"/>
        <color rgb="FF000000"/>
        <rFont val="Times New Roman"/>
        <family val="1"/>
      </rPr>
      <t>Configurable Options:</t>
    </r>
    <r>
      <rPr>
        <sz val="12"/>
        <color rgb="FF000000"/>
        <rFont val="Times New Roman"/>
        <family val="1"/>
      </rPr>
      <t xml:space="preserve"> NIC-1-010G-2SFPP-H-C, NIC-1-010G-4SFPP-H-C, NIC-1-010G-2SFPP-H-E-C, NIC-1-010G-4SFPP-H-E-C, FPS-004, FPS-004-E, FPS-006,</t>
    </r>
  </si>
  <si>
    <r>
      <rPr>
        <sz val="7"/>
        <color rgb="FF000000"/>
        <rFont val="Times New Roman"/>
        <family val="1"/>
      </rPr>
      <t xml:space="preserve">          </t>
    </r>
    <r>
      <rPr>
        <sz val="12"/>
        <color rgb="FF000000"/>
        <rFont val="Times New Roman"/>
        <family val="1"/>
      </rPr>
      <t>FPS-006-E, LIC-SCPS-005, LIC-SCPS-005-E, LIC-SCPS-007, LIC-SCPS-007-E</t>
    </r>
  </si>
  <si>
    <r>
      <t>·</t>
    </r>
    <r>
      <rPr>
        <sz val="7"/>
        <color rgb="FF000000"/>
        <rFont val="Times New Roman"/>
        <family val="1"/>
      </rPr>
      <t xml:space="preserve">        </t>
    </r>
    <r>
      <rPr>
        <sz val="10"/>
        <color rgb="FF000000"/>
        <rFont val="Arial"/>
        <family val="2"/>
      </rPr>
      <t>Xirrus SKUs – Available Mid-Month</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</si>
</sst>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quot;$&quot;#,##0_);\(&quot;$&quot;#,##0\)"/>
    <numFmt numFmtId="177" formatCode="&quot;$&quot;#,##0_);[Red]\(&quot;$&quot;#,##0\)"/>
    <numFmt numFmtId="178" formatCode="_(&quot;$&quot;* #,##0_);_(&quot;$&quot;* \(#,##0\);_(&quot;$&quot;* &quot;-&quot;_);_(@_)"/>
    <numFmt numFmtId="179" formatCode="_(&quot;$&quot;* #,##0.00_);_(&quot;$&quot;* \(#,##0.00\);_(&quot;$&quot;* &quot;-&quot;??_);_(@_)"/>
    <numFmt numFmtId="180" formatCode="_(* #,##0.00_);_(* \(#,##0.00\);_(* &quot;-&quot;??_);_(@_)"/>
    <numFmt numFmtId="181" formatCode="_(&quot;$&quot;* #,##0_);_(&quot;$&quot;* \(#,##0\);_(&quot;$&quot;* &quot;-&quot;??_);_(@_)"/>
    <numFmt numFmtId="182" formatCode="&quot;$&quot;#,##0"/>
    <numFmt numFmtId="183" formatCode="&quot;$&quot;#,##0.00"/>
    <numFmt numFmtId="184" formatCode="_([$€-2]* #,##0.00_);_([$€-2]* \(#,##0.00\);_([$€-2]* &quot;-&quot;??_)"/>
    <numFmt numFmtId="185" formatCode="&quot;$&quot;#,##0;[Red]&quot;$&quot;#,##0"/>
  </numFmts>
  <fonts count="140">
    <font>
      <sz val="11"/>
      <color theme="1"/>
      <name val="宋体"/>
      <family val="2"/>
      <scheme val="minor"/>
    </font>
    <font>
      <sz val="10"/>
      <name val="Arial"/>
      <family val="2"/>
    </font>
    <font>
      <b/>
      <sz val="14"/>
      <name val="Arial"/>
      <family val="2"/>
    </font>
    <font>
      <sz val="10"/>
      <name val="Arial"/>
      <family val="2"/>
    </font>
    <font>
      <sz val="9"/>
      <name val="Arial"/>
      <family val="2"/>
    </font>
    <font>
      <b/>
      <sz val="12"/>
      <name val="Arial"/>
      <family val="2"/>
    </font>
    <font>
      <b/>
      <sz val="9"/>
      <color indexed="9"/>
      <name val="Arial"/>
      <family val="2"/>
    </font>
    <font>
      <sz val="9"/>
      <color indexed="8"/>
      <name val="Arial"/>
      <family val="2"/>
    </font>
    <font>
      <b/>
      <i/>
      <sz val="9"/>
      <name val="Arial"/>
      <family val="2"/>
    </font>
    <font>
      <sz val="10"/>
      <color indexed="8"/>
      <name val="Arial"/>
      <family val="2"/>
    </font>
    <font>
      <b/>
      <sz val="11"/>
      <color indexed="8"/>
      <name val="Arial"/>
      <family val="2"/>
    </font>
    <font>
      <b/>
      <u/>
      <sz val="11"/>
      <color indexed="8"/>
      <name val="Arial"/>
      <family val="2"/>
    </font>
    <font>
      <b/>
      <sz val="10"/>
      <name val="Arial"/>
      <family val="2"/>
    </font>
    <font>
      <b/>
      <sz val="14"/>
      <color indexed="8"/>
      <name val="Arial"/>
      <family val="2"/>
    </font>
    <font>
      <b/>
      <sz val="9"/>
      <name val="Arial"/>
      <family val="2"/>
    </font>
    <font>
      <b/>
      <sz val="9"/>
      <color indexed="8"/>
      <name val="Arial"/>
      <family val="2"/>
    </font>
    <font>
      <b/>
      <sz val="9"/>
      <color indexed="8"/>
      <name val="Arial"/>
      <family val="2"/>
    </font>
    <font>
      <b/>
      <sz val="14"/>
      <color indexed="9"/>
      <name val="Arial"/>
      <family val="2"/>
    </font>
    <font>
      <b/>
      <i/>
      <sz val="16"/>
      <name val="Arial"/>
      <family val="2"/>
    </font>
    <font>
      <b/>
      <i/>
      <sz val="12"/>
      <color indexed="12"/>
      <name val="Arial"/>
      <family val="2"/>
    </font>
    <font>
      <u/>
      <sz val="10"/>
      <color indexed="12"/>
      <name val="Arial"/>
      <family val="2"/>
    </font>
    <font>
      <b/>
      <u/>
      <sz val="11"/>
      <color indexed="12"/>
      <name val="Arial"/>
      <family val="2"/>
    </font>
    <font>
      <b/>
      <sz val="10"/>
      <color indexed="9"/>
      <name val="Arial"/>
      <family val="2"/>
    </font>
    <font>
      <sz val="11"/>
      <color theme="1"/>
      <name val="宋体"/>
      <family val="2"/>
      <scheme val="minor"/>
    </font>
    <font>
      <sz val="9"/>
      <color theme="1"/>
      <name val="Arial"/>
      <family val="2"/>
    </font>
    <font>
      <b/>
      <sz val="9"/>
      <color theme="0"/>
      <name val="Arial"/>
      <family val="2"/>
    </font>
    <font>
      <b/>
      <sz val="9"/>
      <color rgb="FF0000FF"/>
      <name val="Arial"/>
      <family val="2"/>
    </font>
    <font>
      <sz val="10"/>
      <name val="Arial"/>
      <family val="2"/>
    </font>
    <font>
      <sz val="10"/>
      <color indexed="8"/>
      <name val="Arial"/>
      <family val="2"/>
    </font>
    <font>
      <sz val="12"/>
      <color theme="1"/>
      <name val="宋体"/>
      <family val="2"/>
      <scheme val="minor"/>
    </font>
    <font>
      <b/>
      <sz val="18"/>
      <color theme="3"/>
      <name val="宋体"/>
      <family val="2"/>
      <scheme val="major"/>
    </font>
    <font>
      <b/>
      <sz val="15"/>
      <color theme="3"/>
      <name val="宋体"/>
      <family val="2"/>
      <scheme val="minor"/>
    </font>
    <font>
      <b/>
      <sz val="13"/>
      <color theme="3"/>
      <name val="宋体"/>
      <family val="2"/>
      <scheme val="minor"/>
    </font>
    <font>
      <b/>
      <sz val="11"/>
      <color theme="3"/>
      <name val="宋体"/>
      <family val="2"/>
      <scheme val="minor"/>
    </font>
    <font>
      <sz val="11"/>
      <color rgb="FF006100"/>
      <name val="宋体"/>
      <family val="2"/>
      <scheme val="minor"/>
    </font>
    <font>
      <sz val="11"/>
      <color rgb="FF9C0006"/>
      <name val="宋体"/>
      <family val="2"/>
      <scheme val="minor"/>
    </font>
    <font>
      <sz val="11"/>
      <color rgb="FF9C6500"/>
      <name val="宋体"/>
      <family val="2"/>
      <scheme val="minor"/>
    </font>
    <font>
      <sz val="11"/>
      <color rgb="FF3F3F76"/>
      <name val="宋体"/>
      <family val="2"/>
      <scheme val="minor"/>
    </font>
    <font>
      <b/>
      <sz val="11"/>
      <color rgb="FF3F3F3F"/>
      <name val="宋体"/>
      <family val="2"/>
      <scheme val="minor"/>
    </font>
    <font>
      <b/>
      <sz val="11"/>
      <color rgb="FFFA7D00"/>
      <name val="宋体"/>
      <family val="2"/>
      <scheme val="minor"/>
    </font>
    <font>
      <sz val="11"/>
      <color rgb="FFFA7D00"/>
      <name val="宋体"/>
      <family val="2"/>
      <scheme val="minor"/>
    </font>
    <font>
      <b/>
      <sz val="11"/>
      <color theme="0"/>
      <name val="宋体"/>
      <family val="2"/>
      <scheme val="minor"/>
    </font>
    <font>
      <sz val="11"/>
      <color rgb="FFFF0000"/>
      <name val="宋体"/>
      <family val="2"/>
      <scheme val="minor"/>
    </font>
    <font>
      <i/>
      <sz val="11"/>
      <color rgb="FF7F7F7F"/>
      <name val="宋体"/>
      <family val="2"/>
      <scheme val="minor"/>
    </font>
    <font>
      <b/>
      <sz val="11"/>
      <color theme="1"/>
      <name val="宋体"/>
      <family val="2"/>
      <scheme val="minor"/>
    </font>
    <font>
      <sz val="11"/>
      <color theme="0"/>
      <name val="宋体"/>
      <family val="2"/>
      <scheme val="minor"/>
    </font>
    <font>
      <i/>
      <sz val="9"/>
      <color theme="1"/>
      <name val="Arial"/>
      <family val="2"/>
    </font>
    <font>
      <b/>
      <sz val="14"/>
      <color theme="1"/>
      <name val="Arial"/>
      <family val="2"/>
    </font>
    <font>
      <sz val="10"/>
      <color indexed="8"/>
      <name val="Arial"/>
      <family val="2"/>
    </font>
    <font>
      <sz val="10"/>
      <name val="Arial"/>
      <family val="2"/>
    </font>
    <font>
      <sz val="10"/>
      <color indexed="8"/>
      <name val="Arial"/>
      <family val="2"/>
    </font>
    <font>
      <sz val="10"/>
      <name val="Arial"/>
      <family val="2"/>
    </font>
    <font>
      <b/>
      <sz val="11"/>
      <name val="Arial"/>
      <family val="2"/>
    </font>
    <font>
      <sz val="10"/>
      <name val="Arial"/>
      <family val="2"/>
    </font>
    <font>
      <sz val="10"/>
      <color indexed="8"/>
      <name val="Arial"/>
      <family val="2"/>
    </font>
    <font>
      <b/>
      <sz val="9"/>
      <color rgb="FFFFFFFF"/>
      <name val="Arial"/>
      <family val="2"/>
    </font>
    <font>
      <sz val="10"/>
      <name val="Arial"/>
      <family val="2"/>
    </font>
    <font>
      <sz val="10"/>
      <name val="Arial"/>
      <family val="2"/>
    </font>
    <font>
      <sz val="12"/>
      <color theme="1"/>
      <name val="Times New Roman"/>
      <family val="1"/>
    </font>
    <font>
      <b/>
      <sz val="14"/>
      <color rgb="FFFF6600"/>
      <name val="Arial"/>
      <family val="2"/>
    </font>
    <font>
      <b/>
      <sz val="11"/>
      <color theme="1"/>
      <name val="Arial"/>
      <family val="2"/>
    </font>
    <font>
      <sz val="10"/>
      <color rgb="FF000000"/>
      <name val="Arial"/>
      <family val="2"/>
    </font>
    <font>
      <b/>
      <sz val="10"/>
      <color rgb="FF000000"/>
      <name val="Arial"/>
      <family val="2"/>
    </font>
    <font>
      <sz val="10"/>
      <name val="Arial"/>
      <family val="2"/>
    </font>
    <font>
      <sz val="10"/>
      <color indexed="8"/>
      <name val="Arial"/>
      <family val="2"/>
    </font>
    <font>
      <sz val="10"/>
      <name val="맑은 고딕"/>
      <family val="3"/>
      <charset val="129"/>
    </font>
    <font>
      <b/>
      <sz val="8"/>
      <color indexed="9"/>
      <name val="Arial"/>
      <family val="2"/>
    </font>
    <font>
      <sz val="10"/>
      <name val="Arial"/>
      <family val="2"/>
    </font>
    <font>
      <sz val="11"/>
      <color theme="1"/>
      <name val="Symbol"/>
      <family val="1"/>
      <charset val="2"/>
    </font>
    <font>
      <sz val="7"/>
      <color theme="1"/>
      <name val="Times New Roman"/>
      <family val="1"/>
    </font>
    <font>
      <b/>
      <sz val="8"/>
      <color theme="0"/>
      <name val="Arial"/>
      <family val="2"/>
    </font>
    <font>
      <b/>
      <sz val="14"/>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rgb="FF0000FF"/>
      <name val="Arial"/>
      <family val="2"/>
    </font>
    <font>
      <u/>
      <sz val="9"/>
      <name val="Arial"/>
      <family val="2"/>
    </font>
    <font>
      <b/>
      <sz val="11"/>
      <color rgb="FF0000FF"/>
      <name val="宋体"/>
      <family val="2"/>
      <scheme val="minor"/>
    </font>
    <font>
      <sz val="10"/>
      <color theme="1"/>
      <name val="Arial"/>
      <family val="2"/>
    </font>
    <font>
      <b/>
      <sz val="12"/>
      <color theme="1"/>
      <name val="Arial"/>
      <family val="2"/>
    </font>
    <font>
      <b/>
      <sz val="10"/>
      <color rgb="FF0000FF"/>
      <name val="Arial"/>
      <family val="2"/>
    </font>
    <font>
      <b/>
      <i/>
      <sz val="12"/>
      <color theme="1"/>
      <name val="Arial"/>
      <family val="2"/>
    </font>
    <font>
      <b/>
      <i/>
      <sz val="14"/>
      <color theme="1"/>
      <name val="Arial"/>
      <family val="2"/>
    </font>
    <font>
      <b/>
      <vertAlign val="superscript"/>
      <sz val="12"/>
      <color theme="1"/>
      <name val="Arial"/>
      <family val="2"/>
    </font>
    <font>
      <sz val="10"/>
      <color theme="1"/>
      <name val="Times New Roman"/>
      <family val="1"/>
    </font>
    <font>
      <sz val="11"/>
      <color rgb="FF000000"/>
      <name val="Symbol"/>
      <family val="1"/>
      <charset val="2"/>
    </font>
    <font>
      <sz val="7"/>
      <color rgb="FF000000"/>
      <name val="Times New Roman"/>
      <family val="1"/>
    </font>
    <font>
      <b/>
      <sz val="11"/>
      <color rgb="FF000000"/>
      <name val="Arial"/>
      <family val="2"/>
    </font>
    <font>
      <sz val="9"/>
      <color rgb="FF000000"/>
      <name val="Arial"/>
      <family val="2"/>
    </font>
    <font>
      <b/>
      <sz val="11"/>
      <color rgb="FF0000FF"/>
      <name val="Arial"/>
      <family val="2"/>
    </font>
    <font>
      <sz val="10"/>
      <color rgb="FF0000FF"/>
      <name val="Times New Roman"/>
      <family val="1"/>
    </font>
    <font>
      <b/>
      <sz val="11"/>
      <color rgb="FFFF0000"/>
      <name val="Arial"/>
      <family val="2"/>
    </font>
    <font>
      <b/>
      <sz val="9"/>
      <color rgb="FFFF0000"/>
      <name val="Arial"/>
      <family val="2"/>
    </font>
    <font>
      <b/>
      <sz val="12"/>
      <color rgb="FFFF0000"/>
      <name val="Arial"/>
      <family val="2"/>
    </font>
    <font>
      <sz val="10"/>
      <color rgb="FFFF0000"/>
      <name val="Arial"/>
      <family val="2"/>
    </font>
    <font>
      <sz val="11"/>
      <name val="Symbol"/>
      <family val="1"/>
      <charset val="2"/>
    </font>
    <font>
      <sz val="7"/>
      <name val="Times New Roman"/>
      <family val="1"/>
    </font>
    <font>
      <sz val="10"/>
      <name val="Times New Roman"/>
      <family val="1"/>
    </font>
    <font>
      <b/>
      <sz val="10"/>
      <name val="Times New Roman"/>
      <family val="1"/>
    </font>
    <font>
      <sz val="11"/>
      <name val="宋体"/>
      <family val="2"/>
      <scheme val="minor"/>
    </font>
    <font>
      <b/>
      <sz val="12"/>
      <color indexed="9"/>
      <name val="Arial"/>
      <family val="2"/>
    </font>
    <font>
      <sz val="11"/>
      <color rgb="FF0000FF"/>
      <name val="Symbol"/>
      <family val="1"/>
      <charset val="2"/>
    </font>
    <font>
      <sz val="10"/>
      <color rgb="FF0000FF"/>
      <name val="Arial"/>
      <family val="2"/>
    </font>
    <font>
      <sz val="10"/>
      <color rgb="FF0000FF"/>
      <name val="Symbol"/>
      <family val="1"/>
      <charset val="2"/>
    </font>
    <font>
      <sz val="11"/>
      <color theme="1"/>
      <name val="Calibri"/>
      <family val="2"/>
    </font>
    <font>
      <b/>
      <sz val="11"/>
      <name val="宋体"/>
      <family val="2"/>
      <scheme val="minor"/>
    </font>
    <font>
      <sz val="10"/>
      <name val="Symbol"/>
      <family val="1"/>
      <charset val="2"/>
    </font>
    <font>
      <u/>
      <sz val="10"/>
      <name val="Arial"/>
      <family val="2"/>
    </font>
    <font>
      <b/>
      <sz val="7"/>
      <color theme="1"/>
      <name val="Times New Roman"/>
      <family val="1"/>
    </font>
    <font>
      <b/>
      <sz val="10"/>
      <color theme="1"/>
      <name val="Arial"/>
      <family val="2"/>
    </font>
    <font>
      <sz val="12"/>
      <color rgb="FF000000"/>
      <name val="Times New Roman"/>
      <family val="1"/>
    </font>
    <font>
      <vertAlign val="superscript"/>
      <sz val="12"/>
      <color rgb="FF000000"/>
      <name val="Times New Roman"/>
      <family val="1"/>
    </font>
    <font>
      <sz val="11"/>
      <color rgb="FF000000"/>
      <name val="Times New Roman"/>
      <family val="1"/>
    </font>
    <font>
      <sz val="10"/>
      <color rgb="FF000000"/>
      <name val="Times New Roman"/>
      <family val="1"/>
    </font>
    <font>
      <vertAlign val="superscript"/>
      <sz val="10"/>
      <color rgb="FF000000"/>
      <name val="Times New Roman"/>
      <family val="1"/>
    </font>
    <font>
      <b/>
      <sz val="10"/>
      <color rgb="FF000000"/>
      <name val="Times New Roman"/>
      <family val="1"/>
    </font>
    <font>
      <sz val="12"/>
      <color rgb="FF000000"/>
      <name val="Symbol"/>
      <family val="1"/>
      <charset val="2"/>
    </font>
    <font>
      <sz val="10"/>
      <color rgb="FF000000"/>
      <name val="Symbol"/>
      <family val="1"/>
      <charset val="2"/>
    </font>
    <font>
      <b/>
      <sz val="11"/>
      <color theme="1"/>
      <name val="Calibri"/>
      <family val="2"/>
    </font>
    <font>
      <b/>
      <sz val="10"/>
      <color theme="1"/>
      <name val="Times New Roman"/>
      <family val="1"/>
    </font>
    <font>
      <sz val="10"/>
      <color theme="1"/>
      <name val="Symbol"/>
      <family val="1"/>
      <charset val="2"/>
    </font>
    <font>
      <u/>
      <sz val="10"/>
      <color theme="1"/>
      <name val="Arial"/>
      <family val="2"/>
    </font>
    <font>
      <b/>
      <sz val="8"/>
      <color rgb="FFFFFFFF"/>
      <name val="Arial"/>
      <family val="2"/>
    </font>
    <font>
      <sz val="11"/>
      <color theme="1"/>
      <name val="Arial"/>
      <family val="2"/>
    </font>
    <font>
      <b/>
      <sz val="12"/>
      <color rgb="FF000000"/>
      <name val="Times New Roman"/>
      <family val="1"/>
    </font>
    <font>
      <sz val="9"/>
      <name val="宋体"/>
      <family val="3"/>
      <charset val="134"/>
      <scheme val="minor"/>
    </font>
  </fonts>
  <fills count="73">
    <fill>
      <patternFill patternType="none"/>
    </fill>
    <fill>
      <patternFill patternType="gray125"/>
    </fill>
    <fill>
      <patternFill patternType="solid">
        <fgColor indexed="63"/>
        <bgColor indexed="64"/>
      </patternFill>
    </fill>
    <fill>
      <patternFill patternType="solid">
        <fgColor indexed="53"/>
        <bgColor indexed="64"/>
      </patternFill>
    </fill>
    <fill>
      <patternFill patternType="solid">
        <fgColor indexed="22"/>
        <bgColor indexed="64"/>
      </patternFill>
    </fill>
    <fill>
      <patternFill patternType="solid">
        <fgColor indexed="47"/>
        <bgColor indexed="64"/>
      </patternFill>
    </fill>
    <fill>
      <patternFill patternType="solid">
        <fgColor rgb="FFFF6600"/>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rgb="FFFF66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333333"/>
        <bgColor indexed="64"/>
      </patternFill>
    </fill>
    <fill>
      <patternFill patternType="solid">
        <fgColor theme="0"/>
        <bgColor indexed="64"/>
      </patternFill>
    </fill>
    <fill>
      <patternFill patternType="solid">
        <fgColor rgb="FFC0C0C0"/>
        <bgColor rgb="FF000000"/>
      </patternFill>
    </fill>
    <fill>
      <patternFill patternType="solid">
        <fgColor rgb="FFFF6600"/>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59999389629810485"/>
      </patternFill>
    </fill>
    <fill>
      <patternFill patternType="solid">
        <fgColor theme="0"/>
        <bgColor theme="4" tint="0.79998168889431442"/>
      </patternFill>
    </fill>
    <fill>
      <patternFill patternType="solid">
        <fgColor theme="5" tint="0.79998168889431442"/>
        <bgColor indexed="64"/>
      </patternFill>
    </fill>
    <fill>
      <patternFill patternType="solid">
        <fgColor rgb="FFFFFFFF"/>
        <bgColor indexed="64"/>
      </patternFill>
    </fill>
    <fill>
      <patternFill patternType="solid">
        <fgColor rgb="FF000000"/>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style="thin">
        <color auto="1"/>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30"/>
      </bottom>
      <diagonal/>
    </border>
    <border>
      <left/>
      <right/>
      <top/>
      <bottom style="medium">
        <color indexed="30"/>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theme="0" tint="-0.14996795556505021"/>
      </left>
      <right style="thin">
        <color theme="0" tint="-0.14996795556505021"/>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thin">
        <color auto="1"/>
      </left>
      <right/>
      <top style="thin">
        <color auto="1"/>
      </top>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s>
  <cellStyleXfs count="47143">
    <xf numFmtId="0" fontId="0" fillId="0" borderId="0"/>
    <xf numFmtId="0" fontId="9" fillId="0" borderId="0"/>
    <xf numFmtId="0" fontId="9" fillId="0" borderId="0"/>
    <xf numFmtId="0" fontId="9" fillId="0" borderId="0"/>
    <xf numFmtId="180" fontId="3" fillId="0" borderId="0" applyFont="0" applyFill="0" applyBorder="0" applyAlignment="0" applyProtection="0"/>
    <xf numFmtId="179" fontId="1"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1"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1"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1" fillId="0" borderId="0" applyFont="0" applyFill="0" applyBorder="0" applyAlignment="0" applyProtection="0"/>
    <xf numFmtId="0" fontId="20" fillId="0" borderId="0" applyNumberFormat="0" applyFill="0" applyBorder="0" applyAlignment="0" applyProtection="0">
      <alignment vertical="top"/>
      <protection locked="0"/>
    </xf>
    <xf numFmtId="0" fontId="1" fillId="0" borderId="0"/>
    <xf numFmtId="0" fontId="3" fillId="0" borderId="0"/>
    <xf numFmtId="0" fontId="3" fillId="0" borderId="0"/>
    <xf numFmtId="0" fontId="23" fillId="0" borderId="0"/>
    <xf numFmtId="0" fontId="9"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179" fontId="27" fillId="0" borderId="0" applyFont="0" applyFill="0" applyBorder="0" applyAlignment="0" applyProtection="0"/>
    <xf numFmtId="179" fontId="1" fillId="0" borderId="0" applyFont="0" applyFill="0" applyBorder="0" applyAlignment="0" applyProtection="0"/>
    <xf numFmtId="0" fontId="28" fillId="0" borderId="0"/>
    <xf numFmtId="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9" fillId="0" borderId="0" applyFont="0" applyFill="0" applyBorder="0" applyAlignment="0" applyProtection="0"/>
    <xf numFmtId="0" fontId="1" fillId="0" borderId="0"/>
    <xf numFmtId="0" fontId="23" fillId="0" borderId="0"/>
    <xf numFmtId="0" fontId="23" fillId="0" borderId="0"/>
    <xf numFmtId="0" fontId="23" fillId="0" borderId="0"/>
    <xf numFmtId="0" fontId="23" fillId="0" borderId="0"/>
    <xf numFmtId="0" fontId="23" fillId="0" borderId="0"/>
    <xf numFmtId="0" fontId="2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29" fillId="0" borderId="0" applyFon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5" fillId="36" borderId="0" applyNumberFormat="0" applyBorder="0" applyAlignment="0" applyProtection="0"/>
    <xf numFmtId="0" fontId="45" fillId="40"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33" borderId="0" applyNumberFormat="0" applyBorder="0" applyAlignment="0" applyProtection="0"/>
    <xf numFmtId="0" fontId="45" fillId="37" borderId="0" applyNumberFormat="0" applyBorder="0" applyAlignment="0" applyProtection="0"/>
    <xf numFmtId="0" fontId="35" fillId="11" borderId="0" applyNumberFormat="0" applyBorder="0" applyAlignment="0" applyProtection="0"/>
    <xf numFmtId="0" fontId="39" fillId="14" borderId="24" applyNumberFormat="0" applyAlignment="0" applyProtection="0"/>
    <xf numFmtId="0" fontId="41" fillId="15" borderId="27" applyNumberFormat="0" applyAlignment="0" applyProtection="0"/>
    <xf numFmtId="0" fontId="43" fillId="0" borderId="0" applyNumberFormat="0" applyFill="0" applyBorder="0" applyAlignment="0" applyProtection="0"/>
    <xf numFmtId="0" fontId="34" fillId="10" borderId="0" applyNumberFormat="0" applyBorder="0" applyAlignment="0" applyProtection="0"/>
    <xf numFmtId="0" fontId="31" fillId="0" borderId="21" applyNumberFormat="0" applyFill="0" applyAlignment="0" applyProtection="0"/>
    <xf numFmtId="0" fontId="32" fillId="0" borderId="22" applyNumberFormat="0" applyFill="0" applyAlignment="0" applyProtection="0"/>
    <xf numFmtId="0" fontId="33" fillId="0" borderId="23" applyNumberFormat="0" applyFill="0" applyAlignment="0" applyProtection="0"/>
    <xf numFmtId="0" fontId="33" fillId="0" borderId="0" applyNumberFormat="0" applyFill="0" applyBorder="0" applyAlignment="0" applyProtection="0"/>
    <xf numFmtId="0" fontId="37" fillId="13" borderId="24" applyNumberFormat="0" applyAlignment="0" applyProtection="0"/>
    <xf numFmtId="0" fontId="40" fillId="0" borderId="26" applyNumberFormat="0" applyFill="0" applyAlignment="0" applyProtection="0"/>
    <xf numFmtId="0" fontId="36" fillId="12" borderId="0" applyNumberFormat="0" applyBorder="0" applyAlignment="0" applyProtection="0"/>
    <xf numFmtId="0" fontId="1" fillId="0" borderId="0"/>
    <xf numFmtId="0" fontId="23" fillId="16" borderId="28" applyNumberFormat="0" applyFont="0" applyAlignment="0" applyProtection="0"/>
    <xf numFmtId="0" fontId="38" fillId="14" borderId="25" applyNumberFormat="0" applyAlignment="0" applyProtection="0"/>
    <xf numFmtId="0" fontId="30" fillId="0" borderId="0" applyNumberFormat="0" applyFill="0" applyBorder="0" applyAlignment="0" applyProtection="0"/>
    <xf numFmtId="0" fontId="44" fillId="0" borderId="29" applyNumberFormat="0" applyFill="0" applyAlignment="0" applyProtection="0"/>
    <xf numFmtId="0" fontId="42" fillId="0" borderId="0" applyNumberFormat="0" applyFill="0" applyBorder="0" applyAlignment="0" applyProtection="0"/>
    <xf numFmtId="0" fontId="48" fillId="0" borderId="0"/>
    <xf numFmtId="0" fontId="29" fillId="0" borderId="0"/>
    <xf numFmtId="0" fontId="49" fillId="0" borderId="0"/>
    <xf numFmtId="0" fontId="50" fillId="0" borderId="0"/>
    <xf numFmtId="0" fontId="51" fillId="0" borderId="0"/>
    <xf numFmtId="0" fontId="53" fillId="0" borderId="0"/>
    <xf numFmtId="0" fontId="9" fillId="0" borderId="0"/>
    <xf numFmtId="0" fontId="54" fillId="0" borderId="0"/>
    <xf numFmtId="0" fontId="56" fillId="0" borderId="0"/>
    <xf numFmtId="0" fontId="57" fillId="0" borderId="0"/>
    <xf numFmtId="0" fontId="63" fillId="0" borderId="0"/>
    <xf numFmtId="0" fontId="64" fillId="0" borderId="0"/>
    <xf numFmtId="0" fontId="1" fillId="0" borderId="0"/>
    <xf numFmtId="179" fontId="1" fillId="0" borderId="0" applyFont="0" applyFill="0" applyBorder="0" applyAlignment="0" applyProtection="0"/>
    <xf numFmtId="184"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65" fillId="0" borderId="0">
      <alignment vertical="center"/>
    </xf>
    <xf numFmtId="0" fontId="1" fillId="0" borderId="0"/>
    <xf numFmtId="0" fontId="67" fillId="0" borderId="0"/>
    <xf numFmtId="0" fontId="72" fillId="46" borderId="0" applyNumberFormat="0" applyBorder="0" applyAlignment="0" applyProtection="0"/>
    <xf numFmtId="0" fontId="72" fillId="47"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72" fillId="49" borderId="0" applyNumberFormat="0" applyBorder="0" applyAlignment="0" applyProtection="0"/>
    <xf numFmtId="0" fontId="72" fillId="52" borderId="0" applyNumberFormat="0" applyBorder="0" applyAlignment="0" applyProtection="0"/>
    <xf numFmtId="0" fontId="72" fillId="55"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62"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63" borderId="0" applyNumberFormat="0" applyBorder="0" applyAlignment="0" applyProtection="0"/>
    <xf numFmtId="0" fontId="74" fillId="47" borderId="0" applyNumberFormat="0" applyBorder="0" applyAlignment="0" applyProtection="0"/>
    <xf numFmtId="0" fontId="75" fillId="64" borderId="46" applyNumberFormat="0" applyAlignment="0" applyProtection="0"/>
    <xf numFmtId="0" fontId="76" fillId="65" borderId="47" applyNumberFormat="0" applyAlignment="0" applyProtection="0"/>
    <xf numFmtId="0" fontId="77" fillId="0" borderId="0" applyNumberFormat="0" applyFill="0" applyBorder="0" applyAlignment="0" applyProtection="0"/>
    <xf numFmtId="0" fontId="78" fillId="48" borderId="0" applyNumberFormat="0" applyBorder="0" applyAlignment="0" applyProtection="0"/>
    <xf numFmtId="0" fontId="79" fillId="0" borderId="48" applyNumberFormat="0" applyFill="0" applyAlignment="0" applyProtection="0"/>
    <xf numFmtId="0" fontId="80" fillId="0" borderId="49" applyNumberFormat="0" applyFill="0" applyAlignment="0" applyProtection="0"/>
    <xf numFmtId="0" fontId="81" fillId="0" borderId="50" applyNumberFormat="0" applyFill="0" applyAlignment="0" applyProtection="0"/>
    <xf numFmtId="0" fontId="81" fillId="0" borderId="0" applyNumberFormat="0" applyFill="0" applyBorder="0" applyAlignment="0" applyProtection="0"/>
    <xf numFmtId="0" fontId="82" fillId="51" borderId="46" applyNumberFormat="0" applyAlignment="0" applyProtection="0"/>
    <xf numFmtId="0" fontId="83" fillId="0" borderId="51" applyNumberFormat="0" applyFill="0" applyAlignment="0" applyProtection="0"/>
    <xf numFmtId="0" fontId="84" fillId="66" borderId="0" applyNumberFormat="0" applyBorder="0" applyAlignment="0" applyProtection="0"/>
    <xf numFmtId="0" fontId="1" fillId="67" borderId="52" applyNumberFormat="0" applyFont="0" applyAlignment="0" applyProtection="0"/>
    <xf numFmtId="0" fontId="85" fillId="64" borderId="53" applyNumberFormat="0" applyAlignment="0" applyProtection="0"/>
    <xf numFmtId="0" fontId="86" fillId="0" borderId="0" applyNumberFormat="0" applyFill="0" applyBorder="0" applyAlignment="0" applyProtection="0"/>
    <xf numFmtId="0" fontId="87" fillId="0" borderId="54" applyNumberFormat="0" applyFill="0" applyAlignment="0" applyProtection="0"/>
    <xf numFmtId="0" fontId="88" fillId="0" borderId="0" applyNumberFormat="0" applyFill="0" applyBorder="0" applyAlignment="0" applyProtection="0"/>
    <xf numFmtId="0" fontId="23" fillId="0" borderId="0"/>
    <xf numFmtId="0" fontId="23" fillId="0" borderId="0"/>
    <xf numFmtId="0" fontId="23" fillId="0" borderId="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0" borderId="0"/>
    <xf numFmtId="0" fontId="23" fillId="16" borderId="28" applyNumberFormat="0" applyFont="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16" borderId="28" applyNumberFormat="0" applyFont="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1" fillId="67" borderId="52"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16" borderId="28" applyNumberFormat="0" applyFon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6" borderId="28" applyNumberFormat="0" applyFont="0" applyAlignment="0" applyProtection="0"/>
    <xf numFmtId="0" fontId="23" fillId="16" borderId="28" applyNumberFormat="0" applyFont="0" applyAlignment="0" applyProtection="0"/>
    <xf numFmtId="0" fontId="23" fillId="16" borderId="28" applyNumberFormat="0" applyFont="0" applyAlignment="0" applyProtection="0"/>
    <xf numFmtId="0" fontId="23" fillId="16" borderId="28" applyNumberFormat="0" applyFont="0" applyAlignment="0" applyProtection="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81" fillId="0" borderId="60" applyNumberFormat="0" applyFill="0" applyAlignment="0" applyProtection="0"/>
    <xf numFmtId="0" fontId="1" fillId="67" borderId="52" applyNumberFormat="0" applyFont="0" applyAlignment="0" applyProtection="0"/>
    <xf numFmtId="0" fontId="81" fillId="0" borderId="61"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81" fillId="0" borderId="60"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1" fillId="0" borderId="61" applyNumberFormat="0" applyFill="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1" fillId="0" borderId="60"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81" fillId="0" borderId="60" applyNumberFormat="0" applyFill="0" applyAlignment="0" applyProtection="0"/>
    <xf numFmtId="0" fontId="1" fillId="67" borderId="52" applyNumberFormat="0" applyFont="0" applyAlignment="0" applyProtection="0"/>
    <xf numFmtId="0" fontId="1" fillId="0" borderId="0"/>
    <xf numFmtId="179" fontId="1" fillId="0" borderId="0" applyFont="0" applyFill="0" applyBorder="0" applyAlignment="0" applyProtection="0"/>
    <xf numFmtId="0" fontId="75" fillId="64" borderId="63" applyNumberFormat="0" applyAlignment="0" applyProtection="0"/>
    <xf numFmtId="0" fontId="82" fillId="51" borderId="63" applyNumberFormat="0" applyAlignment="0" applyProtection="0"/>
    <xf numFmtId="0" fontId="1" fillId="67" borderId="64" applyNumberFormat="0" applyFont="0" applyAlignment="0" applyProtection="0"/>
    <xf numFmtId="0" fontId="85" fillId="64" borderId="65" applyNumberFormat="0" applyAlignment="0" applyProtection="0"/>
    <xf numFmtId="0" fontId="87" fillId="0" borderId="66" applyNumberFormat="0" applyFill="0" applyAlignment="0" applyProtection="0"/>
    <xf numFmtId="0" fontId="1" fillId="67" borderId="64" applyNumberFormat="0" applyFont="0" applyAlignment="0" applyProtection="0"/>
    <xf numFmtId="0" fontId="81" fillId="0" borderId="61" applyNumberFormat="0" applyFill="0" applyAlignment="0" applyProtection="0"/>
    <xf numFmtId="0" fontId="1" fillId="67" borderId="64" applyNumberFormat="0" applyFont="0" applyAlignment="0" applyProtection="0"/>
    <xf numFmtId="0" fontId="1" fillId="67" borderId="64" applyNumberFormat="0" applyFont="0" applyAlignment="0" applyProtection="0"/>
    <xf numFmtId="0" fontId="1" fillId="67" borderId="64" applyNumberFormat="0" applyFont="0" applyAlignment="0" applyProtection="0"/>
    <xf numFmtId="0" fontId="87" fillId="0" borderId="66" applyNumberFormat="0" applyFill="0" applyAlignment="0" applyProtection="0"/>
    <xf numFmtId="0" fontId="85" fillId="64" borderId="65" applyNumberFormat="0" applyAlignment="0" applyProtection="0"/>
    <xf numFmtId="0" fontId="82" fillId="51" borderId="63" applyNumberFormat="0" applyAlignment="0" applyProtection="0"/>
    <xf numFmtId="0" fontId="81" fillId="0" borderId="61" applyNumberFormat="0" applyFill="0" applyAlignment="0" applyProtection="0"/>
    <xf numFmtId="0" fontId="75" fillId="64" borderId="63" applyNumberFormat="0" applyAlignment="0" applyProtection="0"/>
    <xf numFmtId="0" fontId="1" fillId="67" borderId="64" applyNumberFormat="0" applyFont="0" applyAlignment="0" applyProtection="0"/>
    <xf numFmtId="0" fontId="82" fillId="51" borderId="63" applyNumberFormat="0" applyAlignment="0" applyProtection="0"/>
    <xf numFmtId="0" fontId="85" fillId="64" borderId="65" applyNumberFormat="0" applyAlignment="0" applyProtection="0"/>
    <xf numFmtId="0" fontId="87" fillId="0" borderId="66" applyNumberFormat="0" applyFill="0" applyAlignment="0" applyProtection="0"/>
    <xf numFmtId="0" fontId="82" fillId="51" borderId="63" applyNumberFormat="0" applyAlignment="0" applyProtection="0"/>
    <xf numFmtId="0" fontId="82" fillId="51" borderId="63" applyNumberFormat="0" applyAlignment="0" applyProtection="0"/>
    <xf numFmtId="0" fontId="85" fillId="64" borderId="65" applyNumberFormat="0" applyAlignment="0" applyProtection="0"/>
    <xf numFmtId="0" fontId="87" fillId="0" borderId="66" applyNumberFormat="0" applyFill="0" applyAlignment="0" applyProtection="0"/>
    <xf numFmtId="0" fontId="1" fillId="67" borderId="64" applyNumberFormat="0" applyFont="0" applyAlignment="0" applyProtection="0"/>
    <xf numFmtId="0" fontId="75" fillId="64" borderId="63" applyNumberFormat="0" applyAlignment="0" applyProtection="0"/>
    <xf numFmtId="0" fontId="1" fillId="67" borderId="64" applyNumberFormat="0" applyFont="0" applyAlignment="0" applyProtection="0"/>
    <xf numFmtId="0" fontId="75" fillId="64" borderId="63" applyNumberFormat="0" applyAlignment="0" applyProtection="0"/>
    <xf numFmtId="0" fontId="75" fillId="64" borderId="63" applyNumberFormat="0" applyAlignment="0" applyProtection="0"/>
    <xf numFmtId="0" fontId="81" fillId="0" borderId="61" applyNumberFormat="0" applyFill="0" applyAlignment="0" applyProtection="0"/>
    <xf numFmtId="0" fontId="82" fillId="51" borderId="63" applyNumberFormat="0" applyAlignment="0" applyProtection="0"/>
    <xf numFmtId="0" fontId="1" fillId="67" borderId="64" applyNumberFormat="0" applyFont="0" applyAlignment="0" applyProtection="0"/>
    <xf numFmtId="0" fontId="85" fillId="64" borderId="65" applyNumberFormat="0" applyAlignment="0" applyProtection="0"/>
    <xf numFmtId="0" fontId="87" fillId="0" borderId="66" applyNumberFormat="0" applyFill="0" applyAlignment="0" applyProtection="0"/>
    <xf numFmtId="0" fontId="87" fillId="0" borderId="66" applyNumberFormat="0" applyFill="0" applyAlignment="0" applyProtection="0"/>
    <xf numFmtId="0" fontId="85" fillId="64" borderId="65" applyNumberFormat="0" applyAlignment="0" applyProtection="0"/>
    <xf numFmtId="0" fontId="1" fillId="67" borderId="64" applyNumberFormat="0" applyFont="0" applyAlignment="0" applyProtection="0"/>
    <xf numFmtId="0" fontId="75" fillId="64" borderId="63" applyNumberFormat="0" applyAlignment="0" applyProtection="0"/>
    <xf numFmtId="0" fontId="1" fillId="67" borderId="64" applyNumberFormat="0" applyFont="0" applyAlignment="0" applyProtection="0"/>
    <xf numFmtId="0" fontId="81" fillId="0" borderId="61" applyNumberFormat="0" applyFill="0" applyAlignment="0" applyProtection="0"/>
    <xf numFmtId="0" fontId="1" fillId="67" borderId="64" applyNumberFormat="0" applyFont="0" applyAlignment="0" applyProtection="0"/>
    <xf numFmtId="0" fontId="75" fillId="64" borderId="73"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76" applyNumberFormat="0" applyFill="0" applyAlignment="0" applyProtection="0"/>
    <xf numFmtId="0" fontId="87" fillId="0" borderId="76" applyNumberFormat="0" applyFill="0" applyAlignment="0" applyProtection="0"/>
    <xf numFmtId="0" fontId="85" fillId="64" borderId="75" applyNumberFormat="0" applyAlignment="0" applyProtection="0"/>
    <xf numFmtId="0" fontId="85" fillId="64" borderId="75" applyNumberFormat="0" applyAlignment="0" applyProtection="0"/>
    <xf numFmtId="0" fontId="1" fillId="67" borderId="74" applyNumberFormat="0" applyFont="0" applyAlignment="0" applyProtection="0"/>
    <xf numFmtId="0" fontId="85" fillId="64" borderId="75" applyNumberFormat="0" applyAlignment="0" applyProtection="0"/>
    <xf numFmtId="0" fontId="81" fillId="0" borderId="61" applyNumberFormat="0" applyFill="0" applyAlignment="0" applyProtection="0"/>
    <xf numFmtId="0" fontId="87" fillId="0" borderId="76" applyNumberFormat="0" applyFill="0" applyAlignment="0" applyProtection="0"/>
    <xf numFmtId="0" fontId="1" fillId="67" borderId="74" applyNumberFormat="0" applyFont="0" applyAlignment="0" applyProtection="0"/>
    <xf numFmtId="0" fontId="85" fillId="64" borderId="75" applyNumberFormat="0" applyAlignment="0" applyProtection="0"/>
    <xf numFmtId="0" fontId="87" fillId="0" borderId="76" applyNumberFormat="0" applyFill="0" applyAlignment="0" applyProtection="0"/>
    <xf numFmtId="0" fontId="75" fillId="64" borderId="73" applyNumberFormat="0" applyAlignment="0" applyProtection="0"/>
    <xf numFmtId="0" fontId="81" fillId="0" borderId="61" applyNumberFormat="0" applyFill="0" applyAlignment="0" applyProtection="0"/>
    <xf numFmtId="0" fontId="1" fillId="67" borderId="74" applyNumberFormat="0" applyFont="0" applyAlignment="0" applyProtection="0"/>
    <xf numFmtId="0" fontId="81" fillId="0" borderId="61" applyNumberFormat="0" applyFill="0" applyAlignment="0" applyProtection="0"/>
    <xf numFmtId="0" fontId="82" fillId="51" borderId="73" applyNumberFormat="0" applyAlignment="0" applyProtection="0"/>
    <xf numFmtId="0" fontId="82" fillId="51" borderId="73" applyNumberFormat="0" applyAlignment="0" applyProtection="0"/>
    <xf numFmtId="0" fontId="82" fillId="51" borderId="73" applyNumberFormat="0" applyAlignment="0" applyProtection="0"/>
    <xf numFmtId="0" fontId="75" fillId="64" borderId="73" applyNumberFormat="0" applyAlignment="0" applyProtection="0"/>
    <xf numFmtId="0" fontId="82" fillId="51" borderId="73" applyNumberFormat="0" applyAlignment="0" applyProtection="0"/>
    <xf numFmtId="0" fontId="87" fillId="0" borderId="76" applyNumberFormat="0" applyFill="0" applyAlignment="0" applyProtection="0"/>
    <xf numFmtId="0" fontId="1" fillId="67" borderId="74" applyNumberFormat="0" applyFont="0" applyAlignment="0" applyProtection="0"/>
    <xf numFmtId="0" fontId="85" fillId="64" borderId="75" applyNumberFormat="0" applyAlignment="0" applyProtection="0"/>
    <xf numFmtId="0" fontId="1" fillId="67" borderId="74" applyNumberFormat="0" applyFont="0" applyAlignment="0" applyProtection="0"/>
    <xf numFmtId="0" fontId="1" fillId="67" borderId="74" applyNumberFormat="0" applyFont="0" applyAlignment="0" applyProtection="0"/>
    <xf numFmtId="0" fontId="81" fillId="0" borderId="61" applyNumberFormat="0" applyFill="0" applyAlignment="0" applyProtection="0"/>
    <xf numFmtId="0" fontId="75" fillId="64" borderId="73" applyNumberFormat="0" applyAlignment="0" applyProtection="0"/>
    <xf numFmtId="0" fontId="75" fillId="64" borderId="73" applyNumberFormat="0" applyAlignment="0" applyProtection="0"/>
    <xf numFmtId="0" fontId="1" fillId="67" borderId="74" applyNumberFormat="0" applyFont="0" applyAlignment="0" applyProtection="0"/>
    <xf numFmtId="0" fontId="81" fillId="0" borderId="61" applyNumberFormat="0" applyFill="0" applyAlignment="0" applyProtection="0"/>
    <xf numFmtId="0" fontId="87" fillId="0" borderId="76" applyNumberFormat="0" applyFill="0" applyAlignment="0" applyProtection="0"/>
    <xf numFmtId="0" fontId="82" fillId="51" borderId="73" applyNumberFormat="0" applyAlignment="0" applyProtection="0"/>
    <xf numFmtId="0" fontId="1" fillId="67" borderId="74" applyNumberFormat="0" applyFont="0" applyAlignment="0" applyProtection="0"/>
    <xf numFmtId="0" fontId="85" fillId="64" borderId="75" applyNumberFormat="0" applyAlignment="0" applyProtection="0"/>
    <xf numFmtId="0" fontId="1" fillId="67" borderId="74"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73"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69" applyNumberFormat="0" applyAlignment="0" applyProtection="0"/>
    <xf numFmtId="0" fontId="82" fillId="51" borderId="69" applyNumberFormat="0" applyAlignment="0" applyProtection="0"/>
    <xf numFmtId="0" fontId="1" fillId="67" borderId="70" applyNumberFormat="0" applyFont="0" applyAlignment="0" applyProtection="0"/>
    <xf numFmtId="0" fontId="85" fillId="64" borderId="71" applyNumberFormat="0" applyAlignment="0" applyProtection="0"/>
    <xf numFmtId="0" fontId="87" fillId="0" borderId="72" applyNumberFormat="0" applyFill="0" applyAlignment="0" applyProtection="0"/>
    <xf numFmtId="0" fontId="1" fillId="67" borderId="70" applyNumberFormat="0" applyFont="0" applyAlignment="0" applyProtection="0"/>
    <xf numFmtId="0" fontId="81" fillId="0" borderId="61" applyNumberFormat="0" applyFill="0" applyAlignment="0" applyProtection="0"/>
    <xf numFmtId="0" fontId="1" fillId="67" borderId="70" applyNumberFormat="0" applyFont="0" applyAlignment="0" applyProtection="0"/>
    <xf numFmtId="0" fontId="1" fillId="67" borderId="70" applyNumberFormat="0" applyFont="0" applyAlignment="0" applyProtection="0"/>
    <xf numFmtId="0" fontId="1" fillId="67" borderId="70" applyNumberFormat="0" applyFont="0" applyAlignment="0" applyProtection="0"/>
    <xf numFmtId="0" fontId="87" fillId="0" borderId="72" applyNumberFormat="0" applyFill="0" applyAlignment="0" applyProtection="0"/>
    <xf numFmtId="0" fontId="85" fillId="64" borderId="71" applyNumberFormat="0" applyAlignment="0" applyProtection="0"/>
    <xf numFmtId="0" fontId="82" fillId="51" borderId="69" applyNumberFormat="0" applyAlignment="0" applyProtection="0"/>
    <xf numFmtId="0" fontId="81" fillId="0" borderId="61" applyNumberFormat="0" applyFill="0" applyAlignment="0" applyProtection="0"/>
    <xf numFmtId="0" fontId="75" fillId="64" borderId="69" applyNumberFormat="0" applyAlignment="0" applyProtection="0"/>
    <xf numFmtId="0" fontId="1" fillId="67" borderId="70" applyNumberFormat="0" applyFont="0" applyAlignment="0" applyProtection="0"/>
    <xf numFmtId="0" fontId="82" fillId="51" borderId="69" applyNumberFormat="0" applyAlignment="0" applyProtection="0"/>
    <xf numFmtId="0" fontId="85" fillId="64" borderId="71" applyNumberFormat="0" applyAlignment="0" applyProtection="0"/>
    <xf numFmtId="0" fontId="87" fillId="0" borderId="72" applyNumberFormat="0" applyFill="0" applyAlignment="0" applyProtection="0"/>
    <xf numFmtId="0" fontId="82" fillId="51" borderId="69" applyNumberFormat="0" applyAlignment="0" applyProtection="0"/>
    <xf numFmtId="0" fontId="82" fillId="51" borderId="69" applyNumberFormat="0" applyAlignment="0" applyProtection="0"/>
    <xf numFmtId="0" fontId="85" fillId="64" borderId="71" applyNumberFormat="0" applyAlignment="0" applyProtection="0"/>
    <xf numFmtId="0" fontId="87" fillId="0" borderId="72" applyNumberFormat="0" applyFill="0" applyAlignment="0" applyProtection="0"/>
    <xf numFmtId="0" fontId="1" fillId="67" borderId="70" applyNumberFormat="0" applyFont="0" applyAlignment="0" applyProtection="0"/>
    <xf numFmtId="0" fontId="75" fillId="64" borderId="69" applyNumberFormat="0" applyAlignment="0" applyProtection="0"/>
    <xf numFmtId="0" fontId="1" fillId="67" borderId="70" applyNumberFormat="0" applyFont="0" applyAlignment="0" applyProtection="0"/>
    <xf numFmtId="0" fontId="75" fillId="64" borderId="69" applyNumberFormat="0" applyAlignment="0" applyProtection="0"/>
    <xf numFmtId="0" fontId="75" fillId="64" borderId="69" applyNumberFormat="0" applyAlignment="0" applyProtection="0"/>
    <xf numFmtId="0" fontId="81" fillId="0" borderId="61" applyNumberFormat="0" applyFill="0" applyAlignment="0" applyProtection="0"/>
    <xf numFmtId="0" fontId="82" fillId="51" borderId="69" applyNumberFormat="0" applyAlignment="0" applyProtection="0"/>
    <xf numFmtId="0" fontId="1" fillId="67" borderId="70" applyNumberFormat="0" applyFont="0" applyAlignment="0" applyProtection="0"/>
    <xf numFmtId="0" fontId="85" fillId="64" borderId="71" applyNumberFormat="0" applyAlignment="0" applyProtection="0"/>
    <xf numFmtId="0" fontId="87" fillId="0" borderId="72" applyNumberFormat="0" applyFill="0" applyAlignment="0" applyProtection="0"/>
    <xf numFmtId="0" fontId="87" fillId="0" borderId="72" applyNumberFormat="0" applyFill="0" applyAlignment="0" applyProtection="0"/>
    <xf numFmtId="0" fontId="85" fillId="64" borderId="71" applyNumberFormat="0" applyAlignment="0" applyProtection="0"/>
    <xf numFmtId="0" fontId="1" fillId="67" borderId="70" applyNumberFormat="0" applyFont="0" applyAlignment="0" applyProtection="0"/>
    <xf numFmtId="0" fontId="75" fillId="64" borderId="69" applyNumberFormat="0" applyAlignment="0" applyProtection="0"/>
    <xf numFmtId="0" fontId="1" fillId="67" borderId="70" applyNumberFormat="0" applyFont="0" applyAlignment="0" applyProtection="0"/>
    <xf numFmtId="0" fontId="81" fillId="0" borderId="61" applyNumberFormat="0" applyFill="0" applyAlignment="0" applyProtection="0"/>
    <xf numFmtId="0" fontId="1" fillId="67" borderId="70" applyNumberFormat="0" applyFont="0" applyAlignment="0" applyProtection="0"/>
    <xf numFmtId="0" fontId="1" fillId="67" borderId="74" applyNumberFormat="0" applyFont="0" applyAlignment="0" applyProtection="0"/>
    <xf numFmtId="0" fontId="75" fillId="64" borderId="73" applyNumberFormat="0" applyAlignment="0" applyProtection="0"/>
    <xf numFmtId="0" fontId="1" fillId="67" borderId="74" applyNumberFormat="0" applyFont="0" applyAlignment="0" applyProtection="0"/>
    <xf numFmtId="0" fontId="81" fillId="0" borderId="61" applyNumberFormat="0" applyFill="0" applyAlignment="0" applyProtection="0"/>
    <xf numFmtId="0" fontId="1" fillId="67" borderId="74" applyNumberFormat="0" applyFont="0" applyAlignment="0" applyProtection="0"/>
    <xf numFmtId="0" fontId="75" fillId="64" borderId="73" applyNumberFormat="0" applyAlignment="0" applyProtection="0"/>
    <xf numFmtId="0" fontId="82" fillId="51" borderId="73" applyNumberFormat="0" applyAlignment="0" applyProtection="0"/>
    <xf numFmtId="0" fontId="1" fillId="67" borderId="74" applyNumberFormat="0" applyFont="0" applyAlignment="0" applyProtection="0"/>
    <xf numFmtId="0" fontId="85" fillId="64" borderId="75" applyNumberFormat="0" applyAlignment="0" applyProtection="0"/>
    <xf numFmtId="0" fontId="87" fillId="0" borderId="76" applyNumberFormat="0" applyFill="0" applyAlignment="0" applyProtection="0"/>
    <xf numFmtId="0" fontId="1" fillId="67" borderId="74" applyNumberFormat="0" applyFont="0" applyAlignment="0" applyProtection="0"/>
    <xf numFmtId="0" fontId="81" fillId="0" borderId="61" applyNumberFormat="0" applyFill="0" applyAlignment="0" applyProtection="0"/>
    <xf numFmtId="0" fontId="1" fillId="67" borderId="74" applyNumberFormat="0" applyFont="0" applyAlignment="0" applyProtection="0"/>
    <xf numFmtId="0" fontId="1" fillId="67" borderId="74" applyNumberFormat="0" applyFont="0" applyAlignment="0" applyProtection="0"/>
    <xf numFmtId="0" fontId="1" fillId="67" borderId="74" applyNumberFormat="0" applyFont="0" applyAlignment="0" applyProtection="0"/>
    <xf numFmtId="0" fontId="87" fillId="0" borderId="76" applyNumberFormat="0" applyFill="0" applyAlignment="0" applyProtection="0"/>
    <xf numFmtId="0" fontId="85" fillId="64" borderId="75" applyNumberFormat="0" applyAlignment="0" applyProtection="0"/>
    <xf numFmtId="0" fontId="82" fillId="51" borderId="73" applyNumberFormat="0" applyAlignment="0" applyProtection="0"/>
    <xf numFmtId="0" fontId="81" fillId="0" borderId="61" applyNumberFormat="0" applyFill="0" applyAlignment="0" applyProtection="0"/>
    <xf numFmtId="0" fontId="75" fillId="64" borderId="73" applyNumberFormat="0" applyAlignment="0" applyProtection="0"/>
    <xf numFmtId="0" fontId="1" fillId="67" borderId="74" applyNumberFormat="0" applyFont="0" applyAlignment="0" applyProtection="0"/>
    <xf numFmtId="0" fontId="82" fillId="51" borderId="73" applyNumberFormat="0" applyAlignment="0" applyProtection="0"/>
    <xf numFmtId="0" fontId="85" fillId="64" borderId="75" applyNumberFormat="0" applyAlignment="0" applyProtection="0"/>
    <xf numFmtId="0" fontId="87" fillId="0" borderId="76" applyNumberFormat="0" applyFill="0" applyAlignment="0" applyProtection="0"/>
    <xf numFmtId="0" fontId="82" fillId="51" borderId="73" applyNumberFormat="0" applyAlignment="0" applyProtection="0"/>
    <xf numFmtId="0" fontId="82" fillId="51" borderId="73" applyNumberFormat="0" applyAlignment="0" applyProtection="0"/>
    <xf numFmtId="0" fontId="85" fillId="64" borderId="75" applyNumberFormat="0" applyAlignment="0" applyProtection="0"/>
    <xf numFmtId="0" fontId="87" fillId="0" borderId="76" applyNumberFormat="0" applyFill="0" applyAlignment="0" applyProtection="0"/>
    <xf numFmtId="0" fontId="1" fillId="67" borderId="74" applyNumberFormat="0" applyFont="0" applyAlignment="0" applyProtection="0"/>
    <xf numFmtId="0" fontId="75" fillId="64" borderId="73" applyNumberFormat="0" applyAlignment="0" applyProtection="0"/>
    <xf numFmtId="0" fontId="1" fillId="67" borderId="74" applyNumberFormat="0" applyFont="0" applyAlignment="0" applyProtection="0"/>
    <xf numFmtId="0" fontId="75" fillId="64" borderId="73" applyNumberFormat="0" applyAlignment="0" applyProtection="0"/>
    <xf numFmtId="0" fontId="75" fillId="64" borderId="73" applyNumberFormat="0" applyAlignment="0" applyProtection="0"/>
    <xf numFmtId="0" fontId="81" fillId="0" borderId="61" applyNumberFormat="0" applyFill="0" applyAlignment="0" applyProtection="0"/>
    <xf numFmtId="0" fontId="82" fillId="51" borderId="73" applyNumberFormat="0" applyAlignment="0" applyProtection="0"/>
    <xf numFmtId="0" fontId="1" fillId="67" borderId="74" applyNumberFormat="0" applyFont="0" applyAlignment="0" applyProtection="0"/>
    <xf numFmtId="0" fontId="85" fillId="64" borderId="75" applyNumberFormat="0" applyAlignment="0" applyProtection="0"/>
    <xf numFmtId="0" fontId="87" fillId="0" borderId="76" applyNumberFormat="0" applyFill="0" applyAlignment="0" applyProtection="0"/>
    <xf numFmtId="0" fontId="87" fillId="0" borderId="76" applyNumberFormat="0" applyFill="0" applyAlignment="0" applyProtection="0"/>
    <xf numFmtId="0" fontId="85" fillId="64" borderId="75" applyNumberFormat="0" applyAlignment="0" applyProtection="0"/>
    <xf numFmtId="0" fontId="1" fillId="67" borderId="74" applyNumberFormat="0" applyFont="0" applyAlignment="0" applyProtection="0"/>
    <xf numFmtId="0" fontId="75" fillId="64" borderId="73" applyNumberFormat="0" applyAlignment="0" applyProtection="0"/>
    <xf numFmtId="0" fontId="1" fillId="67" borderId="74" applyNumberFormat="0" applyFont="0" applyAlignment="0" applyProtection="0"/>
    <xf numFmtId="0" fontId="81" fillId="0" borderId="61" applyNumberFormat="0" applyFill="0" applyAlignment="0" applyProtection="0"/>
    <xf numFmtId="0" fontId="1" fillId="67" borderId="74"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2" fillId="51"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5" fillId="64" borderId="82" applyNumberFormat="0" applyAlignment="0" applyProtection="0"/>
    <xf numFmtId="0" fontId="85" fillId="64" borderId="82" applyNumberFormat="0" applyAlignment="0" applyProtection="0"/>
    <xf numFmtId="0" fontId="81" fillId="0" borderId="61" applyNumberFormat="0" applyFill="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75" fillId="64" borderId="80" applyNumberFormat="0" applyAlignment="0" applyProtection="0"/>
    <xf numFmtId="0" fontId="75" fillId="64" borderId="80"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5" fillId="64" borderId="82" applyNumberFormat="0" applyAlignment="0" applyProtection="0"/>
    <xf numFmtId="0" fontId="85" fillId="64" borderId="82" applyNumberFormat="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75" fillId="64" borderId="80"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5" fillId="64" borderId="82"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2" fillId="51" borderId="80" applyNumberFormat="0" applyAlignment="0" applyProtection="0"/>
    <xf numFmtId="0" fontId="75" fillId="64" borderId="80"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85" fillId="64" borderId="82"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2" fillId="51"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75" fillId="64" borderId="80" applyNumberFormat="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5" fillId="64" borderId="82" applyNumberFormat="0" applyAlignment="0" applyProtection="0"/>
    <xf numFmtId="0" fontId="85" fillId="64" borderId="82" applyNumberForma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5" fillId="64" borderId="82" applyNumberFormat="0" applyAlignment="0" applyProtection="0"/>
    <xf numFmtId="0" fontId="75" fillId="64" borderId="80" applyNumberFormat="0" applyAlignment="0" applyProtection="0"/>
    <xf numFmtId="0" fontId="87" fillId="0" borderId="83"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5" fillId="64" borderId="82"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2" fillId="51"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7" fillId="0" borderId="83" applyNumberFormat="0" applyFill="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2" fillId="51"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82" fillId="51" borderId="80"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85" fillId="64" borderId="82" applyNumberFormat="0" applyAlignment="0" applyProtection="0"/>
    <xf numFmtId="0" fontId="1" fillId="67" borderId="81" applyNumberFormat="0" applyFont="0" applyAlignment="0" applyProtection="0"/>
    <xf numFmtId="0" fontId="85" fillId="64" borderId="82" applyNumberFormat="0" applyAlignment="0" applyProtection="0"/>
    <xf numFmtId="0" fontId="81" fillId="0" borderId="61" applyNumberFormat="0" applyFill="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75" fillId="64" borderId="80" applyNumberForma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2" fillId="51" borderId="80" applyNumberFormat="0" applyAlignment="0" applyProtection="0"/>
    <xf numFmtId="0" fontId="82" fillId="51" borderId="80" applyNumberFormat="0" applyAlignment="0" applyProtection="0"/>
    <xf numFmtId="0" fontId="82" fillId="51" borderId="80" applyNumberFormat="0" applyAlignment="0" applyProtection="0"/>
    <xf numFmtId="0" fontId="75" fillId="64" borderId="80" applyNumberFormat="0" applyAlignment="0" applyProtection="0"/>
    <xf numFmtId="0" fontId="82" fillId="51" borderId="80"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1" fillId="67" borderId="81" applyNumberFormat="0" applyFont="0" applyAlignment="0" applyProtection="0"/>
    <xf numFmtId="0" fontId="81" fillId="0" borderId="61" applyNumberFormat="0" applyFill="0" applyAlignment="0" applyProtection="0"/>
    <xf numFmtId="0" fontId="75" fillId="64" borderId="80" applyNumberForma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7" fillId="0" borderId="83"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2" fillId="51" borderId="80" applyNumberForma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81" fillId="0" borderId="61" applyNumberFormat="0" applyFill="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0" fontId="1" fillId="67" borderId="81" applyNumberFormat="0" applyFont="0" applyAlignment="0" applyProtection="0"/>
    <xf numFmtId="0" fontId="1" fillId="67" borderId="81" applyNumberFormat="0" applyFont="0" applyAlignment="0" applyProtection="0"/>
    <xf numFmtId="0" fontId="87" fillId="0" borderId="83" applyNumberFormat="0" applyFill="0" applyAlignment="0" applyProtection="0"/>
    <xf numFmtId="0" fontId="85" fillId="64" borderId="82" applyNumberFormat="0" applyAlignment="0" applyProtection="0"/>
    <xf numFmtId="0" fontId="82" fillId="51" borderId="80" applyNumberFormat="0" applyAlignment="0" applyProtection="0"/>
    <xf numFmtId="0" fontId="81" fillId="0" borderId="61" applyNumberFormat="0" applyFill="0" applyAlignment="0" applyProtection="0"/>
    <xf numFmtId="0" fontId="75" fillId="64" borderId="80" applyNumberFormat="0" applyAlignment="0" applyProtection="0"/>
    <xf numFmtId="0" fontId="1" fillId="67" borderId="81" applyNumberFormat="0" applyFon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82" fillId="51" borderId="80" applyNumberFormat="0" applyAlignment="0" applyProtection="0"/>
    <xf numFmtId="0" fontId="82" fillId="51" borderId="80" applyNumberFormat="0" applyAlignment="0" applyProtection="0"/>
    <xf numFmtId="0" fontId="85" fillId="64" borderId="82" applyNumberFormat="0" applyAlignment="0" applyProtection="0"/>
    <xf numFmtId="0" fontId="87" fillId="0" borderId="83" applyNumberFormat="0" applyFill="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75" fillId="64" borderId="80" applyNumberFormat="0" applyAlignment="0" applyProtection="0"/>
    <xf numFmtId="0" fontId="75" fillId="64" borderId="80" applyNumberFormat="0" applyAlignment="0" applyProtection="0"/>
    <xf numFmtId="0" fontId="81" fillId="0" borderId="61" applyNumberFormat="0" applyFill="0" applyAlignment="0" applyProtection="0"/>
    <xf numFmtId="0" fontId="82" fillId="51" borderId="80" applyNumberFormat="0" applyAlignment="0" applyProtection="0"/>
    <xf numFmtId="0" fontId="1" fillId="67" borderId="81" applyNumberFormat="0" applyFont="0" applyAlignment="0" applyProtection="0"/>
    <xf numFmtId="0" fontId="85" fillId="64" borderId="82" applyNumberFormat="0" applyAlignment="0" applyProtection="0"/>
    <xf numFmtId="0" fontId="87" fillId="0" borderId="83" applyNumberFormat="0" applyFill="0" applyAlignment="0" applyProtection="0"/>
    <xf numFmtId="0" fontId="87" fillId="0" borderId="83" applyNumberFormat="0" applyFill="0" applyAlignment="0" applyProtection="0"/>
    <xf numFmtId="0" fontId="85" fillId="64" borderId="82" applyNumberFormat="0" applyAlignment="0" applyProtection="0"/>
    <xf numFmtId="0" fontId="1" fillId="67" borderId="81" applyNumberFormat="0" applyFont="0" applyAlignment="0" applyProtection="0"/>
    <xf numFmtId="0" fontId="75" fillId="64" borderId="80" applyNumberFormat="0" applyAlignment="0" applyProtection="0"/>
    <xf numFmtId="0" fontId="1" fillId="67" borderId="81" applyNumberFormat="0" applyFont="0" applyAlignment="0" applyProtection="0"/>
    <xf numFmtId="0" fontId="81" fillId="0" borderId="61" applyNumberFormat="0" applyFill="0" applyAlignment="0" applyProtection="0"/>
    <xf numFmtId="0" fontId="1" fillId="67" borderId="81" applyNumberFormat="0" applyFont="0" applyAlignment="0" applyProtection="0"/>
    <xf numFmtId="179" fontId="1" fillId="0" borderId="0" applyFont="0" applyFill="0" applyBorder="0" applyAlignment="0" applyProtection="0"/>
    <xf numFmtId="0" fontId="75" fillId="64" borderId="46"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75" fillId="64" borderId="46" applyNumberFormat="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75" fillId="64"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5" fillId="64" borderId="53" applyNumberFormat="0" applyAlignment="0" applyProtection="0"/>
    <xf numFmtId="0" fontId="85" fillId="64" borderId="53" applyNumberFormat="0" applyAlignment="0" applyProtection="0"/>
    <xf numFmtId="0" fontId="82" fillId="51" borderId="46" applyNumberFormat="0" applyAlignment="0" applyProtection="0"/>
    <xf numFmtId="0" fontId="85" fillId="64" borderId="53" applyNumberFormat="0" applyAlignment="0" applyProtection="0"/>
    <xf numFmtId="0" fontId="75" fillId="64" borderId="46"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75" fillId="64" borderId="46" applyNumberFormat="0" applyAlignment="0" applyProtection="0"/>
    <xf numFmtId="0" fontId="82" fillId="51" borderId="46" applyNumberFormat="0" applyAlignment="0" applyProtection="0"/>
    <xf numFmtId="0" fontId="85" fillId="64" borderId="53" applyNumberFormat="0" applyAlignment="0" applyProtection="0"/>
    <xf numFmtId="0" fontId="85" fillId="64" borderId="53" applyNumberFormat="0" applyAlignment="0" applyProtection="0"/>
    <xf numFmtId="0" fontId="85" fillId="64" borderId="53" applyNumberFormat="0" applyAlignment="0" applyProtection="0"/>
    <xf numFmtId="0" fontId="85" fillId="64" borderId="53" applyNumberForma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2" fillId="51"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2" fillId="51"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75" fillId="64" borderId="46" applyNumberForma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75" fillId="64" borderId="46" applyNumberForma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5" fillId="64" borderId="53" applyNumberFormat="0" applyAlignment="0" applyProtection="0"/>
    <xf numFmtId="0" fontId="85" fillId="64" borderId="53" applyNumberFormat="0" applyAlignment="0" applyProtection="0"/>
    <xf numFmtId="0" fontId="82" fillId="51" borderId="46" applyNumberFormat="0" applyAlignment="0" applyProtection="0"/>
    <xf numFmtId="0" fontId="85" fillId="64" borderId="53" applyNumberFormat="0" applyAlignment="0" applyProtection="0"/>
    <xf numFmtId="0" fontId="82" fillId="51" borderId="46" applyNumberFormat="0" applyAlignment="0" applyProtection="0"/>
    <xf numFmtId="0" fontId="87" fillId="0" borderId="54" applyNumberFormat="0" applyFill="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85" fillId="64" borderId="53"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2" fillId="51" borderId="46" applyNumberForma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7" fillId="0" borderId="54" applyNumberFormat="0" applyFill="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1" fillId="67" borderId="52" applyNumberFormat="0" applyFont="0" applyAlignment="0" applyProtection="0"/>
    <xf numFmtId="0" fontId="82" fillId="51"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1" fillId="67" borderId="52" applyNumberFormat="0" applyFont="0" applyAlignment="0" applyProtection="0"/>
    <xf numFmtId="0" fontId="87" fillId="0" borderId="54" applyNumberFormat="0" applyFill="0" applyAlignment="0" applyProtection="0"/>
    <xf numFmtId="0" fontId="85" fillId="64" borderId="53" applyNumberFormat="0" applyAlignment="0" applyProtection="0"/>
    <xf numFmtId="0" fontId="82" fillId="51" borderId="46" applyNumberFormat="0" applyAlignment="0" applyProtection="0"/>
    <xf numFmtId="0" fontId="75" fillId="64" borderId="46" applyNumberFormat="0" applyAlignment="0" applyProtection="0"/>
    <xf numFmtId="0" fontId="1" fillId="67" borderId="52" applyNumberFormat="0" applyFon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82" fillId="51" borderId="46" applyNumberFormat="0" applyAlignment="0" applyProtection="0"/>
    <xf numFmtId="0" fontId="82" fillId="51" borderId="46" applyNumberFormat="0" applyAlignment="0" applyProtection="0"/>
    <xf numFmtId="0" fontId="85" fillId="64" borderId="53" applyNumberFormat="0" applyAlignment="0" applyProtection="0"/>
    <xf numFmtId="0" fontId="87" fillId="0" borderId="54" applyNumberFormat="0" applyFill="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75" fillId="64" borderId="46" applyNumberFormat="0" applyAlignment="0" applyProtection="0"/>
    <xf numFmtId="0" fontId="75" fillId="64" borderId="46" applyNumberFormat="0" applyAlignment="0" applyProtection="0"/>
    <xf numFmtId="0" fontId="82" fillId="51" borderId="46" applyNumberFormat="0" applyAlignment="0" applyProtection="0"/>
    <xf numFmtId="0" fontId="1" fillId="67" borderId="52" applyNumberFormat="0" applyFont="0" applyAlignment="0" applyProtection="0"/>
    <xf numFmtId="0" fontId="85" fillId="64" borderId="53" applyNumberFormat="0" applyAlignment="0" applyProtection="0"/>
    <xf numFmtId="0" fontId="87" fillId="0" borderId="54" applyNumberFormat="0" applyFill="0" applyAlignment="0" applyProtection="0"/>
    <xf numFmtId="0" fontId="87" fillId="0" borderId="54" applyNumberFormat="0" applyFill="0" applyAlignment="0" applyProtection="0"/>
    <xf numFmtId="0" fontId="85" fillId="64" borderId="53" applyNumberFormat="0" applyAlignment="0" applyProtection="0"/>
    <xf numFmtId="0" fontId="1" fillId="67" borderId="52" applyNumberFormat="0" applyFont="0" applyAlignment="0" applyProtection="0"/>
    <xf numFmtId="0" fontId="75" fillId="64" borderId="46" applyNumberFormat="0" applyAlignment="0" applyProtection="0"/>
    <xf numFmtId="0" fontId="1" fillId="67" borderId="52" applyNumberFormat="0" applyFont="0" applyAlignment="0" applyProtection="0"/>
    <xf numFmtId="0" fontId="1" fillId="67" borderId="5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1" fillId="0" borderId="91"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1" fillId="0" borderId="91"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2" fillId="51" borderId="90" applyNumberForma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81" fillId="0" borderId="91"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81" fillId="0" borderId="91"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1" fillId="0" borderId="91"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1" fillId="0" borderId="91"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2" fillId="51"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75" fillId="64" borderId="90" applyNumberForma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75" fillId="64" borderId="90" applyNumberForma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5" fillId="64" borderId="93" applyNumberFormat="0" applyAlignment="0" applyProtection="0"/>
    <xf numFmtId="0" fontId="85" fillId="64" borderId="93" applyNumberFormat="0" applyAlignment="0" applyProtection="0"/>
    <xf numFmtId="0" fontId="82" fillId="51" borderId="90" applyNumberFormat="0" applyAlignment="0" applyProtection="0"/>
    <xf numFmtId="0" fontId="85" fillId="64" borderId="93" applyNumberFormat="0" applyAlignment="0" applyProtection="0"/>
    <xf numFmtId="0" fontId="82" fillId="51" borderId="90" applyNumberForma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85" fillId="64" borderId="93"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2" fillId="51" borderId="90" applyNumberForma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7" fillId="0" borderId="94" applyNumberFormat="0" applyFill="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1" fillId="67" borderId="92" applyNumberFormat="0" applyFont="0" applyAlignment="0" applyProtection="0"/>
    <xf numFmtId="0" fontId="82" fillId="51"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1" fillId="67" borderId="92" applyNumberFormat="0" applyFont="0" applyAlignment="0" applyProtection="0"/>
    <xf numFmtId="0" fontId="87" fillId="0" borderId="94" applyNumberFormat="0" applyFill="0" applyAlignment="0" applyProtection="0"/>
    <xf numFmtId="0" fontId="85" fillId="64" borderId="93" applyNumberFormat="0" applyAlignment="0" applyProtection="0"/>
    <xf numFmtId="0" fontId="82" fillId="51" borderId="90" applyNumberFormat="0" applyAlignment="0" applyProtection="0"/>
    <xf numFmtId="0" fontId="75" fillId="64" borderId="90" applyNumberFormat="0" applyAlignment="0" applyProtection="0"/>
    <xf numFmtId="0" fontId="1" fillId="67" borderId="92" applyNumberFormat="0" applyFon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82" fillId="51" borderId="90" applyNumberFormat="0" applyAlignment="0" applyProtection="0"/>
    <xf numFmtId="0" fontId="82" fillId="51" borderId="90" applyNumberFormat="0" applyAlignment="0" applyProtection="0"/>
    <xf numFmtId="0" fontId="85" fillId="64" borderId="93" applyNumberFormat="0" applyAlignment="0" applyProtection="0"/>
    <xf numFmtId="0" fontId="87" fillId="0" borderId="94" applyNumberFormat="0" applyFill="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75" fillId="64" borderId="90" applyNumberFormat="0" applyAlignment="0" applyProtection="0"/>
    <xf numFmtId="0" fontId="75" fillId="64" borderId="90" applyNumberFormat="0" applyAlignment="0" applyProtection="0"/>
    <xf numFmtId="0" fontId="82" fillId="51" borderId="90" applyNumberFormat="0" applyAlignment="0" applyProtection="0"/>
    <xf numFmtId="0" fontId="1" fillId="67" borderId="92" applyNumberFormat="0" applyFont="0" applyAlignment="0" applyProtection="0"/>
    <xf numFmtId="0" fontId="85" fillId="64" borderId="93" applyNumberFormat="0" applyAlignment="0" applyProtection="0"/>
    <xf numFmtId="0" fontId="87" fillId="0" borderId="94" applyNumberFormat="0" applyFill="0" applyAlignment="0" applyProtection="0"/>
    <xf numFmtId="0" fontId="87" fillId="0" borderId="94" applyNumberFormat="0" applyFill="0" applyAlignment="0" applyProtection="0"/>
    <xf numFmtId="0" fontId="85" fillId="64" borderId="93" applyNumberFormat="0" applyAlignment="0" applyProtection="0"/>
    <xf numFmtId="0" fontId="1" fillId="67" borderId="92" applyNumberFormat="0" applyFont="0" applyAlignment="0" applyProtection="0"/>
    <xf numFmtId="0" fontId="75" fillId="64" borderId="90" applyNumberFormat="0" applyAlignment="0" applyProtection="0"/>
    <xf numFmtId="0" fontId="1" fillId="67" borderId="92" applyNumberFormat="0" applyFont="0" applyAlignment="0" applyProtection="0"/>
    <xf numFmtId="0" fontId="1" fillId="67" borderId="92" applyNumberFormat="0" applyFont="0" applyAlignment="0" applyProtection="0"/>
  </cellStyleXfs>
  <cellXfs count="1488">
    <xf numFmtId="0" fontId="0" fillId="0" borderId="0" xfId="0"/>
    <xf numFmtId="0" fontId="2" fillId="0" borderId="0" xfId="16" quotePrefix="1" applyFont="1" applyFill="1" applyAlignment="1">
      <alignment horizontal="left" vertical="top"/>
    </xf>
    <xf numFmtId="0" fontId="2" fillId="0" borderId="0" xfId="16" applyFont="1" applyFill="1" applyAlignment="1">
      <alignment horizontal="left" vertical="top" wrapText="1"/>
    </xf>
    <xf numFmtId="0" fontId="3" fillId="0" borderId="0" xfId="16" applyFont="1" applyAlignment="1">
      <alignment horizontal="left" vertical="top" wrapText="1"/>
    </xf>
    <xf numFmtId="0" fontId="4" fillId="0" borderId="0" xfId="16" applyFont="1" applyAlignment="1">
      <alignment vertical="top"/>
    </xf>
    <xf numFmtId="0" fontId="5" fillId="0" borderId="0" xfId="16" quotePrefix="1" applyFont="1" applyFill="1" applyAlignment="1">
      <alignment horizontal="left" vertical="top"/>
    </xf>
    <xf numFmtId="0" fontId="1" fillId="0" borderId="0" xfId="16"/>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8" fontId="6" fillId="2" borderId="2" xfId="5" applyNumberFormat="1" applyFont="1" applyFill="1" applyBorder="1" applyAlignment="1">
      <alignment vertical="top" wrapText="1"/>
    </xf>
    <xf numFmtId="181" fontId="6" fillId="3" borderId="4" xfId="12" applyNumberFormat="1" applyFont="1" applyFill="1" applyBorder="1" applyAlignment="1">
      <alignment vertical="top"/>
    </xf>
    <xf numFmtId="0" fontId="24" fillId="0" borderId="5" xfId="17" applyFont="1" applyFill="1" applyBorder="1" applyAlignment="1">
      <alignment vertical="top"/>
    </xf>
    <xf numFmtId="0" fontId="24" fillId="0" borderId="5" xfId="17" applyFont="1" applyFill="1" applyBorder="1" applyAlignment="1">
      <alignment vertical="top" wrapText="1"/>
    </xf>
    <xf numFmtId="0" fontId="24" fillId="0" borderId="5" xfId="17" quotePrefix="1" applyFont="1" applyFill="1" applyBorder="1" applyAlignment="1">
      <alignment horizontal="left" vertical="top" wrapText="1"/>
    </xf>
    <xf numFmtId="182" fontId="24" fillId="0" borderId="5" xfId="5" applyNumberFormat="1" applyFont="1" applyFill="1" applyBorder="1" applyAlignment="1">
      <alignment horizontal="center" vertical="top"/>
    </xf>
    <xf numFmtId="181" fontId="24" fillId="0" borderId="5" xfId="5" applyNumberFormat="1" applyFont="1" applyFill="1" applyBorder="1" applyAlignment="1">
      <alignment horizontal="center" vertical="top"/>
    </xf>
    <xf numFmtId="0" fontId="4" fillId="0" borderId="0" xfId="16" quotePrefix="1" applyFont="1" applyAlignment="1">
      <alignment horizontal="left" vertical="top"/>
    </xf>
    <xf numFmtId="0" fontId="8" fillId="4" borderId="5" xfId="16" quotePrefix="1" applyFont="1" applyFill="1" applyBorder="1" applyAlignment="1">
      <alignment horizontal="left" vertical="center"/>
    </xf>
    <xf numFmtId="0" fontId="8" fillId="4" borderId="5" xfId="16" applyFont="1" applyFill="1" applyBorder="1" applyAlignment="1">
      <alignment horizontal="left" vertical="center" indent="1"/>
    </xf>
    <xf numFmtId="0" fontId="24" fillId="0" borderId="0" xfId="17" applyFont="1" applyFill="1" applyBorder="1" applyAlignment="1">
      <alignment vertical="top"/>
    </xf>
    <xf numFmtId="0" fontId="24" fillId="0" borderId="0" xfId="17" applyFont="1" applyFill="1" applyBorder="1" applyAlignment="1">
      <alignment vertical="top" wrapText="1"/>
    </xf>
    <xf numFmtId="182" fontId="24" fillId="0" borderId="0" xfId="5" applyNumberFormat="1" applyFont="1" applyFill="1" applyBorder="1" applyAlignment="1">
      <alignment horizontal="center" vertical="top"/>
    </xf>
    <xf numFmtId="181" fontId="24" fillId="0" borderId="0" xfId="5" applyNumberFormat="1" applyFont="1" applyFill="1" applyBorder="1" applyAlignment="1">
      <alignment horizontal="center" vertical="top"/>
    </xf>
    <xf numFmtId="0" fontId="24" fillId="0" borderId="6" xfId="17" quotePrefix="1" applyFont="1" applyFill="1" applyBorder="1" applyAlignment="1">
      <alignment horizontal="left" vertical="top"/>
    </xf>
    <xf numFmtId="0" fontId="6" fillId="3" borderId="0" xfId="17" applyFont="1" applyFill="1" applyBorder="1" applyAlignment="1">
      <alignment vertical="top"/>
    </xf>
    <xf numFmtId="181" fontId="6" fillId="3" borderId="0" xfId="12" applyNumberFormat="1" applyFont="1" applyFill="1" applyBorder="1" applyAlignment="1">
      <alignment vertical="top"/>
    </xf>
    <xf numFmtId="0" fontId="24" fillId="0" borderId="0" xfId="17" quotePrefix="1" applyFont="1" applyFill="1" applyBorder="1" applyAlignment="1">
      <alignment horizontal="left" vertical="top" wrapText="1"/>
    </xf>
    <xf numFmtId="0" fontId="24" fillId="0" borderId="6" xfId="17" applyFont="1" applyFill="1" applyBorder="1" applyAlignment="1">
      <alignment vertical="top"/>
    </xf>
    <xf numFmtId="0" fontId="4" fillId="0" borderId="0" xfId="16" applyFont="1" applyAlignment="1">
      <alignment vertical="top" wrapText="1"/>
    </xf>
    <xf numFmtId="0" fontId="4" fillId="0" borderId="0" xfId="16" applyFont="1" applyAlignment="1">
      <alignment horizontal="center" vertical="top"/>
    </xf>
    <xf numFmtId="0" fontId="4" fillId="0" borderId="0" xfId="17" applyFont="1" applyAlignment="1">
      <alignment horizontal="center" vertical="top"/>
    </xf>
    <xf numFmtId="0" fontId="4" fillId="0" borderId="0" xfId="17" applyFont="1" applyAlignment="1">
      <alignment vertical="top"/>
    </xf>
    <xf numFmtId="0" fontId="6" fillId="2" borderId="1" xfId="17" quotePrefix="1" applyFont="1" applyFill="1" applyBorder="1" applyAlignment="1">
      <alignment horizontal="left" vertical="top"/>
    </xf>
    <xf numFmtId="0" fontId="6" fillId="2" borderId="2" xfId="17" quotePrefix="1" applyFont="1" applyFill="1" applyBorder="1" applyAlignment="1">
      <alignment horizontal="left" vertical="top"/>
    </xf>
    <xf numFmtId="0" fontId="6" fillId="2" borderId="2" xfId="17" quotePrefix="1" applyFont="1" applyFill="1" applyBorder="1" applyAlignment="1">
      <alignment horizontal="left" vertical="top" wrapText="1"/>
    </xf>
    <xf numFmtId="178" fontId="6" fillId="2" borderId="2" xfId="6" applyNumberFormat="1" applyFont="1" applyFill="1" applyBorder="1" applyAlignment="1">
      <alignment vertical="top" wrapText="1"/>
    </xf>
    <xf numFmtId="0" fontId="3" fillId="0" borderId="0" xfId="17"/>
    <xf numFmtId="0" fontId="7" fillId="0" borderId="5" xfId="17" quotePrefix="1" applyFont="1" applyFill="1" applyBorder="1" applyAlignment="1">
      <alignment horizontal="left" vertical="top"/>
    </xf>
    <xf numFmtId="0" fontId="7" fillId="0" borderId="5" xfId="17" applyFont="1" applyFill="1" applyBorder="1" applyAlignment="1">
      <alignment vertical="top"/>
    </xf>
    <xf numFmtId="3" fontId="7" fillId="0" borderId="5" xfId="17" applyNumberFormat="1" applyFont="1" applyFill="1" applyBorder="1" applyAlignment="1">
      <alignment vertical="top" wrapText="1"/>
    </xf>
    <xf numFmtId="182" fontId="7" fillId="0" borderId="5" xfId="6" applyNumberFormat="1" applyFont="1" applyFill="1" applyBorder="1" applyAlignment="1">
      <alignment horizontal="center" vertical="top"/>
    </xf>
    <xf numFmtId="3" fontId="7" fillId="0" borderId="5" xfId="17" quotePrefix="1" applyNumberFormat="1" applyFont="1" applyFill="1" applyBorder="1" applyAlignment="1">
      <alignment horizontal="left" vertical="top" wrapText="1"/>
    </xf>
    <xf numFmtId="0" fontId="7" fillId="0" borderId="5" xfId="17" applyFont="1" applyBorder="1" applyAlignment="1">
      <alignment horizontal="center" vertical="top"/>
    </xf>
    <xf numFmtId="0" fontId="7" fillId="0" borderId="5" xfId="17" quotePrefix="1" applyFont="1" applyFill="1" applyBorder="1" applyAlignment="1">
      <alignment horizontal="left" vertical="top" wrapText="1"/>
    </xf>
    <xf numFmtId="181" fontId="7" fillId="0" borderId="5" xfId="6" applyNumberFormat="1" applyFont="1" applyFill="1" applyBorder="1" applyAlignment="1">
      <alignment horizontal="center" vertical="top"/>
    </xf>
    <xf numFmtId="0" fontId="4" fillId="0" borderId="5" xfId="17" quotePrefix="1" applyFont="1" applyFill="1" applyBorder="1" applyAlignment="1">
      <alignment horizontal="left" vertical="top"/>
    </xf>
    <xf numFmtId="182" fontId="4" fillId="0" borderId="5" xfId="6" applyNumberFormat="1" applyFont="1" applyFill="1" applyBorder="1" applyAlignment="1">
      <alignment horizontal="center" vertical="top"/>
    </xf>
    <xf numFmtId="0" fontId="4" fillId="0" borderId="0" xfId="17" applyFont="1" applyFill="1" applyAlignment="1">
      <alignment vertical="top"/>
    </xf>
    <xf numFmtId="0" fontId="7" fillId="0" borderId="5" xfId="17" quotePrefix="1" applyFont="1" applyBorder="1" applyAlignment="1">
      <alignment horizontal="left" vertical="top"/>
    </xf>
    <xf numFmtId="49" fontId="4" fillId="0" borderId="0" xfId="17" applyNumberFormat="1" applyFont="1" applyAlignment="1">
      <alignment vertical="top"/>
    </xf>
    <xf numFmtId="0" fontId="4" fillId="0" borderId="0" xfId="17" applyFont="1" applyAlignment="1">
      <alignment vertical="top" wrapText="1"/>
    </xf>
    <xf numFmtId="0" fontId="24" fillId="0" borderId="5" xfId="17" quotePrefix="1" applyFont="1" applyFill="1" applyBorder="1" applyAlignment="1">
      <alignment horizontal="left" vertical="top"/>
    </xf>
    <xf numFmtId="3" fontId="24" fillId="0" borderId="5" xfId="17" applyNumberFormat="1" applyFont="1" applyFill="1" applyBorder="1" applyAlignment="1">
      <alignment vertical="top" wrapText="1"/>
    </xf>
    <xf numFmtId="182" fontId="24" fillId="0" borderId="5" xfId="6" applyNumberFormat="1" applyFont="1" applyFill="1" applyBorder="1" applyAlignment="1">
      <alignment horizontal="center" vertical="top"/>
    </xf>
    <xf numFmtId="181" fontId="24" fillId="0" borderId="5" xfId="6" applyNumberFormat="1" applyFont="1" applyFill="1" applyBorder="1" applyAlignment="1">
      <alignment horizontal="center" vertical="top"/>
    </xf>
    <xf numFmtId="3" fontId="24" fillId="0" borderId="5" xfId="17" quotePrefix="1" applyNumberFormat="1" applyFont="1" applyFill="1" applyBorder="1" applyAlignment="1">
      <alignment horizontal="left" vertical="top" wrapText="1"/>
    </xf>
    <xf numFmtId="0" fontId="7" fillId="0" borderId="5" xfId="17" applyFont="1" applyFill="1" applyBorder="1" applyAlignment="1">
      <alignment horizontal="left"/>
    </xf>
    <xf numFmtId="182" fontId="7" fillId="0" borderId="5" xfId="6" applyNumberFormat="1" applyFont="1" applyFill="1" applyBorder="1" applyAlignment="1">
      <alignment horizontal="center"/>
    </xf>
    <xf numFmtId="0" fontId="7" fillId="0" borderId="5" xfId="17" quotePrefix="1" applyFont="1" applyFill="1" applyBorder="1" applyAlignment="1">
      <alignment horizontal="left"/>
    </xf>
    <xf numFmtId="0" fontId="4" fillId="0" borderId="5" xfId="17" quotePrefix="1" applyFont="1" applyFill="1" applyBorder="1" applyAlignment="1">
      <alignment horizontal="left" vertical="top" wrapText="1"/>
    </xf>
    <xf numFmtId="181" fontId="4" fillId="0" borderId="5" xfId="6" applyNumberFormat="1" applyFont="1" applyFill="1" applyBorder="1" applyAlignment="1">
      <alignment horizontal="center" vertical="top"/>
    </xf>
    <xf numFmtId="3" fontId="7" fillId="0" borderId="5" xfId="17" quotePrefix="1" applyNumberFormat="1" applyFont="1" applyBorder="1" applyAlignment="1">
      <alignment horizontal="left" vertical="top" wrapText="1"/>
    </xf>
    <xf numFmtId="0" fontId="7" fillId="0" borderId="5" xfId="17" applyFont="1" applyFill="1" applyBorder="1"/>
    <xf numFmtId="0" fontId="24" fillId="0" borderId="5" xfId="17" quotePrefix="1" applyFont="1" applyFill="1" applyBorder="1" applyAlignment="1">
      <alignment horizontal="left"/>
    </xf>
    <xf numFmtId="0" fontId="24" fillId="0" borderId="5" xfId="17" quotePrefix="1" applyFont="1" applyFill="1" applyBorder="1" applyAlignment="1">
      <alignment horizontal="left" wrapText="1"/>
    </xf>
    <xf numFmtId="0" fontId="7" fillId="0" borderId="5" xfId="17" applyFont="1" applyFill="1" applyBorder="1" applyAlignment="1">
      <alignment vertical="top" wrapText="1"/>
    </xf>
    <xf numFmtId="0" fontId="4" fillId="0" borderId="5" xfId="17" applyFont="1" applyBorder="1" applyAlignment="1">
      <alignment vertical="top"/>
    </xf>
    <xf numFmtId="182" fontId="7" fillId="0" borderId="0" xfId="6" applyNumberFormat="1" applyFont="1" applyFill="1" applyBorder="1" applyAlignment="1">
      <alignment horizontal="center" vertical="top"/>
    </xf>
    <xf numFmtId="0" fontId="2" fillId="0" borderId="0" xfId="17" quotePrefix="1" applyFont="1" applyFill="1" applyAlignment="1">
      <alignment horizontal="left" vertical="top"/>
    </xf>
    <xf numFmtId="0" fontId="5" fillId="0" borderId="0" xfId="17" quotePrefix="1" applyFont="1" applyFill="1" applyAlignment="1">
      <alignment horizontal="left" vertical="top"/>
    </xf>
    <xf numFmtId="0" fontId="6" fillId="6" borderId="1" xfId="17" quotePrefix="1" applyFont="1" applyFill="1" applyBorder="1" applyAlignment="1">
      <alignment horizontal="left" vertical="top" wrapText="1"/>
    </xf>
    <xf numFmtId="0" fontId="2" fillId="0" borderId="0" xfId="17" applyFont="1" applyFill="1" applyAlignment="1">
      <alignment horizontal="left" vertical="top" wrapText="1"/>
    </xf>
    <xf numFmtId="0" fontId="3" fillId="0" borderId="0" xfId="17" applyFont="1" applyAlignment="1">
      <alignment horizontal="left" vertical="top" wrapText="1"/>
    </xf>
    <xf numFmtId="0" fontId="14" fillId="0" borderId="0" xfId="17" applyFont="1" applyFill="1" applyBorder="1" applyAlignment="1">
      <alignment vertical="top"/>
    </xf>
    <xf numFmtId="178" fontId="6" fillId="2" borderId="2" xfId="7" applyNumberFormat="1" applyFont="1" applyFill="1" applyBorder="1" applyAlignment="1">
      <alignment vertical="top" wrapText="1"/>
    </xf>
    <xf numFmtId="178" fontId="6" fillId="2" borderId="2" xfId="7" applyNumberFormat="1" applyFont="1" applyFill="1" applyBorder="1" applyAlignment="1">
      <alignment horizontal="center" vertical="top" wrapText="1"/>
    </xf>
    <xf numFmtId="0" fontId="6" fillId="8" borderId="2" xfId="17" quotePrefix="1" applyFont="1" applyFill="1" applyBorder="1" applyAlignment="1">
      <alignment horizontal="center" vertical="top" wrapText="1"/>
    </xf>
    <xf numFmtId="0" fontId="6" fillId="3" borderId="8" xfId="17" quotePrefix="1" applyFont="1" applyFill="1" applyBorder="1" applyAlignment="1">
      <alignment vertical="top"/>
    </xf>
    <xf numFmtId="0" fontId="4" fillId="0" borderId="0" xfId="16" applyFont="1" applyFill="1" applyAlignment="1">
      <alignment vertical="top"/>
    </xf>
    <xf numFmtId="0" fontId="8" fillId="0" borderId="0" xfId="16" applyFont="1" applyAlignment="1">
      <alignment vertical="top"/>
    </xf>
    <xf numFmtId="0" fontId="6" fillId="3" borderId="4" xfId="16" applyFont="1" applyFill="1" applyBorder="1" applyAlignment="1">
      <alignment vertical="top"/>
    </xf>
    <xf numFmtId="0" fontId="7" fillId="0" borderId="5" xfId="16" quotePrefix="1" applyFont="1" applyFill="1" applyBorder="1" applyAlignment="1">
      <alignment horizontal="left"/>
    </xf>
    <xf numFmtId="182" fontId="7" fillId="0" borderId="5" xfId="5" applyNumberFormat="1" applyFont="1" applyFill="1" applyBorder="1" applyAlignment="1">
      <alignment horizontal="center" vertical="top"/>
    </xf>
    <xf numFmtId="181" fontId="7" fillId="0" borderId="5" xfId="5" applyNumberFormat="1" applyFont="1" applyFill="1" applyBorder="1" applyAlignment="1">
      <alignment horizontal="center" vertical="top"/>
    </xf>
    <xf numFmtId="0" fontId="6" fillId="3" borderId="3" xfId="16" applyFont="1" applyFill="1" applyBorder="1" applyAlignment="1">
      <alignment vertical="top"/>
    </xf>
    <xf numFmtId="182" fontId="4" fillId="0" borderId="5" xfId="5" applyNumberFormat="1" applyFont="1" applyFill="1" applyBorder="1" applyAlignment="1">
      <alignment horizontal="center" vertical="top"/>
    </xf>
    <xf numFmtId="0" fontId="4" fillId="0" borderId="5" xfId="16" applyFont="1" applyBorder="1" applyAlignment="1">
      <alignment vertical="top"/>
    </xf>
    <xf numFmtId="181" fontId="4" fillId="0" borderId="5" xfId="5" applyNumberFormat="1" applyFont="1" applyBorder="1" applyAlignment="1">
      <alignment horizontal="center" vertical="top"/>
    </xf>
    <xf numFmtId="0" fontId="4" fillId="0" borderId="0" xfId="16" applyFont="1" applyBorder="1" applyAlignment="1">
      <alignment vertical="top"/>
    </xf>
    <xf numFmtId="0" fontId="7" fillId="0" borderId="5" xfId="16" quotePrefix="1" applyFont="1" applyFill="1" applyBorder="1" applyAlignment="1">
      <alignment horizontal="left" wrapText="1"/>
    </xf>
    <xf numFmtId="0" fontId="24" fillId="0" borderId="5" xfId="16" applyFont="1" applyBorder="1" applyAlignment="1">
      <alignment vertical="top"/>
    </xf>
    <xf numFmtId="182" fontId="24" fillId="0" borderId="5" xfId="8" applyNumberFormat="1" applyFont="1" applyFill="1" applyBorder="1" applyAlignment="1">
      <alignment horizontal="center" vertical="top"/>
    </xf>
    <xf numFmtId="0" fontId="14" fillId="0" borderId="8" xfId="16" applyFont="1" applyFill="1" applyBorder="1" applyAlignment="1">
      <alignment vertical="top"/>
    </xf>
    <xf numFmtId="0" fontId="14" fillId="0" borderId="8" xfId="16" quotePrefix="1" applyFont="1" applyFill="1" applyBorder="1" applyAlignment="1">
      <alignment horizontal="left" vertical="top"/>
    </xf>
    <xf numFmtId="0" fontId="6" fillId="3" borderId="0" xfId="16" applyFont="1" applyFill="1" applyBorder="1" applyAlignment="1">
      <alignment vertical="top"/>
    </xf>
    <xf numFmtId="178" fontId="6" fillId="2" borderId="2" xfId="5" applyNumberFormat="1" applyFont="1" applyFill="1" applyBorder="1" applyAlignment="1">
      <alignment horizontal="center" vertical="top" wrapText="1"/>
    </xf>
    <xf numFmtId="1" fontId="7" fillId="0" borderId="5" xfId="16" applyNumberFormat="1" applyFont="1" applyFill="1" applyBorder="1" applyAlignment="1">
      <alignment vertical="top"/>
    </xf>
    <xf numFmtId="1" fontId="7" fillId="0" borderId="5" xfId="16" applyNumberFormat="1" applyFont="1" applyFill="1" applyBorder="1" applyAlignment="1">
      <alignment horizontal="left" vertical="top"/>
    </xf>
    <xf numFmtId="0" fontId="7" fillId="0" borderId="5" xfId="16" applyFont="1" applyFill="1" applyBorder="1"/>
    <xf numFmtId="0" fontId="7" fillId="0" borderId="5" xfId="16" quotePrefix="1" applyFont="1" applyFill="1" applyBorder="1" applyAlignment="1">
      <alignment horizontal="left" vertical="top"/>
    </xf>
    <xf numFmtId="1" fontId="4" fillId="0" borderId="5" xfId="16" applyNumberFormat="1" applyFont="1" applyBorder="1" applyAlignment="1">
      <alignment vertical="top"/>
    </xf>
    <xf numFmtId="1" fontId="4" fillId="0" borderId="5" xfId="16" applyNumberFormat="1" applyFont="1" applyBorder="1" applyAlignment="1">
      <alignment horizontal="left" vertical="top"/>
    </xf>
    <xf numFmtId="0" fontId="6" fillId="3" borderId="3" xfId="16" quotePrefix="1" applyFont="1" applyFill="1" applyBorder="1" applyAlignment="1">
      <alignment vertical="top"/>
    </xf>
    <xf numFmtId="181" fontId="6" fillId="3" borderId="4" xfId="14" applyNumberFormat="1" applyFont="1" applyFill="1" applyBorder="1" applyAlignment="1">
      <alignment vertical="top"/>
    </xf>
    <xf numFmtId="0" fontId="24" fillId="0" borderId="6" xfId="16" applyFont="1" applyFill="1" applyBorder="1" applyAlignment="1">
      <alignment vertical="top"/>
    </xf>
    <xf numFmtId="0" fontId="24" fillId="0" borderId="5" xfId="16" applyFont="1" applyFill="1" applyBorder="1" applyAlignment="1">
      <alignment vertical="top" wrapText="1"/>
    </xf>
    <xf numFmtId="181" fontId="24" fillId="0" borderId="5" xfId="8" applyNumberFormat="1" applyFont="1" applyFill="1" applyBorder="1" applyAlignment="1">
      <alignment horizontal="center" vertical="top"/>
    </xf>
    <xf numFmtId="0" fontId="24" fillId="0" borderId="6" xfId="16" quotePrefix="1" applyFont="1" applyFill="1" applyBorder="1" applyAlignment="1">
      <alignment horizontal="left" vertical="top"/>
    </xf>
    <xf numFmtId="0" fontId="24" fillId="0" borderId="5" xfId="16" quotePrefix="1" applyFont="1" applyFill="1" applyBorder="1" applyAlignment="1">
      <alignment horizontal="left" vertical="top" wrapText="1"/>
    </xf>
    <xf numFmtId="0" fontId="7" fillId="0" borderId="0" xfId="16" applyFont="1" applyBorder="1" applyAlignment="1">
      <alignment horizontal="center" vertical="top"/>
    </xf>
    <xf numFmtId="0" fontId="7" fillId="0" borderId="0" xfId="16" applyFont="1" applyBorder="1"/>
    <xf numFmtId="182" fontId="7" fillId="0" borderId="0" xfId="16" applyNumberFormat="1" applyFont="1" applyBorder="1" applyAlignment="1">
      <alignment horizontal="center"/>
    </xf>
    <xf numFmtId="0" fontId="7" fillId="0" borderId="5" xfId="16" applyFont="1" applyFill="1" applyBorder="1" applyAlignment="1"/>
    <xf numFmtId="0" fontId="4" fillId="0" borderId="5" xfId="16" quotePrefix="1" applyFont="1" applyFill="1" applyBorder="1" applyAlignment="1">
      <alignment horizontal="left"/>
    </xf>
    <xf numFmtId="0" fontId="4" fillId="0" borderId="5" xfId="16" applyFont="1" applyFill="1" applyBorder="1" applyAlignment="1"/>
    <xf numFmtId="0" fontId="7" fillId="0" borderId="5" xfId="16" quotePrefix="1" applyFont="1" applyFill="1" applyBorder="1" applyAlignment="1"/>
    <xf numFmtId="0" fontId="4" fillId="0" borderId="0" xfId="16" applyFont="1"/>
    <xf numFmtId="0" fontId="4" fillId="0" borderId="5" xfId="16" applyFont="1" applyFill="1" applyBorder="1"/>
    <xf numFmtId="181" fontId="4" fillId="0" borderId="5" xfId="5" applyNumberFormat="1" applyFont="1" applyFill="1" applyBorder="1" applyAlignment="1">
      <alignment horizontal="center" vertical="top"/>
    </xf>
    <xf numFmtId="0" fontId="4" fillId="0" borderId="5" xfId="16" quotePrefix="1" applyFont="1" applyBorder="1" applyAlignment="1">
      <alignment horizontal="left" vertical="top" wrapText="1"/>
    </xf>
    <xf numFmtId="0" fontId="7" fillId="0" borderId="5" xfId="16" quotePrefix="1" applyFont="1" applyBorder="1" applyAlignment="1">
      <alignment horizontal="left" vertical="top"/>
    </xf>
    <xf numFmtId="0" fontId="4" fillId="0" borderId="5" xfId="16" quotePrefix="1" applyFont="1" applyBorder="1" applyAlignment="1">
      <alignment horizontal="left" vertical="top"/>
    </xf>
    <xf numFmtId="3" fontId="4" fillId="0" borderId="5" xfId="16" applyNumberFormat="1" applyFont="1" applyFill="1" applyBorder="1" applyAlignment="1">
      <alignment horizontal="left" vertical="top" wrapText="1"/>
    </xf>
    <xf numFmtId="0" fontId="6" fillId="3" borderId="1" xfId="16" quotePrefix="1" applyFont="1" applyFill="1" applyBorder="1" applyAlignment="1">
      <alignment horizontal="left" vertical="top"/>
    </xf>
    <xf numFmtId="0" fontId="24" fillId="0" borderId="5" xfId="16" applyFont="1" applyFill="1" applyBorder="1" applyAlignment="1">
      <alignment vertical="top"/>
    </xf>
    <xf numFmtId="0" fontId="24" fillId="0" borderId="5" xfId="16" applyFont="1" applyBorder="1" applyAlignment="1">
      <alignment vertical="top" wrapText="1"/>
    </xf>
    <xf numFmtId="182" fontId="24" fillId="0" borderId="5" xfId="8" quotePrefix="1" applyNumberFormat="1" applyFont="1" applyFill="1" applyBorder="1" applyAlignment="1">
      <alignment horizontal="center" vertical="top"/>
    </xf>
    <xf numFmtId="0" fontId="4" fillId="0" borderId="0" xfId="16" applyFont="1" applyFill="1" applyBorder="1" applyAlignment="1">
      <alignment vertical="top"/>
    </xf>
    <xf numFmtId="0" fontId="24" fillId="0" borderId="5" xfId="16" quotePrefix="1" applyFont="1" applyFill="1" applyBorder="1" applyAlignment="1">
      <alignment horizontal="left" vertical="top"/>
    </xf>
    <xf numFmtId="0" fontId="1" fillId="0" borderId="0" xfId="16" applyBorder="1"/>
    <xf numFmtId="0" fontId="4" fillId="0" borderId="5" xfId="16" applyFont="1" applyFill="1" applyBorder="1" applyAlignment="1">
      <alignment vertical="top"/>
    </xf>
    <xf numFmtId="0" fontId="7" fillId="0" borderId="5" xfId="16" applyFont="1" applyFill="1" applyBorder="1" applyAlignment="1">
      <alignment wrapText="1"/>
    </xf>
    <xf numFmtId="0" fontId="21" fillId="0" borderId="0" xfId="15" quotePrefix="1" applyFont="1" applyAlignment="1" applyProtection="1">
      <alignment horizontal="left" vertical="center"/>
    </xf>
    <xf numFmtId="181" fontId="24" fillId="0" borderId="5" xfId="5" applyNumberFormat="1" applyFont="1" applyBorder="1" applyAlignment="1">
      <alignment horizontal="center" vertical="top"/>
    </xf>
    <xf numFmtId="0" fontId="7" fillId="0" borderId="5" xfId="16" applyFont="1" applyBorder="1" applyAlignment="1">
      <alignment vertical="top"/>
    </xf>
    <xf numFmtId="0" fontId="24" fillId="0" borderId="5" xfId="16" quotePrefix="1" applyFont="1" applyFill="1" applyBorder="1" applyAlignment="1">
      <alignment horizontal="left"/>
    </xf>
    <xf numFmtId="0" fontId="24" fillId="0" borderId="5" xfId="16" quotePrefix="1" applyFont="1" applyFill="1" applyBorder="1" applyAlignment="1">
      <alignment horizontal="left" wrapText="1"/>
    </xf>
    <xf numFmtId="0" fontId="6" fillId="3" borderId="8" xfId="16" applyFont="1" applyFill="1" applyBorder="1" applyAlignment="1">
      <alignment vertical="top"/>
    </xf>
    <xf numFmtId="0" fontId="6" fillId="3" borderId="16" xfId="16" quotePrefix="1" applyFont="1" applyFill="1" applyBorder="1" applyAlignment="1">
      <alignment vertical="top"/>
    </xf>
    <xf numFmtId="0" fontId="24" fillId="0" borderId="5" xfId="16" applyFont="1" applyFill="1" applyBorder="1" applyAlignment="1">
      <alignment horizontal="center" vertical="top"/>
    </xf>
    <xf numFmtId="0" fontId="14" fillId="0" borderId="0" xfId="16" applyFont="1" applyFill="1" applyBorder="1" applyAlignment="1">
      <alignment vertical="top"/>
    </xf>
    <xf numFmtId="0" fontId="14" fillId="0" borderId="0" xfId="16" quotePrefix="1" applyFont="1" applyFill="1" applyBorder="1" applyAlignment="1">
      <alignment horizontal="left" vertical="top"/>
    </xf>
    <xf numFmtId="0" fontId="6" fillId="3" borderId="8" xfId="16" quotePrefix="1" applyFont="1" applyFill="1" applyBorder="1" applyAlignment="1">
      <alignment vertical="top"/>
    </xf>
    <xf numFmtId="1" fontId="24" fillId="0" borderId="5" xfId="16" applyNumberFormat="1" applyFont="1" applyFill="1" applyBorder="1" applyAlignment="1">
      <alignment horizontal="left" vertical="top"/>
    </xf>
    <xf numFmtId="0" fontId="24" fillId="0" borderId="5" xfId="16" applyNumberFormat="1" applyFont="1" applyFill="1" applyBorder="1" applyAlignment="1">
      <alignment horizontal="right" vertical="top"/>
    </xf>
    <xf numFmtId="1" fontId="24" fillId="0" borderId="5" xfId="16" applyNumberFormat="1" applyFont="1" applyFill="1" applyBorder="1" applyAlignment="1">
      <alignment vertical="top"/>
    </xf>
    <xf numFmtId="182" fontId="7" fillId="0" borderId="5" xfId="16" applyNumberFormat="1" applyFont="1" applyBorder="1" applyAlignment="1">
      <alignment vertical="top" wrapText="1"/>
    </xf>
    <xf numFmtId="182" fontId="7" fillId="0" borderId="5" xfId="16" applyNumberFormat="1" applyFont="1" applyFill="1" applyBorder="1" applyAlignment="1">
      <alignment vertical="top" wrapText="1"/>
    </xf>
    <xf numFmtId="182" fontId="24" fillId="0" borderId="7" xfId="5" applyNumberFormat="1" applyFont="1" applyFill="1" applyBorder="1" applyAlignment="1">
      <alignment horizontal="center" vertical="top"/>
    </xf>
    <xf numFmtId="181" fontId="24" fillId="0" borderId="5" xfId="5" applyNumberFormat="1" applyFont="1" applyFill="1" applyBorder="1" applyAlignment="1">
      <alignment horizontal="center" vertical="top" wrapText="1"/>
    </xf>
    <xf numFmtId="182" fontId="24" fillId="0" borderId="5" xfId="5" applyNumberFormat="1" applyFont="1" applyFill="1" applyBorder="1" applyAlignment="1">
      <alignment horizontal="center" vertical="top" wrapText="1"/>
    </xf>
    <xf numFmtId="0" fontId="24" fillId="0" borderId="5" xfId="16" applyFont="1" applyFill="1" applyBorder="1" applyAlignment="1">
      <alignment horizontal="center" vertical="top" wrapText="1"/>
    </xf>
    <xf numFmtId="0" fontId="6" fillId="3" borderId="2" xfId="17" applyFont="1" applyFill="1" applyBorder="1" applyAlignment="1">
      <alignment vertical="top"/>
    </xf>
    <xf numFmtId="0" fontId="17" fillId="3" borderId="4" xfId="16" applyFont="1" applyFill="1" applyBorder="1" applyAlignment="1">
      <alignment vertical="top"/>
    </xf>
    <xf numFmtId="0" fontId="17" fillId="3" borderId="9" xfId="16" applyFont="1" applyFill="1" applyBorder="1" applyAlignment="1">
      <alignment vertical="top"/>
    </xf>
    <xf numFmtId="0" fontId="6" fillId="3" borderId="3" xfId="17" quotePrefix="1" applyFont="1" applyFill="1" applyBorder="1" applyAlignment="1">
      <alignment vertical="top"/>
    </xf>
    <xf numFmtId="0" fontId="6" fillId="3" borderId="13" xfId="17" quotePrefix="1" applyFont="1" applyFill="1" applyBorder="1" applyAlignment="1">
      <alignment vertical="top"/>
    </xf>
    <xf numFmtId="0" fontId="6" fillId="3" borderId="11" xfId="17" quotePrefix="1" applyFont="1" applyFill="1" applyBorder="1" applyAlignment="1">
      <alignment vertical="top"/>
    </xf>
    <xf numFmtId="0" fontId="6" fillId="3" borderId="13" xfId="17" applyFont="1" applyFill="1" applyBorder="1" applyAlignment="1">
      <alignment vertical="top"/>
    </xf>
    <xf numFmtId="0" fontId="6" fillId="3" borderId="1" xfId="17" quotePrefix="1" applyFont="1" applyFill="1" applyBorder="1" applyAlignment="1">
      <alignment vertical="top"/>
    </xf>
    <xf numFmtId="0" fontId="6" fillId="3" borderId="8" xfId="16" quotePrefix="1" applyFont="1" applyFill="1" applyBorder="1" applyAlignment="1">
      <alignment horizontal="left" vertical="top"/>
    </xf>
    <xf numFmtId="0" fontId="13" fillId="0" borderId="0" xfId="17" applyFont="1" applyFill="1" applyAlignment="1">
      <alignment horizontal="left" vertical="top" wrapText="1"/>
    </xf>
    <xf numFmtId="0" fontId="6" fillId="3" borderId="4" xfId="17" applyFont="1" applyFill="1" applyBorder="1" applyAlignment="1">
      <alignment vertical="top"/>
    </xf>
    <xf numFmtId="0" fontId="6" fillId="3" borderId="9" xfId="17" applyFont="1" applyFill="1" applyBorder="1" applyAlignment="1">
      <alignment vertical="top"/>
    </xf>
    <xf numFmtId="0" fontId="7" fillId="0" borderId="0" xfId="17" quotePrefix="1" applyFont="1" applyFill="1" applyBorder="1" applyAlignment="1">
      <alignment horizontal="left" wrapText="1"/>
    </xf>
    <xf numFmtId="0" fontId="24" fillId="0" borderId="5" xfId="16" quotePrefix="1" applyNumberFormat="1" applyFont="1" applyFill="1" applyBorder="1" applyAlignment="1">
      <alignment horizontal="left" vertical="top" wrapText="1"/>
    </xf>
    <xf numFmtId="0" fontId="6" fillId="3" borderId="8" xfId="17" applyFont="1" applyFill="1" applyBorder="1" applyAlignment="1">
      <alignment vertical="top"/>
    </xf>
    <xf numFmtId="0" fontId="4" fillId="0" borderId="0" xfId="26" applyFont="1" applyAlignment="1">
      <alignment vertical="top"/>
    </xf>
    <xf numFmtId="0" fontId="4" fillId="0" borderId="0" xfId="26" applyFont="1" applyFill="1" applyAlignment="1">
      <alignment vertical="top"/>
    </xf>
    <xf numFmtId="0" fontId="6" fillId="2" borderId="1" xfId="26" quotePrefix="1" applyFont="1" applyFill="1" applyBorder="1" applyAlignment="1">
      <alignment horizontal="left" vertical="top"/>
    </xf>
    <xf numFmtId="0" fontId="6" fillId="2" borderId="2" xfId="26" quotePrefix="1" applyFont="1" applyFill="1" applyBorder="1" applyAlignment="1">
      <alignment horizontal="left" vertical="top"/>
    </xf>
    <xf numFmtId="0" fontId="6" fillId="2" borderId="2" xfId="26" quotePrefix="1" applyFont="1" applyFill="1" applyBorder="1" applyAlignment="1">
      <alignment horizontal="left" vertical="top" wrapText="1"/>
    </xf>
    <xf numFmtId="0" fontId="24" fillId="0" borderId="0" xfId="26" quotePrefix="1" applyFont="1" applyFill="1" applyBorder="1" applyAlignment="1">
      <alignment horizontal="left" vertical="top"/>
    </xf>
    <xf numFmtId="0" fontId="4" fillId="0" borderId="0" xfId="26" applyFont="1" applyAlignment="1">
      <alignment vertical="top" wrapText="1"/>
    </xf>
    <xf numFmtId="0" fontId="6" fillId="3" borderId="9" xfId="17" applyFont="1" applyFill="1" applyBorder="1" applyAlignment="1">
      <alignment vertical="top"/>
    </xf>
    <xf numFmtId="0" fontId="4" fillId="0" borderId="6" xfId="17" quotePrefix="1" applyFont="1" applyFill="1" applyBorder="1" applyAlignment="1">
      <alignment horizontal="left" vertical="top"/>
    </xf>
    <xf numFmtId="0" fontId="4" fillId="0" borderId="5" xfId="26" applyFont="1" applyFill="1" applyBorder="1" applyAlignment="1">
      <alignment vertical="top"/>
    </xf>
    <xf numFmtId="0" fontId="4" fillId="0" borderId="5" xfId="26" applyFont="1" applyFill="1" applyBorder="1" applyAlignment="1">
      <alignment vertical="top" wrapText="1"/>
    </xf>
    <xf numFmtId="0" fontId="4" fillId="0" borderId="5" xfId="26" quotePrefix="1" applyFont="1" applyFill="1" applyBorder="1" applyAlignment="1">
      <alignment horizontal="left" vertical="top"/>
    </xf>
    <xf numFmtId="182" fontId="4" fillId="0" borderId="5" xfId="16" applyNumberFormat="1" applyFont="1" applyBorder="1" applyAlignment="1">
      <alignment vertical="top" wrapText="1"/>
    </xf>
    <xf numFmtId="0" fontId="6" fillId="2" borderId="5" xfId="16" quotePrefix="1" applyFont="1" applyFill="1" applyBorder="1" applyAlignment="1">
      <alignment horizontal="left" vertical="top"/>
    </xf>
    <xf numFmtId="0" fontId="6" fillId="2" borderId="5" xfId="16" quotePrefix="1" applyFont="1" applyFill="1" applyBorder="1" applyAlignment="1">
      <alignment horizontal="left" vertical="top" wrapText="1"/>
    </xf>
    <xf numFmtId="0" fontId="7" fillId="0" borderId="0" xfId="17" quotePrefix="1" applyFont="1" applyFill="1" applyBorder="1" applyAlignment="1">
      <alignment horizontal="left" vertical="top"/>
    </xf>
    <xf numFmtId="182" fontId="7" fillId="0" borderId="0" xfId="6" quotePrefix="1" applyNumberFormat="1" applyFont="1" applyFill="1" applyBorder="1" applyAlignment="1">
      <alignment horizontal="center" vertical="top"/>
    </xf>
    <xf numFmtId="181" fontId="7" fillId="0" borderId="0" xfId="6" applyNumberFormat="1" applyFont="1" applyFill="1" applyBorder="1" applyAlignment="1">
      <alignment horizontal="center" vertical="top"/>
    </xf>
    <xf numFmtId="0" fontId="24" fillId="0" borderId="5" xfId="26" quotePrefix="1" applyFont="1" applyFill="1" applyBorder="1" applyAlignment="1">
      <alignment horizontal="left" vertical="top"/>
    </xf>
    <xf numFmtId="0" fontId="24" fillId="0" borderId="5" xfId="26" quotePrefix="1" applyFont="1" applyFill="1" applyBorder="1" applyAlignment="1">
      <alignment horizontal="left" vertical="top" wrapText="1"/>
    </xf>
    <xf numFmtId="0" fontId="24" fillId="0" borderId="5" xfId="17" applyFont="1" applyBorder="1" applyAlignment="1">
      <alignment horizontal="center" vertical="top"/>
    </xf>
    <xf numFmtId="182" fontId="24" fillId="0" borderId="5" xfId="16" applyNumberFormat="1" applyFont="1" applyBorder="1" applyAlignment="1">
      <alignment vertical="top" wrapText="1"/>
    </xf>
    <xf numFmtId="0" fontId="24" fillId="0" borderId="5" xfId="0" applyFont="1" applyFill="1" applyBorder="1" applyAlignment="1">
      <alignment vertical="top"/>
    </xf>
    <xf numFmtId="0" fontId="6" fillId="3" borderId="3" xfId="17" quotePrefix="1" applyFont="1" applyFill="1" applyBorder="1" applyAlignment="1">
      <alignment horizontal="left" vertical="top"/>
    </xf>
    <xf numFmtId="0" fontId="6" fillId="3" borderId="4" xfId="17" applyFont="1" applyFill="1" applyBorder="1" applyAlignment="1">
      <alignment vertical="top"/>
    </xf>
    <xf numFmtId="0" fontId="24" fillId="0" borderId="5" xfId="16" quotePrefix="1" applyFont="1" applyBorder="1" applyAlignment="1">
      <alignment horizontal="left" vertical="top"/>
    </xf>
    <xf numFmtId="182" fontId="24" fillId="0" borderId="6" xfId="5" applyNumberFormat="1" applyFont="1" applyFill="1" applyBorder="1" applyAlignment="1">
      <alignment horizontal="center" vertical="top"/>
    </xf>
    <xf numFmtId="0" fontId="1" fillId="0" borderId="0" xfId="26"/>
    <xf numFmtId="0" fontId="24" fillId="0" borderId="6" xfId="26" quotePrefix="1" applyFont="1" applyFill="1" applyBorder="1" applyAlignment="1">
      <alignment horizontal="left" vertical="top"/>
    </xf>
    <xf numFmtId="0" fontId="24" fillId="0" borderId="6" xfId="26" applyFont="1" applyFill="1" applyBorder="1" applyAlignment="1">
      <alignment vertical="top"/>
    </xf>
    <xf numFmtId="0" fontId="24" fillId="0" borderId="5" xfId="26" applyFont="1" applyFill="1" applyBorder="1" applyAlignment="1">
      <alignment vertical="top" wrapText="1"/>
    </xf>
    <xf numFmtId="0" fontId="24" fillId="0" borderId="5" xfId="26" applyFont="1" applyFill="1" applyBorder="1" applyAlignment="1">
      <alignment vertical="top"/>
    </xf>
    <xf numFmtId="3" fontId="24" fillId="0" borderId="5" xfId="26" quotePrefix="1" applyNumberFormat="1" applyFont="1" applyFill="1" applyBorder="1" applyAlignment="1">
      <alignment horizontal="left" vertical="top" wrapText="1"/>
    </xf>
    <xf numFmtId="0" fontId="6" fillId="3" borderId="8" xfId="16" applyFont="1" applyFill="1" applyBorder="1" applyAlignment="1">
      <alignment vertical="top"/>
    </xf>
    <xf numFmtId="0" fontId="22" fillId="3" borderId="17" xfId="16" applyFont="1" applyFill="1" applyBorder="1" applyAlignment="1">
      <alignment vertical="top"/>
    </xf>
    <xf numFmtId="0" fontId="22" fillId="3" borderId="18" xfId="16" applyFont="1" applyFill="1" applyBorder="1" applyAlignment="1">
      <alignment vertical="top"/>
    </xf>
    <xf numFmtId="0" fontId="22" fillId="3" borderId="16" xfId="16" quotePrefix="1" applyFont="1" applyFill="1" applyBorder="1" applyAlignment="1">
      <alignment horizontal="left" vertical="top"/>
    </xf>
    <xf numFmtId="3" fontId="24" fillId="0" borderId="5" xfId="26" applyNumberFormat="1" applyFont="1" applyFill="1" applyBorder="1" applyAlignment="1">
      <alignment vertical="top" wrapText="1"/>
    </xf>
    <xf numFmtId="0" fontId="24" fillId="0" borderId="5" xfId="0" quotePrefix="1" applyFont="1" applyFill="1" applyBorder="1" applyAlignment="1">
      <alignment horizontal="left" vertical="top"/>
    </xf>
    <xf numFmtId="0" fontId="26" fillId="0" borderId="0" xfId="17" quotePrefix="1" applyFont="1" applyFill="1" applyBorder="1" applyAlignment="1">
      <alignment horizontal="left" vertical="top" wrapText="1"/>
    </xf>
    <xf numFmtId="182" fontId="26" fillId="0" borderId="0" xfId="5" applyNumberFormat="1" applyFont="1" applyFill="1" applyBorder="1" applyAlignment="1">
      <alignment horizontal="center" vertical="top"/>
    </xf>
    <xf numFmtId="181" fontId="26" fillId="0" borderId="0" xfId="5" applyNumberFormat="1" applyFont="1" applyFill="1" applyBorder="1" applyAlignment="1">
      <alignment horizontal="center" vertical="top"/>
    </xf>
    <xf numFmtId="0" fontId="2" fillId="0" borderId="0" xfId="16" applyFont="1" applyAlignment="1">
      <alignment vertical="top"/>
    </xf>
    <xf numFmtId="0" fontId="24" fillId="0" borderId="0" xfId="26" quotePrefix="1" applyFont="1" applyFill="1" applyBorder="1" applyAlignment="1">
      <alignment horizontal="left" vertical="top" wrapText="1"/>
    </xf>
    <xf numFmtId="0" fontId="24" fillId="0" borderId="5" xfId="26" quotePrefix="1" applyFont="1" applyFill="1" applyBorder="1" applyAlignment="1">
      <alignment horizontal="left"/>
    </xf>
    <xf numFmtId="0" fontId="24" fillId="0" borderId="5" xfId="26" quotePrefix="1" applyFont="1" applyFill="1" applyBorder="1" applyAlignment="1">
      <alignment horizontal="left" wrapText="1"/>
    </xf>
    <xf numFmtId="182" fontId="24" fillId="0" borderId="5" xfId="16" applyNumberFormat="1" applyFont="1" applyFill="1" applyBorder="1" applyAlignment="1">
      <alignment horizontal="center" vertical="top" wrapText="1"/>
    </xf>
    <xf numFmtId="182" fontId="24" fillId="0" borderId="5" xfId="16" applyNumberFormat="1" applyFont="1" applyBorder="1" applyAlignment="1">
      <alignment horizontal="center" vertical="top" wrapText="1"/>
    </xf>
    <xf numFmtId="182" fontId="24" fillId="0" borderId="5" xfId="6" applyNumberFormat="1" applyFont="1" applyFill="1" applyBorder="1" applyAlignment="1">
      <alignment horizontal="center"/>
    </xf>
    <xf numFmtId="182" fontId="24" fillId="0" borderId="5" xfId="29" applyNumberFormat="1" applyFont="1" applyFill="1" applyBorder="1" applyAlignment="1">
      <alignment horizontal="center" vertical="top"/>
    </xf>
    <xf numFmtId="182" fontId="4" fillId="0" borderId="0" xfId="16" applyNumberFormat="1" applyFont="1" applyFill="1" applyAlignment="1">
      <alignment vertical="top"/>
    </xf>
    <xf numFmtId="0" fontId="6" fillId="3" borderId="2" xfId="16" applyFont="1" applyFill="1" applyBorder="1" applyAlignment="1">
      <alignment vertical="top"/>
    </xf>
    <xf numFmtId="0" fontId="2" fillId="0" borderId="0" xfId="16" applyFont="1" applyFill="1" applyAlignment="1">
      <alignment horizontal="left" vertical="top" wrapText="1"/>
    </xf>
    <xf numFmtId="0" fontId="26" fillId="0" borderId="0" xfId="17" applyFont="1" applyFill="1" applyBorder="1" applyAlignment="1">
      <alignment vertical="top" wrapText="1"/>
    </xf>
    <xf numFmtId="0" fontId="26" fillId="0" borderId="0" xfId="17" quotePrefix="1" applyFont="1" applyFill="1" applyBorder="1" applyAlignment="1">
      <alignment horizontal="left" vertical="top"/>
    </xf>
    <xf numFmtId="0" fontId="24" fillId="9" borderId="5" xfId="16" applyFont="1" applyFill="1" applyBorder="1" applyAlignment="1">
      <alignment vertical="top"/>
    </xf>
    <xf numFmtId="0" fontId="2" fillId="0" borderId="0" xfId="16" quotePrefix="1" applyFont="1" applyAlignment="1">
      <alignment horizontal="left" vertical="top"/>
    </xf>
    <xf numFmtId="0" fontId="10" fillId="0" borderId="0" xfId="16" applyFont="1" applyBorder="1" applyAlignment="1">
      <alignment horizontal="left"/>
    </xf>
    <xf numFmtId="0" fontId="6" fillId="3" borderId="9" xfId="26" applyFont="1" applyFill="1" applyBorder="1" applyAlignment="1">
      <alignment vertical="top"/>
    </xf>
    <xf numFmtId="0" fontId="6" fillId="3" borderId="11" xfId="17" quotePrefix="1" applyFont="1" applyFill="1" applyBorder="1" applyAlignment="1">
      <alignment horizontal="left" vertical="top"/>
    </xf>
    <xf numFmtId="0" fontId="6" fillId="3" borderId="1" xfId="17" quotePrefix="1" applyFont="1" applyFill="1" applyBorder="1" applyAlignment="1">
      <alignment horizontal="left" vertical="top"/>
    </xf>
    <xf numFmtId="181" fontId="6" fillId="3" borderId="2" xfId="12" applyNumberFormat="1" applyFont="1" applyFill="1" applyBorder="1" applyAlignment="1">
      <alignment vertical="top"/>
    </xf>
    <xf numFmtId="0" fontId="6" fillId="3" borderId="3" xfId="16" quotePrefix="1" applyFont="1" applyFill="1" applyBorder="1" applyAlignment="1">
      <alignment horizontal="left" vertical="top"/>
    </xf>
    <xf numFmtId="1" fontId="24" fillId="0" borderId="5" xfId="16" quotePrefix="1" applyNumberFormat="1" applyFont="1" applyBorder="1" applyAlignment="1">
      <alignment horizontal="left" vertical="top"/>
    </xf>
    <xf numFmtId="1" fontId="24" fillId="0" borderId="5" xfId="16" quotePrefix="1" applyNumberFormat="1" applyFont="1" applyFill="1" applyBorder="1" applyAlignment="1">
      <alignment horizontal="left" vertical="top"/>
    </xf>
    <xf numFmtId="1" fontId="24" fillId="0" borderId="5" xfId="16" applyNumberFormat="1" applyFont="1" applyBorder="1" applyAlignment="1">
      <alignment horizontal="left" vertical="top"/>
    </xf>
    <xf numFmtId="0" fontId="6" fillId="3" borderId="2" xfId="26" applyFont="1" applyFill="1" applyBorder="1" applyAlignment="1">
      <alignment vertical="top"/>
    </xf>
    <xf numFmtId="183" fontId="24" fillId="0" borderId="5" xfId="29" applyNumberFormat="1" applyFont="1" applyFill="1" applyBorder="1" applyAlignment="1">
      <alignment horizontal="center" vertical="top"/>
    </xf>
    <xf numFmtId="181" fontId="24" fillId="0" borderId="5" xfId="29" applyNumberFormat="1" applyFont="1" applyFill="1" applyBorder="1" applyAlignment="1">
      <alignment horizontal="center"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0" fontId="6" fillId="3" borderId="4" xfId="16" applyFont="1" applyFill="1" applyBorder="1" applyAlignment="1">
      <alignment vertical="top"/>
    </xf>
    <xf numFmtId="0" fontId="6" fillId="3" borderId="9" xfId="16" applyFont="1" applyFill="1" applyBorder="1" applyAlignment="1">
      <alignment vertical="top"/>
    </xf>
    <xf numFmtId="0" fontId="2" fillId="0" borderId="0" xfId="16" applyFont="1" applyFill="1" applyAlignment="1">
      <alignment vertical="top"/>
    </xf>
    <xf numFmtId="0" fontId="13" fillId="0" borderId="0" xfId="26" applyFont="1" applyFill="1" applyAlignment="1">
      <alignment vertical="top"/>
    </xf>
    <xf numFmtId="0" fontId="6" fillId="3" borderId="20" xfId="17" quotePrefix="1" applyFont="1" applyFill="1" applyBorder="1" applyAlignment="1">
      <alignment vertical="top"/>
    </xf>
    <xf numFmtId="0" fontId="0" fillId="6" borderId="20" xfId="0" applyFill="1" applyBorder="1" applyAlignment="1">
      <alignment vertical="top"/>
    </xf>
    <xf numFmtId="182" fontId="24" fillId="0" borderId="0" xfId="29" applyNumberFormat="1" applyFont="1" applyFill="1" applyBorder="1" applyAlignment="1">
      <alignment horizontal="center" vertical="top"/>
    </xf>
    <xf numFmtId="0" fontId="46" fillId="0" borderId="0" xfId="16" applyFont="1" applyAlignment="1">
      <alignment vertical="top"/>
    </xf>
    <xf numFmtId="0" fontId="26" fillId="0" borderId="0" xfId="16" applyFont="1" applyFill="1" applyBorder="1" applyAlignment="1">
      <alignment vertical="top"/>
    </xf>
    <xf numFmtId="0" fontId="26" fillId="0" borderId="0" xfId="16" applyFont="1" applyFill="1" applyBorder="1" applyAlignment="1">
      <alignment vertical="top" wrapText="1"/>
    </xf>
    <xf numFmtId="0" fontId="26" fillId="0" borderId="0" xfId="16" applyNumberFormat="1" applyFont="1" applyFill="1" applyBorder="1" applyAlignment="1">
      <alignment horizontal="right" vertical="top"/>
    </xf>
    <xf numFmtId="1" fontId="26" fillId="0" borderId="0" xfId="16" applyNumberFormat="1" applyFont="1" applyFill="1" applyBorder="1" applyAlignment="1">
      <alignment vertical="top"/>
    </xf>
    <xf numFmtId="0" fontId="24" fillId="0" borderId="0" xfId="16" applyFont="1" applyAlignment="1">
      <alignment vertical="top"/>
    </xf>
    <xf numFmtId="0" fontId="6" fillId="6" borderId="3" xfId="17" quotePrefix="1" applyFont="1" applyFill="1" applyBorder="1" applyAlignment="1">
      <alignment horizontal="left" vertical="top"/>
    </xf>
    <xf numFmtId="0" fontId="6" fillId="6" borderId="4" xfId="17" applyFont="1" applyFill="1" applyBorder="1" applyAlignment="1">
      <alignment vertical="top"/>
    </xf>
    <xf numFmtId="0" fontId="46" fillId="0" borderId="0" xfId="16" quotePrefix="1" applyFont="1" applyAlignment="1">
      <alignment horizontal="left" vertical="top"/>
    </xf>
    <xf numFmtId="0" fontId="4" fillId="0" borderId="0" xfId="16" applyFont="1" applyBorder="1" applyAlignment="1">
      <alignment vertical="top" wrapText="1"/>
    </xf>
    <xf numFmtId="0" fontId="6" fillId="3" borderId="5" xfId="26" applyFont="1" applyFill="1" applyBorder="1" applyAlignment="1">
      <alignment vertical="top"/>
    </xf>
    <xf numFmtId="0" fontId="2" fillId="0" borderId="0" xfId="16" quotePrefix="1" applyFont="1" applyFill="1" applyBorder="1" applyAlignment="1">
      <alignment horizontal="left" vertical="top"/>
    </xf>
    <xf numFmtId="0" fontId="0" fillId="0" borderId="0" xfId="0" applyBorder="1"/>
    <xf numFmtId="0" fontId="24" fillId="0" borderId="0" xfId="26" applyFont="1" applyFill="1" applyBorder="1" applyAlignment="1">
      <alignment vertical="top"/>
    </xf>
    <xf numFmtId="0" fontId="24" fillId="0" borderId="13" xfId="26" applyFont="1" applyFill="1" applyBorder="1" applyAlignment="1">
      <alignment vertical="top"/>
    </xf>
    <xf numFmtId="182" fontId="24" fillId="0" borderId="14" xfId="8" applyNumberFormat="1" applyFont="1" applyFill="1" applyBorder="1" applyAlignment="1">
      <alignment horizontal="center" vertical="top"/>
    </xf>
    <xf numFmtId="181" fontId="24" fillId="0" borderId="15" xfId="8" applyNumberFormat="1" applyFont="1" applyFill="1" applyBorder="1" applyAlignment="1">
      <alignment horizontal="center" vertical="top"/>
    </xf>
    <xf numFmtId="0" fontId="6" fillId="3" borderId="0" xfId="16" quotePrefix="1" applyFont="1" applyFill="1" applyBorder="1" applyAlignment="1">
      <alignment horizontal="left"/>
    </xf>
    <xf numFmtId="0" fontId="6" fillId="6" borderId="0" xfId="17" quotePrefix="1" applyFont="1" applyFill="1" applyBorder="1" applyAlignment="1">
      <alignment horizontal="left"/>
    </xf>
    <xf numFmtId="0" fontId="6" fillId="6" borderId="6" xfId="26" quotePrefix="1" applyFont="1" applyFill="1" applyBorder="1" applyAlignment="1">
      <alignment horizontal="left" vertical="top"/>
    </xf>
    <xf numFmtId="0" fontId="6" fillId="6" borderId="3" xfId="26" quotePrefix="1" applyFont="1" applyFill="1" applyBorder="1" applyAlignment="1">
      <alignment horizontal="left" vertical="top"/>
    </xf>
    <xf numFmtId="0" fontId="6" fillId="6" borderId="3" xfId="16" quotePrefix="1" applyFont="1" applyFill="1" applyBorder="1" applyAlignment="1">
      <alignment horizontal="left" vertical="top"/>
    </xf>
    <xf numFmtId="0" fontId="6" fillId="6" borderId="3" xfId="0" quotePrefix="1" applyFont="1" applyFill="1" applyBorder="1" applyAlignment="1">
      <alignment horizontal="left" vertical="top"/>
    </xf>
    <xf numFmtId="0" fontId="6" fillId="6" borderId="0" xfId="16" quotePrefix="1" applyFont="1" applyFill="1" applyBorder="1" applyAlignment="1">
      <alignment horizontal="left"/>
    </xf>
    <xf numFmtId="0" fontId="17" fillId="6" borderId="3" xfId="16" quotePrefix="1" applyFont="1" applyFill="1" applyBorder="1" applyAlignment="1">
      <alignment horizontal="left" vertical="top"/>
    </xf>
    <xf numFmtId="0" fontId="6" fillId="6" borderId="1" xfId="16" applyFont="1" applyFill="1" applyBorder="1" applyAlignment="1">
      <alignment vertical="top"/>
    </xf>
    <xf numFmtId="0" fontId="6" fillId="6" borderId="16" xfId="16" quotePrefix="1" applyFont="1" applyFill="1" applyBorder="1" applyAlignment="1">
      <alignment horizontal="left" vertical="top"/>
    </xf>
    <xf numFmtId="0" fontId="25" fillId="6" borderId="3" xfId="16" quotePrefix="1" applyFont="1" applyFill="1" applyBorder="1" applyAlignment="1">
      <alignment horizontal="left" vertical="top"/>
    </xf>
    <xf numFmtId="0" fontId="6" fillId="6" borderId="14" xfId="16" quotePrefix="1" applyFont="1" applyFill="1" applyBorder="1" applyAlignment="1">
      <alignment horizontal="left" vertical="top"/>
    </xf>
    <xf numFmtId="0" fontId="47" fillId="0" borderId="0" xfId="17" quotePrefix="1" applyFont="1" applyFill="1" applyBorder="1" applyAlignment="1">
      <alignment horizontal="left" vertical="top"/>
    </xf>
    <xf numFmtId="0" fontId="24" fillId="0" borderId="0" xfId="17" quotePrefix="1" applyFont="1" applyFill="1" applyBorder="1" applyAlignment="1">
      <alignment horizontal="left"/>
    </xf>
    <xf numFmtId="0" fontId="3" fillId="0" borderId="0" xfId="17" applyFill="1"/>
    <xf numFmtId="0" fontId="24" fillId="0" borderId="5" xfId="0" applyFont="1" applyFill="1" applyBorder="1" applyAlignment="1">
      <alignment wrapText="1"/>
    </xf>
    <xf numFmtId="0" fontId="24" fillId="0" borderId="5" xfId="0" quotePrefix="1" applyFont="1" applyFill="1" applyBorder="1" applyAlignment="1">
      <alignment horizontal="left" wrapText="1"/>
    </xf>
    <xf numFmtId="49" fontId="7" fillId="0" borderId="5" xfId="16" applyNumberFormat="1" applyFont="1" applyFill="1" applyBorder="1" applyAlignment="1">
      <alignment vertical="top" wrapText="1"/>
    </xf>
    <xf numFmtId="178" fontId="6" fillId="2" borderId="2" xfId="5" quotePrefix="1" applyNumberFormat="1" applyFont="1" applyFill="1" applyBorder="1" applyAlignment="1">
      <alignment horizontal="left" vertical="top" wrapText="1"/>
    </xf>
    <xf numFmtId="0" fontId="24" fillId="0" borderId="5" xfId="16" applyFont="1" applyFill="1" applyBorder="1"/>
    <xf numFmtId="37" fontId="24" fillId="0" borderId="5" xfId="5" applyNumberFormat="1" applyFont="1" applyBorder="1" applyAlignment="1">
      <alignment horizontal="right"/>
    </xf>
    <xf numFmtId="1" fontId="24" fillId="0" borderId="5" xfId="16" applyNumberFormat="1" applyFont="1" applyBorder="1" applyAlignment="1">
      <alignment vertical="top"/>
    </xf>
    <xf numFmtId="0" fontId="24" fillId="0" borderId="6" xfId="16" quotePrefix="1" applyFont="1" applyFill="1" applyBorder="1" applyAlignment="1">
      <alignment horizontal="left"/>
    </xf>
    <xf numFmtId="0" fontId="24" fillId="0" borderId="6" xfId="16" applyNumberFormat="1" applyFont="1" applyFill="1" applyBorder="1" applyAlignment="1">
      <alignment vertical="top" wrapText="1"/>
    </xf>
    <xf numFmtId="0" fontId="18" fillId="0" borderId="0" xfId="16" quotePrefix="1" applyFont="1" applyFill="1" applyBorder="1" applyAlignment="1">
      <alignment vertical="top"/>
    </xf>
    <xf numFmtId="0" fontId="18" fillId="0" borderId="0" xfId="16" applyFont="1" applyFill="1" applyBorder="1" applyAlignment="1">
      <alignment vertical="top"/>
    </xf>
    <xf numFmtId="0" fontId="24" fillId="0" borderId="0" xfId="0" applyFont="1" applyAlignment="1">
      <alignment vertical="center" wrapText="1"/>
    </xf>
    <xf numFmtId="0" fontId="5" fillId="0" borderId="8" xfId="16" quotePrefix="1" applyFont="1" applyFill="1" applyBorder="1" applyAlignment="1">
      <alignment horizontal="left" vertical="top"/>
    </xf>
    <xf numFmtId="0" fontId="22" fillId="3" borderId="5" xfId="16" applyFont="1" applyFill="1" applyBorder="1" applyAlignment="1">
      <alignment vertical="top"/>
    </xf>
    <xf numFmtId="0" fontId="6" fillId="3" borderId="5" xfId="16" applyFont="1" applyFill="1" applyBorder="1" applyAlignment="1">
      <alignment vertical="top"/>
    </xf>
    <xf numFmtId="0" fontId="6" fillId="3" borderId="6" xfId="16" applyFont="1" applyFill="1" applyBorder="1" applyAlignment="1">
      <alignment vertical="top"/>
    </xf>
    <xf numFmtId="0" fontId="6" fillId="3" borderId="6" xfId="16" quotePrefix="1" applyFont="1" applyFill="1" applyBorder="1" applyAlignment="1">
      <alignment vertical="top"/>
    </xf>
    <xf numFmtId="0" fontId="6" fillId="6" borderId="6" xfId="16" quotePrefix="1" applyFont="1" applyFill="1" applyBorder="1" applyAlignment="1">
      <alignment horizontal="left" vertical="top"/>
    </xf>
    <xf numFmtId="0" fontId="6" fillId="3" borderId="6" xfId="16" quotePrefix="1" applyFont="1" applyFill="1" applyBorder="1" applyAlignment="1">
      <alignment horizontal="left" vertical="top"/>
    </xf>
    <xf numFmtId="0" fontId="6" fillId="2" borderId="0" xfId="16" quotePrefix="1" applyFont="1" applyFill="1" applyBorder="1" applyAlignment="1">
      <alignment horizontal="left" vertical="top" wrapText="1"/>
    </xf>
    <xf numFmtId="0" fontId="24" fillId="0" borderId="6" xfId="16" applyFont="1" applyBorder="1" applyAlignment="1">
      <alignment vertical="top"/>
    </xf>
    <xf numFmtId="0" fontId="24" fillId="0" borderId="6" xfId="16" quotePrefix="1" applyFont="1" applyFill="1" applyBorder="1" applyAlignment="1">
      <alignment horizontal="left" wrapText="1"/>
    </xf>
    <xf numFmtId="0" fontId="24" fillId="0" borderId="6" xfId="16" applyFont="1" applyFill="1" applyBorder="1" applyAlignment="1">
      <alignment vertical="top" wrapText="1"/>
    </xf>
    <xf numFmtId="0" fontId="24" fillId="0" borderId="6" xfId="16" quotePrefix="1" applyNumberFormat="1" applyFont="1" applyFill="1" applyBorder="1" applyAlignment="1">
      <alignment horizontal="left" vertical="top" wrapText="1"/>
    </xf>
    <xf numFmtId="49" fontId="24" fillId="0" borderId="5" xfId="16" applyNumberFormat="1" applyFont="1" applyFill="1" applyBorder="1" applyAlignment="1">
      <alignment vertical="top" wrapText="1"/>
    </xf>
    <xf numFmtId="181" fontId="24" fillId="0" borderId="6" xfId="5" applyNumberFormat="1" applyFont="1" applyBorder="1" applyAlignment="1">
      <alignment horizontal="center" vertical="top"/>
    </xf>
    <xf numFmtId="0" fontId="24" fillId="0" borderId="19" xfId="16" quotePrefix="1" applyFont="1" applyFill="1" applyBorder="1" applyAlignment="1">
      <alignment horizontal="left" vertical="top"/>
    </xf>
    <xf numFmtId="181" fontId="24" fillId="0" borderId="6" xfId="5" applyNumberFormat="1" applyFont="1" applyFill="1" applyBorder="1" applyAlignment="1">
      <alignment horizontal="center" vertical="top"/>
    </xf>
    <xf numFmtId="0" fontId="4" fillId="0" borderId="0" xfId="17" applyFont="1" applyBorder="1" applyAlignment="1">
      <alignment vertical="top"/>
    </xf>
    <xf numFmtId="0" fontId="2" fillId="0" borderId="0" xfId="17" quotePrefix="1" applyFont="1" applyFill="1" applyBorder="1" applyAlignment="1">
      <alignment horizontal="left" vertical="top"/>
    </xf>
    <xf numFmtId="0" fontId="4" fillId="0" borderId="0" xfId="17" applyFont="1" applyBorder="1" applyAlignment="1">
      <alignment vertical="top" wrapText="1"/>
    </xf>
    <xf numFmtId="0" fontId="6" fillId="2" borderId="6" xfId="16" quotePrefix="1" applyFont="1" applyFill="1" applyBorder="1" applyAlignment="1">
      <alignment horizontal="left" vertical="top"/>
    </xf>
    <xf numFmtId="0" fontId="24" fillId="0" borderId="6" xfId="17" quotePrefix="1" applyFont="1" applyFill="1" applyBorder="1" applyAlignment="1">
      <alignment horizontal="left" vertical="top" wrapText="1"/>
    </xf>
    <xf numFmtId="0" fontId="5" fillId="0" borderId="0" xfId="16" quotePrefix="1" applyFont="1" applyFill="1" applyBorder="1" applyAlignment="1">
      <alignment horizontal="left" vertical="top"/>
    </xf>
    <xf numFmtId="0" fontId="6" fillId="6" borderId="6" xfId="16" applyFont="1" applyFill="1" applyBorder="1" applyAlignment="1">
      <alignment vertical="top"/>
    </xf>
    <xf numFmtId="181" fontId="24" fillId="0" borderId="19" xfId="5" applyNumberFormat="1" applyFont="1" applyFill="1" applyBorder="1" applyAlignment="1">
      <alignment horizontal="center" vertical="top"/>
    </xf>
    <xf numFmtId="0" fontId="24" fillId="0" borderId="30" xfId="26" quotePrefix="1" applyFont="1" applyFill="1" applyBorder="1" applyAlignment="1">
      <alignment horizontal="left" vertical="top"/>
    </xf>
    <xf numFmtId="0" fontId="4" fillId="0" borderId="0" xfId="16" quotePrefix="1" applyFont="1" applyAlignment="1">
      <alignment horizontal="left" vertical="top" wrapText="1"/>
    </xf>
    <xf numFmtId="0" fontId="1" fillId="0" borderId="0" xfId="16" applyFont="1" applyAlignment="1">
      <alignment horizontal="left" vertical="top" wrapText="1"/>
    </xf>
    <xf numFmtId="0" fontId="24" fillId="0" borderId="5" xfId="26" quotePrefix="1" applyFont="1" applyFill="1" applyBorder="1" applyAlignment="1">
      <alignment horizontal="right" vertical="top" wrapText="1"/>
    </xf>
    <xf numFmtId="0" fontId="1" fillId="0" borderId="0" xfId="16" applyFont="1" applyAlignment="1">
      <alignment horizontal="left" vertical="top" wrapText="1"/>
    </xf>
    <xf numFmtId="0" fontId="6" fillId="3" borderId="6" xfId="26" quotePrefix="1" applyFont="1" applyFill="1" applyBorder="1" applyAlignment="1">
      <alignment vertical="top"/>
    </xf>
    <xf numFmtId="0" fontId="1" fillId="0" borderId="0" xfId="16" applyFont="1" applyAlignment="1">
      <alignment horizontal="left" vertical="top" wrapText="1"/>
    </xf>
    <xf numFmtId="0" fontId="26" fillId="0" borderId="0" xfId="26" quotePrefix="1" applyFont="1" applyFill="1" applyBorder="1" applyAlignment="1">
      <alignment horizontal="left" vertical="top"/>
    </xf>
    <xf numFmtId="0" fontId="26" fillId="0" borderId="0" xfId="26" applyFont="1" applyFill="1" applyBorder="1" applyAlignment="1">
      <alignment vertical="top" wrapText="1"/>
    </xf>
    <xf numFmtId="0" fontId="26" fillId="0" borderId="0" xfId="26" quotePrefix="1" applyFont="1" applyFill="1" applyBorder="1" applyAlignment="1">
      <alignment horizontal="left" vertical="top" wrapText="1"/>
    </xf>
    <xf numFmtId="0" fontId="52" fillId="0" borderId="8" xfId="16" quotePrefix="1" applyFont="1" applyFill="1" applyBorder="1" applyAlignment="1">
      <alignment horizontal="left" vertical="top"/>
    </xf>
    <xf numFmtId="0" fontId="6" fillId="3" borderId="31" xfId="17" quotePrefix="1" applyFont="1" applyFill="1" applyBorder="1" applyAlignment="1">
      <alignment horizontal="left" vertical="top"/>
    </xf>
    <xf numFmtId="0" fontId="6" fillId="3" borderId="32" xfId="17" quotePrefix="1" applyFont="1" applyFill="1" applyBorder="1" applyAlignment="1">
      <alignment horizontal="left" vertical="top"/>
    </xf>
    <xf numFmtId="0" fontId="24" fillId="0" borderId="6" xfId="26" quotePrefix="1" applyFont="1" applyFill="1" applyBorder="1" applyAlignment="1">
      <alignment horizontal="left" vertical="top" wrapText="1"/>
    </xf>
    <xf numFmtId="0" fontId="26" fillId="0" borderId="0" xfId="16" applyFont="1" applyFill="1" applyAlignment="1">
      <alignment vertical="top"/>
    </xf>
    <xf numFmtId="0" fontId="1" fillId="0" borderId="0" xfId="16" applyFont="1" applyAlignment="1">
      <alignment horizontal="left" vertical="top" wrapText="1"/>
    </xf>
    <xf numFmtId="181" fontId="24" fillId="0" borderId="16" xfId="8" applyNumberFormat="1" applyFont="1" applyFill="1" applyBorder="1" applyAlignment="1">
      <alignment horizontal="center" vertical="top"/>
    </xf>
    <xf numFmtId="0" fontId="24" fillId="0" borderId="7" xfId="26" applyFont="1" applyFill="1" applyBorder="1" applyAlignment="1">
      <alignment vertical="top"/>
    </xf>
    <xf numFmtId="0" fontId="24" fillId="0" borderId="7" xfId="26" applyFont="1" applyFill="1" applyBorder="1" applyAlignment="1">
      <alignment vertical="top" wrapText="1"/>
    </xf>
    <xf numFmtId="0" fontId="26" fillId="0" borderId="0" xfId="26" applyFont="1" applyFill="1" applyBorder="1" applyAlignment="1">
      <alignment vertical="top"/>
    </xf>
    <xf numFmtId="0" fontId="24" fillId="0" borderId="0" xfId="26" applyFont="1" applyFill="1" applyBorder="1" applyAlignment="1">
      <alignment vertical="top" wrapText="1"/>
    </xf>
    <xf numFmtId="0" fontId="3" fillId="0" borderId="0" xfId="17" applyBorder="1"/>
    <xf numFmtId="0" fontId="5" fillId="0" borderId="0" xfId="17" quotePrefix="1" applyFont="1" applyFill="1" applyBorder="1" applyAlignment="1">
      <alignment horizontal="left" vertical="top"/>
    </xf>
    <xf numFmtId="49" fontId="4" fillId="0" borderId="0" xfId="17" applyNumberFormat="1" applyFont="1" applyBorder="1" applyAlignment="1">
      <alignment vertical="top"/>
    </xf>
    <xf numFmtId="0" fontId="3" fillId="0" borderId="0" xfId="16" applyFont="1" applyBorder="1" applyAlignment="1">
      <alignment horizontal="left" vertical="top" wrapText="1"/>
    </xf>
    <xf numFmtId="0" fontId="1" fillId="0" borderId="0" xfId="16" applyFill="1"/>
    <xf numFmtId="0" fontId="1" fillId="0" borderId="0" xfId="16" applyFont="1" applyFill="1" applyAlignment="1">
      <alignment horizontal="left" vertical="top" wrapText="1"/>
    </xf>
    <xf numFmtId="0" fontId="7" fillId="0" borderId="5" xfId="17" applyFont="1" applyFill="1" applyBorder="1" applyAlignment="1">
      <alignment horizontal="center" vertical="top"/>
    </xf>
    <xf numFmtId="0" fontId="24" fillId="0" borderId="5" xfId="17" applyFont="1" applyFill="1" applyBorder="1" applyAlignment="1">
      <alignment horizontal="center" vertical="top"/>
    </xf>
    <xf numFmtId="0" fontId="4" fillId="43" borderId="0" xfId="26" applyFont="1" applyFill="1" applyAlignment="1">
      <alignment vertical="top"/>
    </xf>
    <xf numFmtId="0" fontId="0" fillId="0" borderId="0" xfId="0" applyAlignment="1">
      <alignment vertical="center"/>
    </xf>
    <xf numFmtId="181" fontId="4" fillId="0" borderId="5" xfId="8" applyNumberFormat="1" applyFont="1" applyFill="1" applyBorder="1" applyAlignment="1">
      <alignment horizontal="center" vertical="top"/>
    </xf>
    <xf numFmtId="0" fontId="4" fillId="0" borderId="5" xfId="26" quotePrefix="1" applyFont="1" applyFill="1" applyBorder="1" applyAlignment="1">
      <alignment horizontal="left" vertical="top" wrapText="1"/>
    </xf>
    <xf numFmtId="183" fontId="4" fillId="0" borderId="5" xfId="8" applyNumberFormat="1" applyFont="1" applyFill="1" applyBorder="1" applyAlignment="1">
      <alignment horizontal="center" vertical="top"/>
    </xf>
    <xf numFmtId="0" fontId="1" fillId="0" borderId="0" xfId="17" applyFont="1"/>
    <xf numFmtId="0" fontId="4" fillId="0" borderId="5" xfId="26" applyNumberFormat="1" applyFont="1" applyFill="1" applyBorder="1" applyAlignment="1">
      <alignment horizontal="right" vertical="top"/>
    </xf>
    <xf numFmtId="1" fontId="4" fillId="0" borderId="5" xfId="26" applyNumberFormat="1" applyFont="1" applyFill="1" applyBorder="1" applyAlignment="1">
      <alignment vertical="top"/>
    </xf>
    <xf numFmtId="0" fontId="4" fillId="0" borderId="0" xfId="26" applyFont="1" applyBorder="1" applyAlignment="1">
      <alignment vertical="top"/>
    </xf>
    <xf numFmtId="0" fontId="4" fillId="0" borderId="0" xfId="26" applyFont="1" applyFill="1" applyBorder="1" applyAlignment="1">
      <alignment vertical="top"/>
    </xf>
    <xf numFmtId="0" fontId="24" fillId="0" borderId="6" xfId="26" applyFont="1" applyFill="1" applyBorder="1" applyAlignment="1">
      <alignment vertical="top" wrapText="1"/>
    </xf>
    <xf numFmtId="0" fontId="8" fillId="4" borderId="18" xfId="16" applyFont="1" applyFill="1" applyBorder="1" applyAlignment="1">
      <alignment horizontal="left" vertical="center" indent="1"/>
    </xf>
    <xf numFmtId="0" fontId="8" fillId="4" borderId="17" xfId="16" applyFont="1" applyFill="1" applyBorder="1" applyAlignment="1">
      <alignment horizontal="left" vertical="center" indent="1"/>
    </xf>
    <xf numFmtId="0" fontId="8" fillId="4" borderId="16" xfId="16" quotePrefix="1" applyFont="1" applyFill="1" applyBorder="1" applyAlignment="1">
      <alignment horizontal="left" vertical="center"/>
    </xf>
    <xf numFmtId="182" fontId="24" fillId="0" borderId="6" xfId="5" applyNumberFormat="1" applyFont="1" applyFill="1" applyBorder="1" applyAlignment="1">
      <alignment horizontal="center" vertical="top" wrapText="1"/>
    </xf>
    <xf numFmtId="0" fontId="24" fillId="0" borderId="6" xfId="16" applyFont="1" applyFill="1" applyBorder="1" applyAlignment="1">
      <alignment horizontal="center" vertical="top" wrapText="1"/>
    </xf>
    <xf numFmtId="0" fontId="8" fillId="4" borderId="20" xfId="16" applyFont="1" applyFill="1" applyBorder="1" applyAlignment="1">
      <alignment horizontal="left" vertical="center" indent="1"/>
    </xf>
    <xf numFmtId="0" fontId="8" fillId="4" borderId="36" xfId="16" quotePrefix="1" applyFont="1" applyFill="1" applyBorder="1" applyAlignment="1">
      <alignment horizontal="left" vertical="center"/>
    </xf>
    <xf numFmtId="181" fontId="6" fillId="3" borderId="4" xfId="14" applyNumberFormat="1" applyFont="1" applyFill="1" applyBorder="1" applyAlignment="1">
      <alignment vertical="center"/>
    </xf>
    <xf numFmtId="181" fontId="6" fillId="3" borderId="2" xfId="14" applyNumberFormat="1" applyFont="1" applyFill="1" applyBorder="1" applyAlignment="1">
      <alignment vertical="center"/>
    </xf>
    <xf numFmtId="0" fontId="6" fillId="3" borderId="1" xfId="16" quotePrefix="1" applyFont="1" applyFill="1" applyBorder="1" applyAlignment="1">
      <alignment horizontal="left" vertical="center"/>
    </xf>
    <xf numFmtId="0" fontId="24" fillId="0" borderId="6" xfId="16" quotePrefix="1" applyFont="1" applyFill="1" applyBorder="1" applyAlignment="1">
      <alignment horizontal="left" vertical="top" wrapText="1"/>
    </xf>
    <xf numFmtId="176" fontId="24" fillId="0" borderId="6" xfId="5" applyNumberFormat="1" applyFont="1" applyFill="1" applyBorder="1" applyAlignment="1">
      <alignment horizontal="center" vertical="top" wrapText="1"/>
    </xf>
    <xf numFmtId="176" fontId="24" fillId="0" borderId="5" xfId="5" applyNumberFormat="1" applyFont="1" applyFill="1" applyBorder="1" applyAlignment="1">
      <alignment horizontal="center" vertical="top" wrapText="1"/>
    </xf>
    <xf numFmtId="0" fontId="6" fillId="3" borderId="6" xfId="26" quotePrefix="1" applyFont="1" applyFill="1" applyBorder="1" applyAlignment="1">
      <alignment horizontal="left" vertical="top"/>
    </xf>
    <xf numFmtId="0" fontId="24" fillId="0" borderId="19" xfId="26" applyFont="1" applyFill="1" applyBorder="1" applyAlignment="1">
      <alignment vertical="top" wrapText="1"/>
    </xf>
    <xf numFmtId="182" fontId="24" fillId="0" borderId="6" xfId="8" applyNumberFormat="1" applyFont="1" applyFill="1" applyBorder="1" applyAlignment="1">
      <alignment horizontal="center" vertical="top"/>
    </xf>
    <xf numFmtId="0" fontId="58" fillId="0" borderId="0" xfId="0" applyFont="1" applyAlignment="1">
      <alignment vertical="center"/>
    </xf>
    <xf numFmtId="0" fontId="59" fillId="0" borderId="0" xfId="0" applyFont="1" applyAlignment="1">
      <alignment vertical="center"/>
    </xf>
    <xf numFmtId="0" fontId="25" fillId="6" borderId="3" xfId="0" applyFont="1" applyFill="1" applyBorder="1"/>
    <xf numFmtId="0" fontId="25" fillId="6" borderId="4" xfId="0" applyFont="1" applyFill="1" applyBorder="1"/>
    <xf numFmtId="0" fontId="25" fillId="6" borderId="16" xfId="0" applyFont="1" applyFill="1" applyBorder="1" applyAlignment="1">
      <alignment vertical="center"/>
    </xf>
    <xf numFmtId="0" fontId="25" fillId="6" borderId="17" xfId="0" applyFont="1" applyFill="1" applyBorder="1" applyAlignment="1">
      <alignment vertical="center"/>
    </xf>
    <xf numFmtId="0" fontId="1" fillId="0" borderId="0" xfId="16" applyFont="1" applyAlignment="1">
      <alignment horizontal="left" vertical="top" wrapText="1"/>
    </xf>
    <xf numFmtId="0" fontId="8" fillId="44" borderId="36" xfId="26" quotePrefix="1" applyFont="1" applyFill="1" applyBorder="1" applyAlignment="1">
      <alignment horizontal="left" vertical="center"/>
    </xf>
    <xf numFmtId="0" fontId="8" fillId="44" borderId="20" xfId="26" applyFont="1" applyFill="1" applyBorder="1" applyAlignment="1">
      <alignment horizontal="left" vertical="center" indent="1"/>
    </xf>
    <xf numFmtId="0" fontId="55" fillId="45" borderId="3" xfId="26" quotePrefix="1" applyFont="1" applyFill="1" applyBorder="1" applyAlignment="1">
      <alignment horizontal="left" vertical="center"/>
    </xf>
    <xf numFmtId="0" fontId="6" fillId="6" borderId="39" xfId="16" quotePrefix="1" applyFont="1" applyFill="1" applyBorder="1" applyAlignment="1">
      <alignment horizontal="left" vertical="top"/>
    </xf>
    <xf numFmtId="0" fontId="6" fillId="3" borderId="40" xfId="16" applyFont="1" applyFill="1" applyBorder="1" applyAlignment="1">
      <alignment vertical="top"/>
    </xf>
    <xf numFmtId="0" fontId="6" fillId="6" borderId="36" xfId="16" quotePrefix="1" applyFont="1" applyFill="1" applyBorder="1" applyAlignment="1">
      <alignment horizontal="left" vertical="top"/>
    </xf>
    <xf numFmtId="0" fontId="6" fillId="3" borderId="20" xfId="16" applyFont="1" applyFill="1" applyBorder="1" applyAlignment="1">
      <alignment vertical="top"/>
    </xf>
    <xf numFmtId="0" fontId="6" fillId="3" borderId="35" xfId="16" applyFont="1" applyFill="1" applyBorder="1" applyAlignment="1">
      <alignment vertical="top"/>
    </xf>
    <xf numFmtId="0" fontId="61" fillId="0" borderId="0" xfId="0" applyFont="1" applyAlignment="1">
      <alignment horizontal="left" vertical="center" indent="5"/>
    </xf>
    <xf numFmtId="0" fontId="62" fillId="0" borderId="0" xfId="0" applyFont="1" applyAlignment="1">
      <alignment vertical="center"/>
    </xf>
    <xf numFmtId="177" fontId="24" fillId="0" borderId="12" xfId="0" applyNumberFormat="1" applyFont="1" applyBorder="1" applyAlignment="1">
      <alignment horizontal="center" vertical="center"/>
    </xf>
    <xf numFmtId="0" fontId="24" fillId="0" borderId="12" xfId="0" applyFont="1" applyBorder="1" applyAlignment="1">
      <alignment horizontal="center" vertical="center"/>
    </xf>
    <xf numFmtId="0" fontId="61" fillId="0" borderId="0" xfId="0" quotePrefix="1" applyFont="1" applyAlignment="1">
      <alignment horizontal="left" vertical="center" indent="2"/>
    </xf>
    <xf numFmtId="0" fontId="68" fillId="0" borderId="0" xfId="0" quotePrefix="1" applyFont="1" applyAlignment="1">
      <alignment horizontal="left" vertical="center" indent="2"/>
    </xf>
    <xf numFmtId="0" fontId="24" fillId="0" borderId="12" xfId="0" quotePrefix="1" applyFont="1" applyBorder="1" applyAlignment="1">
      <alignment horizontal="left" vertical="center" wrapText="1"/>
    </xf>
    <xf numFmtId="0" fontId="6" fillId="6" borderId="3" xfId="26" quotePrefix="1" applyFont="1" applyFill="1" applyBorder="1" applyAlignment="1">
      <alignment horizontal="left" vertical="center"/>
    </xf>
    <xf numFmtId="0" fontId="47" fillId="0" borderId="0" xfId="0" applyFont="1"/>
    <xf numFmtId="0" fontId="24" fillId="0" borderId="12" xfId="0" quotePrefix="1" applyFont="1" applyFill="1" applyBorder="1" applyAlignment="1">
      <alignment horizontal="center" vertical="center"/>
    </xf>
    <xf numFmtId="0" fontId="55" fillId="42" borderId="1" xfId="0" applyFont="1" applyFill="1" applyBorder="1" applyAlignment="1">
      <alignment vertical="center"/>
    </xf>
    <xf numFmtId="0" fontId="55" fillId="42" borderId="2" xfId="0" applyFont="1" applyFill="1" applyBorder="1" applyAlignment="1">
      <alignment vertical="center"/>
    </xf>
    <xf numFmtId="0" fontId="0" fillId="0" borderId="0" xfId="0" applyFill="1"/>
    <xf numFmtId="0" fontId="24" fillId="0" borderId="6" xfId="0" applyFont="1" applyBorder="1" applyAlignment="1">
      <alignment vertical="top" wrapText="1"/>
    </xf>
    <xf numFmtId="0" fontId="6" fillId="6" borderId="3" xfId="26" quotePrefix="1" applyFont="1" applyFill="1" applyBorder="1" applyAlignment="1" applyProtection="1">
      <alignment horizontal="left" vertical="top"/>
      <protection locked="0"/>
    </xf>
    <xf numFmtId="0" fontId="6" fillId="3" borderId="4" xfId="26" applyFont="1" applyFill="1" applyBorder="1" applyAlignment="1" applyProtection="1">
      <alignment vertical="top"/>
      <protection locked="0"/>
    </xf>
    <xf numFmtId="0" fontId="6" fillId="3" borderId="4" xfId="26" applyFont="1" applyFill="1" applyBorder="1" applyAlignment="1" applyProtection="1">
      <protection locked="0"/>
    </xf>
    <xf numFmtId="0" fontId="2" fillId="0" borderId="0" xfId="26" quotePrefix="1" applyFont="1" applyFill="1" applyBorder="1" applyAlignment="1">
      <alignment horizontal="left" vertical="top"/>
    </xf>
    <xf numFmtId="0" fontId="24" fillId="0" borderId="0" xfId="16" quotePrefix="1" applyFont="1" applyFill="1" applyBorder="1" applyAlignment="1">
      <alignment horizontal="left"/>
    </xf>
    <xf numFmtId="0" fontId="24" fillId="0" borderId="0" xfId="16" quotePrefix="1" applyFont="1" applyFill="1" applyBorder="1" applyAlignment="1">
      <alignment horizontal="left" wrapText="1"/>
    </xf>
    <xf numFmtId="1" fontId="24" fillId="0" borderId="0" xfId="16" applyNumberFormat="1" applyFont="1" applyFill="1" applyBorder="1" applyAlignment="1">
      <alignment vertical="top"/>
    </xf>
    <xf numFmtId="0" fontId="55" fillId="42" borderId="2" xfId="0" applyFont="1" applyFill="1" applyBorder="1" applyAlignment="1">
      <alignment vertical="center" wrapText="1"/>
    </xf>
    <xf numFmtId="0" fontId="1" fillId="0" borderId="0" xfId="16" applyFont="1" applyAlignment="1">
      <alignment horizontal="left" vertical="top" wrapText="1"/>
    </xf>
    <xf numFmtId="0" fontId="24" fillId="0" borderId="9" xfId="0" quotePrefix="1" applyFont="1" applyBorder="1" applyAlignment="1">
      <alignment horizontal="left" vertical="center" wrapText="1"/>
    </xf>
    <xf numFmtId="0" fontId="55" fillId="42" borderId="2" xfId="0" applyFont="1" applyFill="1" applyBorder="1" applyAlignment="1">
      <alignment vertical="center" wrapText="1"/>
    </xf>
    <xf numFmtId="0" fontId="0" fillId="0" borderId="5" xfId="0" applyBorder="1"/>
    <xf numFmtId="181" fontId="24" fillId="0" borderId="2" xfId="8" applyNumberFormat="1" applyFont="1" applyFill="1" applyBorder="1" applyAlignment="1">
      <alignment horizontal="center" vertical="top"/>
    </xf>
    <xf numFmtId="177" fontId="24" fillId="0" borderId="5" xfId="0" applyNumberFormat="1" applyFont="1" applyBorder="1" applyAlignment="1">
      <alignment horizontal="center" vertical="center"/>
    </xf>
    <xf numFmtId="0" fontId="24" fillId="0" borderId="6" xfId="0" quotePrefix="1" applyFont="1" applyBorder="1" applyAlignment="1">
      <alignment horizontal="left" vertical="top" wrapText="1"/>
    </xf>
    <xf numFmtId="181" fontId="6" fillId="3" borderId="9" xfId="14" applyNumberFormat="1" applyFont="1" applyFill="1" applyBorder="1" applyAlignment="1">
      <alignment vertical="top"/>
    </xf>
    <xf numFmtId="0" fontId="6" fillId="3" borderId="9" xfId="26" applyFont="1" applyFill="1" applyBorder="1" applyAlignment="1" applyProtection="1">
      <protection locked="0"/>
    </xf>
    <xf numFmtId="0" fontId="6" fillId="3" borderId="42" xfId="16" applyFont="1" applyFill="1" applyBorder="1" applyAlignment="1">
      <alignment vertical="top"/>
    </xf>
    <xf numFmtId="0" fontId="55" fillId="42" borderId="5" xfId="0" applyFont="1" applyFill="1" applyBorder="1" applyAlignment="1">
      <alignment vertical="center" wrapText="1"/>
    </xf>
    <xf numFmtId="182" fontId="7" fillId="0" borderId="5" xfId="6" quotePrefix="1" applyNumberFormat="1" applyFont="1" applyFill="1" applyBorder="1" applyAlignment="1">
      <alignment horizontal="center" vertical="top"/>
    </xf>
    <xf numFmtId="0" fontId="4" fillId="0" borderId="0" xfId="26" applyFont="1" applyBorder="1" applyAlignment="1">
      <alignment vertical="top" wrapText="1"/>
    </xf>
    <xf numFmtId="181" fontId="6" fillId="3" borderId="8" xfId="12" applyNumberFormat="1" applyFont="1" applyFill="1" applyBorder="1" applyAlignment="1">
      <alignment vertical="top"/>
    </xf>
    <xf numFmtId="0" fontId="6" fillId="3" borderId="34" xfId="17" quotePrefix="1" applyFont="1" applyFill="1" applyBorder="1" applyAlignment="1">
      <alignment horizontal="left" vertical="top"/>
    </xf>
    <xf numFmtId="178" fontId="70" fillId="41" borderId="2" xfId="5" quotePrefix="1" applyNumberFormat="1" applyFont="1" applyFill="1" applyBorder="1" applyAlignment="1">
      <alignment horizontal="left" vertical="top" wrapText="1"/>
    </xf>
    <xf numFmtId="0" fontId="66" fillId="6" borderId="1" xfId="26" quotePrefix="1" applyFont="1" applyFill="1" applyBorder="1" applyAlignment="1">
      <alignment horizontal="left" vertical="top" wrapText="1"/>
    </xf>
    <xf numFmtId="0" fontId="8" fillId="4" borderId="43" xfId="16" applyFont="1" applyFill="1" applyBorder="1" applyAlignment="1">
      <alignment horizontal="left" vertical="center" indent="1"/>
    </xf>
    <xf numFmtId="0" fontId="8" fillId="4" borderId="44" xfId="16" quotePrefix="1" applyFont="1" applyFill="1" applyBorder="1" applyAlignment="1">
      <alignment horizontal="left" vertical="center"/>
    </xf>
    <xf numFmtId="0" fontId="71" fillId="0" borderId="0" xfId="16" applyFont="1" applyFill="1" applyAlignment="1">
      <alignment horizontal="left" vertical="top" wrapText="1"/>
    </xf>
    <xf numFmtId="0" fontId="55" fillId="6" borderId="8" xfId="0" applyFont="1" applyFill="1" applyBorder="1" applyAlignment="1">
      <alignment vertical="center"/>
    </xf>
    <xf numFmtId="0" fontId="4" fillId="0" borderId="0" xfId="26" applyFont="1" applyFill="1" applyBorder="1" applyAlignment="1">
      <alignment vertical="top" wrapText="1"/>
    </xf>
    <xf numFmtId="0" fontId="4" fillId="0" borderId="0" xfId="26" quotePrefix="1" applyFont="1" applyFill="1" applyBorder="1" applyAlignment="1">
      <alignment horizontal="left" vertical="top" wrapText="1"/>
    </xf>
    <xf numFmtId="183" fontId="4" fillId="0" borderId="0" xfId="8" applyNumberFormat="1" applyFont="1" applyFill="1" applyBorder="1" applyAlignment="1">
      <alignment horizontal="center" vertical="top"/>
    </xf>
    <xf numFmtId="181" fontId="4" fillId="0" borderId="0" xfId="8" applyNumberFormat="1" applyFont="1" applyFill="1" applyBorder="1" applyAlignment="1">
      <alignment horizontal="center" vertical="top"/>
    </xf>
    <xf numFmtId="0" fontId="26" fillId="0" borderId="34" xfId="0" applyFont="1" applyBorder="1" applyAlignment="1">
      <alignment vertical="center"/>
    </xf>
    <xf numFmtId="0" fontId="26" fillId="0" borderId="0" xfId="0" applyFont="1" applyBorder="1" applyAlignment="1">
      <alignment vertical="center" wrapText="1"/>
    </xf>
    <xf numFmtId="177" fontId="26" fillId="0" borderId="0" xfId="0" applyNumberFormat="1" applyFont="1" applyBorder="1" applyAlignment="1">
      <alignment horizontal="center" vertical="center"/>
    </xf>
    <xf numFmtId="181" fontId="26" fillId="0" borderId="0" xfId="8" applyNumberFormat="1" applyFont="1" applyFill="1" applyBorder="1" applyAlignment="1">
      <alignment horizontal="center" vertical="top"/>
    </xf>
    <xf numFmtId="0" fontId="26" fillId="0" borderId="0" xfId="0" applyFont="1" applyBorder="1" applyAlignment="1">
      <alignment horizontal="center" vertical="center"/>
    </xf>
    <xf numFmtId="0" fontId="26" fillId="0" borderId="0" xfId="0" quotePrefix="1" applyFont="1" applyBorder="1" applyAlignment="1">
      <alignment horizontal="center" vertical="center"/>
    </xf>
    <xf numFmtId="0" fontId="24" fillId="0" borderId="33" xfId="0" applyFont="1" applyBorder="1" applyAlignment="1">
      <alignment vertical="center"/>
    </xf>
    <xf numFmtId="0" fontId="24" fillId="0" borderId="12" xfId="0" applyFont="1" applyBorder="1" applyAlignment="1">
      <alignment vertical="center" wrapText="1"/>
    </xf>
    <xf numFmtId="0" fontId="24" fillId="0" borderId="12" xfId="0" quotePrefix="1" applyFont="1" applyBorder="1" applyAlignment="1">
      <alignment horizontal="center" vertical="center"/>
    </xf>
    <xf numFmtId="181" fontId="24" fillId="0" borderId="45" xfId="8" applyNumberFormat="1" applyFont="1" applyFill="1" applyBorder="1" applyAlignment="1">
      <alignment horizontal="center" vertical="top"/>
    </xf>
    <xf numFmtId="0" fontId="26" fillId="3" borderId="4" xfId="16" applyFont="1" applyFill="1" applyBorder="1" applyAlignment="1">
      <alignment vertical="top"/>
    </xf>
    <xf numFmtId="10" fontId="24" fillId="0" borderId="0" xfId="16" applyNumberFormat="1" applyFont="1" applyBorder="1"/>
    <xf numFmtId="10" fontId="24" fillId="0" borderId="0" xfId="16" applyNumberFormat="1" applyFont="1" applyFill="1" applyBorder="1" applyAlignment="1">
      <alignment wrapText="1"/>
    </xf>
    <xf numFmtId="10" fontId="24" fillId="0" borderId="0" xfId="16" quotePrefix="1" applyNumberFormat="1" applyFont="1" applyFill="1" applyBorder="1" applyAlignment="1">
      <alignment horizontal="left" wrapText="1"/>
    </xf>
    <xf numFmtId="182" fontId="24" fillId="0" borderId="0" xfId="5" applyNumberFormat="1" applyFont="1" applyFill="1" applyBorder="1" applyAlignment="1">
      <alignment horizontal="center"/>
    </xf>
    <xf numFmtId="0" fontId="24" fillId="0" borderId="0" xfId="16" applyFont="1" applyFill="1" applyBorder="1" applyAlignment="1">
      <alignment horizontal="center" vertical="top"/>
    </xf>
    <xf numFmtId="0" fontId="24" fillId="0" borderId="0" xfId="16" applyFont="1" applyBorder="1" applyAlignment="1">
      <alignment horizontal="center" vertical="top"/>
    </xf>
    <xf numFmtId="0" fontId="24" fillId="0" borderId="55" xfId="26" applyFont="1" applyFill="1" applyBorder="1" applyAlignment="1">
      <alignment vertical="top" wrapText="1"/>
    </xf>
    <xf numFmtId="182" fontId="24" fillId="0" borderId="55" xfId="5" applyNumberFormat="1" applyFont="1" applyFill="1" applyBorder="1" applyAlignment="1">
      <alignment horizontal="center" vertical="top"/>
    </xf>
    <xf numFmtId="0" fontId="4" fillId="0" borderId="5" xfId="16" quotePrefix="1" applyFont="1" applyFill="1" applyBorder="1" applyAlignment="1">
      <alignment horizontal="left" vertical="top"/>
    </xf>
    <xf numFmtId="181" fontId="4" fillId="0" borderId="5" xfId="5" applyNumberFormat="1" applyFont="1" applyFill="1" applyBorder="1" applyAlignment="1">
      <alignment horizontal="center" vertical="top" wrapText="1"/>
    </xf>
    <xf numFmtId="181" fontId="4" fillId="0" borderId="55" xfId="5" applyNumberFormat="1" applyFont="1" applyFill="1" applyBorder="1" applyAlignment="1">
      <alignment horizontal="center" vertical="top"/>
    </xf>
    <xf numFmtId="0" fontId="4" fillId="0" borderId="6" xfId="26" quotePrefix="1" applyFont="1" applyFill="1" applyBorder="1" applyAlignment="1">
      <alignment horizontal="left" vertical="top"/>
    </xf>
    <xf numFmtId="182" fontId="4" fillId="0" borderId="55" xfId="29" applyNumberFormat="1" applyFont="1" applyFill="1" applyBorder="1" applyAlignment="1">
      <alignment horizontal="center" vertical="top"/>
    </xf>
    <xf numFmtId="0" fontId="24" fillId="0" borderId="0" xfId="26" applyFont="1" applyFill="1" applyBorder="1" applyAlignment="1" applyProtection="1">
      <alignment horizontal="left"/>
      <protection locked="0"/>
    </xf>
    <xf numFmtId="0" fontId="24" fillId="0" borderId="0" xfId="26" applyFont="1" applyFill="1" applyBorder="1" applyProtection="1">
      <protection locked="0"/>
    </xf>
    <xf numFmtId="0" fontId="24" fillId="0" borderId="55" xfId="26" quotePrefix="1" applyFont="1" applyFill="1" applyBorder="1" applyAlignment="1">
      <alignment horizontal="left" vertical="top"/>
    </xf>
    <xf numFmtId="181" fontId="24" fillId="0" borderId="55" xfId="5" applyNumberFormat="1" applyFont="1" applyFill="1" applyBorder="1" applyAlignment="1">
      <alignment horizontal="center" vertical="top"/>
    </xf>
    <xf numFmtId="0" fontId="24" fillId="0" borderId="55" xfId="16" quotePrefix="1" applyFont="1" applyFill="1" applyBorder="1" applyAlignment="1">
      <alignment horizontal="left"/>
    </xf>
    <xf numFmtId="0" fontId="24" fillId="0" borderId="55" xfId="16" quotePrefix="1" applyFont="1" applyFill="1" applyBorder="1" applyAlignment="1">
      <alignment horizontal="left" wrapText="1"/>
    </xf>
    <xf numFmtId="1" fontId="4" fillId="0" borderId="55" xfId="16" applyNumberFormat="1" applyFont="1" applyFill="1" applyBorder="1" applyAlignment="1">
      <alignment vertical="top"/>
    </xf>
    <xf numFmtId="0" fontId="4" fillId="0" borderId="55" xfId="26" applyFont="1" applyFill="1" applyBorder="1" applyAlignment="1" applyProtection="1">
      <alignment horizontal="left"/>
      <protection locked="0"/>
    </xf>
    <xf numFmtId="0" fontId="4" fillId="0" borderId="55" xfId="26" applyFont="1" applyFill="1" applyBorder="1" applyProtection="1">
      <protection locked="0"/>
    </xf>
    <xf numFmtId="0" fontId="4" fillId="0" borderId="55" xfId="26" applyFont="1" applyFill="1" applyBorder="1" applyAlignment="1" applyProtection="1">
      <alignment wrapText="1"/>
      <protection locked="0"/>
    </xf>
    <xf numFmtId="0" fontId="22" fillId="3" borderId="57" xfId="16" quotePrefix="1" applyFont="1" applyFill="1" applyBorder="1" applyAlignment="1">
      <alignment horizontal="left" vertical="top"/>
    </xf>
    <xf numFmtId="0" fontId="22" fillId="3" borderId="58" xfId="16" applyFont="1" applyFill="1" applyBorder="1" applyAlignment="1">
      <alignment vertical="top"/>
    </xf>
    <xf numFmtId="0" fontId="22" fillId="3" borderId="59" xfId="16" applyFont="1" applyFill="1" applyBorder="1" applyAlignment="1">
      <alignment vertical="top"/>
    </xf>
    <xf numFmtId="1" fontId="24" fillId="0" borderId="0" xfId="16" applyNumberFormat="1" applyFont="1" applyFill="1" applyBorder="1" applyAlignment="1">
      <alignment horizontal="left" vertical="top"/>
    </xf>
    <xf numFmtId="0" fontId="8" fillId="4" borderId="58" xfId="16" applyFont="1" applyFill="1" applyBorder="1" applyAlignment="1">
      <alignment horizontal="left" vertical="center" indent="1"/>
    </xf>
    <xf numFmtId="0" fontId="6" fillId="6" borderId="4" xfId="26" applyFont="1" applyFill="1" applyBorder="1" applyAlignment="1">
      <alignment vertical="top"/>
    </xf>
    <xf numFmtId="181" fontId="6" fillId="3" borderId="4" xfId="14" applyNumberFormat="1" applyFont="1" applyFill="1" applyBorder="1" applyAlignment="1"/>
    <xf numFmtId="0" fontId="4" fillId="0" borderId="0" xfId="0" applyFont="1" applyFill="1"/>
    <xf numFmtId="0" fontId="89" fillId="0" borderId="0" xfId="0" applyFont="1" applyFill="1"/>
    <xf numFmtId="0" fontId="4" fillId="0" borderId="5" xfId="16" quotePrefix="1" applyFont="1" applyFill="1" applyBorder="1" applyAlignment="1">
      <alignment horizontal="left" wrapText="1"/>
    </xf>
    <xf numFmtId="0" fontId="4" fillId="0" borderId="55" xfId="26" quotePrefix="1" applyFont="1" applyFill="1" applyBorder="1" applyAlignment="1">
      <alignment horizontal="left" vertical="top" wrapText="1"/>
    </xf>
    <xf numFmtId="0" fontId="4" fillId="0" borderId="55" xfId="26" quotePrefix="1" applyFont="1" applyFill="1" applyBorder="1" applyAlignment="1">
      <alignment horizontal="center" vertical="top" wrapText="1"/>
    </xf>
    <xf numFmtId="1" fontId="4" fillId="0" borderId="55" xfId="16" applyNumberFormat="1" applyFont="1" applyFill="1" applyBorder="1" applyAlignment="1">
      <alignment horizontal="left" vertical="top"/>
    </xf>
    <xf numFmtId="0" fontId="4" fillId="0" borderId="5" xfId="16" applyNumberFormat="1" applyFont="1" applyFill="1" applyBorder="1" applyAlignment="1">
      <alignment horizontal="right" vertical="top"/>
    </xf>
    <xf numFmtId="0" fontId="90" fillId="0" borderId="0" xfId="16" applyFont="1" applyAlignment="1">
      <alignment vertical="top" wrapText="1"/>
    </xf>
    <xf numFmtId="0" fontId="24" fillId="0" borderId="0" xfId="16" applyFont="1" applyFill="1" applyBorder="1" applyAlignment="1">
      <alignment vertical="top"/>
    </xf>
    <xf numFmtId="0" fontId="24" fillId="0" borderId="0" xfId="16" applyFont="1" applyFill="1" applyBorder="1" applyAlignment="1">
      <alignment vertical="top" wrapText="1"/>
    </xf>
    <xf numFmtId="0" fontId="6" fillId="3" borderId="2" xfId="16" applyFont="1" applyFill="1" applyBorder="1" applyAlignment="1">
      <alignment vertical="center"/>
    </xf>
    <xf numFmtId="0" fontId="4" fillId="0" borderId="55" xfId="26" quotePrefix="1" applyFont="1" applyFill="1" applyBorder="1" applyAlignment="1">
      <alignment horizontal="left" vertical="top"/>
    </xf>
    <xf numFmtId="0" fontId="4" fillId="0" borderId="55" xfId="26" applyFont="1" applyFill="1" applyBorder="1" applyAlignment="1">
      <alignment vertical="top" wrapText="1"/>
    </xf>
    <xf numFmtId="182" fontId="4" fillId="0" borderId="55" xfId="5" applyNumberFormat="1" applyFont="1" applyFill="1" applyBorder="1" applyAlignment="1">
      <alignment horizontal="center" vertical="top"/>
    </xf>
    <xf numFmtId="1" fontId="4" fillId="0" borderId="5" xfId="16" applyNumberFormat="1" applyFont="1" applyFill="1" applyBorder="1" applyAlignment="1">
      <alignment vertical="top"/>
    </xf>
    <xf numFmtId="0" fontId="16" fillId="0" borderId="0" xfId="17" applyFont="1" applyFill="1" applyBorder="1" applyAlignment="1">
      <alignment horizontal="left" vertical="top" wrapText="1"/>
    </xf>
    <xf numFmtId="0" fontId="15" fillId="5" borderId="3" xfId="16" quotePrefix="1" applyFont="1" applyFill="1" applyBorder="1" applyAlignment="1">
      <alignment horizontal="left" vertical="top"/>
    </xf>
    <xf numFmtId="0" fontId="15" fillId="5" borderId="4" xfId="16" quotePrefix="1" applyFont="1" applyFill="1" applyBorder="1" applyAlignment="1">
      <alignment vertical="top"/>
    </xf>
    <xf numFmtId="0" fontId="15" fillId="5" borderId="9" xfId="16" quotePrefix="1" applyFont="1" applyFill="1" applyBorder="1" applyAlignment="1">
      <alignment vertical="top"/>
    </xf>
    <xf numFmtId="1" fontId="24" fillId="0" borderId="55" xfId="16" applyNumberFormat="1" applyFont="1" applyFill="1" applyBorder="1" applyAlignment="1">
      <alignment horizontal="left" vertical="top"/>
    </xf>
    <xf numFmtId="1" fontId="7" fillId="0" borderId="55" xfId="16" applyNumberFormat="1" applyFont="1" applyFill="1" applyBorder="1" applyAlignment="1">
      <alignment horizontal="left" vertical="top"/>
    </xf>
    <xf numFmtId="0" fontId="6" fillId="3" borderId="34" xfId="16" quotePrefix="1" applyFont="1" applyFill="1" applyBorder="1" applyAlignment="1">
      <alignment horizontal="left" vertical="center"/>
    </xf>
    <xf numFmtId="181" fontId="6" fillId="3" borderId="0" xfId="14" applyNumberFormat="1" applyFont="1" applyFill="1" applyBorder="1" applyAlignment="1">
      <alignment vertical="center"/>
    </xf>
    <xf numFmtId="181" fontId="6" fillId="3" borderId="0" xfId="14" applyNumberFormat="1" applyFont="1" applyFill="1" applyBorder="1" applyAlignment="1">
      <alignment horizontal="center" vertical="top"/>
    </xf>
    <xf numFmtId="181" fontId="6" fillId="3" borderId="40" xfId="14" applyNumberFormat="1" applyFont="1" applyFill="1" applyBorder="1" applyAlignment="1">
      <alignment horizontal="center" vertical="top"/>
    </xf>
    <xf numFmtId="0" fontId="0" fillId="0" borderId="0" xfId="0"/>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8" fontId="6" fillId="2" borderId="2" xfId="5" applyNumberFormat="1" applyFont="1" applyFill="1" applyBorder="1" applyAlignment="1">
      <alignment vertical="top" wrapText="1"/>
    </xf>
    <xf numFmtId="181" fontId="6" fillId="3" borderId="4" xfId="14" applyNumberFormat="1" applyFont="1" applyFill="1" applyBorder="1" applyAlignment="1">
      <alignment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178" fontId="6" fillId="2" borderId="2" xfId="5" quotePrefix="1" applyNumberFormat="1" applyFont="1" applyFill="1" applyBorder="1" applyAlignment="1">
      <alignment horizontal="left" vertical="top" wrapText="1"/>
    </xf>
    <xf numFmtId="0" fontId="55" fillId="42" borderId="2" xfId="0" applyFont="1" applyFill="1" applyBorder="1" applyAlignment="1">
      <alignment vertical="center" wrapText="1"/>
    </xf>
    <xf numFmtId="178" fontId="70" fillId="41" borderId="2" xfId="5" quotePrefix="1" applyNumberFormat="1" applyFont="1" applyFill="1" applyBorder="1" applyAlignment="1">
      <alignment horizontal="left" vertical="top" wrapText="1"/>
    </xf>
    <xf numFmtId="0" fontId="6" fillId="6" borderId="41" xfId="26" quotePrefix="1" applyFont="1" applyFill="1" applyBorder="1" applyAlignment="1">
      <alignment horizontal="left" vertical="top" wrapText="1"/>
    </xf>
    <xf numFmtId="0" fontId="6" fillId="3" borderId="3" xfId="16" quotePrefix="1" applyFont="1" applyFill="1" applyBorder="1" applyAlignment="1">
      <alignment horizontal="left" vertical="center"/>
    </xf>
    <xf numFmtId="0" fontId="6" fillId="3" borderId="4" xfId="16" applyFont="1" applyFill="1" applyBorder="1" applyAlignment="1">
      <alignment vertical="center"/>
    </xf>
    <xf numFmtId="0" fontId="6" fillId="3" borderId="4" xfId="16" applyFont="1" applyFill="1" applyBorder="1" applyAlignment="1">
      <alignment vertical="top"/>
    </xf>
    <xf numFmtId="0" fontId="6" fillId="3" borderId="4" xfId="16" applyFont="1" applyFill="1" applyBorder="1" applyAlignment="1">
      <alignment vertical="top" wrapText="1"/>
    </xf>
    <xf numFmtId="0" fontId="6" fillId="3" borderId="4" xfId="26" quotePrefix="1" applyFont="1" applyFill="1" applyBorder="1" applyAlignment="1">
      <alignment vertical="top"/>
    </xf>
    <xf numFmtId="0" fontId="4" fillId="0" borderId="0" xfId="16" applyFont="1" applyAlignment="1">
      <alignment vertical="top"/>
    </xf>
    <xf numFmtId="0" fontId="4" fillId="0" borderId="0" xfId="16" quotePrefix="1" applyFont="1" applyAlignment="1">
      <alignment horizontal="left" vertical="top"/>
    </xf>
    <xf numFmtId="0" fontId="6" fillId="3" borderId="3" xfId="26" quotePrefix="1" applyFont="1" applyFill="1" applyBorder="1" applyAlignment="1">
      <alignment vertical="top"/>
    </xf>
    <xf numFmtId="178" fontId="6" fillId="2" borderId="2" xfId="14" quotePrefix="1" applyNumberFormat="1" applyFont="1" applyFill="1" applyBorder="1" applyAlignment="1">
      <alignment horizontal="center" vertical="top" wrapText="1"/>
    </xf>
    <xf numFmtId="0" fontId="4" fillId="0" borderId="55" xfId="16" quotePrefix="1" applyFont="1" applyFill="1" applyBorder="1" applyAlignment="1">
      <alignment horizontal="left" wrapText="1"/>
    </xf>
    <xf numFmtId="0" fontId="24" fillId="0" borderId="55" xfId="26" quotePrefix="1" applyFont="1" applyFill="1" applyBorder="1" applyAlignment="1">
      <alignment horizontal="left" vertical="top" wrapText="1"/>
    </xf>
    <xf numFmtId="0" fontId="91" fillId="0" borderId="0" xfId="0" applyFont="1"/>
    <xf numFmtId="0" fontId="60" fillId="0" borderId="0" xfId="0" quotePrefix="1" applyFont="1" applyFill="1" applyAlignment="1">
      <alignment horizontal="left" vertical="center"/>
    </xf>
    <xf numFmtId="0" fontId="24" fillId="0" borderId="41" xfId="0" quotePrefix="1" applyFont="1" applyFill="1" applyBorder="1" applyAlignment="1">
      <alignment horizontal="left" vertical="center"/>
    </xf>
    <xf numFmtId="0" fontId="24" fillId="0" borderId="9" xfId="0" applyFont="1" applyBorder="1" applyAlignment="1">
      <alignment vertical="center" wrapText="1"/>
    </xf>
    <xf numFmtId="1" fontId="4" fillId="0" borderId="0" xfId="16" applyNumberFormat="1" applyFont="1" applyFill="1" applyBorder="1" applyAlignment="1">
      <alignment horizontal="left" vertical="top"/>
    </xf>
    <xf numFmtId="0" fontId="4" fillId="0" borderId="55" xfId="16" applyFont="1" applyFill="1" applyBorder="1" applyAlignment="1">
      <alignment vertical="top"/>
    </xf>
    <xf numFmtId="182" fontId="4" fillId="0" borderId="5" xfId="16" applyNumberFormat="1" applyFont="1" applyFill="1" applyBorder="1" applyAlignment="1">
      <alignment horizontal="center" vertical="top" wrapText="1"/>
    </xf>
    <xf numFmtId="0" fontId="2" fillId="0" borderId="0" xfId="111" applyFont="1" applyFill="1" applyAlignment="1">
      <alignment horizontal="left" vertical="top" wrapText="1"/>
    </xf>
    <xf numFmtId="0" fontId="1" fillId="0" borderId="0" xfId="111" applyFont="1" applyAlignment="1">
      <alignment horizontal="left" vertical="top" wrapText="1"/>
    </xf>
    <xf numFmtId="0" fontId="4" fillId="0" borderId="0" xfId="111" applyFont="1" applyAlignment="1">
      <alignment vertical="top"/>
    </xf>
    <xf numFmtId="0" fontId="5" fillId="0" borderId="0" xfId="111" quotePrefix="1" applyFont="1" applyFill="1" applyAlignment="1">
      <alignment horizontal="left" vertical="top"/>
    </xf>
    <xf numFmtId="0" fontId="1" fillId="0" borderId="0" xfId="111"/>
    <xf numFmtId="0" fontId="23" fillId="0" borderId="0" xfId="110"/>
    <xf numFmtId="0" fontId="6" fillId="2" borderId="1" xfId="111" quotePrefix="1" applyFont="1" applyFill="1" applyBorder="1" applyAlignment="1">
      <alignment horizontal="left" vertical="top"/>
    </xf>
    <xf numFmtId="0" fontId="6" fillId="2" borderId="2" xfId="111" quotePrefix="1" applyFont="1" applyFill="1" applyBorder="1" applyAlignment="1">
      <alignment horizontal="left" vertical="top" wrapText="1"/>
    </xf>
    <xf numFmtId="0" fontId="6" fillId="3" borderId="3" xfId="111" quotePrefix="1" applyFont="1" applyFill="1" applyBorder="1" applyAlignment="1">
      <alignment horizontal="left" vertical="top"/>
    </xf>
    <xf numFmtId="0" fontId="6" fillId="3" borderId="55" xfId="111" applyFont="1" applyFill="1" applyBorder="1" applyAlignment="1">
      <alignment vertical="top"/>
    </xf>
    <xf numFmtId="0" fontId="5" fillId="0" borderId="62" xfId="111" quotePrefix="1" applyFont="1" applyFill="1" applyBorder="1" applyAlignment="1">
      <alignment horizontal="left" vertical="top"/>
    </xf>
    <xf numFmtId="0" fontId="6" fillId="2" borderId="0" xfId="111" quotePrefix="1" applyFont="1" applyFill="1" applyBorder="1" applyAlignment="1">
      <alignment horizontal="left" vertical="top"/>
    </xf>
    <xf numFmtId="0" fontId="6" fillId="2" borderId="0" xfId="111" quotePrefix="1" applyFont="1" applyFill="1" applyBorder="1" applyAlignment="1">
      <alignment horizontal="left" vertical="top" wrapText="1"/>
    </xf>
    <xf numFmtId="178" fontId="6" fillId="2" borderId="0" xfId="5" applyNumberFormat="1" applyFont="1" applyFill="1" applyBorder="1" applyAlignment="1">
      <alignment vertical="top" wrapText="1"/>
    </xf>
    <xf numFmtId="178" fontId="6" fillId="2" borderId="0" xfId="5" applyNumberFormat="1" applyFont="1" applyFill="1" applyBorder="1" applyAlignment="1">
      <alignment horizontal="center" vertical="top" wrapText="1"/>
    </xf>
    <xf numFmtId="0" fontId="6" fillId="3" borderId="0" xfId="111" applyFont="1" applyFill="1" applyBorder="1" applyAlignment="1">
      <alignment vertical="top"/>
    </xf>
    <xf numFmtId="0" fontId="24" fillId="0" borderId="55" xfId="111" quotePrefix="1" applyFont="1" applyFill="1" applyBorder="1" applyAlignment="1">
      <alignment horizontal="left" wrapText="1"/>
    </xf>
    <xf numFmtId="0" fontId="24" fillId="0" borderId="55" xfId="111" quotePrefix="1" applyFont="1" applyFill="1" applyBorder="1" applyAlignment="1">
      <alignment horizontal="left"/>
    </xf>
    <xf numFmtId="1" fontId="24" fillId="0" borderId="55" xfId="111" applyNumberFormat="1" applyFont="1" applyFill="1" applyBorder="1" applyAlignment="1">
      <alignment vertical="top"/>
    </xf>
    <xf numFmtId="0" fontId="6" fillId="6" borderId="55" xfId="111" quotePrefix="1" applyFont="1" applyFill="1" applyBorder="1" applyAlignment="1">
      <alignment horizontal="left" vertical="top"/>
    </xf>
    <xf numFmtId="0" fontId="4" fillId="0" borderId="0" xfId="111" applyFont="1" applyAlignment="1">
      <alignment vertical="top" wrapText="1"/>
    </xf>
    <xf numFmtId="0" fontId="6" fillId="3" borderId="55" xfId="111" quotePrefix="1" applyFont="1" applyFill="1" applyBorder="1" applyAlignment="1">
      <alignment horizontal="left" vertical="top"/>
    </xf>
    <xf numFmtId="181" fontId="6" fillId="3" borderId="55" xfId="104" applyNumberFormat="1" applyFont="1" applyFill="1" applyBorder="1" applyAlignment="1">
      <alignment vertical="top"/>
    </xf>
    <xf numFmtId="0" fontId="6" fillId="2" borderId="55" xfId="111" quotePrefix="1" applyFont="1" applyFill="1" applyBorder="1" applyAlignment="1">
      <alignment horizontal="left" vertical="top"/>
    </xf>
    <xf numFmtId="0" fontId="6" fillId="2" borderId="55" xfId="111" quotePrefix="1" applyFont="1" applyFill="1" applyBorder="1" applyAlignment="1">
      <alignment horizontal="left" vertical="top" wrapText="1"/>
    </xf>
    <xf numFmtId="0" fontId="6" fillId="3" borderId="55" xfId="85" quotePrefix="1" applyFont="1" applyFill="1" applyBorder="1" applyAlignment="1">
      <alignment vertical="top" wrapText="1"/>
    </xf>
    <xf numFmtId="0" fontId="6" fillId="3" borderId="55" xfId="85" applyFont="1" applyFill="1" applyBorder="1" applyAlignment="1">
      <alignment horizontal="center" vertical="top" wrapText="1"/>
    </xf>
    <xf numFmtId="0" fontId="6" fillId="3" borderId="55" xfId="85" quotePrefix="1" applyFont="1" applyFill="1" applyBorder="1" applyAlignment="1">
      <alignment horizontal="center" vertical="top" wrapText="1"/>
    </xf>
    <xf numFmtId="0" fontId="23" fillId="0" borderId="0" xfId="110" applyBorder="1"/>
    <xf numFmtId="0" fontId="14" fillId="0" borderId="62" xfId="111" applyFont="1" applyFill="1" applyBorder="1" applyAlignment="1">
      <alignment vertical="top"/>
    </xf>
    <xf numFmtId="0" fontId="1" fillId="0" borderId="0" xfId="111" applyBorder="1"/>
    <xf numFmtId="0" fontId="6" fillId="6" borderId="3" xfId="111" quotePrefix="1" applyFont="1" applyFill="1" applyBorder="1" applyAlignment="1">
      <alignment horizontal="left" vertical="top"/>
    </xf>
    <xf numFmtId="0" fontId="6" fillId="3" borderId="4" xfId="111" applyFont="1" applyFill="1" applyBorder="1" applyAlignment="1">
      <alignment vertical="top"/>
    </xf>
    <xf numFmtId="0" fontId="6" fillId="6" borderId="6" xfId="111" quotePrefix="1" applyFont="1" applyFill="1" applyBorder="1" applyAlignment="1">
      <alignment horizontal="left" vertical="top"/>
    </xf>
    <xf numFmtId="0" fontId="6" fillId="6" borderId="55" xfId="111" quotePrefix="1" applyFont="1" applyFill="1" applyBorder="1" applyAlignment="1">
      <alignment horizontal="left" vertical="top" wrapText="1"/>
    </xf>
    <xf numFmtId="0" fontId="6" fillId="3" borderId="59" xfId="111" applyFont="1" applyFill="1" applyBorder="1" applyAlignment="1">
      <alignment vertical="top"/>
    </xf>
    <xf numFmtId="0" fontId="4" fillId="0" borderId="55" xfId="111" quotePrefix="1" applyFont="1" applyFill="1" applyBorder="1" applyAlignment="1">
      <alignment horizontal="left"/>
    </xf>
    <xf numFmtId="0" fontId="29" fillId="0" borderId="0" xfId="92"/>
    <xf numFmtId="181" fontId="6" fillId="3" borderId="4" xfId="104" applyNumberFormat="1" applyFont="1" applyFill="1" applyBorder="1" applyAlignment="1">
      <alignment vertical="top"/>
    </xf>
    <xf numFmtId="181" fontId="6" fillId="3" borderId="62" xfId="104" applyNumberFormat="1" applyFont="1" applyFill="1" applyBorder="1" applyAlignment="1">
      <alignment vertical="top"/>
    </xf>
    <xf numFmtId="0" fontId="1" fillId="0" borderId="0" xfId="16" applyFont="1" applyAlignment="1">
      <alignment horizontal="left" vertical="top" wrapText="1"/>
    </xf>
    <xf numFmtId="0" fontId="7" fillId="0" borderId="55" xfId="16" quotePrefix="1" applyFont="1" applyBorder="1" applyAlignment="1">
      <alignment horizontal="left"/>
    </xf>
    <xf numFmtId="0" fontId="24" fillId="0" borderId="55" xfId="16" applyFont="1" applyFill="1" applyBorder="1" applyAlignment="1">
      <alignment horizontal="center" vertical="top"/>
    </xf>
    <xf numFmtId="182" fontId="24" fillId="43" borderId="55" xfId="405" applyNumberFormat="1" applyFont="1" applyFill="1" applyBorder="1" applyAlignment="1">
      <alignment horizontal="center" vertical="top"/>
    </xf>
    <xf numFmtId="10" fontId="24" fillId="0" borderId="55" xfId="16" applyNumberFormat="1" applyFont="1" applyBorder="1"/>
    <xf numFmtId="10" fontId="24" fillId="0" borderId="55" xfId="16" applyNumberFormat="1" applyFont="1" applyFill="1" applyBorder="1" applyAlignment="1">
      <alignment wrapText="1"/>
    </xf>
    <xf numFmtId="182" fontId="24" fillId="0" borderId="55" xfId="5" applyNumberFormat="1" applyFont="1" applyFill="1" applyBorder="1" applyAlignment="1">
      <alignment horizontal="center"/>
    </xf>
    <xf numFmtId="0" fontId="24" fillId="0" borderId="55" xfId="16" applyFont="1" applyBorder="1" applyAlignment="1">
      <alignment horizontal="center" vertical="top"/>
    </xf>
    <xf numFmtId="0" fontId="8" fillId="4" borderId="55" xfId="16" quotePrefix="1" applyFont="1" applyFill="1" applyBorder="1" applyAlignment="1">
      <alignment horizontal="left" vertical="center"/>
    </xf>
    <xf numFmtId="0" fontId="8" fillId="4" borderId="55" xfId="16" applyFont="1" applyFill="1" applyBorder="1" applyAlignment="1">
      <alignment horizontal="left" vertical="center" wrapText="1"/>
    </xf>
    <xf numFmtId="0" fontId="8" fillId="4" borderId="55" xfId="16" applyFont="1" applyFill="1" applyBorder="1" applyAlignment="1">
      <alignment horizontal="left" vertical="center" indent="1"/>
    </xf>
    <xf numFmtId="10" fontId="4" fillId="0" borderId="55" xfId="26" applyNumberFormat="1" applyFont="1" applyFill="1" applyBorder="1" applyProtection="1">
      <protection locked="0"/>
    </xf>
    <xf numFmtId="182" fontId="4" fillId="0" borderId="55" xfId="5" applyNumberFormat="1" applyFont="1" applyFill="1" applyBorder="1" applyAlignment="1">
      <alignment horizontal="center"/>
    </xf>
    <xf numFmtId="0" fontId="4" fillId="0" borderId="55" xfId="16" applyFont="1" applyFill="1" applyBorder="1" applyAlignment="1">
      <alignment horizontal="center" vertical="top"/>
    </xf>
    <xf numFmtId="10" fontId="4" fillId="0" borderId="55" xfId="26" applyNumberFormat="1" applyFont="1" applyFill="1" applyBorder="1" applyAlignment="1" applyProtection="1">
      <alignment wrapText="1"/>
      <protection locked="0"/>
    </xf>
    <xf numFmtId="181" fontId="24" fillId="0" borderId="55" xfId="8" applyNumberFormat="1" applyFont="1" applyFill="1" applyBorder="1" applyAlignment="1">
      <alignment horizontal="center" vertical="top"/>
    </xf>
    <xf numFmtId="10" fontId="24" fillId="0" borderId="55" xfId="16" quotePrefix="1" applyNumberFormat="1" applyFont="1" applyFill="1" applyBorder="1" applyAlignment="1">
      <alignment horizontal="left"/>
    </xf>
    <xf numFmtId="10" fontId="24" fillId="0" borderId="55" xfId="16" applyNumberFormat="1" applyFont="1" applyFill="1" applyBorder="1"/>
    <xf numFmtId="0" fontId="7" fillId="0" borderId="55" xfId="16" applyFont="1" applyFill="1" applyBorder="1"/>
    <xf numFmtId="182" fontId="24" fillId="0" borderId="55" xfId="16" applyNumberFormat="1" applyFont="1" applyFill="1" applyBorder="1" applyAlignment="1">
      <alignment horizontal="center"/>
    </xf>
    <xf numFmtId="0" fontId="24" fillId="0" borderId="55" xfId="16" applyFont="1" applyBorder="1" applyAlignment="1">
      <alignment horizontal="left"/>
    </xf>
    <xf numFmtId="0" fontId="24" fillId="0" borderId="55" xfId="16" applyFont="1" applyFill="1" applyBorder="1"/>
    <xf numFmtId="0" fontId="7" fillId="0" borderId="55" xfId="16" quotePrefix="1" applyFont="1" applyFill="1" applyBorder="1" applyAlignment="1"/>
    <xf numFmtId="0" fontId="7" fillId="0" borderId="55" xfId="16" quotePrefix="1" applyFont="1" applyFill="1" applyBorder="1" applyAlignment="1">
      <alignment horizontal="left"/>
    </xf>
    <xf numFmtId="182" fontId="7" fillId="0" borderId="55" xfId="5" applyNumberFormat="1" applyFont="1" applyFill="1" applyBorder="1" applyAlignment="1">
      <alignment horizontal="center" vertical="top"/>
    </xf>
    <xf numFmtId="182" fontId="7" fillId="0" borderId="55" xfId="16" applyNumberFormat="1" applyFont="1" applyBorder="1" applyAlignment="1">
      <alignment horizontal="center"/>
    </xf>
    <xf numFmtId="0" fontId="4" fillId="0" borderId="55" xfId="16" quotePrefix="1" applyFont="1" applyFill="1" applyBorder="1" applyAlignment="1">
      <alignment horizontal="left"/>
    </xf>
    <xf numFmtId="182" fontId="24" fillId="0" borderId="55" xfId="29" applyNumberFormat="1" applyFont="1" applyFill="1" applyBorder="1" applyAlignment="1">
      <alignment horizontal="center" vertical="top"/>
    </xf>
    <xf numFmtId="0" fontId="8" fillId="4" borderId="59" xfId="16" applyFont="1" applyFill="1" applyBorder="1" applyAlignment="1">
      <alignment horizontal="left" vertical="center" indent="1"/>
    </xf>
    <xf numFmtId="0" fontId="24" fillId="0" borderId="55" xfId="26" applyFont="1" applyFill="1" applyBorder="1" applyAlignment="1">
      <alignment vertical="top"/>
    </xf>
    <xf numFmtId="181" fontId="24" fillId="0" borderId="55" xfId="5" applyNumberFormat="1" applyFont="1" applyBorder="1" applyAlignment="1">
      <alignment horizontal="center"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181" fontId="6" fillId="3" borderId="4" xfId="14" applyNumberFormat="1" applyFont="1" applyFill="1" applyBorder="1" applyAlignment="1">
      <alignment vertical="top"/>
    </xf>
    <xf numFmtId="0" fontId="2" fillId="0" borderId="0" xfId="16" applyFont="1" applyFill="1" applyAlignment="1">
      <alignment vertical="top" wrapText="1"/>
    </xf>
    <xf numFmtId="0" fontId="4" fillId="0" borderId="55" xfId="111" quotePrefix="1" applyFont="1" applyFill="1" applyBorder="1" applyAlignment="1">
      <alignment horizontal="left" wrapText="1"/>
    </xf>
    <xf numFmtId="185" fontId="0" fillId="0" borderId="55" xfId="0" applyNumberFormat="1" applyBorder="1" applyAlignment="1">
      <alignment horizontal="center" vertical="center"/>
    </xf>
    <xf numFmtId="0" fontId="0" fillId="0" borderId="55" xfId="0" applyBorder="1" applyAlignment="1">
      <alignment horizontal="center" vertical="center"/>
    </xf>
    <xf numFmtId="0" fontId="6" fillId="2" borderId="0" xfId="16" quotePrefix="1" applyFont="1" applyFill="1" applyBorder="1" applyAlignment="1">
      <alignment horizontal="left" vertical="top"/>
    </xf>
    <xf numFmtId="0" fontId="4" fillId="0" borderId="0" xfId="111" quotePrefix="1" applyFont="1" applyFill="1" applyBorder="1" applyAlignment="1">
      <alignment horizontal="left"/>
    </xf>
    <xf numFmtId="0" fontId="4" fillId="0" borderId="0" xfId="111" quotePrefix="1" applyFont="1" applyFill="1" applyBorder="1" applyAlignment="1">
      <alignment horizontal="left" wrapText="1"/>
    </xf>
    <xf numFmtId="185" fontId="0" fillId="0" borderId="0" xfId="0" applyNumberFormat="1" applyBorder="1" applyAlignment="1">
      <alignment horizontal="center" vertical="center"/>
    </xf>
    <xf numFmtId="0" fontId="0" fillId="0" borderId="0" xfId="0" applyBorder="1" applyAlignment="1">
      <alignment horizontal="center" vertical="center"/>
    </xf>
    <xf numFmtId="0" fontId="5" fillId="0" borderId="56" xfId="111" quotePrefix="1" applyFont="1" applyFill="1" applyBorder="1" applyAlignment="1">
      <alignment horizontal="left" vertical="top"/>
    </xf>
    <xf numFmtId="0" fontId="6" fillId="6" borderId="4" xfId="111" applyFont="1" applyFill="1" applyBorder="1" applyAlignment="1">
      <alignment vertical="top"/>
    </xf>
    <xf numFmtId="0" fontId="0" fillId="0" borderId="55" xfId="0" applyBorder="1" applyAlignment="1">
      <alignment horizontal="center" vertical="center" wrapText="1"/>
    </xf>
    <xf numFmtId="0" fontId="0" fillId="0" borderId="0" xfId="0" applyBorder="1" applyAlignment="1">
      <alignment horizontal="center" vertical="center" wrapText="1"/>
    </xf>
    <xf numFmtId="0" fontId="93" fillId="0" borderId="0" xfId="0" applyFont="1" applyAlignment="1">
      <alignment vertical="center"/>
    </xf>
    <xf numFmtId="0" fontId="2" fillId="0" borderId="0" xfId="111" quotePrefix="1" applyFont="1" applyFill="1" applyAlignment="1">
      <alignment horizontal="left" vertical="top"/>
    </xf>
    <xf numFmtId="181" fontId="6" fillId="3" borderId="67" xfId="104" applyNumberFormat="1" applyFont="1" applyFill="1" applyBorder="1" applyAlignment="1">
      <alignment vertical="top"/>
    </xf>
    <xf numFmtId="0" fontId="6" fillId="3" borderId="67" xfId="111" applyFont="1" applyFill="1" applyBorder="1" applyAlignment="1">
      <alignment vertical="top"/>
    </xf>
    <xf numFmtId="0" fontId="6" fillId="3" borderId="67" xfId="85" quotePrefix="1" applyFont="1" applyFill="1" applyBorder="1" applyAlignment="1">
      <alignment vertical="top" wrapText="1"/>
    </xf>
    <xf numFmtId="0" fontId="6" fillId="3" borderId="3" xfId="26" quotePrefix="1" applyFont="1" applyFill="1" applyBorder="1" applyAlignment="1">
      <alignment horizontal="left" vertical="top"/>
    </xf>
    <xf numFmtId="0" fontId="4" fillId="0" borderId="0" xfId="0" applyFont="1"/>
    <xf numFmtId="0" fontId="6" fillId="3" borderId="79" xfId="16" applyFont="1" applyFill="1" applyBorder="1" applyAlignment="1">
      <alignment vertical="top"/>
    </xf>
    <xf numFmtId="0" fontId="0" fillId="0" borderId="0" xfId="0"/>
    <xf numFmtId="0" fontId="4" fillId="0" borderId="0" xfId="16" applyFont="1" applyAlignment="1">
      <alignment vertical="top"/>
    </xf>
    <xf numFmtId="0" fontId="4" fillId="0" borderId="0" xfId="16" quotePrefix="1" applyFont="1" applyAlignment="1">
      <alignment horizontal="left" vertical="top"/>
    </xf>
    <xf numFmtId="0" fontId="4" fillId="0" borderId="0" xfId="16" applyFont="1" applyAlignment="1">
      <alignment vertical="top" wrapText="1"/>
    </xf>
    <xf numFmtId="0" fontId="4" fillId="0" borderId="0" xfId="16" applyFont="1" applyAlignment="1">
      <alignment horizontal="center" vertical="top"/>
    </xf>
    <xf numFmtId="0" fontId="4" fillId="0" borderId="0" xfId="26" applyFont="1" applyAlignment="1">
      <alignment vertical="top" wrapText="1"/>
    </xf>
    <xf numFmtId="0" fontId="24" fillId="0" borderId="0" xfId="0" applyFont="1" applyAlignment="1">
      <alignment vertical="center"/>
    </xf>
    <xf numFmtId="0" fontId="4" fillId="0" borderId="0" xfId="26" quotePrefix="1" applyFont="1" applyAlignment="1">
      <alignment horizontal="left" vertical="top"/>
    </xf>
    <xf numFmtId="0" fontId="6" fillId="3" borderId="4" xfId="16" applyFont="1" applyFill="1" applyBorder="1" applyAlignment="1">
      <alignment vertical="top"/>
    </xf>
    <xf numFmtId="181" fontId="6" fillId="3" borderId="4" xfId="14" applyNumberFormat="1" applyFont="1" applyFill="1" applyBorder="1" applyAlignment="1">
      <alignment vertical="top"/>
    </xf>
    <xf numFmtId="0" fontId="6" fillId="3" borderId="3" xfId="26" quotePrefix="1" applyFont="1" applyFill="1" applyBorder="1" applyAlignment="1">
      <alignment horizontal="left" vertical="top"/>
    </xf>
    <xf numFmtId="0" fontId="6" fillId="3" borderId="4" xfId="26" applyFont="1" applyFill="1" applyBorder="1" applyAlignment="1">
      <alignment vertical="top"/>
    </xf>
    <xf numFmtId="0" fontId="6" fillId="3" borderId="9" xfId="16" applyFont="1" applyFill="1" applyBorder="1" applyAlignment="1">
      <alignment vertical="top"/>
    </xf>
    <xf numFmtId="0" fontId="6" fillId="6" borderId="3" xfId="16" quotePrefix="1" applyFont="1" applyFill="1" applyBorder="1" applyAlignment="1">
      <alignment horizontal="left" vertical="top"/>
    </xf>
    <xf numFmtId="181" fontId="6" fillId="3" borderId="9" xfId="14" applyNumberFormat="1" applyFont="1" applyFill="1" applyBorder="1" applyAlignment="1">
      <alignment vertical="top"/>
    </xf>
    <xf numFmtId="0" fontId="0" fillId="0" borderId="0" xfId="0"/>
    <xf numFmtId="181" fontId="24" fillId="0" borderId="84" xfId="8" applyNumberFormat="1" applyFont="1" applyFill="1" applyBorder="1" applyAlignment="1">
      <alignment horizontal="center" vertical="top"/>
    </xf>
    <xf numFmtId="181" fontId="24" fillId="0" borderId="19" xfId="8" applyNumberFormat="1" applyFont="1" applyFill="1" applyBorder="1" applyAlignment="1">
      <alignment horizontal="center" vertical="top"/>
    </xf>
    <xf numFmtId="182" fontId="4" fillId="43" borderId="5" xfId="5" applyNumberFormat="1" applyFont="1" applyFill="1" applyBorder="1" applyAlignment="1">
      <alignment horizontal="center" vertical="top"/>
    </xf>
    <xf numFmtId="0" fontId="24" fillId="43" borderId="84" xfId="26" quotePrefix="1" applyFont="1" applyFill="1" applyBorder="1" applyAlignment="1">
      <alignment horizontal="left" vertical="top" wrapText="1"/>
    </xf>
    <xf numFmtId="0" fontId="24" fillId="43" borderId="77" xfId="26" quotePrefix="1" applyFont="1" applyFill="1" applyBorder="1" applyAlignment="1">
      <alignment horizontal="left" vertical="top"/>
    </xf>
    <xf numFmtId="0" fontId="24" fillId="43" borderId="77" xfId="26" applyFont="1" applyFill="1" applyBorder="1" applyAlignment="1">
      <alignment vertical="top" wrapText="1"/>
    </xf>
    <xf numFmtId="0" fontId="24" fillId="43" borderId="77" xfId="26" quotePrefix="1" applyFont="1" applyFill="1" applyBorder="1" applyAlignment="1">
      <alignment horizontal="left" vertical="top" wrapText="1"/>
    </xf>
    <xf numFmtId="182" fontId="24" fillId="43" borderId="77" xfId="5" applyNumberFormat="1" applyFont="1" applyFill="1" applyBorder="1" applyAlignment="1">
      <alignment horizontal="center" vertical="top"/>
    </xf>
    <xf numFmtId="181" fontId="24" fillId="43" borderId="77" xfId="5" applyNumberFormat="1" applyFont="1" applyFill="1" applyBorder="1" applyAlignment="1">
      <alignment horizontal="center" vertical="top"/>
    </xf>
    <xf numFmtId="182" fontId="24" fillId="43" borderId="68" xfId="5" applyNumberFormat="1" applyFont="1" applyFill="1" applyBorder="1" applyAlignment="1">
      <alignment horizontal="center" vertical="top"/>
    </xf>
    <xf numFmtId="182" fontId="24" fillId="43" borderId="77" xfId="29" applyNumberFormat="1" applyFont="1" applyFill="1" applyBorder="1" applyAlignment="1">
      <alignment horizontal="center" vertical="top"/>
    </xf>
    <xf numFmtId="0" fontId="24" fillId="43" borderId="5" xfId="26" quotePrefix="1" applyFont="1" applyFill="1" applyBorder="1" applyAlignment="1">
      <alignment horizontal="left" vertical="top"/>
    </xf>
    <xf numFmtId="0" fontId="24" fillId="43" borderId="5" xfId="26" applyFont="1" applyFill="1" applyBorder="1" applyAlignment="1">
      <alignment vertical="top" wrapText="1"/>
    </xf>
    <xf numFmtId="0" fontId="24" fillId="43" borderId="5" xfId="26" quotePrefix="1" applyFont="1" applyFill="1" applyBorder="1" applyAlignment="1">
      <alignment horizontal="left" vertical="top" wrapText="1"/>
    </xf>
    <xf numFmtId="182" fontId="24" fillId="43" borderId="5" xfId="5" applyNumberFormat="1" applyFont="1" applyFill="1" applyBorder="1" applyAlignment="1">
      <alignment horizontal="center" vertical="top"/>
    </xf>
    <xf numFmtId="181" fontId="24" fillId="43" borderId="5" xfId="5" applyNumberFormat="1" applyFont="1" applyFill="1" applyBorder="1" applyAlignment="1">
      <alignment horizontal="center" vertical="top"/>
    </xf>
    <xf numFmtId="0" fontId="24" fillId="43" borderId="6" xfId="26" quotePrefix="1" applyFont="1" applyFill="1" applyBorder="1" applyAlignment="1">
      <alignment horizontal="left" vertical="top"/>
    </xf>
    <xf numFmtId="182" fontId="24" fillId="43" borderId="5" xfId="29" applyNumberFormat="1" applyFont="1" applyFill="1" applyBorder="1" applyAlignment="1">
      <alignment horizontal="center" vertical="top"/>
    </xf>
    <xf numFmtId="37" fontId="24" fillId="43" borderId="5" xfId="5" applyNumberFormat="1" applyFont="1" applyFill="1" applyBorder="1" applyAlignment="1">
      <alignment horizontal="center" vertical="top"/>
    </xf>
    <xf numFmtId="0" fontId="24" fillId="43" borderId="78" xfId="26" applyFont="1" applyFill="1" applyBorder="1" applyAlignment="1">
      <alignment vertical="top" wrapText="1"/>
    </xf>
    <xf numFmtId="0" fontId="24" fillId="43" borderId="78" xfId="26" quotePrefix="1" applyFont="1" applyFill="1" applyBorder="1" applyAlignment="1">
      <alignment horizontal="left" vertical="top" wrapText="1"/>
    </xf>
    <xf numFmtId="0" fontId="24" fillId="43" borderId="5" xfId="111" quotePrefix="1" applyFont="1" applyFill="1" applyBorder="1" applyAlignment="1">
      <alignment horizontal="left"/>
    </xf>
    <xf numFmtId="0" fontId="24" fillId="43" borderId="5" xfId="111" quotePrefix="1" applyFont="1" applyFill="1" applyBorder="1" applyAlignment="1">
      <alignment horizontal="left" wrapText="1"/>
    </xf>
    <xf numFmtId="0" fontId="24" fillId="43" borderId="5" xfId="16" applyFont="1" applyFill="1" applyBorder="1" applyAlignment="1">
      <alignment vertical="top" wrapText="1"/>
    </xf>
    <xf numFmtId="185" fontId="0" fillId="43" borderId="5" xfId="0" applyNumberFormat="1" applyFont="1" applyFill="1" applyBorder="1" applyAlignment="1">
      <alignment horizontal="center" vertical="center"/>
    </xf>
    <xf numFmtId="177" fontId="24" fillId="43" borderId="5" xfId="0" applyNumberFormat="1" applyFont="1" applyFill="1" applyBorder="1" applyAlignment="1">
      <alignment horizontal="center" vertical="center"/>
    </xf>
    <xf numFmtId="181" fontId="24" fillId="43" borderId="55" xfId="5" applyNumberFormat="1" applyFont="1" applyFill="1" applyBorder="1" applyAlignment="1">
      <alignment horizontal="center" vertical="top"/>
    </xf>
    <xf numFmtId="1" fontId="24" fillId="43" borderId="55" xfId="111" applyNumberFormat="1" applyFont="1" applyFill="1" applyBorder="1" applyAlignment="1">
      <alignment vertical="top"/>
    </xf>
    <xf numFmtId="181" fontId="24" fillId="43" borderId="5" xfId="8" applyNumberFormat="1" applyFont="1" applyFill="1" applyBorder="1" applyAlignment="1">
      <alignment horizontal="center" vertical="top"/>
    </xf>
    <xf numFmtId="0" fontId="4" fillId="43" borderId="5" xfId="26" applyFont="1" applyFill="1" applyBorder="1" applyAlignment="1">
      <alignment vertical="top" wrapText="1"/>
    </xf>
    <xf numFmtId="0" fontId="4" fillId="43" borderId="5" xfId="26" quotePrefix="1" applyFont="1" applyFill="1" applyBorder="1" applyAlignment="1">
      <alignment horizontal="left" vertical="top" wrapText="1"/>
    </xf>
    <xf numFmtId="181" fontId="4" fillId="43" borderId="5" xfId="5" applyNumberFormat="1" applyFont="1" applyFill="1" applyBorder="1" applyAlignment="1">
      <alignment horizontal="center" vertical="top"/>
    </xf>
    <xf numFmtId="182" fontId="24" fillId="43" borderId="6" xfId="5" applyNumberFormat="1" applyFont="1" applyFill="1" applyBorder="1" applyAlignment="1">
      <alignment horizontal="center" vertical="top"/>
    </xf>
    <xf numFmtId="181" fontId="7" fillId="43" borderId="6" xfId="5" applyNumberFormat="1" applyFont="1" applyFill="1" applyBorder="1" applyAlignment="1">
      <alignment horizontal="center" vertical="top" wrapText="1"/>
    </xf>
    <xf numFmtId="0" fontId="55" fillId="42" borderId="2" xfId="0" applyFont="1" applyFill="1" applyBorder="1" applyAlignment="1">
      <alignment horizontal="center" vertical="center" wrapText="1"/>
    </xf>
    <xf numFmtId="0" fontId="55" fillId="42" borderId="2" xfId="0" applyFont="1" applyFill="1" applyBorder="1" applyAlignment="1">
      <alignment vertical="center" wrapText="1"/>
    </xf>
    <xf numFmtId="181" fontId="7" fillId="43" borderId="0" xfId="5" applyNumberFormat="1" applyFont="1" applyFill="1" applyBorder="1" applyAlignment="1">
      <alignment horizontal="center" vertical="top" wrapText="1"/>
    </xf>
    <xf numFmtId="10" fontId="24" fillId="0" borderId="55" xfId="16" applyNumberFormat="1" applyFont="1" applyFill="1" applyBorder="1" applyAlignment="1">
      <alignment vertical="top" wrapText="1"/>
    </xf>
    <xf numFmtId="182" fontId="24" fillId="0" borderId="84" xfId="5" applyNumberFormat="1" applyFont="1" applyFill="1" applyBorder="1" applyAlignment="1">
      <alignment horizontal="center" vertical="top"/>
    </xf>
    <xf numFmtId="0" fontId="24" fillId="0" borderId="0" xfId="111" quotePrefix="1" applyFont="1" applyFill="1" applyBorder="1" applyAlignment="1">
      <alignment horizontal="left"/>
    </xf>
    <xf numFmtId="0" fontId="24" fillId="0" borderId="0" xfId="111" quotePrefix="1" applyFont="1" applyFill="1" applyBorder="1" applyAlignment="1">
      <alignment horizontal="left" wrapText="1"/>
    </xf>
    <xf numFmtId="1" fontId="24" fillId="0" borderId="0" xfId="111" applyNumberFormat="1" applyFont="1" applyFill="1" applyBorder="1" applyAlignment="1">
      <alignment vertical="top"/>
    </xf>
    <xf numFmtId="0" fontId="6" fillId="2" borderId="2" xfId="111" quotePrefix="1" applyFont="1" applyFill="1" applyBorder="1" applyAlignment="1">
      <alignment horizontal="left" vertical="top"/>
    </xf>
    <xf numFmtId="0" fontId="55" fillId="42" borderId="2" xfId="110" applyFont="1" applyFill="1" applyBorder="1" applyAlignment="1">
      <alignment vertical="center" wrapText="1"/>
    </xf>
    <xf numFmtId="181" fontId="6" fillId="3" borderId="4" xfId="6810" applyNumberFormat="1" applyFont="1" applyFill="1" applyBorder="1" applyAlignment="1">
      <alignment vertical="top"/>
    </xf>
    <xf numFmtId="181" fontId="6" fillId="3" borderId="9" xfId="6810" applyNumberFormat="1" applyFont="1" applyFill="1" applyBorder="1" applyAlignment="1">
      <alignment vertical="top"/>
    </xf>
    <xf numFmtId="0" fontId="24" fillId="0" borderId="84" xfId="16" applyFont="1" applyFill="1" applyBorder="1" applyAlignment="1">
      <alignment vertical="top"/>
    </xf>
    <xf numFmtId="0" fontId="24" fillId="0" borderId="84" xfId="16" applyFont="1" applyFill="1" applyBorder="1" applyAlignment="1">
      <alignment vertical="top" wrapText="1"/>
    </xf>
    <xf numFmtId="182" fontId="24" fillId="0" borderId="84" xfId="11" applyNumberFormat="1" applyFont="1" applyFill="1" applyBorder="1" applyAlignment="1">
      <alignment horizontal="center" vertical="top"/>
    </xf>
    <xf numFmtId="181" fontId="24" fillId="0" borderId="84" xfId="29" applyNumberFormat="1" applyFont="1" applyFill="1" applyBorder="1" applyAlignment="1">
      <alignment horizontal="center" vertical="top"/>
    </xf>
    <xf numFmtId="0" fontId="4" fillId="0" borderId="0" xfId="111" applyFont="1" applyBorder="1" applyAlignment="1">
      <alignment vertical="top"/>
    </xf>
    <xf numFmtId="0" fontId="6" fillId="3" borderId="84" xfId="111" applyFont="1" applyFill="1" applyBorder="1" applyAlignment="1">
      <alignment vertical="top"/>
    </xf>
    <xf numFmtId="181" fontId="6" fillId="3" borderId="84" xfId="6810" applyNumberFormat="1" applyFont="1" applyFill="1" applyBorder="1" applyAlignment="1">
      <alignment vertical="top"/>
    </xf>
    <xf numFmtId="0" fontId="95" fillId="0" borderId="0" xfId="111" quotePrefix="1" applyFont="1" applyFill="1" applyBorder="1" applyAlignment="1">
      <alignment horizontal="left" vertical="top"/>
    </xf>
    <xf numFmtId="0" fontId="26" fillId="0" borderId="0" xfId="111" applyFont="1" applyFill="1" applyBorder="1" applyAlignment="1">
      <alignment vertical="top" wrapText="1"/>
    </xf>
    <xf numFmtId="0" fontId="26" fillId="0" borderId="0" xfId="111" quotePrefix="1" applyFont="1" applyFill="1" applyBorder="1" applyAlignment="1">
      <alignment horizontal="left" vertical="top" wrapText="1"/>
    </xf>
    <xf numFmtId="0" fontId="26" fillId="0" borderId="0" xfId="111" quotePrefix="1" applyFont="1" applyFill="1" applyBorder="1" applyAlignment="1">
      <alignment horizontal="left" vertical="top"/>
    </xf>
    <xf numFmtId="0" fontId="4" fillId="0" borderId="0" xfId="111" applyFont="1" applyBorder="1" applyAlignment="1">
      <alignment vertical="top" wrapText="1"/>
    </xf>
    <xf numFmtId="0" fontId="55" fillId="42" borderId="84" xfId="110" applyFont="1" applyFill="1" applyBorder="1" applyAlignment="1">
      <alignment vertical="center" wrapText="1"/>
    </xf>
    <xf numFmtId="181" fontId="6" fillId="3" borderId="2" xfId="6810" applyNumberFormat="1" applyFont="1" applyFill="1" applyBorder="1" applyAlignment="1">
      <alignment vertical="top"/>
    </xf>
    <xf numFmtId="183" fontId="24" fillId="0" borderId="84" xfId="11" applyNumberFormat="1" applyFont="1" applyFill="1" applyBorder="1" applyAlignment="1">
      <alignment horizontal="center" vertical="top"/>
    </xf>
    <xf numFmtId="0" fontId="24" fillId="0" borderId="84" xfId="16" applyFont="1" applyBorder="1" applyAlignment="1">
      <alignment vertical="top" wrapText="1"/>
    </xf>
    <xf numFmtId="0" fontId="24" fillId="0" borderId="84" xfId="16" quotePrefix="1" applyFont="1" applyFill="1" applyBorder="1" applyAlignment="1">
      <alignment horizontal="left" vertical="top"/>
    </xf>
    <xf numFmtId="0" fontId="24" fillId="0" borderId="84" xfId="16" quotePrefix="1" applyFont="1" applyFill="1" applyBorder="1" applyAlignment="1">
      <alignment horizontal="left" vertical="top" wrapText="1"/>
    </xf>
    <xf numFmtId="0" fontId="5" fillId="0" borderId="0" xfId="111" quotePrefix="1" applyFont="1" applyFill="1" applyBorder="1" applyAlignment="1">
      <alignment horizontal="left" vertical="top"/>
    </xf>
    <xf numFmtId="0" fontId="24" fillId="0" borderId="6" xfId="111" quotePrefix="1" applyFont="1" applyFill="1" applyBorder="1" applyAlignment="1">
      <alignment horizontal="left" vertical="top"/>
    </xf>
    <xf numFmtId="0" fontId="24" fillId="0" borderId="84" xfId="111" quotePrefix="1" applyFont="1" applyFill="1" applyBorder="1" applyAlignment="1">
      <alignment horizontal="left" vertical="top" wrapText="1"/>
    </xf>
    <xf numFmtId="0" fontId="4" fillId="0" borderId="0" xfId="111" quotePrefix="1" applyFont="1" applyAlignment="1">
      <alignment horizontal="left" vertical="top"/>
    </xf>
    <xf numFmtId="0" fontId="24" fillId="0" borderId="84" xfId="26" applyFont="1" applyFill="1" applyBorder="1" applyAlignment="1">
      <alignment vertical="top"/>
    </xf>
    <xf numFmtId="0" fontId="24" fillId="0" borderId="84" xfId="26" applyFont="1" applyFill="1" applyBorder="1" applyAlignment="1">
      <alignment vertical="top" wrapText="1"/>
    </xf>
    <xf numFmtId="181" fontId="24" fillId="0" borderId="84" xfId="5" applyNumberFormat="1" applyFont="1" applyFill="1" applyBorder="1" applyAlignment="1">
      <alignment horizontal="center" vertical="top"/>
    </xf>
    <xf numFmtId="0" fontId="24" fillId="0" borderId="84" xfId="26" quotePrefix="1" applyFont="1" applyFill="1" applyBorder="1" applyAlignment="1">
      <alignment horizontal="left" vertical="top"/>
    </xf>
    <xf numFmtId="0" fontId="24" fillId="0" borderId="0" xfId="16" applyFont="1" applyBorder="1" applyAlignment="1">
      <alignment vertical="top" wrapText="1"/>
    </xf>
    <xf numFmtId="182" fontId="24" fillId="0" borderId="0" xfId="11" applyNumberFormat="1" applyFont="1" applyFill="1" applyBorder="1" applyAlignment="1">
      <alignment horizontal="center" vertical="top"/>
    </xf>
    <xf numFmtId="181" fontId="24" fillId="0" borderId="0" xfId="29" applyNumberFormat="1" applyFont="1" applyFill="1" applyBorder="1" applyAlignment="1">
      <alignment horizontal="center" vertical="top"/>
    </xf>
    <xf numFmtId="0" fontId="96" fillId="0" borderId="0" xfId="16" applyFont="1" applyFill="1" applyBorder="1" applyAlignment="1">
      <alignment vertical="top"/>
    </xf>
    <xf numFmtId="182" fontId="4" fillId="0" borderId="0" xfId="5" applyNumberFormat="1" applyFont="1" applyFill="1" applyBorder="1" applyAlignment="1">
      <alignment horizontal="center" vertical="top"/>
    </xf>
    <xf numFmtId="181" fontId="4" fillId="0" borderId="0" xfId="5" applyNumberFormat="1" applyFont="1" applyFill="1" applyBorder="1" applyAlignment="1">
      <alignment horizontal="center" vertical="top" wrapText="1"/>
    </xf>
    <xf numFmtId="0" fontId="4" fillId="0" borderId="0" xfId="26" applyFont="1" applyFill="1" applyBorder="1" applyAlignment="1">
      <alignment horizontal="center" vertical="top"/>
    </xf>
    <xf numFmtId="181" fontId="4" fillId="0" borderId="84" xfId="5" applyNumberFormat="1" applyFont="1" applyFill="1" applyBorder="1" applyAlignment="1">
      <alignment horizontal="center" vertical="top"/>
    </xf>
    <xf numFmtId="0" fontId="24" fillId="0" borderId="5" xfId="16" quotePrefix="1" applyFont="1" applyFill="1" applyBorder="1" applyAlignment="1">
      <alignment vertical="top" wrapText="1"/>
    </xf>
    <xf numFmtId="181" fontId="6" fillId="3" borderId="86" xfId="104" applyNumberFormat="1" applyFont="1" applyFill="1" applyBorder="1" applyAlignment="1">
      <alignment vertical="top"/>
    </xf>
    <xf numFmtId="181" fontId="6" fillId="3" borderId="85" xfId="104" applyNumberFormat="1" applyFont="1" applyFill="1" applyBorder="1" applyAlignment="1">
      <alignment vertical="top"/>
    </xf>
    <xf numFmtId="181" fontId="6" fillId="3" borderId="87" xfId="104" applyNumberFormat="1" applyFont="1" applyFill="1" applyBorder="1" applyAlignment="1">
      <alignment vertical="top"/>
    </xf>
    <xf numFmtId="0" fontId="24" fillId="0" borderId="84" xfId="111" applyFont="1" applyFill="1" applyBorder="1" applyAlignment="1">
      <alignment vertical="top"/>
    </xf>
    <xf numFmtId="0" fontId="24" fillId="0" borderId="84" xfId="111" applyFont="1" applyFill="1" applyBorder="1" applyAlignment="1">
      <alignment vertical="top" wrapText="1"/>
    </xf>
    <xf numFmtId="182" fontId="24" fillId="0" borderId="6" xfId="405" applyNumberFormat="1" applyFont="1" applyFill="1" applyBorder="1" applyAlignment="1">
      <alignment horizontal="center" vertical="top"/>
    </xf>
    <xf numFmtId="0" fontId="24" fillId="0" borderId="0" xfId="111" applyFont="1" applyFill="1" applyAlignment="1">
      <alignment vertical="top"/>
    </xf>
    <xf numFmtId="0" fontId="24" fillId="0" borderId="0" xfId="111" quotePrefix="1" applyFont="1" applyFill="1" applyAlignment="1">
      <alignment horizontal="left" vertical="top"/>
    </xf>
    <xf numFmtId="1" fontId="24" fillId="0" borderId="84" xfId="111" applyNumberFormat="1" applyFont="1" applyFill="1" applyBorder="1" applyAlignment="1">
      <alignment vertical="top"/>
    </xf>
    <xf numFmtId="0" fontId="4" fillId="0" borderId="0" xfId="111" quotePrefix="1" applyFont="1" applyBorder="1" applyAlignment="1">
      <alignment horizontal="left" vertical="top"/>
    </xf>
    <xf numFmtId="0" fontId="24" fillId="0" borderId="0" xfId="111" applyFont="1" applyFill="1" applyBorder="1" applyAlignment="1">
      <alignment vertical="top"/>
    </xf>
    <xf numFmtId="0" fontId="24" fillId="0" borderId="0" xfId="111" quotePrefix="1" applyFont="1" applyFill="1" applyBorder="1" applyAlignment="1">
      <alignment horizontal="left" vertical="top"/>
    </xf>
    <xf numFmtId="0" fontId="1" fillId="0" borderId="0" xfId="85"/>
    <xf numFmtId="0" fontId="24" fillId="0" borderId="84" xfId="111" quotePrefix="1" applyFont="1" applyFill="1" applyBorder="1" applyAlignment="1">
      <alignment horizontal="left"/>
    </xf>
    <xf numFmtId="0" fontId="24" fillId="0" borderId="84" xfId="111" quotePrefix="1" applyFont="1" applyFill="1" applyBorder="1" applyAlignment="1">
      <alignment horizontal="left" wrapText="1"/>
    </xf>
    <xf numFmtId="181" fontId="24" fillId="0" borderId="85" xfId="5" applyNumberFormat="1" applyFont="1" applyFill="1" applyBorder="1" applyAlignment="1">
      <alignment horizontal="center" vertical="top"/>
    </xf>
    <xf numFmtId="0" fontId="92" fillId="0" borderId="0" xfId="85" applyFont="1" applyFill="1" applyBorder="1"/>
    <xf numFmtId="0" fontId="1" fillId="0" borderId="0" xfId="85" applyBorder="1"/>
    <xf numFmtId="0" fontId="24" fillId="0" borderId="84" xfId="111" quotePrefix="1" applyNumberFormat="1" applyFont="1" applyFill="1" applyBorder="1" applyAlignment="1">
      <alignment horizontal="left"/>
    </xf>
    <xf numFmtId="0" fontId="24" fillId="0" borderId="84" xfId="111" quotePrefix="1" applyNumberFormat="1" applyFont="1" applyFill="1" applyBorder="1" applyAlignment="1">
      <alignment horizontal="left" wrapText="1"/>
    </xf>
    <xf numFmtId="182" fontId="24" fillId="0" borderId="84" xfId="405" applyNumberFormat="1" applyFont="1" applyFill="1" applyBorder="1" applyAlignment="1">
      <alignment horizontal="center" vertical="top"/>
    </xf>
    <xf numFmtId="0" fontId="4" fillId="0" borderId="6" xfId="111" quotePrefix="1" applyFont="1" applyFill="1" applyBorder="1" applyAlignment="1">
      <alignment horizontal="left" vertical="top"/>
    </xf>
    <xf numFmtId="0" fontId="4" fillId="0" borderId="84" xfId="111" quotePrefix="1" applyFont="1" applyFill="1" applyBorder="1" applyAlignment="1">
      <alignment horizontal="left" vertical="top" wrapText="1"/>
    </xf>
    <xf numFmtId="182" fontId="4" fillId="0" borderId="84" xfId="405" applyNumberFormat="1" applyFont="1" applyFill="1" applyBorder="1" applyAlignment="1">
      <alignment horizontal="center" vertical="top"/>
    </xf>
    <xf numFmtId="1" fontId="4" fillId="0" borderId="84" xfId="111" applyNumberFormat="1" applyFont="1" applyFill="1" applyBorder="1" applyAlignment="1">
      <alignment vertical="top"/>
    </xf>
    <xf numFmtId="0" fontId="24" fillId="0" borderId="0" xfId="111" quotePrefix="1" applyFont="1" applyFill="1" applyBorder="1" applyAlignment="1">
      <alignment horizontal="left" vertical="top" wrapText="1"/>
    </xf>
    <xf numFmtId="182" fontId="24" fillId="0" borderId="0" xfId="405" applyNumberFormat="1" applyFont="1" applyFill="1" applyBorder="1" applyAlignment="1">
      <alignment horizontal="center" vertical="top"/>
    </xf>
    <xf numFmtId="0" fontId="24" fillId="0" borderId="86" xfId="111" quotePrefix="1" applyFont="1" applyFill="1" applyBorder="1" applyAlignment="1">
      <alignment horizontal="left"/>
    </xf>
    <xf numFmtId="0" fontId="24" fillId="0" borderId="85" xfId="111" quotePrefix="1" applyFont="1" applyFill="1" applyBorder="1" applyAlignment="1">
      <alignment horizontal="left" vertical="top" wrapText="1"/>
    </xf>
    <xf numFmtId="182" fontId="24" fillId="0" borderId="85" xfId="405" applyNumberFormat="1" applyFont="1" applyFill="1" applyBorder="1" applyAlignment="1">
      <alignment horizontal="center" vertical="top"/>
    </xf>
    <xf numFmtId="181" fontId="24" fillId="0" borderId="87" xfId="5" applyNumberFormat="1" applyFont="1" applyFill="1" applyBorder="1" applyAlignment="1">
      <alignment horizontal="center" vertical="top"/>
    </xf>
    <xf numFmtId="1" fontId="24" fillId="0" borderId="85" xfId="111" applyNumberFormat="1" applyFont="1" applyFill="1" applyBorder="1" applyAlignment="1">
      <alignment vertical="top"/>
    </xf>
    <xf numFmtId="1" fontId="24" fillId="0" borderId="87" xfId="111" applyNumberFormat="1" applyFont="1" applyFill="1" applyBorder="1" applyAlignment="1">
      <alignment vertical="top"/>
    </xf>
    <xf numFmtId="0" fontId="24" fillId="0" borderId="85" xfId="111" quotePrefix="1" applyFont="1" applyFill="1" applyBorder="1" applyAlignment="1">
      <alignment horizontal="left" wrapText="1"/>
    </xf>
    <xf numFmtId="0" fontId="24" fillId="0" borderId="55" xfId="111" applyFont="1" applyFill="1" applyBorder="1" applyAlignment="1">
      <alignment vertical="top"/>
    </xf>
    <xf numFmtId="0" fontId="24" fillId="43" borderId="6" xfId="111" quotePrefix="1" applyFont="1" applyFill="1" applyBorder="1" applyAlignment="1">
      <alignment horizontal="left" vertical="top"/>
    </xf>
    <xf numFmtId="181" fontId="6" fillId="3" borderId="57" xfId="104" applyNumberFormat="1" applyFont="1" applyFill="1" applyBorder="1" applyAlignment="1">
      <alignment vertical="top"/>
    </xf>
    <xf numFmtId="185" fontId="0" fillId="0" borderId="55" xfId="0" applyNumberFormat="1" applyBorder="1" applyAlignment="1">
      <alignment horizontal="center" vertical="center" wrapText="1"/>
    </xf>
    <xf numFmtId="181" fontId="24" fillId="43" borderId="84" xfId="29" applyNumberFormat="1" applyFont="1" applyFill="1" applyBorder="1" applyAlignment="1">
      <alignment horizontal="center" vertical="top"/>
    </xf>
    <xf numFmtId="0" fontId="24" fillId="43" borderId="84" xfId="111" applyFont="1" applyFill="1" applyBorder="1" applyAlignment="1">
      <alignment vertical="top" wrapText="1"/>
    </xf>
    <xf numFmtId="0" fontId="4" fillId="0" borderId="0" xfId="111" applyFont="1" applyAlignment="1">
      <alignment horizontal="center" vertical="top"/>
    </xf>
    <xf numFmtId="0" fontId="2" fillId="0" borderId="0" xfId="26" quotePrefix="1" applyFont="1" applyFill="1" applyAlignment="1">
      <alignment horizontal="left" vertical="top"/>
    </xf>
    <xf numFmtId="0" fontId="6" fillId="3" borderId="1" xfId="26" quotePrefix="1" applyFont="1" applyFill="1" applyBorder="1" applyAlignment="1">
      <alignment horizontal="left" vertical="top"/>
    </xf>
    <xf numFmtId="181" fontId="6" fillId="3" borderId="2" xfId="14" applyNumberFormat="1" applyFont="1" applyFill="1" applyBorder="1" applyAlignment="1">
      <alignment vertical="top"/>
    </xf>
    <xf numFmtId="0" fontId="6" fillId="3" borderId="34" xfId="26" quotePrefix="1" applyFont="1" applyFill="1" applyBorder="1" applyAlignment="1">
      <alignment horizontal="left" vertical="top"/>
    </xf>
    <xf numFmtId="0" fontId="6" fillId="3" borderId="0" xfId="26" applyFont="1" applyFill="1" applyBorder="1" applyAlignment="1">
      <alignment vertical="top"/>
    </xf>
    <xf numFmtId="181" fontId="6" fillId="3" borderId="0" xfId="14" applyNumberFormat="1" applyFont="1" applyFill="1" applyBorder="1" applyAlignment="1">
      <alignment vertical="top"/>
    </xf>
    <xf numFmtId="0" fontId="6" fillId="3" borderId="11" xfId="26" quotePrefix="1" applyFont="1" applyFill="1" applyBorder="1" applyAlignment="1">
      <alignment horizontal="left" vertical="top"/>
    </xf>
    <xf numFmtId="49" fontId="4" fillId="0" borderId="0" xfId="26" applyNumberFormat="1" applyFont="1" applyAlignment="1">
      <alignment vertical="top"/>
    </xf>
    <xf numFmtId="0" fontId="6" fillId="3" borderId="55" xfId="26" quotePrefix="1" applyFont="1" applyFill="1" applyBorder="1" applyAlignment="1">
      <alignment horizontal="left" vertical="top"/>
    </xf>
    <xf numFmtId="0" fontId="1" fillId="0" borderId="0" xfId="0" quotePrefix="1" applyFont="1" applyFill="1" applyAlignment="1">
      <alignment horizontal="left" indent="3"/>
    </xf>
    <xf numFmtId="0" fontId="0" fillId="0" borderId="0" xfId="0" applyAlignment="1">
      <alignment horizontal="left" indent="3"/>
    </xf>
    <xf numFmtId="0" fontId="24" fillId="0" borderId="0" xfId="0" quotePrefix="1" applyFont="1" applyAlignment="1">
      <alignment horizontal="left"/>
    </xf>
    <xf numFmtId="0" fontId="94" fillId="0" borderId="0" xfId="0" quotePrefix="1" applyFont="1" applyAlignment="1">
      <alignment horizontal="left"/>
    </xf>
    <xf numFmtId="0" fontId="1" fillId="0" borderId="0" xfId="0" quotePrefix="1" applyFont="1" applyAlignment="1">
      <alignment horizontal="left" indent="3"/>
    </xf>
    <xf numFmtId="0" fontId="1" fillId="0" borderId="0" xfId="0" applyFont="1" applyAlignment="1">
      <alignment horizontal="left" indent="3"/>
    </xf>
    <xf numFmtId="0" fontId="6" fillId="3" borderId="55" xfId="26" applyFont="1" applyFill="1" applyBorder="1" applyAlignment="1">
      <alignment vertical="top"/>
    </xf>
    <xf numFmtId="0" fontId="0" fillId="0" borderId="39" xfId="0" applyBorder="1"/>
    <xf numFmtId="0" fontId="24" fillId="0" borderId="55" xfId="26" quotePrefix="1" applyFont="1" applyFill="1" applyBorder="1" applyAlignment="1">
      <alignment horizontal="left"/>
    </xf>
    <xf numFmtId="0" fontId="24" fillId="0" borderId="55" xfId="26" quotePrefix="1" applyFont="1" applyFill="1" applyBorder="1" applyAlignment="1">
      <alignment horizontal="left" wrapText="1"/>
    </xf>
    <xf numFmtId="182" fontId="24" fillId="0" borderId="6" xfId="29" applyNumberFormat="1" applyFont="1" applyFill="1" applyBorder="1" applyAlignment="1">
      <alignment horizontal="center" vertical="top"/>
    </xf>
    <xf numFmtId="181" fontId="24" fillId="0" borderId="6" xfId="29" applyNumberFormat="1" applyFont="1" applyFill="1" applyBorder="1" applyAlignment="1">
      <alignment horizontal="center" vertical="top"/>
    </xf>
    <xf numFmtId="0" fontId="24" fillId="0" borderId="55" xfId="26" quotePrefix="1" applyNumberFormat="1" applyFont="1" applyFill="1" applyBorder="1" applyAlignment="1">
      <alignment horizontal="left" vertical="top" wrapText="1"/>
    </xf>
    <xf numFmtId="182" fontId="24" fillId="0" borderId="88" xfId="29" applyNumberFormat="1" applyFont="1" applyFill="1" applyBorder="1" applyAlignment="1">
      <alignment horizontal="center" vertical="top"/>
    </xf>
    <xf numFmtId="181" fontId="24" fillId="0" borderId="88" xfId="29" applyNumberFormat="1" applyFont="1" applyFill="1" applyBorder="1" applyAlignment="1">
      <alignment horizontal="center" vertical="top"/>
    </xf>
    <xf numFmtId="182" fontId="24" fillId="0" borderId="55" xfId="26" applyNumberFormat="1" applyFont="1" applyBorder="1" applyAlignment="1">
      <alignment horizontal="center" vertical="top" wrapText="1"/>
    </xf>
    <xf numFmtId="181" fontId="24" fillId="0" borderId="55" xfId="29" applyNumberFormat="1" applyFont="1" applyFill="1" applyBorder="1" applyAlignment="1">
      <alignment horizontal="center" vertical="top"/>
    </xf>
    <xf numFmtId="10" fontId="24" fillId="0" borderId="55" xfId="26" quotePrefix="1" applyNumberFormat="1" applyFont="1" applyBorder="1" applyAlignment="1">
      <alignment horizontal="left"/>
    </xf>
    <xf numFmtId="10" fontId="24" fillId="0" borderId="55" xfId="26" quotePrefix="1" applyNumberFormat="1" applyFont="1" applyFill="1" applyBorder="1" applyAlignment="1">
      <alignment horizontal="left" wrapText="1"/>
    </xf>
    <xf numFmtId="182" fontId="24" fillId="0" borderId="6" xfId="29" applyNumberFormat="1" applyFont="1" applyFill="1" applyBorder="1" applyAlignment="1">
      <alignment horizontal="center"/>
    </xf>
    <xf numFmtId="0" fontId="4" fillId="0" borderId="0" xfId="26" applyFont="1" applyAlignment="1">
      <alignment horizontal="center" vertical="top"/>
    </xf>
    <xf numFmtId="0" fontId="24" fillId="43" borderId="84" xfId="16" quotePrefix="1" applyFont="1" applyFill="1" applyBorder="1" applyAlignment="1">
      <alignment horizontal="left" vertical="top" wrapText="1"/>
    </xf>
    <xf numFmtId="0" fontId="24" fillId="43" borderId="84" xfId="16" applyFont="1" applyFill="1" applyBorder="1" applyAlignment="1">
      <alignment vertical="top"/>
    </xf>
    <xf numFmtId="0" fontId="24" fillId="43" borderId="84" xfId="16" applyFont="1" applyFill="1" applyBorder="1" applyAlignment="1">
      <alignment vertical="top" wrapText="1"/>
    </xf>
    <xf numFmtId="182" fontId="24" fillId="43" borderId="84" xfId="11" applyNumberFormat="1" applyFont="1" applyFill="1" applyBorder="1" applyAlignment="1">
      <alignment horizontal="center" vertical="top"/>
    </xf>
    <xf numFmtId="0" fontId="24" fillId="43" borderId="84" xfId="111" quotePrefix="1" applyFont="1" applyFill="1" applyBorder="1" applyAlignment="1">
      <alignment horizontal="left" wrapText="1"/>
    </xf>
    <xf numFmtId="0" fontId="24" fillId="43" borderId="84" xfId="111" quotePrefix="1" applyFont="1" applyFill="1" applyBorder="1" applyAlignment="1">
      <alignment horizontal="left" vertical="top" wrapText="1"/>
    </xf>
    <xf numFmtId="0" fontId="4" fillId="43" borderId="84" xfId="111" quotePrefix="1" applyFont="1" applyFill="1" applyBorder="1" applyAlignment="1">
      <alignment horizontal="left" vertical="top" wrapText="1"/>
    </xf>
    <xf numFmtId="0" fontId="4" fillId="0" borderId="84" xfId="26" quotePrefix="1" applyFont="1" applyFill="1" applyBorder="1" applyAlignment="1">
      <alignment horizontal="left" vertical="top" wrapText="1"/>
    </xf>
    <xf numFmtId="182" fontId="4" fillId="0" borderId="84" xfId="29" applyNumberFormat="1" applyFont="1" applyFill="1" applyBorder="1" applyAlignment="1">
      <alignment horizontal="center" vertical="top"/>
    </xf>
    <xf numFmtId="177" fontId="4" fillId="0" borderId="84" xfId="0" applyNumberFormat="1" applyFont="1" applyFill="1" applyBorder="1" applyAlignment="1">
      <alignment horizontal="center" vertical="center"/>
    </xf>
    <xf numFmtId="0" fontId="24" fillId="0" borderId="84" xfId="26" quotePrefix="1" applyFont="1" applyFill="1" applyBorder="1" applyAlignment="1">
      <alignment horizontal="left" vertical="top" wrapText="1"/>
    </xf>
    <xf numFmtId="177" fontId="24" fillId="0" borderId="84" xfId="0" applyNumberFormat="1" applyFont="1" applyBorder="1" applyAlignment="1">
      <alignment horizontal="center" vertical="center"/>
    </xf>
    <xf numFmtId="182" fontId="24" fillId="0" borderId="84" xfId="8" applyNumberFormat="1" applyFont="1" applyFill="1" applyBorder="1" applyAlignment="1">
      <alignment horizontal="center" vertical="top"/>
    </xf>
    <xf numFmtId="177" fontId="24" fillId="0" borderId="55" xfId="0" applyNumberFormat="1" applyFont="1" applyBorder="1" applyAlignment="1">
      <alignment horizontal="center" vertical="center"/>
    </xf>
    <xf numFmtId="0" fontId="6" fillId="3" borderId="55" xfId="26" quotePrefix="1" applyFont="1" applyFill="1" applyBorder="1" applyAlignment="1">
      <alignment vertical="top"/>
    </xf>
    <xf numFmtId="3" fontId="24" fillId="0" borderId="55" xfId="26" quotePrefix="1" applyNumberFormat="1" applyFont="1" applyFill="1" applyBorder="1" applyAlignment="1">
      <alignment horizontal="left" vertical="top" wrapText="1"/>
    </xf>
    <xf numFmtId="182" fontId="24" fillId="0" borderId="55" xfId="8" applyNumberFormat="1" applyFont="1" applyFill="1" applyBorder="1" applyAlignment="1">
      <alignment horizontal="center" vertical="top"/>
    </xf>
    <xf numFmtId="181" fontId="24" fillId="0" borderId="55" xfId="8" quotePrefix="1" applyNumberFormat="1" applyFont="1" applyBorder="1" applyAlignment="1">
      <alignment horizontal="center" vertical="top"/>
    </xf>
    <xf numFmtId="181" fontId="24" fillId="0" borderId="84" xfId="8" quotePrefix="1" applyNumberFormat="1" applyFont="1" applyBorder="1" applyAlignment="1">
      <alignment horizontal="center" vertical="top"/>
    </xf>
    <xf numFmtId="3" fontId="24" fillId="0" borderId="84" xfId="26" quotePrefix="1" applyNumberFormat="1" applyFont="1" applyFill="1" applyBorder="1" applyAlignment="1">
      <alignment horizontal="left" vertical="top" wrapText="1"/>
    </xf>
    <xf numFmtId="0" fontId="24" fillId="0" borderId="88" xfId="26" quotePrefix="1" applyFont="1" applyFill="1" applyBorder="1" applyAlignment="1">
      <alignment horizontal="left" vertical="top" wrapText="1"/>
    </xf>
    <xf numFmtId="181" fontId="24" fillId="0" borderId="88" xfId="8" applyNumberFormat="1" applyFont="1" applyFill="1" applyBorder="1" applyAlignment="1">
      <alignment horizontal="center" vertical="top"/>
    </xf>
    <xf numFmtId="182" fontId="24" fillId="0" borderId="84" xfId="29" applyNumberFormat="1" applyFont="1" applyFill="1" applyBorder="1" applyAlignment="1">
      <alignment horizontal="center" vertical="top"/>
    </xf>
    <xf numFmtId="0" fontId="24" fillId="0" borderId="0" xfId="26" applyFont="1" applyBorder="1" applyAlignment="1">
      <alignment horizontal="center" vertical="top"/>
    </xf>
    <xf numFmtId="0" fontId="24" fillId="0" borderId="0" xfId="26" applyFont="1" applyFill="1" applyBorder="1" applyAlignment="1">
      <alignment horizontal="center" vertical="top"/>
    </xf>
    <xf numFmtId="177" fontId="4" fillId="0" borderId="55" xfId="0" applyNumberFormat="1" applyFont="1" applyFill="1" applyBorder="1" applyAlignment="1">
      <alignment horizontal="center" vertical="center"/>
    </xf>
    <xf numFmtId="177" fontId="4" fillId="0" borderId="55" xfId="0" applyNumberFormat="1" applyFont="1" applyBorder="1" applyAlignment="1">
      <alignment horizontal="center" vertical="center"/>
    </xf>
    <xf numFmtId="0" fontId="4" fillId="0" borderId="84" xfId="26" applyFont="1" applyFill="1" applyBorder="1" applyAlignment="1">
      <alignment vertical="top"/>
    </xf>
    <xf numFmtId="0" fontId="4" fillId="0" borderId="84" xfId="26" quotePrefix="1" applyFont="1" applyFill="1" applyBorder="1" applyAlignment="1">
      <alignment horizontal="left" vertical="top"/>
    </xf>
    <xf numFmtId="3" fontId="7" fillId="0" borderId="84" xfId="26" quotePrefix="1" applyNumberFormat="1" applyFont="1" applyBorder="1" applyAlignment="1">
      <alignment horizontal="left" vertical="top" wrapText="1"/>
    </xf>
    <xf numFmtId="182" fontId="4" fillId="0" borderId="84" xfId="8" applyNumberFormat="1" applyFont="1" applyFill="1" applyBorder="1" applyAlignment="1">
      <alignment horizontal="center" vertical="top"/>
    </xf>
    <xf numFmtId="181" fontId="4" fillId="0" borderId="84" xfId="8" applyNumberFormat="1" applyFont="1" applyBorder="1" applyAlignment="1">
      <alignment horizontal="center" vertical="top"/>
    </xf>
    <xf numFmtId="0" fontId="4" fillId="0" borderId="84" xfId="26" applyFont="1" applyBorder="1" applyAlignment="1">
      <alignment vertical="top"/>
    </xf>
    <xf numFmtId="0" fontId="7" fillId="0" borderId="84" xfId="26" applyFont="1" applyFill="1" applyBorder="1" applyAlignment="1">
      <alignment vertical="top"/>
    </xf>
    <xf numFmtId="0" fontId="7" fillId="0" borderId="84" xfId="26" quotePrefix="1" applyFont="1" applyFill="1" applyBorder="1" applyAlignment="1">
      <alignment horizontal="left" vertical="top"/>
    </xf>
    <xf numFmtId="182" fontId="7" fillId="0" borderId="84" xfId="8" applyNumberFormat="1" applyFont="1" applyFill="1" applyBorder="1" applyAlignment="1">
      <alignment horizontal="center" vertical="top"/>
    </xf>
    <xf numFmtId="181" fontId="7" fillId="0" borderId="84" xfId="8" applyNumberFormat="1" applyFont="1" applyBorder="1" applyAlignment="1">
      <alignment horizontal="center" vertical="top"/>
    </xf>
    <xf numFmtId="0" fontId="7" fillId="0" borderId="84" xfId="26" quotePrefix="1" applyFont="1" applyFill="1" applyBorder="1" applyAlignment="1">
      <alignment horizontal="left" vertical="top" wrapText="1"/>
    </xf>
    <xf numFmtId="0" fontId="6" fillId="6" borderId="84" xfId="26" quotePrefix="1" applyFont="1" applyFill="1" applyBorder="1" applyAlignment="1">
      <alignment horizontal="left"/>
    </xf>
    <xf numFmtId="0" fontId="7" fillId="0" borderId="84" xfId="26" quotePrefix="1" applyFont="1" applyFill="1" applyBorder="1" applyAlignment="1">
      <alignment horizontal="left"/>
    </xf>
    <xf numFmtId="3" fontId="7" fillId="0" borderId="84" xfId="26" applyNumberFormat="1" applyFont="1" applyFill="1" applyBorder="1" applyAlignment="1">
      <alignment horizontal="left" vertical="top" wrapText="1"/>
    </xf>
    <xf numFmtId="182" fontId="7" fillId="0" borderId="84" xfId="8" applyNumberFormat="1" applyFont="1" applyFill="1" applyBorder="1" applyAlignment="1">
      <alignment horizontal="center"/>
    </xf>
    <xf numFmtId="0" fontId="7" fillId="0" borderId="84" xfId="26" applyFont="1" applyBorder="1" applyAlignment="1">
      <alignment horizontal="center" vertical="top"/>
    </xf>
    <xf numFmtId="0" fontId="7" fillId="0" borderId="84" xfId="26" applyFont="1" applyFill="1" applyBorder="1" applyAlignment="1">
      <alignment horizontal="center" vertical="top"/>
    </xf>
    <xf numFmtId="182" fontId="24" fillId="0" borderId="84" xfId="8" applyNumberFormat="1" applyFont="1" applyFill="1" applyBorder="1" applyAlignment="1">
      <alignment horizontal="center"/>
    </xf>
    <xf numFmtId="0" fontId="24" fillId="0" borderId="84" xfId="26" applyFont="1" applyBorder="1" applyAlignment="1">
      <alignment horizontal="center" vertical="top"/>
    </xf>
    <xf numFmtId="0" fontId="24" fillId="0" borderId="84" xfId="26" applyFont="1" applyFill="1" applyBorder="1" applyAlignment="1">
      <alignment horizontal="center" vertical="top"/>
    </xf>
    <xf numFmtId="0" fontId="24" fillId="0" borderId="84" xfId="26" quotePrefix="1" applyFont="1" applyFill="1" applyBorder="1" applyAlignment="1">
      <alignment horizontal="left"/>
    </xf>
    <xf numFmtId="0" fontId="7" fillId="0" borderId="84" xfId="26" applyFont="1" applyFill="1" applyBorder="1" applyAlignment="1">
      <alignment horizontal="left"/>
    </xf>
    <xf numFmtId="0" fontId="7" fillId="0" borderId="84" xfId="26" applyFont="1" applyBorder="1"/>
    <xf numFmtId="0" fontId="6" fillId="6" borderId="84" xfId="26" quotePrefix="1" applyFont="1" applyFill="1" applyBorder="1" applyAlignment="1">
      <alignment horizontal="left" vertical="top"/>
    </xf>
    <xf numFmtId="181" fontId="24" fillId="0" borderId="84" xfId="8" quotePrefix="1" applyNumberFormat="1" applyFont="1" applyFill="1" applyBorder="1" applyAlignment="1">
      <alignment horizontal="center" vertical="top"/>
    </xf>
    <xf numFmtId="0" fontId="98" fillId="0" borderId="0" xfId="0" applyFont="1"/>
    <xf numFmtId="0" fontId="98" fillId="0" borderId="0" xfId="0" applyFont="1" applyAlignment="1">
      <alignment vertical="center"/>
    </xf>
    <xf numFmtId="0" fontId="6" fillId="3" borderId="4" xfId="26" applyFont="1" applyFill="1" applyBorder="1" applyAlignment="1">
      <alignment vertical="top" wrapText="1"/>
    </xf>
    <xf numFmtId="181" fontId="6" fillId="3" borderId="37" xfId="14" applyNumberFormat="1" applyFont="1" applyFill="1" applyBorder="1" applyAlignment="1">
      <alignment vertical="top"/>
    </xf>
    <xf numFmtId="0" fontId="6" fillId="3" borderId="89" xfId="16" applyFont="1" applyFill="1" applyBorder="1" applyAlignment="1">
      <alignment vertical="top"/>
    </xf>
    <xf numFmtId="0" fontId="24" fillId="0" borderId="88" xfId="16" applyFont="1" applyFill="1" applyBorder="1" applyAlignment="1">
      <alignment vertical="top" wrapText="1"/>
    </xf>
    <xf numFmtId="0" fontId="24" fillId="0" borderId="88" xfId="26" applyFont="1" applyFill="1" applyBorder="1" applyAlignment="1">
      <alignment vertical="top" wrapText="1"/>
    </xf>
    <xf numFmtId="182" fontId="24" fillId="0" borderId="88" xfId="5" applyNumberFormat="1" applyFont="1" applyFill="1" applyBorder="1" applyAlignment="1">
      <alignment horizontal="center" vertical="top" wrapText="1"/>
    </xf>
    <xf numFmtId="0" fontId="24" fillId="0" borderId="88" xfId="16" applyFont="1" applyFill="1" applyBorder="1" applyAlignment="1">
      <alignment horizontal="center" vertical="top" wrapText="1"/>
    </xf>
    <xf numFmtId="0" fontId="8" fillId="4" borderId="17" xfId="16" applyFont="1" applyFill="1" applyBorder="1" applyAlignment="1">
      <alignment horizontal="left" vertical="top"/>
    </xf>
    <xf numFmtId="0" fontId="8" fillId="4" borderId="18" xfId="16" applyFont="1" applyFill="1" applyBorder="1" applyAlignment="1">
      <alignment horizontal="left" vertical="top"/>
    </xf>
    <xf numFmtId="0" fontId="6" fillId="3" borderId="37" xfId="16" applyFont="1" applyFill="1" applyBorder="1" applyAlignment="1">
      <alignment vertical="top"/>
    </xf>
    <xf numFmtId="0" fontId="6" fillId="3" borderId="10" xfId="16" applyFont="1" applyFill="1" applyBorder="1" applyAlignment="1">
      <alignment vertical="top"/>
    </xf>
    <xf numFmtId="0" fontId="8" fillId="4" borderId="20" xfId="16" applyFont="1" applyFill="1" applyBorder="1" applyAlignment="1">
      <alignment horizontal="left" vertical="top"/>
    </xf>
    <xf numFmtId="0" fontId="8" fillId="4" borderId="35" xfId="16" applyFont="1" applyFill="1" applyBorder="1" applyAlignment="1">
      <alignment horizontal="left" vertical="top"/>
    </xf>
    <xf numFmtId="182" fontId="24" fillId="0" borderId="88" xfId="5" applyNumberFormat="1" applyFont="1" applyFill="1" applyBorder="1" applyAlignment="1">
      <alignment horizontal="center" vertical="top"/>
    </xf>
    <xf numFmtId="0" fontId="24" fillId="0" borderId="88" xfId="16" quotePrefix="1" applyFont="1" applyFill="1" applyBorder="1" applyAlignment="1">
      <alignment horizontal="left" vertical="top" wrapText="1"/>
    </xf>
    <xf numFmtId="176" fontId="24" fillId="0" borderId="88" xfId="5" applyNumberFormat="1" applyFont="1" applyFill="1" applyBorder="1" applyAlignment="1">
      <alignment horizontal="center" vertical="top" wrapText="1"/>
    </xf>
    <xf numFmtId="0" fontId="25" fillId="6" borderId="4" xfId="0" applyFont="1" applyFill="1" applyBorder="1" applyAlignment="1">
      <alignment vertical="top"/>
    </xf>
    <xf numFmtId="0" fontId="25" fillId="6" borderId="2" xfId="0" applyFont="1" applyFill="1" applyBorder="1" applyAlignment="1">
      <alignment vertical="top"/>
    </xf>
    <xf numFmtId="177" fontId="24" fillId="0" borderId="6" xfId="0" applyNumberFormat="1" applyFont="1" applyBorder="1" applyAlignment="1">
      <alignment horizontal="center" vertical="top" wrapText="1"/>
    </xf>
    <xf numFmtId="0" fontId="24" fillId="0" borderId="36" xfId="0" applyFont="1" applyBorder="1" applyAlignment="1">
      <alignment horizontal="center" vertical="top" wrapText="1"/>
    </xf>
    <xf numFmtId="0" fontId="24" fillId="0" borderId="30" xfId="0" applyFont="1" applyBorder="1" applyAlignment="1">
      <alignment vertical="top" wrapText="1"/>
    </xf>
    <xf numFmtId="177" fontId="24" fillId="0" borderId="30" xfId="0" applyNumberFormat="1" applyFont="1" applyBorder="1" applyAlignment="1">
      <alignment horizontal="center" vertical="top" wrapText="1"/>
    </xf>
    <xf numFmtId="0" fontId="24" fillId="0" borderId="39" xfId="0" applyFont="1" applyBorder="1" applyAlignment="1">
      <alignment horizontal="center" vertical="top" wrapText="1"/>
    </xf>
    <xf numFmtId="0" fontId="8" fillId="4" borderId="5" xfId="16" applyFont="1" applyFill="1" applyBorder="1" applyAlignment="1">
      <alignment horizontal="left" vertical="top"/>
    </xf>
    <xf numFmtId="181" fontId="6" fillId="3" borderId="38" xfId="14" applyNumberFormat="1" applyFont="1" applyFill="1" applyBorder="1" applyAlignment="1">
      <alignment vertical="top"/>
    </xf>
    <xf numFmtId="181" fontId="6" fillId="3" borderId="40" xfId="14" applyNumberFormat="1" applyFont="1" applyFill="1" applyBorder="1" applyAlignment="1">
      <alignment vertical="top"/>
    </xf>
    <xf numFmtId="0" fontId="4" fillId="0" borderId="5" xfId="0" applyFont="1" applyBorder="1" applyAlignment="1">
      <alignment vertical="top" wrapText="1"/>
    </xf>
    <xf numFmtId="0" fontId="4" fillId="0" borderId="5" xfId="0" applyFont="1" applyFill="1" applyBorder="1" applyAlignment="1">
      <alignment vertical="top" wrapText="1"/>
    </xf>
    <xf numFmtId="177" fontId="4" fillId="0" borderId="5" xfId="0" applyNumberFormat="1" applyFont="1" applyBorder="1" applyAlignment="1">
      <alignment horizontal="center" vertical="top" wrapText="1"/>
    </xf>
    <xf numFmtId="0" fontId="4" fillId="0" borderId="5" xfId="0" applyFont="1" applyBorder="1" applyAlignment="1">
      <alignment horizontal="center" vertical="top" wrapText="1"/>
    </xf>
    <xf numFmtId="0" fontId="4" fillId="0" borderId="5" xfId="16" quotePrefix="1" applyFont="1" applyFill="1" applyBorder="1" applyAlignment="1">
      <alignment horizontal="left" vertical="top" wrapText="1"/>
    </xf>
    <xf numFmtId="0" fontId="4" fillId="0" borderId="5" xfId="16" applyFont="1" applyFill="1" applyBorder="1" applyAlignment="1">
      <alignment vertical="top" wrapText="1"/>
    </xf>
    <xf numFmtId="0" fontId="24" fillId="0" borderId="6" xfId="0" applyFont="1" applyBorder="1" applyAlignment="1">
      <alignment horizontal="center" vertical="top" wrapText="1"/>
    </xf>
    <xf numFmtId="0" fontId="24" fillId="0" borderId="5" xfId="0" applyFont="1" applyBorder="1" applyAlignment="1">
      <alignment horizontal="center" vertical="top" wrapText="1"/>
    </xf>
    <xf numFmtId="0" fontId="24" fillId="0" borderId="88" xfId="0" applyFont="1" applyBorder="1" applyAlignment="1">
      <alignment vertical="center" wrapText="1"/>
    </xf>
    <xf numFmtId="0" fontId="24" fillId="0" borderId="88" xfId="0" applyFont="1" applyBorder="1" applyAlignment="1">
      <alignment vertical="top" wrapText="1"/>
    </xf>
    <xf numFmtId="177" fontId="24" fillId="0" borderId="88" xfId="0" applyNumberFormat="1" applyFont="1" applyBorder="1" applyAlignment="1">
      <alignment horizontal="center" vertical="top" wrapText="1"/>
    </xf>
    <xf numFmtId="0" fontId="24" fillId="0" borderId="88" xfId="0" applyFont="1" applyBorder="1" applyAlignment="1">
      <alignment horizontal="center" vertical="top" wrapText="1"/>
    </xf>
    <xf numFmtId="0" fontId="24" fillId="0" borderId="6" xfId="0" applyFont="1" applyFill="1" applyBorder="1" applyAlignment="1">
      <alignment vertical="top" wrapText="1"/>
    </xf>
    <xf numFmtId="0" fontId="25" fillId="6" borderId="0" xfId="0" applyFont="1" applyFill="1" applyBorder="1" applyAlignment="1">
      <alignment vertical="top"/>
    </xf>
    <xf numFmtId="0" fontId="24" fillId="0" borderId="5" xfId="0" applyFont="1" applyBorder="1" applyAlignment="1">
      <alignment vertical="top" wrapText="1"/>
    </xf>
    <xf numFmtId="177" fontId="24" fillId="0" borderId="5" xfId="0" applyNumberFormat="1" applyFont="1" applyBorder="1" applyAlignment="1">
      <alignment horizontal="center" vertical="top" wrapText="1"/>
    </xf>
    <xf numFmtId="0" fontId="25" fillId="6" borderId="17" xfId="0" applyFont="1" applyFill="1" applyBorder="1" applyAlignment="1">
      <alignment vertical="top"/>
    </xf>
    <xf numFmtId="0" fontId="25" fillId="6" borderId="18" xfId="0" applyFont="1" applyFill="1" applyBorder="1" applyAlignment="1">
      <alignment vertical="top"/>
    </xf>
    <xf numFmtId="0" fontId="24" fillId="0" borderId="5" xfId="0" applyFont="1" applyFill="1" applyBorder="1" applyAlignment="1">
      <alignment vertical="top" wrapText="1"/>
    </xf>
    <xf numFmtId="181" fontId="6" fillId="3" borderId="10" xfId="14" applyNumberFormat="1" applyFont="1" applyFill="1" applyBorder="1" applyAlignment="1">
      <alignment vertical="top"/>
    </xf>
    <xf numFmtId="0" fontId="24" fillId="43" borderId="5" xfId="16" quotePrefix="1" applyFont="1" applyFill="1" applyBorder="1" applyAlignment="1">
      <alignment horizontal="left" vertical="top" wrapText="1"/>
    </xf>
    <xf numFmtId="182" fontId="24" fillId="43" borderId="88" xfId="5" applyNumberFormat="1" applyFont="1" applyFill="1" applyBorder="1" applyAlignment="1">
      <alignment horizontal="center" vertical="top"/>
    </xf>
    <xf numFmtId="0" fontId="24" fillId="43" borderId="88" xfId="16" applyFont="1" applyFill="1" applyBorder="1" applyAlignment="1">
      <alignment vertical="top" wrapText="1"/>
    </xf>
    <xf numFmtId="182" fontId="24" fillId="43" borderId="88" xfId="5" applyNumberFormat="1" applyFont="1" applyFill="1" applyBorder="1" applyAlignment="1">
      <alignment horizontal="center" vertical="top" wrapText="1"/>
    </xf>
    <xf numFmtId="0" fontId="24" fillId="68" borderId="5" xfId="0" applyFont="1" applyFill="1" applyBorder="1" applyAlignment="1">
      <alignment vertical="top" wrapText="1"/>
    </xf>
    <xf numFmtId="0" fontId="24" fillId="69" borderId="5" xfId="0" applyFont="1" applyFill="1" applyBorder="1" applyAlignment="1">
      <alignment vertical="top" wrapText="1"/>
    </xf>
    <xf numFmtId="0" fontId="24" fillId="43" borderId="5" xfId="0" applyFont="1" applyFill="1" applyBorder="1" applyAlignment="1">
      <alignment vertical="top" wrapText="1"/>
    </xf>
    <xf numFmtId="0" fontId="24" fillId="43" borderId="5" xfId="16" applyFont="1" applyFill="1" applyBorder="1" applyAlignment="1">
      <alignment horizontal="center" vertical="top" wrapText="1"/>
    </xf>
    <xf numFmtId="0" fontId="24" fillId="43" borderId="6" xfId="16" applyFont="1" applyFill="1" applyBorder="1" applyAlignment="1">
      <alignment vertical="top"/>
    </xf>
    <xf numFmtId="0" fontId="24" fillId="43" borderId="6" xfId="16" applyFont="1" applyFill="1" applyBorder="1" applyAlignment="1">
      <alignment vertical="top" wrapText="1"/>
    </xf>
    <xf numFmtId="176" fontId="24" fillId="43" borderId="6" xfId="5" applyNumberFormat="1" applyFont="1" applyFill="1" applyBorder="1" applyAlignment="1">
      <alignment horizontal="center" vertical="top" wrapText="1"/>
    </xf>
    <xf numFmtId="0" fontId="24" fillId="69" borderId="5" xfId="0" applyFont="1" applyFill="1" applyBorder="1" applyAlignment="1">
      <alignment horizontal="left" vertical="top" wrapText="1"/>
    </xf>
    <xf numFmtId="0" fontId="24" fillId="43" borderId="88" xfId="26" quotePrefix="1" applyFont="1" applyFill="1" applyBorder="1" applyAlignment="1">
      <alignment horizontal="left" vertical="top"/>
    </xf>
    <xf numFmtId="0" fontId="24" fillId="43" borderId="88" xfId="26" applyFont="1" applyFill="1" applyBorder="1" applyAlignment="1">
      <alignment vertical="top" wrapText="1"/>
    </xf>
    <xf numFmtId="0" fontId="92" fillId="43" borderId="5" xfId="85" applyFont="1" applyFill="1" applyBorder="1" applyAlignment="1">
      <alignment horizontal="center" vertical="top"/>
    </xf>
    <xf numFmtId="0" fontId="24" fillId="43" borderId="88" xfId="26" applyFont="1" applyFill="1" applyBorder="1" applyAlignment="1">
      <alignment horizontal="left" vertical="top" wrapText="1"/>
    </xf>
    <xf numFmtId="181" fontId="24" fillId="43" borderId="88" xfId="5" applyNumberFormat="1" applyFont="1" applyFill="1" applyBorder="1" applyAlignment="1">
      <alignment horizontal="center" vertical="top"/>
    </xf>
    <xf numFmtId="0" fontId="24" fillId="43" borderId="30" xfId="26" quotePrefix="1" applyFont="1" applyFill="1" applyBorder="1" applyAlignment="1">
      <alignment horizontal="left" vertical="top" wrapText="1"/>
    </xf>
    <xf numFmtId="182" fontId="24" fillId="43" borderId="19" xfId="5" applyNumberFormat="1" applyFont="1" applyFill="1" applyBorder="1" applyAlignment="1">
      <alignment horizontal="center" vertical="top"/>
    </xf>
    <xf numFmtId="181" fontId="24" fillId="43" borderId="19" xfId="5" applyNumberFormat="1" applyFont="1" applyFill="1" applyBorder="1" applyAlignment="1">
      <alignment horizontal="center" vertical="top"/>
    </xf>
    <xf numFmtId="0" fontId="24" fillId="43" borderId="88" xfId="26" quotePrefix="1" applyFont="1" applyFill="1" applyBorder="1" applyAlignment="1">
      <alignment horizontal="left" vertical="top" wrapText="1"/>
    </xf>
    <xf numFmtId="182" fontId="24" fillId="43" borderId="88" xfId="29" applyNumberFormat="1" applyFont="1" applyFill="1" applyBorder="1" applyAlignment="1">
      <alignment horizontal="center" vertical="top"/>
    </xf>
    <xf numFmtId="0" fontId="4" fillId="43" borderId="5" xfId="26" applyFont="1" applyFill="1" applyBorder="1" applyAlignment="1">
      <alignment vertical="top"/>
    </xf>
    <xf numFmtId="0" fontId="4" fillId="43" borderId="84" xfId="26" quotePrefix="1" applyFont="1" applyFill="1" applyBorder="1" applyAlignment="1">
      <alignment horizontal="left" vertical="top" wrapText="1"/>
    </xf>
    <xf numFmtId="0" fontId="24" fillId="43" borderId="5" xfId="17" applyFont="1" applyFill="1" applyBorder="1" applyAlignment="1">
      <alignment vertical="top" wrapText="1"/>
    </xf>
    <xf numFmtId="0" fontId="24" fillId="43" borderId="84" xfId="26" applyFont="1" applyFill="1" applyBorder="1" applyAlignment="1">
      <alignment vertical="top" wrapText="1"/>
    </xf>
    <xf numFmtId="3" fontId="24" fillId="43" borderId="5" xfId="26" applyNumberFormat="1" applyFont="1" applyFill="1" applyBorder="1" applyAlignment="1">
      <alignment vertical="top" wrapText="1"/>
    </xf>
    <xf numFmtId="0" fontId="102" fillId="43" borderId="41" xfId="0" applyFont="1" applyFill="1" applyBorder="1" applyAlignment="1">
      <alignment vertical="center"/>
    </xf>
    <xf numFmtId="0" fontId="102" fillId="43" borderId="9" xfId="0" applyFont="1" applyFill="1" applyBorder="1" applyAlignment="1">
      <alignment vertical="center" wrapText="1"/>
    </xf>
    <xf numFmtId="0" fontId="102" fillId="43" borderId="12" xfId="0" applyFont="1" applyFill="1" applyBorder="1" applyAlignment="1">
      <alignment vertical="center" wrapText="1"/>
    </xf>
    <xf numFmtId="177" fontId="102" fillId="43" borderId="12" xfId="0" applyNumberFormat="1" applyFont="1" applyFill="1" applyBorder="1" applyAlignment="1">
      <alignment horizontal="center" vertical="center"/>
    </xf>
    <xf numFmtId="0" fontId="102" fillId="43" borderId="12" xfId="0" applyFont="1" applyFill="1" applyBorder="1" applyAlignment="1">
      <alignment horizontal="center" vertical="center"/>
    </xf>
    <xf numFmtId="0" fontId="24" fillId="43" borderId="55" xfId="26" quotePrefix="1" applyFont="1" applyFill="1" applyBorder="1" applyAlignment="1">
      <alignment horizontal="left" vertical="top" wrapText="1"/>
    </xf>
    <xf numFmtId="0" fontId="24" fillId="43" borderId="55" xfId="26" applyFont="1" applyFill="1" applyBorder="1" applyAlignment="1">
      <alignment vertical="top" wrapText="1"/>
    </xf>
    <xf numFmtId="0" fontId="24" fillId="43" borderId="14" xfId="26" quotePrefix="1" applyFont="1" applyFill="1" applyBorder="1" applyAlignment="1">
      <alignment horizontal="left" vertical="top" wrapText="1"/>
    </xf>
    <xf numFmtId="0" fontId="4" fillId="43" borderId="55" xfId="26" quotePrefix="1" applyFont="1" applyFill="1" applyBorder="1" applyAlignment="1">
      <alignment horizontal="left" vertical="top" wrapText="1"/>
    </xf>
    <xf numFmtId="0" fontId="24" fillId="43" borderId="55" xfId="26" quotePrefix="1" applyFont="1" applyFill="1" applyBorder="1" applyAlignment="1">
      <alignment horizontal="left" vertical="top"/>
    </xf>
    <xf numFmtId="3" fontId="24" fillId="43" borderId="55" xfId="26" quotePrefix="1" applyNumberFormat="1" applyFont="1" applyFill="1" applyBorder="1" applyAlignment="1">
      <alignment horizontal="left" vertical="top" wrapText="1"/>
    </xf>
    <xf numFmtId="0" fontId="24" fillId="43" borderId="0" xfId="26" quotePrefix="1" applyFont="1" applyFill="1" applyBorder="1" applyAlignment="1">
      <alignment horizontal="left" vertical="top" wrapText="1"/>
    </xf>
    <xf numFmtId="3" fontId="24" fillId="43" borderId="84" xfId="26" quotePrefix="1" applyNumberFormat="1" applyFont="1" applyFill="1" applyBorder="1" applyAlignment="1">
      <alignment horizontal="left" vertical="top" wrapText="1"/>
    </xf>
    <xf numFmtId="182" fontId="4" fillId="43" borderId="55" xfId="5" applyNumberFormat="1" applyFont="1" applyFill="1" applyBorder="1" applyAlignment="1">
      <alignment horizontal="center" vertical="top"/>
    </xf>
    <xf numFmtId="177" fontId="24" fillId="0" borderId="0" xfId="0" applyNumberFormat="1" applyFont="1" applyBorder="1" applyAlignment="1">
      <alignment horizontal="center" vertical="center"/>
    </xf>
    <xf numFmtId="182" fontId="24" fillId="43" borderId="0" xfId="405" applyNumberFormat="1" applyFont="1" applyFill="1" applyBorder="1" applyAlignment="1">
      <alignment horizontal="center" vertical="top"/>
    </xf>
    <xf numFmtId="181" fontId="6" fillId="3" borderId="16" xfId="104" applyNumberFormat="1" applyFont="1" applyFill="1" applyBorder="1" applyAlignment="1">
      <alignment vertical="top"/>
    </xf>
    <xf numFmtId="181" fontId="6" fillId="3" borderId="17" xfId="104" applyNumberFormat="1" applyFont="1" applyFill="1" applyBorder="1" applyAlignment="1">
      <alignment vertical="top"/>
    </xf>
    <xf numFmtId="181" fontId="6" fillId="3" borderId="18" xfId="104" applyNumberFormat="1" applyFont="1" applyFill="1" applyBorder="1" applyAlignment="1">
      <alignment vertical="top"/>
    </xf>
    <xf numFmtId="0" fontId="24" fillId="43" borderId="5" xfId="111" quotePrefix="1" applyFont="1" applyFill="1" applyBorder="1" applyAlignment="1">
      <alignment horizontal="left" vertical="top" wrapText="1"/>
    </xf>
    <xf numFmtId="181" fontId="6" fillId="3" borderId="17" xfId="104" applyNumberFormat="1" applyFont="1" applyFill="1" applyBorder="1" applyAlignment="1">
      <alignment horizontal="center" vertical="top"/>
    </xf>
    <xf numFmtId="0" fontId="55" fillId="42" borderId="2" xfId="0" applyFont="1" applyFill="1" applyBorder="1" applyAlignment="1">
      <alignment vertical="center" wrapText="1"/>
    </xf>
    <xf numFmtId="0" fontId="24" fillId="0" borderId="0" xfId="16" applyFont="1" applyFill="1" applyBorder="1"/>
    <xf numFmtId="49" fontId="24" fillId="0" borderId="0" xfId="16" applyNumberFormat="1" applyFont="1" applyFill="1" applyBorder="1" applyAlignment="1">
      <alignment vertical="top" wrapText="1"/>
    </xf>
    <xf numFmtId="0" fontId="6" fillId="2" borderId="1" xfId="16" quotePrefix="1" applyFont="1" applyFill="1" applyBorder="1" applyAlignment="1">
      <alignment horizontal="left" vertical="top"/>
    </xf>
    <xf numFmtId="0" fontId="6" fillId="2" borderId="2" xfId="16" quotePrefix="1" applyFont="1" applyFill="1" applyBorder="1" applyAlignment="1">
      <alignment horizontal="left" vertical="top"/>
    </xf>
    <xf numFmtId="0" fontId="6" fillId="2" borderId="2" xfId="16" quotePrefix="1" applyFont="1" applyFill="1" applyBorder="1" applyAlignment="1">
      <alignment horizontal="left" vertical="top" wrapText="1"/>
    </xf>
    <xf numFmtId="178" fontId="6" fillId="2" borderId="2" xfId="5" applyNumberFormat="1" applyFont="1" applyFill="1" applyBorder="1" applyAlignment="1">
      <alignment vertical="top" wrapText="1"/>
    </xf>
    <xf numFmtId="178" fontId="6" fillId="2" borderId="2" xfId="5" quotePrefix="1" applyNumberFormat="1" applyFont="1" applyFill="1" applyBorder="1" applyAlignment="1">
      <alignment horizontal="left" vertical="top" wrapText="1"/>
    </xf>
    <xf numFmtId="182" fontId="24" fillId="43" borderId="5" xfId="5" applyNumberFormat="1" applyFont="1" applyFill="1" applyBorder="1" applyAlignment="1">
      <alignment horizontal="center" vertical="top"/>
    </xf>
    <xf numFmtId="181" fontId="24" fillId="43" borderId="5" xfId="5" applyNumberFormat="1" applyFont="1" applyFill="1" applyBorder="1" applyAlignment="1">
      <alignment horizontal="center" vertical="top"/>
    </xf>
    <xf numFmtId="49" fontId="24" fillId="43" borderId="5" xfId="16" applyNumberFormat="1" applyFont="1" applyFill="1" applyBorder="1" applyAlignment="1">
      <alignment vertical="top" wrapText="1"/>
    </xf>
    <xf numFmtId="1" fontId="24" fillId="43" borderId="5" xfId="16" applyNumberFormat="1" applyFont="1" applyFill="1" applyBorder="1" applyAlignment="1">
      <alignment horizontal="left" vertical="top"/>
    </xf>
    <xf numFmtId="0" fontId="4" fillId="0" borderId="0" xfId="111" applyFont="1" applyFill="1" applyBorder="1" applyAlignment="1">
      <alignment vertical="top"/>
    </xf>
    <xf numFmtId="0" fontId="23" fillId="0" borderId="0" xfId="110" applyFill="1" applyBorder="1"/>
    <xf numFmtId="0" fontId="4" fillId="0" borderId="0" xfId="111" applyFont="1" applyFill="1" applyAlignment="1">
      <alignment vertical="top"/>
    </xf>
    <xf numFmtId="0" fontId="4" fillId="43" borderId="55" xfId="111" quotePrefix="1" applyFont="1" applyFill="1" applyBorder="1" applyAlignment="1">
      <alignment horizontal="left" wrapText="1"/>
    </xf>
    <xf numFmtId="10" fontId="24" fillId="43" borderId="55" xfId="16" applyNumberFormat="1" applyFont="1" applyFill="1" applyBorder="1" applyAlignment="1">
      <alignment wrapText="1"/>
    </xf>
    <xf numFmtId="0" fontId="24" fillId="43" borderId="5" xfId="17" quotePrefix="1" applyFont="1" applyFill="1" applyBorder="1" applyAlignment="1">
      <alignment horizontal="left" vertical="top" wrapText="1"/>
    </xf>
    <xf numFmtId="0" fontId="24" fillId="43" borderId="5" xfId="16" applyFont="1" applyFill="1" applyBorder="1"/>
    <xf numFmtId="182" fontId="24" fillId="43" borderId="55" xfId="5" applyNumberFormat="1" applyFont="1" applyFill="1" applyBorder="1" applyAlignment="1">
      <alignment horizontal="center" vertical="top"/>
    </xf>
    <xf numFmtId="181" fontId="4" fillId="0" borderId="84" xfId="29" applyNumberFormat="1" applyFont="1" applyFill="1" applyBorder="1" applyAlignment="1">
      <alignment horizontal="center" vertical="top"/>
    </xf>
    <xf numFmtId="182" fontId="4" fillId="0" borderId="84" xfId="11" applyNumberFormat="1" applyFont="1" applyFill="1" applyBorder="1" applyAlignment="1">
      <alignment horizontal="center" vertical="top"/>
    </xf>
    <xf numFmtId="0" fontId="4" fillId="43" borderId="84" xfId="16" quotePrefix="1" applyFont="1" applyFill="1" applyBorder="1" applyAlignment="1">
      <alignment horizontal="left" vertical="top" wrapText="1"/>
    </xf>
    <xf numFmtId="0" fontId="4" fillId="0" borderId="84" xfId="16" applyFont="1" applyFill="1" applyBorder="1" applyAlignment="1">
      <alignment vertical="top"/>
    </xf>
    <xf numFmtId="176" fontId="4" fillId="0" borderId="95" xfId="5" applyNumberFormat="1" applyFont="1" applyFill="1" applyBorder="1" applyAlignment="1">
      <alignment horizontal="center" vertical="top"/>
    </xf>
    <xf numFmtId="0" fontId="4" fillId="43" borderId="55" xfId="111" quotePrefix="1" applyFont="1" applyFill="1" applyBorder="1" applyAlignment="1">
      <alignment horizontal="left" vertical="top" wrapText="1"/>
    </xf>
    <xf numFmtId="0" fontId="0" fillId="0" borderId="0" xfId="0"/>
    <xf numFmtId="182" fontId="24" fillId="0" borderId="95" xfId="5" applyNumberFormat="1" applyFont="1" applyFill="1" applyBorder="1" applyAlignment="1">
      <alignment horizontal="center" vertical="top"/>
    </xf>
    <xf numFmtId="181" fontId="24" fillId="0" borderId="95" xfId="5" applyNumberFormat="1" applyFont="1" applyFill="1" applyBorder="1" applyAlignment="1">
      <alignment horizontal="center" vertical="top"/>
    </xf>
    <xf numFmtId="0" fontId="6" fillId="3" borderId="9" xfId="26" quotePrefix="1" applyFont="1" applyFill="1" applyBorder="1" applyAlignment="1">
      <alignment vertical="top"/>
    </xf>
    <xf numFmtId="0" fontId="24" fillId="0" borderId="95" xfId="16" quotePrefix="1" applyFont="1" applyFill="1" applyBorder="1" applyAlignment="1">
      <alignment horizontal="left" wrapText="1"/>
    </xf>
    <xf numFmtId="0" fontId="24" fillId="0" borderId="95" xfId="26" quotePrefix="1" applyFont="1" applyFill="1" applyBorder="1" applyAlignment="1">
      <alignment horizontal="left" vertical="top"/>
    </xf>
    <xf numFmtId="1" fontId="4" fillId="0" borderId="95" xfId="16" applyNumberFormat="1" applyFont="1" applyFill="1" applyBorder="1" applyAlignment="1">
      <alignment vertical="top"/>
    </xf>
    <xf numFmtId="183" fontId="24" fillId="0" borderId="0" xfId="5" applyNumberFormat="1" applyFont="1" applyFill="1" applyBorder="1" applyAlignment="1">
      <alignment horizontal="center" vertical="top"/>
    </xf>
    <xf numFmtId="1" fontId="4" fillId="0" borderId="0" xfId="16" applyNumberFormat="1" applyFont="1" applyFill="1" applyBorder="1" applyAlignment="1">
      <alignment vertical="top"/>
    </xf>
    <xf numFmtId="0" fontId="4" fillId="0" borderId="95" xfId="26" quotePrefix="1" applyFont="1" applyFill="1" applyBorder="1" applyAlignment="1">
      <alignment horizontal="left" vertical="top"/>
    </xf>
    <xf numFmtId="182" fontId="4" fillId="0" borderId="95" xfId="5" applyNumberFormat="1" applyFont="1" applyFill="1" applyBorder="1" applyAlignment="1">
      <alignment horizontal="center" vertical="top"/>
    </xf>
    <xf numFmtId="181" fontId="4" fillId="0" borderId="95" xfId="5" applyNumberFormat="1" applyFont="1" applyFill="1" applyBorder="1" applyAlignment="1">
      <alignment horizontal="center" vertical="top"/>
    </xf>
    <xf numFmtId="0" fontId="4" fillId="0" borderId="95" xfId="26" quotePrefix="1" applyFont="1" applyFill="1" applyBorder="1" applyAlignment="1">
      <alignment horizontal="left" vertical="top" wrapText="1"/>
    </xf>
    <xf numFmtId="0" fontId="55" fillId="42" borderId="2" xfId="0" applyFont="1" applyFill="1" applyBorder="1" applyAlignment="1">
      <alignment horizontal="center" vertical="top" wrapText="1"/>
    </xf>
    <xf numFmtId="15" fontId="4" fillId="0" borderId="95" xfId="16" applyNumberFormat="1" applyFont="1" applyFill="1" applyBorder="1" applyAlignment="1">
      <alignment horizontal="center" vertical="top"/>
    </xf>
    <xf numFmtId="0" fontId="26" fillId="3" borderId="9" xfId="16" applyFont="1" applyFill="1" applyBorder="1" applyAlignment="1">
      <alignment vertical="top"/>
    </xf>
    <xf numFmtId="177" fontId="24" fillId="0" borderId="84" xfId="0" applyNumberFormat="1" applyFont="1" applyFill="1" applyBorder="1" applyAlignment="1">
      <alignment horizontal="center" vertical="center"/>
    </xf>
    <xf numFmtId="0" fontId="4" fillId="0" borderId="0" xfId="16" quotePrefix="1" applyFont="1" applyFill="1" applyAlignment="1">
      <alignment horizontal="left" vertical="top"/>
    </xf>
    <xf numFmtId="0" fontId="24" fillId="43" borderId="55" xfId="111" applyFont="1" applyFill="1" applyBorder="1" applyAlignment="1">
      <alignment vertical="top" wrapText="1"/>
    </xf>
    <xf numFmtId="0" fontId="24" fillId="43" borderId="55" xfId="111" quotePrefix="1" applyFont="1" applyFill="1" applyBorder="1" applyAlignment="1">
      <alignment horizontal="left" vertical="top" wrapText="1"/>
    </xf>
    <xf numFmtId="0" fontId="24" fillId="43" borderId="55" xfId="111" quotePrefix="1" applyFont="1" applyFill="1" applyBorder="1" applyAlignment="1">
      <alignment horizontal="left" wrapText="1"/>
    </xf>
    <xf numFmtId="0" fontId="4" fillId="43" borderId="6" xfId="26" quotePrefix="1" applyFont="1" applyFill="1" applyBorder="1" applyAlignment="1">
      <alignment horizontal="left" vertical="top"/>
    </xf>
    <xf numFmtId="0" fontId="4" fillId="43" borderId="95" xfId="26" applyFont="1" applyFill="1" applyBorder="1" applyAlignment="1">
      <alignment vertical="top" wrapText="1"/>
    </xf>
    <xf numFmtId="0" fontId="4" fillId="43" borderId="5" xfId="16" quotePrefix="1" applyFont="1" applyFill="1" applyBorder="1" applyAlignment="1">
      <alignment horizontal="left" vertical="top" wrapText="1"/>
    </xf>
    <xf numFmtId="176" fontId="4" fillId="43" borderId="95" xfId="5" applyNumberFormat="1" applyFont="1" applyFill="1" applyBorder="1" applyAlignment="1">
      <alignment horizontal="center" vertical="top"/>
    </xf>
    <xf numFmtId="0" fontId="4" fillId="43" borderId="95" xfId="16" quotePrefix="1" applyFont="1" applyFill="1" applyBorder="1" applyAlignment="1">
      <alignment horizontal="left" vertical="top" wrapText="1"/>
    </xf>
    <xf numFmtId="0" fontId="24" fillId="43" borderId="95" xfId="16" quotePrefix="1" applyFont="1" applyFill="1" applyBorder="1" applyAlignment="1">
      <alignment horizontal="left"/>
    </xf>
    <xf numFmtId="0" fontId="24" fillId="43" borderId="95" xfId="16" quotePrefix="1" applyFont="1" applyFill="1" applyBorder="1" applyAlignment="1">
      <alignment horizontal="left" wrapText="1"/>
    </xf>
    <xf numFmtId="183" fontId="24" fillId="43" borderId="95" xfId="5" applyNumberFormat="1" applyFont="1" applyFill="1" applyBorder="1" applyAlignment="1">
      <alignment horizontal="center" vertical="top"/>
    </xf>
    <xf numFmtId="181" fontId="24" fillId="43" borderId="95" xfId="5" applyNumberFormat="1" applyFont="1" applyFill="1" applyBorder="1" applyAlignment="1">
      <alignment horizontal="center" vertical="top"/>
    </xf>
    <xf numFmtId="1" fontId="24" fillId="43" borderId="95" xfId="16" applyNumberFormat="1" applyFont="1" applyFill="1" applyBorder="1" applyAlignment="1">
      <alignment vertical="top"/>
    </xf>
    <xf numFmtId="0" fontId="55" fillId="42" borderId="2" xfId="0" applyFont="1" applyFill="1" applyBorder="1" applyAlignment="1">
      <alignment vertical="center" wrapText="1"/>
    </xf>
    <xf numFmtId="0" fontId="5" fillId="0" borderId="0" xfId="16" quotePrefix="1" applyFont="1" applyFill="1" applyBorder="1" applyAlignment="1">
      <alignment vertical="top"/>
    </xf>
    <xf numFmtId="181" fontId="4" fillId="43" borderId="16" xfId="8" applyNumberFormat="1" applyFont="1" applyFill="1" applyBorder="1" applyAlignment="1">
      <alignment horizontal="center" vertical="top"/>
    </xf>
    <xf numFmtId="181" fontId="4" fillId="43" borderId="84" xfId="8" applyNumberFormat="1" applyFont="1" applyFill="1" applyBorder="1" applyAlignment="1">
      <alignment horizontal="center" vertical="top"/>
    </xf>
    <xf numFmtId="0" fontId="93" fillId="3" borderId="4" xfId="26" applyFont="1" applyFill="1" applyBorder="1" applyAlignment="1">
      <alignment vertical="top" wrapText="1"/>
    </xf>
    <xf numFmtId="181" fontId="93" fillId="3" borderId="85" xfId="104" applyNumberFormat="1" applyFont="1" applyFill="1" applyBorder="1" applyAlignment="1">
      <alignment vertical="top"/>
    </xf>
    <xf numFmtId="0" fontId="93" fillId="3" borderId="4" xfId="16" applyFont="1" applyFill="1" applyBorder="1" applyAlignment="1">
      <alignment vertical="top"/>
    </xf>
    <xf numFmtId="0" fontId="93" fillId="0" borderId="0" xfId="26" applyFont="1" applyFill="1" applyBorder="1" applyAlignment="1">
      <alignment vertical="top" wrapText="1"/>
    </xf>
    <xf numFmtId="0" fontId="93" fillId="0" borderId="0" xfId="16" applyFont="1" applyBorder="1" applyAlignment="1">
      <alignment vertical="top"/>
    </xf>
    <xf numFmtId="0" fontId="93" fillId="0" borderId="0" xfId="17" applyFont="1" applyFill="1" applyBorder="1" applyAlignment="1">
      <alignment vertical="top" wrapText="1"/>
    </xf>
    <xf numFmtId="0" fontId="93" fillId="3" borderId="4" xfId="111" applyFont="1" applyFill="1" applyBorder="1" applyAlignment="1">
      <alignment vertical="top"/>
    </xf>
    <xf numFmtId="0" fontId="6" fillId="3" borderId="3" xfId="26" quotePrefix="1" applyFont="1" applyFill="1" applyBorder="1" applyAlignment="1">
      <alignment horizontal="left" vertical="top"/>
    </xf>
    <xf numFmtId="0" fontId="102" fillId="43" borderId="0" xfId="0" applyFont="1" applyFill="1" applyBorder="1" applyAlignment="1">
      <alignment vertical="center"/>
    </xf>
    <xf numFmtId="0" fontId="102" fillId="43" borderId="0" xfId="0" applyFont="1" applyFill="1" applyBorder="1" applyAlignment="1">
      <alignment vertical="center" wrapText="1"/>
    </xf>
    <xf numFmtId="177" fontId="102" fillId="43" borderId="0" xfId="0" applyNumberFormat="1" applyFont="1" applyFill="1" applyBorder="1" applyAlignment="1">
      <alignment horizontal="center" vertical="center"/>
    </xf>
    <xf numFmtId="0" fontId="102" fillId="43" borderId="0" xfId="0" applyFont="1" applyFill="1" applyBorder="1" applyAlignment="1">
      <alignment horizontal="center" vertical="center"/>
    </xf>
    <xf numFmtId="0" fontId="104" fillId="0" borderId="0" xfId="0" applyFont="1"/>
    <xf numFmtId="0" fontId="62" fillId="0" borderId="0" xfId="0" quotePrefix="1" applyFont="1" applyAlignment="1">
      <alignment horizontal="left" vertical="center"/>
    </xf>
    <xf numFmtId="0" fontId="26" fillId="43" borderId="0" xfId="0" quotePrefix="1" applyFont="1" applyFill="1" applyBorder="1" applyAlignment="1">
      <alignment horizontal="left" vertical="center"/>
    </xf>
    <xf numFmtId="0" fontId="26" fillId="43" borderId="0" xfId="0" applyFont="1" applyFill="1" applyBorder="1" applyAlignment="1">
      <alignment vertical="center" wrapText="1"/>
    </xf>
    <xf numFmtId="177" fontId="26" fillId="43" borderId="0" xfId="0" applyNumberFormat="1" applyFont="1" applyFill="1" applyBorder="1" applyAlignment="1">
      <alignment horizontal="center" vertical="center"/>
    </xf>
    <xf numFmtId="0" fontId="26" fillId="43" borderId="0" xfId="0" applyFont="1" applyFill="1" applyBorder="1" applyAlignment="1">
      <alignment horizontal="center" vertical="center"/>
    </xf>
    <xf numFmtId="0" fontId="26" fillId="43" borderId="0" xfId="0" quotePrefix="1" applyFont="1" applyFill="1" applyBorder="1" applyAlignment="1">
      <alignment horizontal="center" vertical="center"/>
    </xf>
    <xf numFmtId="0" fontId="24" fillId="43" borderId="95" xfId="111" applyFont="1" applyFill="1" applyBorder="1" applyAlignment="1">
      <alignment vertical="top" wrapText="1"/>
    </xf>
    <xf numFmtId="0" fontId="24" fillId="0" borderId="95" xfId="111" quotePrefix="1" applyFont="1" applyFill="1" applyBorder="1" applyAlignment="1">
      <alignment horizontal="left" vertical="top"/>
    </xf>
    <xf numFmtId="0" fontId="24" fillId="0" borderId="95" xfId="111" applyFont="1" applyFill="1" applyBorder="1" applyAlignment="1">
      <alignment vertical="top" wrapText="1"/>
    </xf>
    <xf numFmtId="0" fontId="24" fillId="0" borderId="95" xfId="111" quotePrefix="1" applyFont="1" applyFill="1" applyBorder="1" applyAlignment="1">
      <alignment horizontal="left" vertical="top" wrapText="1"/>
    </xf>
    <xf numFmtId="0" fontId="8" fillId="4" borderId="98" xfId="111" applyFont="1" applyFill="1" applyBorder="1" applyAlignment="1">
      <alignment horizontal="left" vertical="center" indent="1"/>
    </xf>
    <xf numFmtId="0" fontId="8" fillId="4" borderId="99" xfId="111" applyFont="1" applyFill="1" applyBorder="1" applyAlignment="1">
      <alignment horizontal="left" vertical="center" indent="1"/>
    </xf>
    <xf numFmtId="0" fontId="8" fillId="4" borderId="97" xfId="111" quotePrefix="1" applyFont="1" applyFill="1" applyBorder="1" applyAlignment="1">
      <alignment horizontal="left" vertical="center"/>
    </xf>
    <xf numFmtId="0" fontId="24" fillId="0" borderId="95" xfId="111" applyFont="1" applyFill="1" applyBorder="1" applyAlignment="1">
      <alignment vertical="top"/>
    </xf>
    <xf numFmtId="182" fontId="24" fillId="0" borderId="95" xfId="405" applyNumberFormat="1" applyFont="1" applyFill="1" applyBorder="1" applyAlignment="1">
      <alignment horizontal="center" vertical="top"/>
    </xf>
    <xf numFmtId="182" fontId="24" fillId="0" borderId="100" xfId="405" applyNumberFormat="1" applyFont="1" applyFill="1" applyBorder="1" applyAlignment="1">
      <alignment horizontal="center" vertical="top"/>
    </xf>
    <xf numFmtId="181" fontId="24" fillId="0" borderId="100" xfId="5" applyNumberFormat="1" applyFont="1" applyFill="1" applyBorder="1" applyAlignment="1">
      <alignment horizontal="center" vertical="top"/>
    </xf>
    <xf numFmtId="0" fontId="8" fillId="4" borderId="95" xfId="111" quotePrefix="1" applyFont="1" applyFill="1" applyBorder="1" applyAlignment="1">
      <alignment horizontal="left" vertical="center"/>
    </xf>
    <xf numFmtId="0" fontId="106" fillId="0" borderId="0" xfId="111" quotePrefix="1" applyFont="1" applyBorder="1" applyAlignment="1">
      <alignment horizontal="left" vertical="top"/>
    </xf>
    <xf numFmtId="0" fontId="24" fillId="0" borderId="0" xfId="111" applyFont="1" applyFill="1" applyBorder="1" applyAlignment="1">
      <alignment vertical="top" wrapText="1"/>
    </xf>
    <xf numFmtId="0" fontId="107" fillId="0" borderId="0" xfId="111" quotePrefix="1" applyFont="1" applyBorder="1" applyAlignment="1">
      <alignment horizontal="left" vertical="top"/>
    </xf>
    <xf numFmtId="0" fontId="5" fillId="0" borderId="96" xfId="111" quotePrefix="1" applyFont="1" applyFill="1" applyBorder="1" applyAlignment="1">
      <alignment horizontal="left" vertical="top"/>
    </xf>
    <xf numFmtId="0" fontId="105" fillId="0" borderId="0" xfId="111" quotePrefix="1" applyFont="1" applyAlignment="1">
      <alignment horizontal="left" vertical="top"/>
    </xf>
    <xf numFmtId="1" fontId="106" fillId="0" borderId="0" xfId="111" quotePrefix="1" applyNumberFormat="1" applyFont="1" applyFill="1" applyBorder="1" applyAlignment="1">
      <alignment horizontal="left" vertical="top"/>
    </xf>
    <xf numFmtId="0" fontId="2" fillId="0" borderId="0" xfId="111" quotePrefix="1" applyFont="1" applyFill="1" applyBorder="1" applyAlignment="1">
      <alignment horizontal="left" vertical="top"/>
    </xf>
    <xf numFmtId="0" fontId="24" fillId="0" borderId="6" xfId="111" applyFont="1" applyFill="1" applyBorder="1" applyAlignment="1">
      <alignment vertical="top"/>
    </xf>
    <xf numFmtId="0" fontId="24" fillId="0" borderId="55" xfId="111" applyFont="1" applyFill="1" applyBorder="1" applyAlignment="1">
      <alignment vertical="top" wrapText="1"/>
    </xf>
    <xf numFmtId="0" fontId="24" fillId="0" borderId="55" xfId="16" applyFont="1" applyFill="1" applyBorder="1" applyAlignment="1">
      <alignment vertical="top" wrapText="1"/>
    </xf>
    <xf numFmtId="0" fontId="108" fillId="0" borderId="0" xfId="0" applyFont="1"/>
    <xf numFmtId="0" fontId="24" fillId="0" borderId="0" xfId="16" quotePrefix="1" applyFont="1" applyFill="1" applyBorder="1" applyAlignment="1">
      <alignment horizontal="left" vertical="top"/>
    </xf>
    <xf numFmtId="0" fontId="24" fillId="0" borderId="0" xfId="16" applyNumberFormat="1" applyFont="1" applyFill="1" applyBorder="1" applyAlignment="1">
      <alignment horizontal="right" vertical="top"/>
    </xf>
    <xf numFmtId="0" fontId="6" fillId="3" borderId="96" xfId="16" quotePrefix="1" applyFont="1" applyFill="1" applyBorder="1" applyAlignment="1">
      <alignment horizontal="left" vertical="top"/>
    </xf>
    <xf numFmtId="0" fontId="6" fillId="3" borderId="96" xfId="16" applyFont="1" applyFill="1" applyBorder="1" applyAlignment="1">
      <alignment vertical="top"/>
    </xf>
    <xf numFmtId="0" fontId="103" fillId="0" borderId="0" xfId="0" quotePrefix="1" applyFont="1" applyAlignment="1">
      <alignment horizontal="left" vertical="center"/>
    </xf>
    <xf numFmtId="0" fontId="111" fillId="0" borderId="0" xfId="0" applyFont="1"/>
    <xf numFmtId="0" fontId="1" fillId="0" borderId="0" xfId="0" applyFont="1"/>
    <xf numFmtId="0" fontId="1" fillId="0" borderId="0" xfId="0" quotePrefix="1" applyFont="1" applyAlignment="1">
      <alignment horizontal="left" vertical="center"/>
    </xf>
    <xf numFmtId="0" fontId="1" fillId="0" borderId="0" xfId="0" applyFont="1" applyAlignment="1">
      <alignment vertical="center"/>
    </xf>
    <xf numFmtId="0" fontId="4" fillId="43" borderId="41" xfId="0" quotePrefix="1" applyFont="1" applyFill="1" applyBorder="1" applyAlignment="1">
      <alignment horizontal="left" vertical="center"/>
    </xf>
    <xf numFmtId="0" fontId="4" fillId="43" borderId="9" xfId="0" applyFont="1" applyFill="1" applyBorder="1" applyAlignment="1">
      <alignment vertical="center" wrapText="1"/>
    </xf>
    <xf numFmtId="0" fontId="4" fillId="43" borderId="12" xfId="0" applyFont="1" applyFill="1" applyBorder="1" applyAlignment="1">
      <alignment vertical="center" wrapText="1"/>
    </xf>
    <xf numFmtId="177" fontId="4" fillId="43" borderId="12" xfId="0" applyNumberFormat="1" applyFont="1" applyFill="1" applyBorder="1" applyAlignment="1">
      <alignment horizontal="center" vertical="center"/>
    </xf>
    <xf numFmtId="0" fontId="4" fillId="43" borderId="12" xfId="0" applyFont="1" applyFill="1" applyBorder="1" applyAlignment="1">
      <alignment horizontal="center" vertical="center"/>
    </xf>
    <xf numFmtId="0" fontId="4" fillId="43" borderId="12" xfId="0" quotePrefix="1" applyFont="1" applyFill="1" applyBorder="1" applyAlignment="1">
      <alignment horizontal="center" vertical="center"/>
    </xf>
    <xf numFmtId="0" fontId="109" fillId="0" borderId="0" xfId="0" quotePrefix="1" applyFont="1" applyAlignment="1">
      <alignment vertical="center"/>
    </xf>
    <xf numFmtId="0" fontId="109" fillId="0" borderId="0" xfId="0" applyFont="1" applyAlignment="1">
      <alignment vertical="center"/>
    </xf>
    <xf numFmtId="10" fontId="1" fillId="0" borderId="0" xfId="0" applyNumberFormat="1" applyFont="1" applyAlignment="1">
      <alignment vertical="center"/>
    </xf>
    <xf numFmtId="10" fontId="1" fillId="0" borderId="0" xfId="0" applyNumberFormat="1" applyFont="1" applyAlignment="1">
      <alignment horizontal="center" vertical="center"/>
    </xf>
    <xf numFmtId="0" fontId="1" fillId="0" borderId="0" xfId="0" quotePrefix="1" applyFont="1" applyAlignment="1">
      <alignment vertical="center"/>
    </xf>
    <xf numFmtId="0" fontId="113" fillId="0" borderId="0" xfId="0" applyFont="1"/>
    <xf numFmtId="0" fontId="112" fillId="0" borderId="0" xfId="0" applyFont="1" applyAlignment="1">
      <alignment horizontal="right"/>
    </xf>
    <xf numFmtId="0" fontId="112" fillId="0" borderId="0" xfId="0" applyFont="1" applyAlignment="1">
      <alignment horizontal="center"/>
    </xf>
    <xf numFmtId="0" fontId="4" fillId="43" borderId="41" xfId="0" applyFont="1" applyFill="1" applyBorder="1" applyAlignment="1">
      <alignment vertical="center"/>
    </xf>
    <xf numFmtId="0" fontId="4" fillId="0" borderId="95" xfId="111" quotePrefix="1" applyFont="1" applyFill="1" applyBorder="1" applyAlignment="1">
      <alignment horizontal="left" vertical="top"/>
    </xf>
    <xf numFmtId="0" fontId="4" fillId="0" borderId="95" xfId="111" applyFont="1" applyFill="1" applyBorder="1" applyAlignment="1">
      <alignment vertical="top" wrapText="1"/>
    </xf>
    <xf numFmtId="0" fontId="4" fillId="0" borderId="95" xfId="111" quotePrefix="1" applyFont="1" applyFill="1" applyBorder="1" applyAlignment="1">
      <alignment horizontal="left" vertical="top" wrapText="1"/>
    </xf>
    <xf numFmtId="0" fontId="4" fillId="0" borderId="95" xfId="111" quotePrefix="1" applyFont="1" applyFill="1" applyBorder="1" applyAlignment="1">
      <alignment horizontal="left"/>
    </xf>
    <xf numFmtId="0" fontId="4" fillId="0" borderId="95" xfId="111" quotePrefix="1" applyFont="1" applyFill="1" applyBorder="1" applyAlignment="1">
      <alignment horizontal="left" wrapText="1"/>
    </xf>
    <xf numFmtId="1" fontId="4" fillId="0" borderId="95" xfId="111" applyNumberFormat="1" applyFont="1" applyFill="1" applyBorder="1" applyAlignment="1">
      <alignment vertical="top"/>
    </xf>
    <xf numFmtId="0" fontId="4" fillId="0" borderId="6" xfId="111" applyFont="1" applyFill="1" applyBorder="1" applyAlignment="1">
      <alignment vertical="top"/>
    </xf>
    <xf numFmtId="0" fontId="4" fillId="0" borderId="55" xfId="111" quotePrefix="1" applyFont="1" applyFill="1" applyBorder="1" applyAlignment="1">
      <alignment horizontal="left" vertical="top" wrapText="1"/>
    </xf>
    <xf numFmtId="0" fontId="4" fillId="43" borderId="55" xfId="26" applyFont="1" applyFill="1" applyBorder="1" applyAlignment="1">
      <alignment vertical="top" wrapText="1"/>
    </xf>
    <xf numFmtId="182" fontId="4" fillId="0" borderId="5" xfId="5" applyNumberFormat="1" applyFont="1" applyFill="1" applyBorder="1" applyAlignment="1">
      <alignment horizontal="center" vertical="top" wrapText="1"/>
    </xf>
    <xf numFmtId="0" fontId="4" fillId="0" borderId="55" xfId="5" applyNumberFormat="1" applyFont="1" applyBorder="1" applyAlignment="1">
      <alignment horizontal="center" vertical="top"/>
    </xf>
    <xf numFmtId="0" fontId="6" fillId="3" borderId="101" xfId="16" applyFont="1" applyFill="1" applyBorder="1" applyAlignment="1">
      <alignment vertical="top"/>
    </xf>
    <xf numFmtId="182" fontId="24" fillId="43" borderId="55" xfId="29" applyNumberFormat="1" applyFont="1" applyFill="1" applyBorder="1" applyAlignment="1">
      <alignment horizontal="center" vertical="top"/>
    </xf>
    <xf numFmtId="0" fontId="6" fillId="3" borderId="98" xfId="16" applyFont="1" applyFill="1" applyBorder="1" applyAlignment="1">
      <alignment vertical="top"/>
    </xf>
    <xf numFmtId="181" fontId="24" fillId="43" borderId="55" xfId="5" applyNumberFormat="1" applyFont="1" applyFill="1" applyBorder="1" applyAlignment="1">
      <alignment horizontal="center" vertical="top" wrapText="1"/>
    </xf>
    <xf numFmtId="0" fontId="7" fillId="0" borderId="55" xfId="26" quotePrefix="1" applyFont="1" applyFill="1" applyBorder="1" applyAlignment="1">
      <alignment horizontal="left" vertical="top"/>
    </xf>
    <xf numFmtId="182" fontId="7" fillId="0" borderId="55" xfId="26" applyNumberFormat="1" applyFont="1" applyBorder="1" applyAlignment="1">
      <alignment horizontal="center" vertical="top"/>
    </xf>
    <xf numFmtId="181" fontId="7" fillId="0" borderId="55" xfId="5" applyNumberFormat="1" applyFont="1" applyFill="1" applyBorder="1" applyAlignment="1">
      <alignment horizontal="center" vertical="top" wrapText="1"/>
    </xf>
    <xf numFmtId="0" fontId="24" fillId="0" borderId="55" xfId="26" applyNumberFormat="1" applyFont="1" applyFill="1" applyBorder="1" applyAlignment="1">
      <alignment vertical="top"/>
    </xf>
    <xf numFmtId="0" fontId="24" fillId="0" borderId="55" xfId="26" quotePrefix="1" applyNumberFormat="1" applyFont="1" applyFill="1" applyBorder="1" applyAlignment="1">
      <alignment horizontal="left" vertical="top"/>
    </xf>
    <xf numFmtId="0" fontId="4" fillId="0" borderId="55" xfId="26" quotePrefix="1" applyNumberFormat="1" applyFont="1" applyFill="1" applyBorder="1" applyAlignment="1">
      <alignment horizontal="left" vertical="top"/>
    </xf>
    <xf numFmtId="181" fontId="4" fillId="0" borderId="55" xfId="5" applyNumberFormat="1" applyFont="1" applyFill="1" applyBorder="1" applyAlignment="1">
      <alignment horizontal="center" vertical="top" wrapText="1"/>
    </xf>
    <xf numFmtId="181" fontId="4" fillId="43" borderId="55" xfId="5" applyNumberFormat="1" applyFont="1" applyFill="1" applyBorder="1" applyAlignment="1">
      <alignment horizontal="center" vertical="top" wrapText="1"/>
    </xf>
    <xf numFmtId="0" fontId="4" fillId="0" borderId="55" xfId="92" applyFont="1" applyFill="1" applyBorder="1" applyAlignment="1">
      <alignment vertical="top"/>
    </xf>
    <xf numFmtId="0" fontId="4" fillId="0" borderId="55" xfId="92" applyFont="1" applyFill="1" applyBorder="1" applyAlignment="1">
      <alignment vertical="top" wrapText="1"/>
    </xf>
    <xf numFmtId="177" fontId="4" fillId="0" borderId="55" xfId="92" applyNumberFormat="1" applyFont="1" applyFill="1" applyBorder="1" applyAlignment="1">
      <alignment horizontal="center" vertical="top"/>
    </xf>
    <xf numFmtId="0" fontId="4" fillId="0" borderId="55" xfId="92" applyFont="1" applyFill="1" applyBorder="1" applyAlignment="1">
      <alignment horizontal="center" vertical="top"/>
    </xf>
    <xf numFmtId="0" fontId="4" fillId="0" borderId="55" xfId="92" applyFont="1" applyFill="1" applyBorder="1" applyAlignment="1">
      <alignment horizontal="center" vertical="top" wrapText="1"/>
    </xf>
    <xf numFmtId="0" fontId="4" fillId="43" borderId="55" xfId="26" applyFont="1" applyFill="1" applyBorder="1" applyAlignment="1">
      <alignment vertical="top"/>
    </xf>
    <xf numFmtId="0" fontId="4" fillId="43" borderId="55" xfId="26" applyFont="1" applyFill="1" applyBorder="1" applyAlignment="1">
      <alignment horizontal="center" vertical="top"/>
    </xf>
    <xf numFmtId="0" fontId="4" fillId="0" borderId="55" xfId="26" applyFont="1" applyFill="1" applyBorder="1" applyAlignment="1">
      <alignment vertical="top"/>
    </xf>
    <xf numFmtId="0" fontId="4" fillId="0" borderId="55" xfId="26" applyFont="1" applyFill="1" applyBorder="1" applyAlignment="1">
      <alignment horizontal="center" vertical="top"/>
    </xf>
    <xf numFmtId="0" fontId="4" fillId="0" borderId="6" xfId="26" applyFont="1" applyFill="1" applyBorder="1" applyAlignment="1">
      <alignment vertical="top"/>
    </xf>
    <xf numFmtId="0" fontId="24" fillId="43" borderId="55" xfId="26" applyFont="1" applyFill="1" applyBorder="1" applyAlignment="1">
      <alignment horizontal="center" vertical="top"/>
    </xf>
    <xf numFmtId="0" fontId="24" fillId="43" borderId="55" xfId="26" applyFont="1" applyFill="1" applyBorder="1" applyAlignment="1">
      <alignment vertical="top"/>
    </xf>
    <xf numFmtId="0" fontId="26" fillId="0" borderId="0" xfId="111" quotePrefix="1" applyFont="1" applyFill="1" applyBorder="1" applyAlignment="1">
      <alignment horizontal="left"/>
    </xf>
    <xf numFmtId="0" fontId="26" fillId="0" borderId="0" xfId="111" quotePrefix="1" applyFont="1" applyFill="1" applyBorder="1" applyAlignment="1">
      <alignment horizontal="left" wrapText="1"/>
    </xf>
    <xf numFmtId="185" fontId="91" fillId="0" borderId="0" xfId="0" applyNumberFormat="1" applyFont="1" applyBorder="1" applyAlignment="1">
      <alignment horizontal="center" vertical="center"/>
    </xf>
    <xf numFmtId="0" fontId="91" fillId="0" borderId="0" xfId="0" applyFont="1" applyBorder="1" applyAlignment="1">
      <alignment horizontal="center" vertical="center"/>
    </xf>
    <xf numFmtId="0" fontId="6" fillId="2" borderId="3" xfId="16" quotePrefix="1" applyFont="1" applyFill="1" applyBorder="1" applyAlignment="1">
      <alignment horizontal="left" vertical="top"/>
    </xf>
    <xf numFmtId="0" fontId="6" fillId="2" borderId="4" xfId="16" quotePrefix="1" applyFont="1" applyFill="1" applyBorder="1" applyAlignment="1">
      <alignment horizontal="left" vertical="top"/>
    </xf>
    <xf numFmtId="0" fontId="6" fillId="2" borderId="4" xfId="16" quotePrefix="1" applyFont="1" applyFill="1" applyBorder="1" applyAlignment="1">
      <alignment horizontal="left" vertical="top" wrapText="1"/>
    </xf>
    <xf numFmtId="178" fontId="6" fillId="2" borderId="4" xfId="5" applyNumberFormat="1" applyFont="1" applyFill="1" applyBorder="1" applyAlignment="1">
      <alignment vertical="top" wrapText="1"/>
    </xf>
    <xf numFmtId="0" fontId="55" fillId="42" borderId="4" xfId="0" applyFont="1" applyFill="1" applyBorder="1" applyAlignment="1">
      <alignment vertical="center" wrapText="1"/>
    </xf>
    <xf numFmtId="178" fontId="6" fillId="2" borderId="4" xfId="5" applyNumberFormat="1" applyFont="1" applyFill="1" applyBorder="1" applyAlignment="1">
      <alignment horizontal="center" vertical="top" wrapText="1"/>
    </xf>
    <xf numFmtId="0" fontId="55" fillId="42" borderId="4" xfId="0" applyFont="1" applyFill="1" applyBorder="1" applyAlignment="1">
      <alignment horizontal="center" vertical="center" wrapText="1"/>
    </xf>
    <xf numFmtId="178" fontId="6" fillId="2" borderId="9" xfId="5" applyNumberFormat="1" applyFont="1" applyFill="1" applyBorder="1" applyAlignment="1">
      <alignment horizontal="center" vertical="top" wrapText="1"/>
    </xf>
    <xf numFmtId="0" fontId="4" fillId="0" borderId="95" xfId="16" applyFont="1" applyFill="1" applyBorder="1" applyAlignment="1">
      <alignment vertical="top"/>
    </xf>
    <xf numFmtId="185" fontId="0" fillId="0" borderId="55" xfId="0" applyNumberFormat="1" applyFill="1" applyBorder="1" applyAlignment="1">
      <alignment horizontal="center" vertical="center"/>
    </xf>
    <xf numFmtId="0" fontId="0" fillId="0" borderId="55" xfId="0" applyFill="1" applyBorder="1" applyAlignment="1">
      <alignment horizontal="center" vertical="center"/>
    </xf>
    <xf numFmtId="185" fontId="113" fillId="0" borderId="55" xfId="0" applyNumberFormat="1" applyFont="1" applyFill="1" applyBorder="1" applyAlignment="1">
      <alignment horizontal="center" vertical="center"/>
    </xf>
    <xf numFmtId="0" fontId="113" fillId="0" borderId="55" xfId="0" applyFont="1" applyFill="1" applyBorder="1" applyAlignment="1">
      <alignment horizontal="center" vertical="center"/>
    </xf>
    <xf numFmtId="0" fontId="4" fillId="0" borderId="88" xfId="16" applyFont="1" applyFill="1" applyBorder="1" applyAlignment="1">
      <alignment horizontal="center" vertical="top" wrapText="1"/>
    </xf>
    <xf numFmtId="0" fontId="4" fillId="0" borderId="55" xfId="16" applyFont="1" applyFill="1" applyBorder="1" applyAlignment="1">
      <alignment horizontal="center" vertical="top" wrapText="1"/>
    </xf>
    <xf numFmtId="0" fontId="55" fillId="42" borderId="2" xfId="0" applyFont="1" applyFill="1" applyBorder="1" applyAlignment="1">
      <alignment horizontal="center" vertical="center" wrapText="1"/>
    </xf>
    <xf numFmtId="0" fontId="4" fillId="43" borderId="0" xfId="0" applyFont="1" applyFill="1" applyBorder="1" applyAlignment="1">
      <alignment vertical="center"/>
    </xf>
    <xf numFmtId="0" fontId="4" fillId="43" borderId="0" xfId="0" applyFont="1" applyFill="1" applyBorder="1" applyAlignment="1">
      <alignment vertical="center" wrapText="1"/>
    </xf>
    <xf numFmtId="177" fontId="4" fillId="43" borderId="0" xfId="0" applyNumberFormat="1" applyFont="1" applyFill="1" applyBorder="1" applyAlignment="1">
      <alignment horizontal="center" vertical="center"/>
    </xf>
    <xf numFmtId="0" fontId="4" fillId="43" borderId="0" xfId="0" applyFont="1" applyFill="1" applyBorder="1" applyAlignment="1">
      <alignment horizontal="center" vertical="center"/>
    </xf>
    <xf numFmtId="0" fontId="12" fillId="0" borderId="0" xfId="0" quotePrefix="1" applyFont="1" applyAlignment="1">
      <alignment horizontal="left" vertical="center"/>
    </xf>
    <xf numFmtId="0" fontId="1" fillId="0" borderId="41" xfId="0" applyFont="1" applyBorder="1" applyAlignment="1">
      <alignment horizontal="center" vertical="center"/>
    </xf>
    <xf numFmtId="1" fontId="1" fillId="0" borderId="41" xfId="0" quotePrefix="1" applyNumberFormat="1" applyFont="1" applyBorder="1" applyAlignment="1">
      <alignment horizontal="center" vertical="center"/>
    </xf>
    <xf numFmtId="10" fontId="1" fillId="0" borderId="41" xfId="0" applyNumberFormat="1" applyFont="1" applyBorder="1" applyAlignment="1">
      <alignment horizontal="center" vertical="center"/>
    </xf>
    <xf numFmtId="0" fontId="55" fillId="42" borderId="1" xfId="0" applyFont="1" applyFill="1" applyBorder="1" applyAlignment="1">
      <alignment horizontal="center" vertical="center"/>
    </xf>
    <xf numFmtId="0" fontId="55" fillId="42" borderId="2" xfId="0" applyFont="1" applyFill="1" applyBorder="1" applyAlignment="1">
      <alignment horizontal="center" vertical="center"/>
    </xf>
    <xf numFmtId="0" fontId="55" fillId="42" borderId="2" xfId="0" applyFont="1" applyFill="1" applyBorder="1" applyAlignment="1">
      <alignment vertical="center" wrapText="1"/>
    </xf>
    <xf numFmtId="0" fontId="55" fillId="42" borderId="2" xfId="0" applyFont="1" applyFill="1" applyBorder="1" applyAlignment="1">
      <alignment horizontal="center" vertical="center" wrapText="1"/>
    </xf>
    <xf numFmtId="0" fontId="59" fillId="0" borderId="0" xfId="0" quotePrefix="1" applyFont="1" applyAlignment="1">
      <alignment horizontal="left" vertical="center"/>
    </xf>
    <xf numFmtId="0" fontId="114" fillId="3" borderId="3" xfId="26" quotePrefix="1" applyFont="1" applyFill="1" applyBorder="1" applyAlignment="1">
      <alignment horizontal="left" vertical="top"/>
    </xf>
    <xf numFmtId="0" fontId="0" fillId="0" borderId="0" xfId="0" applyFont="1"/>
    <xf numFmtId="0" fontId="115" fillId="0" borderId="0" xfId="0" applyFont="1" applyAlignment="1">
      <alignment vertical="center"/>
    </xf>
    <xf numFmtId="0" fontId="103" fillId="0" borderId="0" xfId="0" applyFont="1" applyAlignment="1">
      <alignment vertical="center"/>
    </xf>
    <xf numFmtId="10" fontId="116" fillId="0" borderId="0" xfId="0" applyNumberFormat="1" applyFont="1" applyAlignment="1">
      <alignment horizontal="center" vertical="center"/>
    </xf>
    <xf numFmtId="0" fontId="117" fillId="0" borderId="0" xfId="0" quotePrefix="1" applyFont="1" applyAlignment="1">
      <alignment horizontal="left" vertical="center"/>
    </xf>
    <xf numFmtId="10" fontId="116" fillId="0" borderId="0" xfId="0" applyNumberFormat="1" applyFont="1" applyAlignment="1">
      <alignment vertical="center"/>
    </xf>
    <xf numFmtId="0" fontId="55" fillId="42" borderId="1" xfId="0" applyFont="1" applyFill="1" applyBorder="1" applyAlignment="1">
      <alignment vertical="center"/>
    </xf>
    <xf numFmtId="0" fontId="55" fillId="42" borderId="2" xfId="0" applyFont="1" applyFill="1" applyBorder="1" applyAlignment="1">
      <alignment vertical="center"/>
    </xf>
    <xf numFmtId="0" fontId="55" fillId="42" borderId="2" xfId="0" applyFont="1" applyFill="1" applyBorder="1" applyAlignment="1">
      <alignment vertical="center" wrapText="1"/>
    </xf>
    <xf numFmtId="0" fontId="55" fillId="42" borderId="2" xfId="0" applyFont="1" applyFill="1" applyBorder="1" applyAlignment="1">
      <alignment horizontal="center" vertical="center" wrapText="1"/>
    </xf>
    <xf numFmtId="0" fontId="6" fillId="3" borderId="3" xfId="26" quotePrefix="1" applyFont="1" applyFill="1" applyBorder="1" applyAlignment="1">
      <alignment horizontal="left" vertical="top"/>
    </xf>
    <xf numFmtId="0" fontId="2" fillId="0" borderId="0" xfId="16" quotePrefix="1" applyFont="1" applyFill="1" applyAlignment="1">
      <alignment horizontal="left" vertical="top"/>
    </xf>
    <xf numFmtId="0" fontId="1" fillId="0" borderId="0" xfId="16" applyFont="1" applyAlignment="1">
      <alignment horizontal="left" vertical="top" wrapText="1"/>
    </xf>
    <xf numFmtId="0" fontId="62" fillId="0" borderId="0" xfId="0" applyFont="1" applyAlignment="1">
      <alignment horizontal="left" vertical="center" indent="5"/>
    </xf>
    <xf numFmtId="0" fontId="6" fillId="3" borderId="9" xfId="16" applyFont="1" applyFill="1" applyBorder="1" applyAlignment="1">
      <alignment vertical="top" wrapText="1"/>
    </xf>
    <xf numFmtId="0" fontId="4" fillId="0" borderId="84" xfId="26" applyFont="1" applyFill="1" applyBorder="1" applyAlignment="1">
      <alignment vertical="top" wrapText="1"/>
    </xf>
    <xf numFmtId="182" fontId="4" fillId="0" borderId="84" xfId="5" applyNumberFormat="1" applyFont="1" applyFill="1" applyBorder="1" applyAlignment="1">
      <alignment horizontal="center" vertical="top"/>
    </xf>
    <xf numFmtId="0" fontId="5" fillId="0" borderId="96" xfId="16" quotePrefix="1" applyFont="1" applyFill="1" applyBorder="1" applyAlignment="1">
      <alignment horizontal="left" vertical="top"/>
    </xf>
    <xf numFmtId="0" fontId="24" fillId="0" borderId="84" xfId="16" quotePrefix="1" applyFont="1" applyFill="1" applyBorder="1" applyAlignment="1">
      <alignment horizontal="left"/>
    </xf>
    <xf numFmtId="0" fontId="24" fillId="0" borderId="84" xfId="16" quotePrefix="1" applyFont="1" applyFill="1" applyBorder="1" applyAlignment="1">
      <alignment horizontal="left" wrapText="1"/>
    </xf>
    <xf numFmtId="183" fontId="4" fillId="0" borderId="84" xfId="5" applyNumberFormat="1" applyFont="1" applyFill="1" applyBorder="1" applyAlignment="1">
      <alignment horizontal="center" vertical="top"/>
    </xf>
    <xf numFmtId="1" fontId="4" fillId="0" borderId="84" xfId="16" applyNumberFormat="1" applyFont="1" applyFill="1" applyBorder="1" applyAlignment="1">
      <alignment vertical="top"/>
    </xf>
    <xf numFmtId="183" fontId="24" fillId="0" borderId="84" xfId="5" applyNumberFormat="1" applyFont="1" applyFill="1" applyBorder="1" applyAlignment="1">
      <alignment horizontal="center" vertical="top"/>
    </xf>
    <xf numFmtId="1" fontId="24" fillId="0" borderId="84" xfId="16" applyNumberFormat="1" applyFont="1" applyFill="1" applyBorder="1" applyAlignment="1">
      <alignment vertical="top"/>
    </xf>
    <xf numFmtId="0" fontId="2" fillId="0" borderId="0" xfId="16" quotePrefix="1" applyFont="1" applyFill="1" applyAlignment="1">
      <alignment horizontal="left" vertical="top"/>
    </xf>
    <xf numFmtId="0" fontId="92" fillId="0" borderId="9" xfId="0" applyFont="1" applyBorder="1" applyAlignment="1">
      <alignment horizontal="center" vertical="center"/>
    </xf>
    <xf numFmtId="10" fontId="92" fillId="0" borderId="9" xfId="0" applyNumberFormat="1" applyFont="1" applyBorder="1" applyAlignment="1">
      <alignment horizontal="center" vertical="center"/>
    </xf>
    <xf numFmtId="0" fontId="92" fillId="0" borderId="12" xfId="0" applyFont="1" applyBorder="1" applyAlignment="1">
      <alignment horizontal="center" vertical="center"/>
    </xf>
    <xf numFmtId="10" fontId="92" fillId="0" borderId="12" xfId="0" applyNumberFormat="1" applyFont="1" applyBorder="1" applyAlignment="1">
      <alignment horizontal="center" vertical="center"/>
    </xf>
    <xf numFmtId="0" fontId="12" fillId="0" borderId="0" xfId="0" applyFont="1" applyFill="1" applyAlignment="1">
      <alignment vertical="center"/>
    </xf>
    <xf numFmtId="0" fontId="4" fillId="43" borderId="4" xfId="0" applyFont="1" applyFill="1" applyBorder="1" applyAlignment="1">
      <alignment vertical="center" wrapText="1"/>
    </xf>
    <xf numFmtId="177" fontId="4" fillId="43" borderId="41" xfId="0" applyNumberFormat="1" applyFont="1" applyFill="1" applyBorder="1" applyAlignment="1">
      <alignment horizontal="center" vertical="center"/>
    </xf>
    <xf numFmtId="0" fontId="4" fillId="43" borderId="41" xfId="0" applyFont="1" applyFill="1" applyBorder="1" applyAlignment="1">
      <alignment horizontal="center" vertical="center"/>
    </xf>
    <xf numFmtId="0" fontId="120" fillId="0" borderId="0" xfId="0" quotePrefix="1" applyFont="1" applyAlignment="1">
      <alignment horizontal="left" vertical="center"/>
    </xf>
    <xf numFmtId="0" fontId="112" fillId="0" borderId="0" xfId="0" applyFont="1" applyAlignment="1">
      <alignment horizontal="center" wrapText="1"/>
    </xf>
    <xf numFmtId="10" fontId="12" fillId="0" borderId="0" xfId="0" quotePrefix="1" applyNumberFormat="1" applyFont="1" applyAlignment="1">
      <alignment horizontal="center"/>
    </xf>
    <xf numFmtId="0" fontId="119" fillId="0" borderId="0" xfId="0" applyFont="1" applyAlignment="1">
      <alignment horizontal="center"/>
    </xf>
    <xf numFmtId="0" fontId="24" fillId="0" borderId="95" xfId="26" applyFont="1" applyFill="1" applyBorder="1" applyAlignment="1">
      <alignment vertical="top" wrapText="1"/>
    </xf>
    <xf numFmtId="0" fontId="4" fillId="0" borderId="95" xfId="26" applyFont="1" applyFill="1" applyBorder="1" applyAlignment="1">
      <alignment vertical="top" wrapText="1"/>
    </xf>
    <xf numFmtId="181" fontId="4" fillId="0" borderId="97" xfId="8" applyNumberFormat="1" applyFont="1" applyFill="1" applyBorder="1" applyAlignment="1">
      <alignment horizontal="center" vertical="top"/>
    </xf>
    <xf numFmtId="181" fontId="4" fillId="0" borderId="95" xfId="8" applyNumberFormat="1" applyFont="1" applyFill="1" applyBorder="1" applyAlignment="1">
      <alignment horizontal="center" vertical="top"/>
    </xf>
    <xf numFmtId="0" fontId="4" fillId="0" borderId="95" xfId="26" applyFont="1" applyFill="1" applyBorder="1" applyAlignment="1">
      <alignment vertical="top"/>
    </xf>
    <xf numFmtId="0" fontId="4" fillId="0" borderId="55" xfId="111" quotePrefix="1" applyFont="1" applyFill="1" applyBorder="1" applyAlignment="1">
      <alignment horizontal="left" vertical="top"/>
    </xf>
    <xf numFmtId="0" fontId="92" fillId="0" borderId="41" xfId="0" applyFont="1" applyBorder="1" applyAlignment="1">
      <alignment vertical="center"/>
    </xf>
    <xf numFmtId="0" fontId="118" fillId="0" borderId="9" xfId="0" applyFont="1" applyBorder="1" applyAlignment="1">
      <alignment vertical="center" wrapText="1"/>
    </xf>
    <xf numFmtId="0" fontId="92" fillId="0" borderId="33" xfId="0" applyFont="1" applyBorder="1" applyAlignment="1">
      <alignment vertical="center"/>
    </xf>
    <xf numFmtId="0" fontId="118" fillId="0" borderId="12" xfId="0" applyFont="1" applyBorder="1" applyAlignment="1">
      <alignment vertical="center" wrapText="1"/>
    </xf>
    <xf numFmtId="0" fontId="6" fillId="3" borderId="3" xfId="26" quotePrefix="1" applyFont="1" applyFill="1" applyBorder="1" applyAlignment="1">
      <alignment horizontal="left" vertical="top"/>
    </xf>
    <xf numFmtId="0" fontId="24" fillId="43" borderId="95" xfId="26" applyFont="1" applyFill="1" applyBorder="1" applyAlignment="1">
      <alignment vertical="top" wrapText="1"/>
    </xf>
    <xf numFmtId="0" fontId="24" fillId="0" borderId="95" xfId="16" applyFont="1" applyFill="1" applyBorder="1" applyAlignment="1">
      <alignment vertical="top"/>
    </xf>
    <xf numFmtId="0" fontId="24" fillId="0" borderId="95" xfId="16" applyFont="1" applyBorder="1" applyAlignment="1">
      <alignment vertical="top" wrapText="1"/>
    </xf>
    <xf numFmtId="182" fontId="24" fillId="0" borderId="95" xfId="11" applyNumberFormat="1" applyFont="1" applyFill="1" applyBorder="1" applyAlignment="1">
      <alignment horizontal="center" vertical="top"/>
    </xf>
    <xf numFmtId="181" fontId="24" fillId="0" borderId="95" xfId="29" applyNumberFormat="1" applyFont="1" applyFill="1" applyBorder="1" applyAlignment="1">
      <alignment horizontal="center" vertical="top"/>
    </xf>
    <xf numFmtId="0" fontId="24" fillId="0" borderId="95" xfId="16" applyFont="1" applyFill="1" applyBorder="1" applyAlignment="1">
      <alignment vertical="top" wrapText="1"/>
    </xf>
    <xf numFmtId="0" fontId="24" fillId="0" borderId="95" xfId="16" quotePrefix="1" applyFont="1" applyFill="1" applyBorder="1" applyAlignment="1">
      <alignment horizontal="left" vertical="top"/>
    </xf>
    <xf numFmtId="0" fontId="24" fillId="0" borderId="95" xfId="16" quotePrefix="1" applyFont="1" applyFill="1" applyBorder="1" applyAlignment="1">
      <alignment horizontal="left" vertical="top" wrapText="1"/>
    </xf>
    <xf numFmtId="0" fontId="55" fillId="42" borderId="95" xfId="110" applyFont="1" applyFill="1" applyBorder="1" applyAlignment="1">
      <alignment vertical="center" wrapText="1"/>
    </xf>
    <xf numFmtId="183" fontId="24" fillId="0" borderId="95" xfId="11" applyNumberFormat="1" applyFont="1" applyFill="1" applyBorder="1" applyAlignment="1">
      <alignment horizontal="center" vertical="top"/>
    </xf>
    <xf numFmtId="0" fontId="24" fillId="0" borderId="95" xfId="26" applyFont="1" applyFill="1" applyBorder="1" applyAlignment="1">
      <alignment vertical="top"/>
    </xf>
    <xf numFmtId="181" fontId="24" fillId="0" borderId="95" xfId="8" applyNumberFormat="1" applyFont="1" applyFill="1" applyBorder="1" applyAlignment="1">
      <alignment horizontal="center" vertical="top"/>
    </xf>
    <xf numFmtId="181" fontId="24" fillId="0" borderId="97" xfId="8" applyNumberFormat="1" applyFont="1" applyFill="1" applyBorder="1" applyAlignment="1">
      <alignment horizontal="center" vertical="top"/>
    </xf>
    <xf numFmtId="181" fontId="24" fillId="0" borderId="95" xfId="5" quotePrefix="1" applyNumberFormat="1" applyFont="1" applyFill="1" applyBorder="1" applyAlignment="1">
      <alignment horizontal="center" vertical="top"/>
    </xf>
    <xf numFmtId="0" fontId="24" fillId="0" borderId="95" xfId="26" quotePrefix="1" applyFont="1" applyFill="1" applyBorder="1" applyAlignment="1">
      <alignment horizontal="left" vertical="top" wrapText="1"/>
    </xf>
    <xf numFmtId="0" fontId="6" fillId="6" borderId="95" xfId="16" quotePrefix="1" applyFont="1" applyFill="1" applyBorder="1" applyAlignment="1">
      <alignment horizontal="left" vertical="top"/>
    </xf>
    <xf numFmtId="182" fontId="24" fillId="0" borderId="95" xfId="5" applyNumberFormat="1" applyFont="1" applyFill="1" applyBorder="1" applyAlignment="1">
      <alignment horizontal="center" vertical="top" wrapText="1"/>
    </xf>
    <xf numFmtId="0" fontId="8" fillId="44" borderId="95" xfId="26" applyFont="1" applyFill="1" applyBorder="1" applyAlignment="1">
      <alignment horizontal="left" vertical="center" indent="1"/>
    </xf>
    <xf numFmtId="181" fontId="24" fillId="43" borderId="95" xfId="8" applyNumberFormat="1" applyFont="1" applyFill="1" applyBorder="1" applyAlignment="1">
      <alignment horizontal="center" vertical="top"/>
    </xf>
    <xf numFmtId="0" fontId="6" fillId="6" borderId="103" xfId="16" quotePrefix="1" applyFont="1" applyFill="1" applyBorder="1" applyAlignment="1">
      <alignment horizontal="left" vertical="top"/>
    </xf>
    <xf numFmtId="0" fontId="6" fillId="3" borderId="104" xfId="16" applyFont="1" applyFill="1" applyBorder="1" applyAlignment="1">
      <alignment vertical="top"/>
    </xf>
    <xf numFmtId="0" fontId="24" fillId="0" borderId="95" xfId="16" applyFont="1" applyBorder="1" applyAlignment="1">
      <alignment vertical="top"/>
    </xf>
    <xf numFmtId="181" fontId="24" fillId="0" borderId="95" xfId="5" applyNumberFormat="1" applyFont="1" applyBorder="1" applyAlignment="1">
      <alignment horizontal="center" vertical="top"/>
    </xf>
    <xf numFmtId="0" fontId="24" fillId="0" borderId="95" xfId="0" applyFont="1" applyFill="1" applyBorder="1" applyAlignment="1">
      <alignment vertical="top"/>
    </xf>
    <xf numFmtId="0" fontId="24" fillId="0" borderId="95" xfId="0" quotePrefix="1" applyFont="1" applyFill="1" applyBorder="1" applyAlignment="1">
      <alignment horizontal="left" vertical="top"/>
    </xf>
    <xf numFmtId="0" fontId="24" fillId="0" borderId="95" xfId="0" applyFont="1" applyFill="1" applyBorder="1" applyAlignment="1">
      <alignment wrapText="1"/>
    </xf>
    <xf numFmtId="0" fontId="24" fillId="43" borderId="95" xfId="26" quotePrefix="1" applyFont="1" applyFill="1" applyBorder="1" applyAlignment="1">
      <alignment horizontal="left" vertical="top" wrapText="1"/>
    </xf>
    <xf numFmtId="181" fontId="24" fillId="43" borderId="95" xfId="29" applyNumberFormat="1" applyFont="1" applyFill="1" applyBorder="1" applyAlignment="1">
      <alignment horizontal="center" vertical="top"/>
    </xf>
    <xf numFmtId="0" fontId="24" fillId="43" borderId="95" xfId="26" quotePrefix="1" applyFont="1" applyFill="1" applyBorder="1" applyAlignment="1">
      <alignment horizontal="left" vertical="top"/>
    </xf>
    <xf numFmtId="0" fontId="24" fillId="43" borderId="95" xfId="0" applyFont="1" applyFill="1" applyBorder="1" applyAlignment="1">
      <alignment horizontal="left" vertical="center"/>
    </xf>
    <xf numFmtId="0" fontId="24" fillId="43" borderId="95" xfId="26" quotePrefix="1" applyFont="1" applyFill="1" applyBorder="1" applyAlignment="1">
      <alignment horizontal="left" vertical="center"/>
    </xf>
    <xf numFmtId="0" fontId="24" fillId="0" borderId="100" xfId="26" quotePrefix="1" applyFont="1" applyFill="1" applyBorder="1" applyAlignment="1">
      <alignment horizontal="left" vertical="top"/>
    </xf>
    <xf numFmtId="0" fontId="24" fillId="0" borderId="100" xfId="26" applyFont="1" applyFill="1" applyBorder="1" applyAlignment="1">
      <alignment vertical="top" wrapText="1"/>
    </xf>
    <xf numFmtId="0" fontId="24" fillId="0" borderId="100" xfId="26" quotePrefix="1" applyFont="1" applyFill="1" applyBorder="1" applyAlignment="1">
      <alignment horizontal="left" vertical="top" wrapText="1"/>
    </xf>
    <xf numFmtId="0" fontId="22" fillId="3" borderId="95" xfId="16" quotePrefix="1" applyFont="1" applyFill="1" applyBorder="1" applyAlignment="1">
      <alignment vertical="top"/>
    </xf>
    <xf numFmtId="0" fontId="22" fillId="3" borderId="95" xfId="16" quotePrefix="1" applyFont="1" applyFill="1" applyBorder="1" applyAlignment="1">
      <alignment horizontal="left" vertical="top"/>
    </xf>
    <xf numFmtId="0" fontId="6" fillId="6" borderId="95" xfId="16" quotePrefix="1" applyFont="1" applyFill="1" applyBorder="1" applyAlignment="1">
      <alignment horizontal="left"/>
    </xf>
    <xf numFmtId="0" fontId="24" fillId="0" borderId="95" xfId="16" applyFont="1" applyBorder="1"/>
    <xf numFmtId="0" fontId="24" fillId="0" borderId="95" xfId="16" applyFont="1" applyBorder="1" applyAlignment="1">
      <alignment horizontal="center"/>
    </xf>
    <xf numFmtId="0" fontId="24" fillId="0" borderId="95" xfId="16" applyFont="1" applyFill="1" applyBorder="1" applyAlignment="1">
      <alignment horizontal="center"/>
    </xf>
    <xf numFmtId="0" fontId="24" fillId="0" borderId="95" xfId="16" quotePrefix="1" applyFont="1" applyFill="1" applyBorder="1" applyAlignment="1">
      <alignment horizontal="left"/>
    </xf>
    <xf numFmtId="0" fontId="24" fillId="0" borderId="95" xfId="16" quotePrefix="1" applyFont="1" applyBorder="1" applyAlignment="1">
      <alignment horizontal="left"/>
    </xf>
    <xf numFmtId="0" fontId="24" fillId="0" borderId="95" xfId="16" applyFont="1" applyFill="1" applyBorder="1"/>
    <xf numFmtId="182" fontId="24" fillId="0" borderId="95" xfId="5" quotePrefix="1" applyNumberFormat="1" applyFont="1" applyFill="1" applyBorder="1" applyAlignment="1">
      <alignment horizontal="center"/>
    </xf>
    <xf numFmtId="0" fontId="4" fillId="0" borderId="95" xfId="16" quotePrefix="1" applyFont="1" applyBorder="1" applyAlignment="1">
      <alignment horizontal="left"/>
    </xf>
    <xf numFmtId="0" fontId="4" fillId="0" borderId="95" xfId="16" applyFont="1" applyFill="1" applyBorder="1"/>
    <xf numFmtId="182" fontId="4" fillId="0" borderId="95" xfId="5" quotePrefix="1" applyNumberFormat="1" applyFont="1" applyFill="1" applyBorder="1" applyAlignment="1">
      <alignment horizontal="center"/>
    </xf>
    <xf numFmtId="0" fontId="4" fillId="0" borderId="95" xfId="16" applyFont="1" applyBorder="1" applyAlignment="1">
      <alignment horizontal="center"/>
    </xf>
    <xf numFmtId="0" fontId="4" fillId="0" borderId="95" xfId="16" applyFont="1" applyFill="1" applyBorder="1" applyAlignment="1">
      <alignment horizontal="center"/>
    </xf>
    <xf numFmtId="10" fontId="24" fillId="0" borderId="95" xfId="16" applyNumberFormat="1" applyFont="1" applyFill="1" applyBorder="1"/>
    <xf numFmtId="10" fontId="24" fillId="0" borderId="95" xfId="16" applyNumberFormat="1" applyFont="1" applyFill="1" applyBorder="1" applyAlignment="1">
      <alignment wrapText="1"/>
    </xf>
    <xf numFmtId="0" fontId="4" fillId="0" borderId="95" xfId="16" quotePrefix="1" applyFont="1" applyFill="1" applyBorder="1" applyAlignment="1">
      <alignment horizontal="left"/>
    </xf>
    <xf numFmtId="10" fontId="24" fillId="0" borderId="95" xfId="16" applyNumberFormat="1" applyFont="1" applyBorder="1"/>
    <xf numFmtId="0" fontId="4" fillId="0" borderId="95" xfId="16" quotePrefix="1" applyFont="1" applyFill="1" applyBorder="1" applyAlignment="1">
      <alignment horizontal="left" wrapText="1"/>
    </xf>
    <xf numFmtId="10" fontId="4" fillId="0" borderId="95" xfId="16" quotePrefix="1" applyNumberFormat="1" applyFont="1" applyFill="1" applyBorder="1" applyAlignment="1">
      <alignment horizontal="left" wrapText="1"/>
    </xf>
    <xf numFmtId="182" fontId="24" fillId="0" borderId="95" xfId="5" applyNumberFormat="1" applyFont="1" applyFill="1" applyBorder="1" applyAlignment="1">
      <alignment horizontal="center"/>
    </xf>
    <xf numFmtId="0" fontId="24" fillId="0" borderId="95" xfId="16" applyFont="1" applyFill="1" applyBorder="1" applyAlignment="1">
      <alignment horizontal="center" vertical="top"/>
    </xf>
    <xf numFmtId="0" fontId="24" fillId="0" borderId="95" xfId="16" applyFont="1" applyFill="1" applyBorder="1" applyAlignment="1"/>
    <xf numFmtId="0" fontId="24" fillId="0" borderId="95" xfId="16" applyFont="1" applyFill="1" applyBorder="1" applyAlignment="1">
      <alignment horizontal="left" vertical="top"/>
    </xf>
    <xf numFmtId="0" fontId="24" fillId="0" borderId="97" xfId="16" quotePrefix="1" applyFont="1" applyFill="1" applyBorder="1" applyAlignment="1">
      <alignment horizontal="left" vertical="top"/>
    </xf>
    <xf numFmtId="0" fontId="24" fillId="0" borderId="98" xfId="16" applyFont="1" applyFill="1" applyBorder="1" applyAlignment="1">
      <alignment vertical="top" wrapText="1"/>
    </xf>
    <xf numFmtId="181" fontId="24" fillId="0" borderId="99" xfId="5" applyNumberFormat="1" applyFont="1" applyFill="1" applyBorder="1" applyAlignment="1">
      <alignment horizontal="center" vertical="top"/>
    </xf>
    <xf numFmtId="0" fontId="6" fillId="3" borderId="95" xfId="16" quotePrefix="1" applyFont="1" applyFill="1" applyBorder="1" applyAlignment="1">
      <alignment vertical="top"/>
    </xf>
    <xf numFmtId="0" fontId="24" fillId="0" borderId="95" xfId="16" quotePrefix="1" applyFont="1" applyBorder="1" applyAlignment="1">
      <alignment horizontal="left" vertical="top"/>
    </xf>
    <xf numFmtId="0" fontId="24" fillId="0" borderId="97" xfId="16" applyFont="1" applyBorder="1" applyAlignment="1">
      <alignment horizontal="left" vertical="top"/>
    </xf>
    <xf numFmtId="0" fontId="24" fillId="0" borderId="98" xfId="16" applyFont="1" applyFill="1" applyBorder="1" applyAlignment="1">
      <alignment horizontal="left" vertical="top"/>
    </xf>
    <xf numFmtId="0" fontId="24" fillId="0" borderId="98" xfId="16" quotePrefix="1" applyFont="1" applyFill="1" applyBorder="1" applyAlignment="1">
      <alignment horizontal="left" vertical="top"/>
    </xf>
    <xf numFmtId="0" fontId="24" fillId="0" borderId="95" xfId="16" applyFont="1" applyBorder="1" applyAlignment="1">
      <alignment horizontal="left" vertical="top"/>
    </xf>
    <xf numFmtId="0" fontId="24" fillId="0" borderId="97" xfId="16" quotePrefix="1" applyFont="1" applyBorder="1" applyAlignment="1">
      <alignment horizontal="left" vertical="top"/>
    </xf>
    <xf numFmtId="0" fontId="6" fillId="3" borderId="95" xfId="16" quotePrefix="1" applyFont="1" applyFill="1" applyBorder="1" applyAlignment="1">
      <alignment horizontal="left" vertical="top"/>
    </xf>
    <xf numFmtId="182" fontId="24" fillId="0" borderId="95" xfId="8" applyNumberFormat="1" applyFont="1" applyFill="1" applyBorder="1" applyAlignment="1">
      <alignment horizontal="center" vertical="top"/>
    </xf>
    <xf numFmtId="0" fontId="24" fillId="0" borderId="95" xfId="16" quotePrefix="1" applyNumberFormat="1" applyFont="1" applyFill="1" applyBorder="1" applyAlignment="1">
      <alignment horizontal="left" vertical="top" wrapText="1"/>
    </xf>
    <xf numFmtId="0" fontId="24" fillId="0" borderId="95" xfId="16" applyFont="1" applyFill="1" applyBorder="1" applyAlignment="1">
      <alignment horizontal="left" wrapText="1"/>
    </xf>
    <xf numFmtId="0" fontId="24" fillId="0" borderId="95" xfId="16" applyNumberFormat="1" applyFont="1" applyFill="1" applyBorder="1" applyAlignment="1">
      <alignment vertical="top" wrapText="1"/>
    </xf>
    <xf numFmtId="181" fontId="24" fillId="0" borderId="95" xfId="8" applyNumberFormat="1" applyFont="1" applyBorder="1" applyAlignment="1">
      <alignment horizontal="center" vertical="top"/>
    </xf>
    <xf numFmtId="0" fontId="4" fillId="0" borderId="95" xfId="26" applyFont="1" applyFill="1" applyBorder="1" applyAlignment="1" applyProtection="1">
      <alignment horizontal="left"/>
      <protection locked="0"/>
    </xf>
    <xf numFmtId="182" fontId="4" fillId="0" borderId="95" xfId="29" applyNumberFormat="1" applyFont="1" applyFill="1" applyBorder="1" applyAlignment="1">
      <alignment horizontal="center" vertical="top"/>
    </xf>
    <xf numFmtId="181" fontId="4" fillId="0" borderId="95" xfId="8" applyNumberFormat="1" applyFont="1" applyFill="1" applyBorder="1" applyAlignment="1" applyProtection="1">
      <alignment horizontal="center"/>
      <protection locked="0"/>
    </xf>
    <xf numFmtId="0" fontId="6" fillId="2" borderId="62" xfId="16" quotePrefix="1" applyFont="1" applyFill="1" applyBorder="1" applyAlignment="1">
      <alignment horizontal="left" vertical="top"/>
    </xf>
    <xf numFmtId="0" fontId="6" fillId="2" borderId="62" xfId="16" quotePrefix="1" applyFont="1" applyFill="1" applyBorder="1" applyAlignment="1">
      <alignment horizontal="left" vertical="top" wrapText="1"/>
    </xf>
    <xf numFmtId="0" fontId="6" fillId="6" borderId="97" xfId="16" quotePrefix="1" applyFont="1" applyFill="1" applyBorder="1" applyAlignment="1">
      <alignment horizontal="left" vertical="top"/>
    </xf>
    <xf numFmtId="0" fontId="6" fillId="6" borderId="98" xfId="16" applyFont="1" applyFill="1" applyBorder="1" applyAlignment="1">
      <alignment vertical="top"/>
    </xf>
    <xf numFmtId="0" fontId="6" fillId="3" borderId="99" xfId="16" applyFont="1" applyFill="1" applyBorder="1" applyAlignment="1">
      <alignment vertical="top"/>
    </xf>
    <xf numFmtId="0" fontId="7" fillId="0" borderId="95" xfId="16" applyFont="1" applyFill="1" applyBorder="1" applyAlignment="1">
      <alignment horizontal="center" vertical="top"/>
    </xf>
    <xf numFmtId="1" fontId="7" fillId="0" borderId="95" xfId="16" applyNumberFormat="1" applyFont="1" applyFill="1" applyBorder="1" applyAlignment="1">
      <alignment vertical="top"/>
    </xf>
    <xf numFmtId="1" fontId="7" fillId="0" borderId="95" xfId="16" applyNumberFormat="1" applyFont="1" applyFill="1" applyBorder="1" applyAlignment="1">
      <alignment horizontal="left" vertical="top"/>
    </xf>
    <xf numFmtId="49" fontId="24" fillId="0" borderId="95" xfId="16" applyNumberFormat="1" applyFont="1" applyFill="1" applyBorder="1" applyAlignment="1">
      <alignment vertical="top" wrapText="1"/>
    </xf>
    <xf numFmtId="1" fontId="24" fillId="0" borderId="95" xfId="16" applyNumberFormat="1" applyFont="1" applyFill="1" applyBorder="1" applyAlignment="1">
      <alignment vertical="top"/>
    </xf>
    <xf numFmtId="1" fontId="24" fillId="0" borderId="95" xfId="16" applyNumberFormat="1" applyFont="1" applyFill="1" applyBorder="1" applyAlignment="1">
      <alignment horizontal="left" vertical="top"/>
    </xf>
    <xf numFmtId="0" fontId="24" fillId="0" borderId="95" xfId="16" applyFont="1" applyFill="1" applyBorder="1" applyAlignment="1">
      <alignment horizontal="left" vertical="top" wrapText="1"/>
    </xf>
    <xf numFmtId="0" fontId="24" fillId="0" borderId="95" xfId="16" applyFont="1" applyBorder="1" applyAlignment="1">
      <alignment horizontal="center" vertical="top"/>
    </xf>
    <xf numFmtId="0" fontId="4" fillId="0" borderId="95" xfId="16" applyFont="1" applyFill="1" applyBorder="1" applyAlignment="1">
      <alignment horizontal="center" vertical="top"/>
    </xf>
    <xf numFmtId="1" fontId="4" fillId="0" borderId="95" xfId="16" applyNumberFormat="1" applyFont="1" applyBorder="1" applyAlignment="1">
      <alignment vertical="top"/>
    </xf>
    <xf numFmtId="1" fontId="4" fillId="0" borderId="95" xfId="16" applyNumberFormat="1" applyFont="1" applyBorder="1" applyAlignment="1">
      <alignment horizontal="left" vertical="top"/>
    </xf>
    <xf numFmtId="1" fontId="24" fillId="0" borderId="95" xfId="16" applyNumberFormat="1" applyFont="1" applyBorder="1" applyAlignment="1">
      <alignment vertical="top"/>
    </xf>
    <xf numFmtId="1" fontId="24" fillId="0" borderId="95" xfId="16" quotePrefix="1" applyNumberFormat="1" applyFont="1" applyBorder="1" applyAlignment="1">
      <alignment horizontal="left" vertical="top"/>
    </xf>
    <xf numFmtId="1" fontId="24" fillId="0" borderId="95" xfId="16" quotePrefix="1" applyNumberFormat="1" applyFont="1" applyFill="1" applyBorder="1" applyAlignment="1">
      <alignment horizontal="left" vertical="top"/>
    </xf>
    <xf numFmtId="1" fontId="24" fillId="0" borderId="95" xfId="16" applyNumberFormat="1" applyFont="1" applyBorder="1" applyAlignment="1">
      <alignment horizontal="left" vertical="top"/>
    </xf>
    <xf numFmtId="0" fontId="5" fillId="0" borderId="62" xfId="16" quotePrefix="1" applyFont="1" applyFill="1" applyBorder="1" applyAlignment="1">
      <alignment horizontal="left" vertical="top"/>
    </xf>
    <xf numFmtId="0" fontId="4" fillId="43" borderId="95" xfId="16" quotePrefix="1" applyFont="1" applyFill="1" applyBorder="1" applyAlignment="1">
      <alignment horizontal="left" vertical="top"/>
    </xf>
    <xf numFmtId="0" fontId="4" fillId="43" borderId="95" xfId="26" quotePrefix="1" applyFont="1" applyFill="1" applyBorder="1" applyAlignment="1">
      <alignment horizontal="left" vertical="top" wrapText="1"/>
    </xf>
    <xf numFmtId="181" fontId="4" fillId="43" borderId="95" xfId="5" applyNumberFormat="1" applyFont="1" applyFill="1" applyBorder="1" applyAlignment="1">
      <alignment horizontal="center" vertical="top"/>
    </xf>
    <xf numFmtId="0" fontId="4" fillId="43" borderId="95" xfId="16" applyNumberFormat="1" applyFont="1" applyFill="1" applyBorder="1" applyAlignment="1">
      <alignment horizontal="right" vertical="top"/>
    </xf>
    <xf numFmtId="183" fontId="24" fillId="0" borderId="0" xfId="11" applyNumberFormat="1" applyFont="1" applyFill="1" applyBorder="1" applyAlignment="1">
      <alignment horizontal="center" vertical="top"/>
    </xf>
    <xf numFmtId="181" fontId="6" fillId="3" borderId="98" xfId="104" applyNumberFormat="1" applyFont="1" applyFill="1" applyBorder="1" applyAlignment="1">
      <alignment vertical="top"/>
    </xf>
    <xf numFmtId="181" fontId="6" fillId="3" borderId="99" xfId="104" applyNumberFormat="1" applyFont="1" applyFill="1" applyBorder="1" applyAlignment="1">
      <alignment vertical="top"/>
    </xf>
    <xf numFmtId="0" fontId="24" fillId="43" borderId="0" xfId="16" quotePrefix="1" applyFont="1" applyFill="1" applyBorder="1" applyAlignment="1">
      <alignment horizontal="left" vertical="top" wrapText="1"/>
    </xf>
    <xf numFmtId="0" fontId="24" fillId="0" borderId="0" xfId="16" quotePrefix="1" applyFont="1" applyFill="1" applyBorder="1" applyAlignment="1">
      <alignment horizontal="left" vertical="top" wrapText="1"/>
    </xf>
    <xf numFmtId="181" fontId="24" fillId="0" borderId="0" xfId="8" applyNumberFormat="1" applyFont="1" applyFill="1" applyBorder="1" applyAlignment="1">
      <alignment horizontal="center" vertical="top"/>
    </xf>
    <xf numFmtId="182" fontId="4" fillId="43" borderId="84" xfId="5" applyNumberFormat="1" applyFont="1" applyFill="1" applyBorder="1" applyAlignment="1">
      <alignment horizontal="center" vertical="top"/>
    </xf>
    <xf numFmtId="0" fontId="24" fillId="43" borderId="0" xfId="26" applyFont="1" applyFill="1" applyBorder="1" applyAlignment="1">
      <alignment vertical="top" wrapText="1"/>
    </xf>
    <xf numFmtId="0" fontId="60" fillId="0" borderId="0" xfId="0" applyFont="1" applyAlignment="1">
      <alignment horizontal="left" vertical="center" indent="2"/>
    </xf>
    <xf numFmtId="0" fontId="123" fillId="0" borderId="0" xfId="0" applyFont="1" applyAlignment="1">
      <alignment horizontal="left" vertical="center" indent="2"/>
    </xf>
    <xf numFmtId="0" fontId="99" fillId="0" borderId="0" xfId="0" applyFont="1" applyAlignment="1">
      <alignment horizontal="left" vertical="center" indent="7"/>
    </xf>
    <xf numFmtId="0" fontId="127" fillId="0" borderId="105" xfId="0" applyFont="1" applyBorder="1" applyAlignment="1">
      <alignment vertical="center" wrapText="1"/>
    </xf>
    <xf numFmtId="0" fontId="127" fillId="0" borderId="107" xfId="0" applyFont="1" applyBorder="1" applyAlignment="1">
      <alignment vertical="center" wrapText="1"/>
    </xf>
    <xf numFmtId="0" fontId="127" fillId="0" borderId="108" xfId="0" applyFont="1" applyBorder="1" applyAlignment="1">
      <alignment vertical="center" wrapText="1"/>
    </xf>
    <xf numFmtId="0" fontId="130" fillId="0" borderId="0" xfId="0" applyFont="1" applyAlignment="1">
      <alignment horizontal="left" vertical="center" indent="7"/>
    </xf>
    <xf numFmtId="0" fontId="131" fillId="0" borderId="0" xfId="0" applyFont="1" applyAlignment="1">
      <alignment horizontal="left" vertical="center" indent="7"/>
    </xf>
    <xf numFmtId="0" fontId="62" fillId="0" borderId="0" xfId="0" applyFont="1" applyAlignment="1">
      <alignment horizontal="left" vertical="center" indent="2"/>
    </xf>
    <xf numFmtId="0" fontId="92" fillId="0" borderId="0" xfId="0" applyFont="1" applyAlignment="1">
      <alignment vertical="center"/>
    </xf>
    <xf numFmtId="0" fontId="60" fillId="0" borderId="0" xfId="0" applyFont="1" applyAlignment="1">
      <alignment vertical="center"/>
    </xf>
    <xf numFmtId="0" fontId="55" fillId="42" borderId="0" xfId="0" applyFont="1" applyFill="1" applyAlignment="1">
      <alignment vertical="center" wrapText="1"/>
    </xf>
    <xf numFmtId="0" fontId="24" fillId="71" borderId="41" xfId="0" applyFont="1" applyFill="1" applyBorder="1" applyAlignment="1">
      <alignment vertical="center"/>
    </xf>
    <xf numFmtId="0" fontId="24" fillId="71" borderId="9" xfId="0" applyFont="1" applyFill="1" applyBorder="1" applyAlignment="1">
      <alignment horizontal="center" vertical="center"/>
    </xf>
    <xf numFmtId="0" fontId="24" fillId="71" borderId="4" xfId="0" applyFont="1" applyFill="1" applyBorder="1" applyAlignment="1">
      <alignment horizontal="center" vertical="center"/>
    </xf>
    <xf numFmtId="0" fontId="98" fillId="0" borderId="0" xfId="0" applyFont="1" applyAlignment="1">
      <alignment vertical="center" wrapText="1"/>
    </xf>
    <xf numFmtId="0" fontId="134" fillId="0" borderId="0" xfId="0" applyFont="1" applyAlignment="1">
      <alignment horizontal="left" vertical="center" indent="5"/>
    </xf>
    <xf numFmtId="0" fontId="68" fillId="0" borderId="0" xfId="0" applyFont="1" applyAlignment="1">
      <alignment horizontal="left" vertical="center" indent="5"/>
    </xf>
    <xf numFmtId="0" fontId="55" fillId="6" borderId="9" xfId="0" applyFont="1" applyFill="1" applyBorder="1" applyAlignment="1">
      <alignment vertical="center"/>
    </xf>
    <xf numFmtId="0" fontId="24" fillId="71" borderId="33" xfId="0" applyFont="1" applyFill="1" applyBorder="1" applyAlignment="1">
      <alignment vertical="center"/>
    </xf>
    <xf numFmtId="0" fontId="24" fillId="0" borderId="12" xfId="0" applyFont="1" applyBorder="1" applyAlignment="1">
      <alignment horizontal="right" vertical="center"/>
    </xf>
    <xf numFmtId="0" fontId="24" fillId="0" borderId="12" xfId="0" applyFont="1" applyBorder="1" applyAlignment="1">
      <alignment vertical="center"/>
    </xf>
    <xf numFmtId="0" fontId="24" fillId="0" borderId="41" xfId="0" applyFont="1" applyBorder="1" applyAlignment="1">
      <alignment vertical="center"/>
    </xf>
    <xf numFmtId="177"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0" fontId="24" fillId="0" borderId="9" xfId="0" applyFont="1" applyBorder="1" applyAlignment="1">
      <alignment horizontal="right" vertical="center"/>
    </xf>
    <xf numFmtId="0" fontId="24" fillId="0" borderId="9" xfId="0" applyFont="1" applyBorder="1" applyAlignment="1">
      <alignment vertical="center"/>
    </xf>
    <xf numFmtId="0" fontId="24" fillId="71" borderId="12" xfId="0" applyFont="1" applyFill="1" applyBorder="1" applyAlignment="1">
      <alignment vertical="center" wrapText="1"/>
    </xf>
    <xf numFmtId="0" fontId="24" fillId="71" borderId="12" xfId="0" applyFont="1" applyFill="1" applyBorder="1" applyAlignment="1">
      <alignment horizontal="center" vertical="center"/>
    </xf>
    <xf numFmtId="0" fontId="24" fillId="71" borderId="12" xfId="0" applyFont="1" applyFill="1" applyBorder="1" applyAlignment="1">
      <alignment horizontal="right" vertical="center"/>
    </xf>
    <xf numFmtId="0" fontId="24" fillId="71" borderId="12" xfId="0" applyFont="1" applyFill="1" applyBorder="1" applyAlignment="1">
      <alignment vertical="center"/>
    </xf>
    <xf numFmtId="0" fontId="24" fillId="0" borderId="113" xfId="0" applyFont="1" applyBorder="1" applyAlignment="1">
      <alignment vertical="center" wrapText="1"/>
    </xf>
    <xf numFmtId="0" fontId="55" fillId="6" borderId="12" xfId="0" applyFont="1" applyFill="1" applyBorder="1" applyAlignment="1">
      <alignment vertical="center"/>
    </xf>
    <xf numFmtId="177" fontId="24" fillId="71" borderId="12" xfId="0" applyNumberFormat="1" applyFont="1" applyFill="1" applyBorder="1" applyAlignment="1">
      <alignment horizontal="center" vertical="center"/>
    </xf>
    <xf numFmtId="0" fontId="24" fillId="71" borderId="12" xfId="0" applyFont="1" applyFill="1" applyBorder="1" applyAlignment="1">
      <alignment horizontal="center" vertical="center" wrapText="1"/>
    </xf>
    <xf numFmtId="0" fontId="24" fillId="0" borderId="12" xfId="0" applyFont="1" applyBorder="1" applyAlignment="1">
      <alignment horizontal="center" vertical="center" wrapText="1"/>
    </xf>
    <xf numFmtId="0" fontId="137" fillId="0" borderId="0" xfId="0" applyFont="1" applyAlignment="1">
      <alignment vertical="center"/>
    </xf>
    <xf numFmtId="0" fontId="102" fillId="71" borderId="33" xfId="0" applyFont="1" applyFill="1" applyBorder="1" applyAlignment="1">
      <alignment vertical="center"/>
    </xf>
    <xf numFmtId="0" fontId="102" fillId="71" borderId="12" xfId="0" applyFont="1" applyFill="1" applyBorder="1" applyAlignment="1">
      <alignment vertical="center" wrapText="1"/>
    </xf>
    <xf numFmtId="177" fontId="102" fillId="71" borderId="12" xfId="0" applyNumberFormat="1" applyFont="1" applyFill="1" applyBorder="1" applyAlignment="1">
      <alignment horizontal="center" vertical="center"/>
    </xf>
    <xf numFmtId="0" fontId="102" fillId="71" borderId="12" xfId="0" applyFont="1" applyFill="1" applyBorder="1" applyAlignment="1">
      <alignment horizontal="center" vertical="center"/>
    </xf>
    <xf numFmtId="15" fontId="24" fillId="71" borderId="12" xfId="0" applyNumberFormat="1" applyFont="1" applyFill="1" applyBorder="1" applyAlignment="1">
      <alignment horizontal="center" vertical="center"/>
    </xf>
    <xf numFmtId="0" fontId="20" fillId="0" borderId="0" xfId="15" applyAlignment="1" applyProtection="1">
      <alignment horizontal="left" vertical="center" indent="2"/>
    </xf>
    <xf numFmtId="0" fontId="124" fillId="0" borderId="0" xfId="0" applyFont="1" applyAlignment="1">
      <alignment horizontal="left" vertical="center" indent="7"/>
    </xf>
    <xf numFmtId="0" fontId="126" fillId="0" borderId="0" xfId="0" applyFont="1" applyAlignment="1">
      <alignment horizontal="left" vertical="center" indent="7"/>
    </xf>
    <xf numFmtId="0" fontId="92" fillId="0" borderId="3" xfId="0" applyFont="1" applyBorder="1" applyAlignment="1">
      <alignment vertical="center"/>
    </xf>
    <xf numFmtId="0" fontId="123" fillId="0" borderId="62" xfId="0" applyFont="1" applyBorder="1" applyAlignment="1">
      <alignment vertical="center"/>
    </xf>
    <xf numFmtId="0" fontId="132" fillId="0" borderId="62" xfId="0" applyFont="1" applyBorder="1" applyAlignment="1">
      <alignment vertical="center"/>
    </xf>
    <xf numFmtId="0" fontId="133" fillId="0" borderId="62" xfId="0" applyFont="1" applyBorder="1" applyAlignment="1">
      <alignment vertical="center"/>
    </xf>
    <xf numFmtId="0" fontId="133" fillId="0" borderId="62" xfId="0" applyFont="1" applyBorder="1" applyAlignment="1">
      <alignment vertical="center" wrapText="1"/>
    </xf>
    <xf numFmtId="0" fontId="118" fillId="0" borderId="3" xfId="0" applyFont="1" applyBorder="1" applyAlignment="1">
      <alignment vertical="center" wrapText="1"/>
    </xf>
    <xf numFmtId="0" fontId="92" fillId="0" borderId="3" xfId="0" applyFont="1" applyBorder="1" applyAlignment="1">
      <alignment horizontal="center" vertical="center"/>
    </xf>
    <xf numFmtId="0" fontId="24" fillId="71" borderId="3" xfId="0" applyFont="1" applyFill="1" applyBorder="1" applyAlignment="1">
      <alignment vertical="center" wrapText="1"/>
    </xf>
    <xf numFmtId="0" fontId="55" fillId="42" borderId="4" xfId="0" applyFont="1" applyFill="1" applyBorder="1" applyAlignment="1">
      <alignment vertical="center"/>
    </xf>
    <xf numFmtId="0" fontId="55" fillId="42" borderId="41" xfId="0" applyFont="1" applyFill="1" applyBorder="1" applyAlignment="1">
      <alignment horizontal="center" vertical="center" wrapText="1"/>
    </xf>
    <xf numFmtId="0" fontId="24" fillId="71" borderId="41" xfId="0" applyFont="1" applyFill="1" applyBorder="1" applyAlignment="1">
      <alignment horizontal="center" vertical="center"/>
    </xf>
    <xf numFmtId="0" fontId="55" fillId="42" borderId="3" xfId="0" applyFont="1" applyFill="1" applyBorder="1" applyAlignment="1">
      <alignment horizontal="center" vertical="center" wrapText="1"/>
    </xf>
    <xf numFmtId="0" fontId="55" fillId="42" borderId="41" xfId="0" applyFont="1" applyFill="1" applyBorder="1" applyAlignment="1">
      <alignment vertical="center" wrapText="1"/>
    </xf>
    <xf numFmtId="177" fontId="24" fillId="71" borderId="41" xfId="0" applyNumberFormat="1" applyFont="1" applyFill="1" applyBorder="1" applyAlignment="1">
      <alignment horizontal="center" vertical="center"/>
    </xf>
    <xf numFmtId="0" fontId="132" fillId="0" borderId="62" xfId="0" applyFont="1" applyBorder="1" applyAlignment="1">
      <alignment horizontal="center" vertical="center"/>
    </xf>
    <xf numFmtId="0" fontId="133" fillId="0" borderId="62" xfId="0" applyFont="1" applyBorder="1" applyAlignment="1">
      <alignment horizontal="center" vertical="center"/>
    </xf>
    <xf numFmtId="0" fontId="133" fillId="0" borderId="62" xfId="0" applyFont="1" applyBorder="1" applyAlignment="1">
      <alignment horizontal="center" vertical="center" wrapText="1"/>
    </xf>
    <xf numFmtId="0" fontId="24" fillId="71" borderId="0" xfId="0" applyFont="1" applyFill="1" applyBorder="1" applyAlignment="1">
      <alignment horizontal="center" vertical="center"/>
    </xf>
    <xf numFmtId="0" fontId="24" fillId="71" borderId="34" xfId="0" applyFont="1" applyFill="1" applyBorder="1" applyAlignment="1">
      <alignment horizontal="center" vertical="center"/>
    </xf>
    <xf numFmtId="0" fontId="127" fillId="0" borderId="108" xfId="0" applyFont="1" applyBorder="1" applyAlignment="1">
      <alignment horizontal="center" vertical="center" wrapText="1"/>
    </xf>
    <xf numFmtId="9" fontId="127" fillId="0" borderId="108" xfId="0" applyNumberFormat="1" applyFont="1" applyBorder="1" applyAlignment="1">
      <alignment horizontal="center" vertical="center" wrapText="1"/>
    </xf>
    <xf numFmtId="0" fontId="129" fillId="0" borderId="106" xfId="0" applyFont="1" applyBorder="1" applyAlignment="1">
      <alignment horizontal="center" vertical="center" wrapText="1"/>
    </xf>
    <xf numFmtId="0" fontId="123" fillId="0" borderId="62" xfId="0" applyFont="1" applyBorder="1" applyAlignment="1">
      <alignment horizontal="center" vertical="center"/>
    </xf>
    <xf numFmtId="0" fontId="55" fillId="6" borderId="4" xfId="0" applyFont="1" applyFill="1" applyBorder="1" applyAlignment="1">
      <alignment horizontal="center" vertical="center"/>
    </xf>
    <xf numFmtId="0" fontId="55" fillId="6" borderId="62" xfId="0" applyFont="1" applyFill="1" applyBorder="1" applyAlignment="1">
      <alignment horizontal="center" vertical="center"/>
    </xf>
    <xf numFmtId="10" fontId="92" fillId="0" borderId="41" xfId="0" applyNumberFormat="1" applyFont="1" applyBorder="1" applyAlignment="1">
      <alignment horizontal="center" vertical="center"/>
    </xf>
    <xf numFmtId="0" fontId="55" fillId="6" borderId="9" xfId="0" applyFont="1" applyFill="1" applyBorder="1" applyAlignment="1">
      <alignment horizontal="center" vertical="center"/>
    </xf>
    <xf numFmtId="0" fontId="92" fillId="0" borderId="41" xfId="0" applyFont="1" applyBorder="1" applyAlignment="1">
      <alignment horizontal="center" vertical="center"/>
    </xf>
    <xf numFmtId="0" fontId="55" fillId="6" borderId="12" xfId="0" applyFont="1" applyFill="1" applyBorder="1" applyAlignment="1">
      <alignment horizontal="center" vertical="center"/>
    </xf>
    <xf numFmtId="0" fontId="55" fillId="6" borderId="3" xfId="0" applyFont="1" applyFill="1" applyBorder="1" applyAlignment="1">
      <alignment vertical="center"/>
    </xf>
    <xf numFmtId="0" fontId="55" fillId="6" borderId="4" xfId="0" applyFont="1" applyFill="1" applyBorder="1" applyAlignment="1">
      <alignment vertical="center"/>
    </xf>
    <xf numFmtId="0" fontId="55" fillId="42" borderId="2" xfId="0" applyFont="1" applyFill="1" applyBorder="1" applyAlignment="1">
      <alignment vertical="center" wrapText="1"/>
    </xf>
    <xf numFmtId="0" fontId="136" fillId="72" borderId="2" xfId="0" applyFont="1" applyFill="1" applyBorder="1" applyAlignment="1">
      <alignment vertical="center" wrapText="1"/>
    </xf>
    <xf numFmtId="0" fontId="55" fillId="6" borderId="11" xfId="0" applyFont="1" applyFill="1" applyBorder="1" applyAlignment="1">
      <alignment vertical="center"/>
    </xf>
    <xf numFmtId="0" fontId="55" fillId="6" borderId="62" xfId="0" applyFont="1" applyFill="1" applyBorder="1" applyAlignment="1">
      <alignment vertical="center"/>
    </xf>
    <xf numFmtId="0" fontId="24" fillId="0" borderId="33" xfId="0" applyFont="1" applyBorder="1" applyAlignment="1">
      <alignment vertical="center"/>
    </xf>
    <xf numFmtId="0" fontId="55" fillId="42" borderId="1" xfId="0" applyFont="1" applyFill="1" applyBorder="1" applyAlignment="1">
      <alignment vertical="center"/>
    </xf>
    <xf numFmtId="0" fontId="55" fillId="42" borderId="2" xfId="0" applyFont="1" applyFill="1" applyBorder="1" applyAlignment="1">
      <alignment vertical="center"/>
    </xf>
    <xf numFmtId="0" fontId="61" fillId="0" borderId="0" xfId="0" applyFont="1" applyAlignment="1">
      <alignment vertical="center"/>
    </xf>
    <xf numFmtId="0" fontId="123" fillId="0" borderId="0" xfId="0" applyFont="1" applyAlignment="1">
      <alignment vertical="center"/>
    </xf>
    <xf numFmtId="0" fontId="98" fillId="0" borderId="0" xfId="0" applyFont="1"/>
    <xf numFmtId="0" fontId="55" fillId="6" borderId="3" xfId="0" applyFont="1" applyFill="1" applyBorder="1" applyAlignment="1">
      <alignment vertical="center"/>
    </xf>
    <xf numFmtId="0" fontId="55" fillId="6" borderId="4" xfId="0" applyFont="1" applyFill="1" applyBorder="1" applyAlignment="1">
      <alignment vertical="center"/>
    </xf>
    <xf numFmtId="0" fontId="55" fillId="42" borderId="1" xfId="0" applyFont="1" applyFill="1" applyBorder="1" applyAlignment="1">
      <alignment vertical="center"/>
    </xf>
    <xf numFmtId="0" fontId="55" fillId="42" borderId="2" xfId="0" applyFont="1" applyFill="1" applyBorder="1" applyAlignment="1">
      <alignment vertical="center"/>
    </xf>
    <xf numFmtId="0" fontId="55" fillId="42" borderId="2" xfId="0" applyFont="1" applyFill="1" applyBorder="1" applyAlignment="1">
      <alignment vertical="center" wrapText="1"/>
    </xf>
    <xf numFmtId="0" fontId="55" fillId="42" borderId="2" xfId="0" applyFont="1" applyFill="1" applyBorder="1" applyAlignment="1">
      <alignment horizontal="center" vertical="center" wrapText="1"/>
    </xf>
    <xf numFmtId="0" fontId="24" fillId="0" borderId="33" xfId="0" applyFont="1" applyBorder="1" applyAlignment="1">
      <alignment vertical="center"/>
    </xf>
    <xf numFmtId="0" fontId="24" fillId="0" borderId="33" xfId="0" applyFont="1" applyBorder="1" applyAlignment="1">
      <alignment horizontal="center" vertical="center"/>
    </xf>
    <xf numFmtId="0" fontId="136" fillId="72" borderId="2" xfId="0" applyFont="1" applyFill="1" applyBorder="1" applyAlignment="1">
      <alignment vertical="center" wrapText="1"/>
    </xf>
    <xf numFmtId="0" fontId="55" fillId="6" borderId="11" xfId="0" applyFont="1" applyFill="1" applyBorder="1" applyAlignment="1">
      <alignment vertical="center"/>
    </xf>
    <xf numFmtId="0" fontId="6" fillId="3" borderId="3" xfId="26" quotePrefix="1" applyFont="1" applyFill="1" applyBorder="1" applyAlignment="1">
      <alignment horizontal="left" vertical="top"/>
    </xf>
    <xf numFmtId="0" fontId="24" fillId="0" borderId="96" xfId="0" applyFont="1" applyBorder="1" applyAlignment="1">
      <alignment vertical="center"/>
    </xf>
    <xf numFmtId="0" fontId="55" fillId="6" borderId="96" xfId="0" applyFont="1" applyFill="1" applyBorder="1" applyAlignment="1">
      <alignment vertical="center"/>
    </xf>
    <xf numFmtId="0" fontId="24" fillId="0" borderId="96" xfId="0" applyFont="1" applyBorder="1" applyAlignment="1">
      <alignment horizontal="center" vertical="center"/>
    </xf>
    <xf numFmtId="0" fontId="102" fillId="0" borderId="12" xfId="0" applyFont="1" applyBorder="1" applyAlignment="1">
      <alignment vertical="center" wrapText="1"/>
    </xf>
    <xf numFmtId="0" fontId="102" fillId="0" borderId="9" xfId="0" applyFont="1" applyBorder="1" applyAlignment="1">
      <alignment vertical="center" wrapText="1"/>
    </xf>
    <xf numFmtId="0" fontId="24" fillId="43" borderId="41" xfId="0" applyFont="1" applyFill="1" applyBorder="1" applyAlignment="1">
      <alignment vertical="center"/>
    </xf>
    <xf numFmtId="0" fontId="24" fillId="43" borderId="4" xfId="0" applyFont="1" applyFill="1" applyBorder="1" applyAlignment="1">
      <alignment vertical="center" wrapText="1"/>
    </xf>
    <xf numFmtId="177" fontId="24" fillId="43" borderId="41" xfId="0" applyNumberFormat="1" applyFont="1" applyFill="1" applyBorder="1" applyAlignment="1">
      <alignment horizontal="center" vertical="center"/>
    </xf>
    <xf numFmtId="0" fontId="24" fillId="43" borderId="41" xfId="0" applyFont="1" applyFill="1" applyBorder="1" applyAlignment="1">
      <alignment horizontal="center" vertical="center"/>
    </xf>
    <xf numFmtId="0" fontId="24" fillId="43" borderId="41" xfId="0" applyFont="1" applyFill="1" applyBorder="1" applyAlignment="1">
      <alignment vertical="center" wrapText="1"/>
    </xf>
    <xf numFmtId="0" fontId="24" fillId="0" borderId="41" xfId="0" applyFont="1" applyFill="1" applyBorder="1" applyAlignment="1">
      <alignment vertical="center" wrapText="1"/>
    </xf>
    <xf numFmtId="0" fontId="109" fillId="0" borderId="0" xfId="0" quotePrefix="1" applyFont="1" applyFill="1" applyAlignment="1">
      <alignment horizontal="left" vertical="center"/>
    </xf>
    <xf numFmtId="0" fontId="109" fillId="0" borderId="0" xfId="0" applyFont="1" applyFill="1" applyAlignment="1">
      <alignment vertical="center"/>
    </xf>
    <xf numFmtId="0" fontId="24" fillId="0" borderId="5" xfId="26" applyFont="1" applyFill="1" applyBorder="1" applyAlignment="1">
      <alignment horizontal="center" vertical="top" wrapText="1"/>
    </xf>
    <xf numFmtId="0" fontId="24" fillId="0" borderId="5" xfId="26" applyFont="1" applyFill="1" applyBorder="1" applyAlignment="1">
      <alignment horizontal="center" vertical="top"/>
    </xf>
    <xf numFmtId="183" fontId="24" fillId="0" borderId="95" xfId="5" applyNumberFormat="1" applyFont="1" applyFill="1" applyBorder="1" applyAlignment="1">
      <alignment horizontal="center" vertical="top"/>
    </xf>
    <xf numFmtId="0" fontId="61" fillId="0" borderId="0" xfId="0" applyFont="1" applyAlignment="1">
      <alignment vertical="center"/>
    </xf>
    <xf numFmtId="0" fontId="58" fillId="0" borderId="0" xfId="0" applyFont="1" applyAlignment="1">
      <alignment vertical="center" wrapText="1"/>
    </xf>
    <xf numFmtId="0" fontId="58" fillId="0" borderId="0" xfId="0" applyFont="1" applyBorder="1" applyAlignment="1">
      <alignment vertical="center" wrapText="1"/>
    </xf>
    <xf numFmtId="0" fontId="127" fillId="0" borderId="109" xfId="0" applyFont="1" applyBorder="1" applyAlignment="1">
      <alignment horizontal="center" vertical="center" wrapText="1"/>
    </xf>
    <xf numFmtId="0" fontId="127" fillId="0" borderId="110" xfId="0" applyFont="1" applyBorder="1" applyAlignment="1">
      <alignment horizontal="center" vertical="center" wrapText="1"/>
    </xf>
    <xf numFmtId="0" fontId="127" fillId="0" borderId="107" xfId="0" applyFont="1" applyBorder="1" applyAlignment="1">
      <alignment horizontal="center" vertical="center" wrapText="1"/>
    </xf>
    <xf numFmtId="0" fontId="123" fillId="0" borderId="0" xfId="0" applyFont="1" applyAlignment="1">
      <alignment vertical="center"/>
    </xf>
    <xf numFmtId="0" fontId="98" fillId="0" borderId="0" xfId="0" applyFont="1"/>
    <xf numFmtId="0" fontId="98" fillId="0" borderId="62" xfId="0" applyFont="1" applyBorder="1"/>
    <xf numFmtId="0" fontId="98" fillId="0" borderId="0" xfId="0" applyFont="1" applyBorder="1"/>
    <xf numFmtId="0" fontId="118" fillId="0" borderId="102" xfId="0" applyFont="1" applyBorder="1" applyAlignment="1">
      <alignment horizontal="center" vertical="center" wrapText="1"/>
    </xf>
    <xf numFmtId="0" fontId="118" fillId="0" borderId="115" xfId="0" applyFont="1" applyBorder="1" applyAlignment="1">
      <alignment horizontal="center" vertical="center" wrapText="1"/>
    </xf>
    <xf numFmtId="0" fontId="55" fillId="42" borderId="1" xfId="0" applyFont="1" applyFill="1" applyBorder="1" applyAlignment="1">
      <alignment vertical="center"/>
    </xf>
    <xf numFmtId="0" fontId="55" fillId="42" borderId="11" xfId="0" applyFont="1" applyFill="1" applyBorder="1" applyAlignment="1">
      <alignment vertical="center"/>
    </xf>
    <xf numFmtId="0" fontId="55" fillId="42" borderId="2" xfId="0" applyFont="1" applyFill="1" applyBorder="1" applyAlignment="1">
      <alignment vertical="center"/>
    </xf>
    <xf numFmtId="0" fontId="55" fillId="42" borderId="96" xfId="0" applyFont="1" applyFill="1" applyBorder="1" applyAlignment="1">
      <alignment vertical="center"/>
    </xf>
    <xf numFmtId="0" fontId="55" fillId="42" borderId="2" xfId="0" applyFont="1" applyFill="1" applyBorder="1" applyAlignment="1">
      <alignment vertical="center" wrapText="1"/>
    </xf>
    <xf numFmtId="0" fontId="55" fillId="42" borderId="96" xfId="0" applyFont="1" applyFill="1" applyBorder="1" applyAlignment="1">
      <alignment vertical="center" wrapText="1"/>
    </xf>
    <xf numFmtId="0" fontId="55" fillId="42" borderId="2" xfId="0" applyFont="1" applyFill="1" applyBorder="1" applyAlignment="1">
      <alignment horizontal="center" vertical="center" wrapText="1"/>
    </xf>
    <xf numFmtId="0" fontId="55" fillId="42" borderId="96" xfId="0" applyFont="1" applyFill="1" applyBorder="1" applyAlignment="1">
      <alignment horizontal="center" vertical="center" wrapText="1"/>
    </xf>
    <xf numFmtId="0" fontId="55" fillId="6" borderId="3" xfId="0" applyFont="1" applyFill="1" applyBorder="1" applyAlignment="1">
      <alignment vertical="center"/>
    </xf>
    <xf numFmtId="0" fontId="55" fillId="6" borderId="4" xfId="0" applyFont="1" applyFill="1" applyBorder="1" applyAlignment="1">
      <alignment vertical="center"/>
    </xf>
    <xf numFmtId="0" fontId="55" fillId="6" borderId="111" xfId="0" applyFont="1" applyFill="1" applyBorder="1" applyAlignment="1">
      <alignment vertical="center"/>
    </xf>
    <xf numFmtId="0" fontId="55" fillId="42" borderId="0" xfId="0" applyFont="1" applyFill="1" applyBorder="1" applyAlignment="1">
      <alignment vertical="center" wrapText="1"/>
    </xf>
    <xf numFmtId="0" fontId="55" fillId="42" borderId="0" xfId="0" applyFont="1" applyFill="1" applyBorder="1" applyAlignment="1">
      <alignment horizontal="center" vertical="center" wrapText="1"/>
    </xf>
    <xf numFmtId="0" fontId="136" fillId="72" borderId="2" xfId="0" applyFont="1" applyFill="1" applyBorder="1" applyAlignment="1">
      <alignment vertical="center" wrapText="1"/>
    </xf>
    <xf numFmtId="0" fontId="136" fillId="72" borderId="0" xfId="0" applyFont="1" applyFill="1" applyBorder="1" applyAlignment="1">
      <alignment vertical="center" wrapText="1"/>
    </xf>
    <xf numFmtId="0" fontId="55" fillId="42" borderId="102" xfId="0" applyFont="1" applyFill="1" applyBorder="1" applyAlignment="1">
      <alignment vertical="center"/>
    </xf>
    <xf numFmtId="0" fontId="55" fillId="42" borderId="114" xfId="0" applyFont="1" applyFill="1" applyBorder="1" applyAlignment="1">
      <alignment vertical="center"/>
    </xf>
    <xf numFmtId="0" fontId="55" fillId="42" borderId="33" xfId="0" applyFont="1" applyFill="1" applyBorder="1" applyAlignment="1">
      <alignment vertical="center"/>
    </xf>
    <xf numFmtId="0" fontId="55" fillId="6" borderId="11" xfId="0" applyFont="1" applyFill="1" applyBorder="1" applyAlignment="1">
      <alignment vertical="center"/>
    </xf>
    <xf numFmtId="0" fontId="55" fillId="6" borderId="96" xfId="0" applyFont="1" applyFill="1" applyBorder="1" applyAlignment="1">
      <alignment vertical="center"/>
    </xf>
    <xf numFmtId="0" fontId="55" fillId="6" borderId="112" xfId="0" applyFont="1" applyFill="1" applyBorder="1" applyAlignment="1">
      <alignment vertical="center"/>
    </xf>
    <xf numFmtId="0" fontId="24" fillId="0" borderId="102" xfId="0" applyFont="1" applyBorder="1" applyAlignment="1">
      <alignment vertical="center"/>
    </xf>
    <xf numFmtId="0" fontId="24" fillId="0" borderId="114" xfId="0" applyFont="1" applyBorder="1" applyAlignment="1">
      <alignment vertical="center"/>
    </xf>
    <xf numFmtId="0" fontId="24" fillId="0" borderId="33" xfId="0" applyFont="1" applyBorder="1" applyAlignment="1">
      <alignment vertical="center"/>
    </xf>
    <xf numFmtId="0" fontId="24" fillId="0" borderId="102" xfId="0" applyFont="1" applyBorder="1" applyAlignment="1">
      <alignment vertical="center" wrapText="1"/>
    </xf>
    <xf numFmtId="0" fontId="24" fillId="0" borderId="114" xfId="0" applyFont="1" applyBorder="1" applyAlignment="1">
      <alignment vertical="center" wrapText="1"/>
    </xf>
    <xf numFmtId="0" fontId="24" fillId="0" borderId="33" xfId="0" applyFont="1" applyBorder="1" applyAlignment="1">
      <alignment vertical="center" wrapText="1"/>
    </xf>
    <xf numFmtId="177" fontId="24" fillId="0" borderId="102" xfId="0" applyNumberFormat="1" applyFont="1" applyBorder="1" applyAlignment="1">
      <alignment horizontal="center" vertical="center"/>
    </xf>
    <xf numFmtId="177" fontId="24" fillId="0" borderId="114" xfId="0" applyNumberFormat="1" applyFont="1" applyBorder="1" applyAlignment="1">
      <alignment horizontal="center" vertical="center"/>
    </xf>
    <xf numFmtId="177" fontId="24" fillId="0" borderId="33" xfId="0" applyNumberFormat="1" applyFont="1" applyBorder="1" applyAlignment="1">
      <alignment horizontal="center" vertical="center"/>
    </xf>
    <xf numFmtId="0" fontId="24" fillId="0" borderId="102" xfId="0" applyFont="1" applyBorder="1" applyAlignment="1">
      <alignment horizontal="center" vertical="center"/>
    </xf>
    <xf numFmtId="0" fontId="24" fillId="0" borderId="114" xfId="0" applyFont="1" applyBorder="1" applyAlignment="1">
      <alignment horizontal="center" vertical="center"/>
    </xf>
    <xf numFmtId="0" fontId="24" fillId="0" borderId="33" xfId="0" applyFont="1" applyBorder="1" applyAlignment="1">
      <alignment horizontal="center" vertical="center"/>
    </xf>
    <xf numFmtId="0" fontId="6" fillId="3" borderId="3" xfId="26" quotePrefix="1" applyFont="1" applyFill="1" applyBorder="1" applyAlignment="1">
      <alignment horizontal="left" vertical="top"/>
    </xf>
    <xf numFmtId="0" fontId="6" fillId="3" borderId="4" xfId="26" quotePrefix="1" applyFont="1" applyFill="1" applyBorder="1" applyAlignment="1">
      <alignment horizontal="left" vertical="top"/>
    </xf>
    <xf numFmtId="0" fontId="6" fillId="3" borderId="9" xfId="26" quotePrefix="1" applyFont="1" applyFill="1" applyBorder="1" applyAlignment="1">
      <alignment horizontal="left" vertical="top"/>
    </xf>
    <xf numFmtId="0" fontId="118" fillId="0" borderId="102" xfId="0" applyFont="1" applyBorder="1" applyAlignment="1">
      <alignment vertical="center" wrapText="1"/>
    </xf>
    <xf numFmtId="0" fontId="118" fillId="0" borderId="33" xfId="0" applyFont="1" applyBorder="1" applyAlignment="1">
      <alignment vertical="center" wrapText="1"/>
    </xf>
    <xf numFmtId="0" fontId="109" fillId="0" borderId="0" xfId="0" applyFont="1" applyAlignment="1">
      <alignment vertical="center"/>
    </xf>
    <xf numFmtId="0" fontId="52" fillId="0" borderId="0" xfId="0" quotePrefix="1" applyFont="1" applyFill="1" applyAlignment="1">
      <alignment horizontal="left" vertical="center"/>
    </xf>
    <xf numFmtId="0" fontId="52" fillId="0" borderId="0" xfId="0" applyFont="1" applyFill="1" applyAlignment="1">
      <alignment vertical="center"/>
    </xf>
    <xf numFmtId="0" fontId="1" fillId="0" borderId="0" xfId="0" quotePrefix="1" applyFont="1" applyAlignment="1">
      <alignment horizontal="left" vertical="center"/>
    </xf>
    <xf numFmtId="0" fontId="1" fillId="0" borderId="0" xfId="0" applyFont="1" applyAlignment="1">
      <alignment vertical="center"/>
    </xf>
    <xf numFmtId="0" fontId="99" fillId="0" borderId="0" xfId="0" applyFont="1" applyAlignment="1">
      <alignment vertical="center"/>
    </xf>
    <xf numFmtId="0" fontId="101" fillId="0" borderId="0" xfId="0" applyFont="1" applyAlignment="1">
      <alignment vertical="center"/>
    </xf>
    <xf numFmtId="0" fontId="52" fillId="0" borderId="0" xfId="0" quotePrefix="1" applyFont="1" applyAlignment="1">
      <alignment horizontal="left" vertical="center"/>
    </xf>
    <xf numFmtId="0" fontId="52" fillId="0" borderId="0" xfId="0" applyFont="1" applyAlignment="1">
      <alignment vertical="center"/>
    </xf>
    <xf numFmtId="0" fontId="52" fillId="70" borderId="0" xfId="0" applyFont="1" applyFill="1" applyAlignment="1">
      <alignment horizontal="center" vertical="center"/>
    </xf>
    <xf numFmtId="0" fontId="16" fillId="5" borderId="3" xfId="17" applyFont="1" applyFill="1" applyBorder="1" applyAlignment="1">
      <alignment horizontal="left" vertical="top" wrapText="1"/>
    </xf>
    <xf numFmtId="0" fontId="16" fillId="5" borderId="4" xfId="17" applyFont="1" applyFill="1" applyBorder="1" applyAlignment="1">
      <alignment horizontal="left" vertical="top" wrapText="1"/>
    </xf>
    <xf numFmtId="0" fontId="16" fillId="5" borderId="9" xfId="17" applyFont="1" applyFill="1" applyBorder="1" applyAlignment="1">
      <alignment horizontal="left" vertical="top" wrapText="1"/>
    </xf>
    <xf numFmtId="0" fontId="14" fillId="7" borderId="8" xfId="17" quotePrefix="1" applyFont="1" applyFill="1" applyBorder="1" applyAlignment="1">
      <alignment horizontal="center" vertical="top"/>
    </xf>
    <xf numFmtId="0" fontId="0" fillId="0" borderId="8" xfId="0" applyBorder="1" applyAlignment="1">
      <alignment horizontal="center" vertical="top"/>
    </xf>
    <xf numFmtId="0" fontId="55" fillId="6" borderId="8" xfId="0" applyFont="1" applyFill="1" applyBorder="1" applyAlignment="1">
      <alignment vertical="center"/>
    </xf>
    <xf numFmtId="0" fontId="6" fillId="6" borderId="34" xfId="17" quotePrefix="1" applyFont="1" applyFill="1" applyBorder="1" applyAlignment="1">
      <alignment horizontal="center" vertical="top" wrapText="1"/>
    </xf>
    <xf numFmtId="0" fontId="6" fillId="6" borderId="0" xfId="17" quotePrefix="1" applyFont="1" applyFill="1" applyBorder="1" applyAlignment="1">
      <alignment horizontal="center" vertical="top" wrapText="1"/>
    </xf>
    <xf numFmtId="0" fontId="4" fillId="43" borderId="57" xfId="16" quotePrefix="1" applyFont="1" applyFill="1" applyBorder="1" applyAlignment="1">
      <alignment horizontal="left" vertical="top" wrapText="1"/>
    </xf>
    <xf numFmtId="0" fontId="4" fillId="43" borderId="59" xfId="16" quotePrefix="1" applyFont="1" applyFill="1" applyBorder="1" applyAlignment="1">
      <alignment horizontal="left" vertical="top" wrapText="1"/>
    </xf>
    <xf numFmtId="0" fontId="4" fillId="0" borderId="57" xfId="16" quotePrefix="1" applyFont="1" applyFill="1" applyBorder="1" applyAlignment="1">
      <alignment horizontal="left" vertical="top" wrapText="1"/>
    </xf>
    <xf numFmtId="0" fontId="4" fillId="0" borderId="59" xfId="16" quotePrefix="1" applyFont="1" applyFill="1" applyBorder="1" applyAlignment="1">
      <alignment horizontal="left" vertical="top" wrapText="1"/>
    </xf>
    <xf numFmtId="0" fontId="10" fillId="0" borderId="0" xfId="17" quotePrefix="1" applyFont="1" applyFill="1" applyAlignment="1">
      <alignment horizontal="left" vertical="top" wrapText="1"/>
    </xf>
    <xf numFmtId="0" fontId="10" fillId="0" borderId="0" xfId="17" applyFont="1" applyFill="1" applyAlignment="1">
      <alignment horizontal="left" vertical="top" wrapText="1"/>
    </xf>
    <xf numFmtId="0" fontId="12" fillId="0" borderId="0" xfId="17" quotePrefix="1" applyFont="1" applyAlignment="1">
      <alignment horizontal="left" vertical="top" wrapText="1"/>
    </xf>
    <xf numFmtId="0" fontId="3" fillId="0" borderId="0" xfId="17" applyAlignment="1">
      <alignment horizontal="left" vertical="top" wrapText="1"/>
    </xf>
    <xf numFmtId="0" fontId="12" fillId="0" borderId="0" xfId="26" quotePrefix="1" applyFont="1" applyAlignment="1">
      <alignment horizontal="left" vertical="top" wrapText="1"/>
    </xf>
    <xf numFmtId="0" fontId="1" fillId="0" borderId="0" xfId="26" applyAlignment="1">
      <alignment horizontal="left" vertical="top" wrapText="1"/>
    </xf>
    <xf numFmtId="0" fontId="2" fillId="0" borderId="0" xfId="16" quotePrefix="1" applyFont="1" applyFill="1" applyAlignment="1">
      <alignment horizontal="left" vertical="top"/>
    </xf>
    <xf numFmtId="0" fontId="12" fillId="0" borderId="0" xfId="16" quotePrefix="1" applyFont="1" applyAlignment="1">
      <alignment horizontal="left" vertical="top" wrapText="1"/>
    </xf>
    <xf numFmtId="0" fontId="1" fillId="0" borderId="0" xfId="16" applyFont="1" applyAlignment="1">
      <alignment horizontal="left" vertical="top" wrapText="1"/>
    </xf>
  </cellXfs>
  <cellStyles count="47143">
    <cellStyle name="_x000d__x000a_JournalTemplate=C:\COMFO\CTALK\JOURSTD.TPL_x000d__x000a_LbStateAddress=3 3 0 251 1 89 2 311_x000d__x000a_LbStateJou" xfId="103"/>
    <cellStyle name="0,0_x000d__x000a_NA_x000d__x000a_" xfId="1"/>
    <cellStyle name="0,0_x000d__x000a_NA_x000d__x000a_ 2" xfId="2"/>
    <cellStyle name="0,0_x000d__x000a_NA_x000d__x000a__Item Additions" xfId="3"/>
    <cellStyle name="20% - Accent1 2" xfId="49"/>
    <cellStyle name="20% - Accent1 2 2" xfId="227"/>
    <cellStyle name="20% - Accent1 2 2 2" xfId="282"/>
    <cellStyle name="20% - Accent1 2 3" xfId="243"/>
    <cellStyle name="20% - Accent1 2 3 2" xfId="283"/>
    <cellStyle name="20% - Accent1 2 4" xfId="261"/>
    <cellStyle name="20% - Accent1 2 4 2" xfId="284"/>
    <cellStyle name="20% - Accent1 2 5" xfId="281"/>
    <cellStyle name="20% - Accent1 3" xfId="183"/>
    <cellStyle name="20% - Accent2 2" xfId="50"/>
    <cellStyle name="20% - Accent2 2 2" xfId="228"/>
    <cellStyle name="20% - Accent2 2 2 2" xfId="286"/>
    <cellStyle name="20% - Accent2 2 3" xfId="244"/>
    <cellStyle name="20% - Accent2 2 3 2" xfId="287"/>
    <cellStyle name="20% - Accent2 2 4" xfId="262"/>
    <cellStyle name="20% - Accent2 2 4 2" xfId="288"/>
    <cellStyle name="20% - Accent2 2 5" xfId="285"/>
    <cellStyle name="20% - Accent2 3" xfId="184"/>
    <cellStyle name="20% - Accent3 2" xfId="51"/>
    <cellStyle name="20% - Accent3 2 2" xfId="229"/>
    <cellStyle name="20% - Accent3 2 2 2" xfId="290"/>
    <cellStyle name="20% - Accent3 2 3" xfId="245"/>
    <cellStyle name="20% - Accent3 2 3 2" xfId="291"/>
    <cellStyle name="20% - Accent3 2 4" xfId="263"/>
    <cellStyle name="20% - Accent3 2 4 2" xfId="292"/>
    <cellStyle name="20% - Accent3 2 5" xfId="289"/>
    <cellStyle name="20% - Accent3 3" xfId="185"/>
    <cellStyle name="20% - Accent4 2" xfId="52"/>
    <cellStyle name="20% - Accent4 2 2" xfId="230"/>
    <cellStyle name="20% - Accent4 2 2 2" xfId="294"/>
    <cellStyle name="20% - Accent4 2 3" xfId="246"/>
    <cellStyle name="20% - Accent4 2 3 2" xfId="295"/>
    <cellStyle name="20% - Accent4 2 4" xfId="264"/>
    <cellStyle name="20% - Accent4 2 4 2" xfId="296"/>
    <cellStyle name="20% - Accent4 2 5" xfId="293"/>
    <cellStyle name="20% - Accent4 3" xfId="186"/>
    <cellStyle name="20% - Accent5 2" xfId="53"/>
    <cellStyle name="20% - Accent5 2 2" xfId="231"/>
    <cellStyle name="20% - Accent5 2 2 2" xfId="298"/>
    <cellStyle name="20% - Accent5 2 3" xfId="247"/>
    <cellStyle name="20% - Accent5 2 3 2" xfId="299"/>
    <cellStyle name="20% - Accent5 2 4" xfId="265"/>
    <cellStyle name="20% - Accent5 2 4 2" xfId="300"/>
    <cellStyle name="20% - Accent5 2 5" xfId="297"/>
    <cellStyle name="20% - Accent5 3" xfId="187"/>
    <cellStyle name="20% - Accent6 2" xfId="54"/>
    <cellStyle name="20% - Accent6 2 2" xfId="232"/>
    <cellStyle name="20% - Accent6 2 2 2" xfId="302"/>
    <cellStyle name="20% - Accent6 2 3" xfId="248"/>
    <cellStyle name="20% - Accent6 2 3 2" xfId="303"/>
    <cellStyle name="20% - Accent6 2 4" xfId="266"/>
    <cellStyle name="20% - Accent6 2 4 2" xfId="304"/>
    <cellStyle name="20% - Accent6 2 5" xfId="301"/>
    <cellStyle name="20% - Accent6 3" xfId="188"/>
    <cellStyle name="40% - Accent1 2" xfId="55"/>
    <cellStyle name="40% - Accent1 2 2" xfId="233"/>
    <cellStyle name="40% - Accent1 2 2 2" xfId="306"/>
    <cellStyle name="40% - Accent1 2 3" xfId="249"/>
    <cellStyle name="40% - Accent1 2 3 2" xfId="307"/>
    <cellStyle name="40% - Accent1 2 4" xfId="267"/>
    <cellStyle name="40% - Accent1 2 4 2" xfId="308"/>
    <cellStyle name="40% - Accent1 2 5" xfId="305"/>
    <cellStyle name="40% - Accent1 3" xfId="189"/>
    <cellStyle name="40% - Accent2 2" xfId="56"/>
    <cellStyle name="40% - Accent2 2 2" xfId="234"/>
    <cellStyle name="40% - Accent2 2 2 2" xfId="310"/>
    <cellStyle name="40% - Accent2 2 3" xfId="250"/>
    <cellStyle name="40% - Accent2 2 3 2" xfId="311"/>
    <cellStyle name="40% - Accent2 2 4" xfId="268"/>
    <cellStyle name="40% - Accent2 2 4 2" xfId="312"/>
    <cellStyle name="40% - Accent2 2 5" xfId="309"/>
    <cellStyle name="40% - Accent2 3" xfId="190"/>
    <cellStyle name="40% - Accent3 2" xfId="57"/>
    <cellStyle name="40% - Accent3 2 2" xfId="235"/>
    <cellStyle name="40% - Accent3 2 2 2" xfId="314"/>
    <cellStyle name="40% - Accent3 2 3" xfId="251"/>
    <cellStyle name="40% - Accent3 2 3 2" xfId="315"/>
    <cellStyle name="40% - Accent3 2 4" xfId="269"/>
    <cellStyle name="40% - Accent3 2 4 2" xfId="316"/>
    <cellStyle name="40% - Accent3 2 5" xfId="313"/>
    <cellStyle name="40% - Accent3 3" xfId="191"/>
    <cellStyle name="40% - Accent4 2" xfId="58"/>
    <cellStyle name="40% - Accent4 2 2" xfId="236"/>
    <cellStyle name="40% - Accent4 2 2 2" xfId="318"/>
    <cellStyle name="40% - Accent4 2 3" xfId="252"/>
    <cellStyle name="40% - Accent4 2 3 2" xfId="319"/>
    <cellStyle name="40% - Accent4 2 4" xfId="270"/>
    <cellStyle name="40% - Accent4 2 4 2" xfId="320"/>
    <cellStyle name="40% - Accent4 2 5" xfId="317"/>
    <cellStyle name="40% - Accent4 3" xfId="192"/>
    <cellStyle name="40% - Accent5 2" xfId="59"/>
    <cellStyle name="40% - Accent5 2 2" xfId="237"/>
    <cellStyle name="40% - Accent5 2 2 2" xfId="322"/>
    <cellStyle name="40% - Accent5 2 3" xfId="253"/>
    <cellStyle name="40% - Accent5 2 3 2" xfId="323"/>
    <cellStyle name="40% - Accent5 2 4" xfId="271"/>
    <cellStyle name="40% - Accent5 2 4 2" xfId="324"/>
    <cellStyle name="40% - Accent5 2 5" xfId="321"/>
    <cellStyle name="40% - Accent5 3" xfId="193"/>
    <cellStyle name="40% - Accent6 2" xfId="60"/>
    <cellStyle name="40% - Accent6 2 2" xfId="238"/>
    <cellStyle name="40% - Accent6 2 2 2" xfId="326"/>
    <cellStyle name="40% - Accent6 2 3" xfId="254"/>
    <cellStyle name="40% - Accent6 2 3 2" xfId="327"/>
    <cellStyle name="40% - Accent6 2 4" xfId="272"/>
    <cellStyle name="40% - Accent6 2 4 2" xfId="328"/>
    <cellStyle name="40% - Accent6 2 5" xfId="325"/>
    <cellStyle name="40% - Accent6 3" xfId="194"/>
    <cellStyle name="60% - Accent1 2" xfId="61"/>
    <cellStyle name="60% - Accent1 3" xfId="195"/>
    <cellStyle name="60% - Accent2 2" xfId="62"/>
    <cellStyle name="60% - Accent2 3" xfId="196"/>
    <cellStyle name="60% - Accent3 2" xfId="63"/>
    <cellStyle name="60% - Accent3 3" xfId="197"/>
    <cellStyle name="60% - Accent4 2" xfId="64"/>
    <cellStyle name="60% - Accent4 3" xfId="198"/>
    <cellStyle name="60% - Accent5 2" xfId="65"/>
    <cellStyle name="60% - Accent5 3" xfId="199"/>
    <cellStyle name="60% - Accent6 2" xfId="66"/>
    <cellStyle name="60% - Accent6 3" xfId="200"/>
    <cellStyle name="Accent1 2" xfId="67"/>
    <cellStyle name="Accent1 3" xfId="201"/>
    <cellStyle name="Accent2 2" xfId="68"/>
    <cellStyle name="Accent2 3" xfId="202"/>
    <cellStyle name="Accent3 2" xfId="69"/>
    <cellStyle name="Accent3 3" xfId="203"/>
    <cellStyle name="Accent4 2" xfId="70"/>
    <cellStyle name="Accent4 3" xfId="204"/>
    <cellStyle name="Accent5 2" xfId="71"/>
    <cellStyle name="Accent5 3" xfId="205"/>
    <cellStyle name="Accent6 2" xfId="72"/>
    <cellStyle name="Accent6 3" xfId="206"/>
    <cellStyle name="Bad 2" xfId="73"/>
    <cellStyle name="Bad 3" xfId="207"/>
    <cellStyle name="Calculation 2" xfId="74"/>
    <cellStyle name="Calculation 3" xfId="208"/>
    <cellStyle name="Calculation 3 10" xfId="857"/>
    <cellStyle name="Calculation 3 10 2" xfId="7159"/>
    <cellStyle name="Calculation 3 10 2 2" xfId="30986"/>
    <cellStyle name="Calculation 3 10 2 3" xfId="42025"/>
    <cellStyle name="Calculation 3 10 2 4" xfId="19072"/>
    <cellStyle name="Calculation 3 10 3" xfId="24847"/>
    <cellStyle name="Calculation 3 10 4" xfId="27847"/>
    <cellStyle name="Calculation 3 10 5" xfId="12771"/>
    <cellStyle name="Calculation 3 11" xfId="851"/>
    <cellStyle name="Calculation 3 11 2" xfId="7155"/>
    <cellStyle name="Calculation 3 11 2 2" xfId="30982"/>
    <cellStyle name="Calculation 3 11 2 3" xfId="42021"/>
    <cellStyle name="Calculation 3 11 2 4" xfId="19068"/>
    <cellStyle name="Calculation 3 11 3" xfId="24841"/>
    <cellStyle name="Calculation 3 11 4" xfId="25161"/>
    <cellStyle name="Calculation 3 11 5" xfId="12765"/>
    <cellStyle name="Calculation 3 12" xfId="1033"/>
    <cellStyle name="Calculation 3 12 2" xfId="7297"/>
    <cellStyle name="Calculation 3 12 2 2" xfId="31124"/>
    <cellStyle name="Calculation 3 12 2 3" xfId="42163"/>
    <cellStyle name="Calculation 3 12 2 4" xfId="19210"/>
    <cellStyle name="Calculation 3 12 3" xfId="25015"/>
    <cellStyle name="Calculation 3 12 4" xfId="28436"/>
    <cellStyle name="Calculation 3 12 5" xfId="12947"/>
    <cellStyle name="Calculation 3 13" xfId="869"/>
    <cellStyle name="Calculation 3 13 2" xfId="7170"/>
    <cellStyle name="Calculation 3 13 2 2" xfId="30997"/>
    <cellStyle name="Calculation 3 13 2 3" xfId="42036"/>
    <cellStyle name="Calculation 3 13 2 4" xfId="19083"/>
    <cellStyle name="Calculation 3 13 3" xfId="24859"/>
    <cellStyle name="Calculation 3 13 4" xfId="27005"/>
    <cellStyle name="Calculation 3 13 5" xfId="12783"/>
    <cellStyle name="Calculation 3 14" xfId="995"/>
    <cellStyle name="Calculation 3 14 2" xfId="7270"/>
    <cellStyle name="Calculation 3 14 2 2" xfId="31097"/>
    <cellStyle name="Calculation 3 14 2 3" xfId="42136"/>
    <cellStyle name="Calculation 3 14 2 4" xfId="19183"/>
    <cellStyle name="Calculation 3 14 3" xfId="24980"/>
    <cellStyle name="Calculation 3 14 4" xfId="26918"/>
    <cellStyle name="Calculation 3 14 5" xfId="12909"/>
    <cellStyle name="Calculation 3 15" xfId="3028"/>
    <cellStyle name="Calculation 3 15 2" xfId="9012"/>
    <cellStyle name="Calculation 3 15 2 2" xfId="32839"/>
    <cellStyle name="Calculation 3 15 2 3" xfId="43878"/>
    <cellStyle name="Calculation 3 15 2 4" xfId="20925"/>
    <cellStyle name="Calculation 3 15 3" xfId="26952"/>
    <cellStyle name="Calculation 3 15 4" xfId="37895"/>
    <cellStyle name="Calculation 3 15 5" xfId="14942"/>
    <cellStyle name="Calculation 3 16" xfId="3010"/>
    <cellStyle name="Calculation 3 16 2" xfId="9000"/>
    <cellStyle name="Calculation 3 16 2 2" xfId="32827"/>
    <cellStyle name="Calculation 3 16 2 3" xfId="43866"/>
    <cellStyle name="Calculation 3 16 2 4" xfId="20913"/>
    <cellStyle name="Calculation 3 16 3" xfId="26934"/>
    <cellStyle name="Calculation 3 16 4" xfId="37877"/>
    <cellStyle name="Calculation 3 16 5" xfId="14924"/>
    <cellStyle name="Calculation 3 17" xfId="909"/>
    <cellStyle name="Calculation 3 17 2" xfId="7204"/>
    <cellStyle name="Calculation 3 17 2 2" xfId="31031"/>
    <cellStyle name="Calculation 3 17 2 3" xfId="42070"/>
    <cellStyle name="Calculation 3 17 2 4" xfId="19117"/>
    <cellStyle name="Calculation 3 17 3" xfId="24898"/>
    <cellStyle name="Calculation 3 17 4" xfId="30020"/>
    <cellStyle name="Calculation 3 17 5" xfId="12823"/>
    <cellStyle name="Calculation 3 18" xfId="1915"/>
    <cellStyle name="Calculation 3 18 2" xfId="8056"/>
    <cellStyle name="Calculation 3 18 2 2" xfId="31883"/>
    <cellStyle name="Calculation 3 18 2 3" xfId="42922"/>
    <cellStyle name="Calculation 3 18 2 4" xfId="19969"/>
    <cellStyle name="Calculation 3 18 3" xfId="25869"/>
    <cellStyle name="Calculation 3 18 4" xfId="36782"/>
    <cellStyle name="Calculation 3 18 5" xfId="13829"/>
    <cellStyle name="Calculation 3 19" xfId="906"/>
    <cellStyle name="Calculation 3 19 2" xfId="7202"/>
    <cellStyle name="Calculation 3 19 2 2" xfId="31029"/>
    <cellStyle name="Calculation 3 19 2 3" xfId="42068"/>
    <cellStyle name="Calculation 3 19 2 4" xfId="19115"/>
    <cellStyle name="Calculation 3 19 3" xfId="24895"/>
    <cellStyle name="Calculation 3 19 4" xfId="25338"/>
    <cellStyle name="Calculation 3 19 5" xfId="12820"/>
    <cellStyle name="Calculation 3 2" xfId="390"/>
    <cellStyle name="Calculation 3 2 10" xfId="3790"/>
    <cellStyle name="Calculation 3 2 10 2" xfId="9672"/>
    <cellStyle name="Calculation 3 2 10 2 2" xfId="33499"/>
    <cellStyle name="Calculation 3 2 10 2 3" xfId="44538"/>
    <cellStyle name="Calculation 3 2 10 2 4" xfId="21585"/>
    <cellStyle name="Calculation 3 2 10 3" xfId="27702"/>
    <cellStyle name="Calculation 3 2 10 4" xfId="38657"/>
    <cellStyle name="Calculation 3 2 10 5" xfId="15704"/>
    <cellStyle name="Calculation 3 2 11" xfId="4034"/>
    <cellStyle name="Calculation 3 2 11 2" xfId="9883"/>
    <cellStyle name="Calculation 3 2 11 2 2" xfId="33710"/>
    <cellStyle name="Calculation 3 2 11 2 3" xfId="44749"/>
    <cellStyle name="Calculation 3 2 11 2 4" xfId="21796"/>
    <cellStyle name="Calculation 3 2 11 3" xfId="27941"/>
    <cellStyle name="Calculation 3 2 11 4" xfId="38901"/>
    <cellStyle name="Calculation 3 2 11 5" xfId="15948"/>
    <cellStyle name="Calculation 3 2 12" xfId="4277"/>
    <cellStyle name="Calculation 3 2 12 2" xfId="10093"/>
    <cellStyle name="Calculation 3 2 12 2 2" xfId="33920"/>
    <cellStyle name="Calculation 3 2 12 2 3" xfId="44959"/>
    <cellStyle name="Calculation 3 2 12 2 4" xfId="22006"/>
    <cellStyle name="Calculation 3 2 12 3" xfId="28179"/>
    <cellStyle name="Calculation 3 2 12 4" xfId="39144"/>
    <cellStyle name="Calculation 3 2 12 5" xfId="16191"/>
    <cellStyle name="Calculation 3 2 13" xfId="4942"/>
    <cellStyle name="Calculation 3 2 13 2" xfId="10667"/>
    <cellStyle name="Calculation 3 2 13 2 2" xfId="34494"/>
    <cellStyle name="Calculation 3 2 13 2 3" xfId="45533"/>
    <cellStyle name="Calculation 3 2 13 2 4" xfId="22580"/>
    <cellStyle name="Calculation 3 2 13 3" xfId="28827"/>
    <cellStyle name="Calculation 3 2 13 4" xfId="39809"/>
    <cellStyle name="Calculation 3 2 13 5" xfId="16856"/>
    <cellStyle name="Calculation 3 2 14" xfId="5395"/>
    <cellStyle name="Calculation 3 2 14 2" xfId="11057"/>
    <cellStyle name="Calculation 3 2 14 2 2" xfId="34884"/>
    <cellStyle name="Calculation 3 2 14 2 3" xfId="45923"/>
    <cellStyle name="Calculation 3 2 14 2 4" xfId="22970"/>
    <cellStyle name="Calculation 3 2 14 3" xfId="29267"/>
    <cellStyle name="Calculation 3 2 14 4" xfId="40262"/>
    <cellStyle name="Calculation 3 2 14 5" xfId="17309"/>
    <cellStyle name="Calculation 3 2 15" xfId="898"/>
    <cellStyle name="Calculation 3 2 15 2" xfId="7195"/>
    <cellStyle name="Calculation 3 2 15 2 2" xfId="31022"/>
    <cellStyle name="Calculation 3 2 15 2 3" xfId="42061"/>
    <cellStyle name="Calculation 3 2 15 2 4" xfId="19108"/>
    <cellStyle name="Calculation 3 2 15 3" xfId="24887"/>
    <cellStyle name="Calculation 3 2 15 4" xfId="24962"/>
    <cellStyle name="Calculation 3 2 15 5" xfId="12812"/>
    <cellStyle name="Calculation 3 2 16" xfId="1261"/>
    <cellStyle name="Calculation 3 2 16 2" xfId="7491"/>
    <cellStyle name="Calculation 3 2 16 2 2" xfId="31318"/>
    <cellStyle name="Calculation 3 2 16 2 3" xfId="42357"/>
    <cellStyle name="Calculation 3 2 16 2 4" xfId="19404"/>
    <cellStyle name="Calculation 3 2 16 3" xfId="25237"/>
    <cellStyle name="Calculation 3 2 16 4" xfId="36128"/>
    <cellStyle name="Calculation 3 2 16 5" xfId="13175"/>
    <cellStyle name="Calculation 3 2 17" xfId="637"/>
    <cellStyle name="Calculation 3 2 17 2" xfId="6944"/>
    <cellStyle name="Calculation 3 2 17 2 2" xfId="30771"/>
    <cellStyle name="Calculation 3 2 17 2 3" xfId="41810"/>
    <cellStyle name="Calculation 3 2 17 2 4" xfId="18857"/>
    <cellStyle name="Calculation 3 2 17 3" xfId="24628"/>
    <cellStyle name="Calculation 3 2 17 4" xfId="25500"/>
    <cellStyle name="Calculation 3 2 17 5" xfId="12551"/>
    <cellStyle name="Calculation 3 2 18" xfId="24387"/>
    <cellStyle name="Calculation 3 2 19" xfId="26735"/>
    <cellStyle name="Calculation 3 2 2" xfId="432"/>
    <cellStyle name="Calculation 3 2 2 10" xfId="2188"/>
    <cellStyle name="Calculation 3 2 2 10 2" xfId="8290"/>
    <cellStyle name="Calculation 3 2 2 10 2 2" xfId="32117"/>
    <cellStyle name="Calculation 3 2 2 10 2 3" xfId="43156"/>
    <cellStyle name="Calculation 3 2 2 10 2 4" xfId="20203"/>
    <cellStyle name="Calculation 3 2 2 10 3" xfId="26134"/>
    <cellStyle name="Calculation 3 2 2 10 4" xfId="37055"/>
    <cellStyle name="Calculation 3 2 2 10 5" xfId="14102"/>
    <cellStyle name="Calculation 3 2 2 11" xfId="2402"/>
    <cellStyle name="Calculation 3 2 2 11 2" xfId="8476"/>
    <cellStyle name="Calculation 3 2 2 11 2 2" xfId="32303"/>
    <cellStyle name="Calculation 3 2 2 11 2 3" xfId="43342"/>
    <cellStyle name="Calculation 3 2 2 11 2 4" xfId="20389"/>
    <cellStyle name="Calculation 3 2 2 11 3" xfId="26342"/>
    <cellStyle name="Calculation 3 2 2 11 4" xfId="37269"/>
    <cellStyle name="Calculation 3 2 2 11 5" xfId="14316"/>
    <cellStyle name="Calculation 3 2 2 12" xfId="2625"/>
    <cellStyle name="Calculation 3 2 2 12 2" xfId="8666"/>
    <cellStyle name="Calculation 3 2 2 12 2 2" xfId="32493"/>
    <cellStyle name="Calculation 3 2 2 12 2 3" xfId="43532"/>
    <cellStyle name="Calculation 3 2 2 12 2 4" xfId="20579"/>
    <cellStyle name="Calculation 3 2 2 12 3" xfId="26560"/>
    <cellStyle name="Calculation 3 2 2 12 4" xfId="37492"/>
    <cellStyle name="Calculation 3 2 2 12 5" xfId="14539"/>
    <cellStyle name="Calculation 3 2 2 13" xfId="2826"/>
    <cellStyle name="Calculation 3 2 2 13 2" xfId="8840"/>
    <cellStyle name="Calculation 3 2 2 13 2 2" xfId="32667"/>
    <cellStyle name="Calculation 3 2 2 13 2 3" xfId="43706"/>
    <cellStyle name="Calculation 3 2 2 13 2 4" xfId="20753"/>
    <cellStyle name="Calculation 3 2 2 13 3" xfId="26755"/>
    <cellStyle name="Calculation 3 2 2 13 4" xfId="37693"/>
    <cellStyle name="Calculation 3 2 2 13 5" xfId="14740"/>
    <cellStyle name="Calculation 3 2 2 14" xfId="3094"/>
    <cellStyle name="Calculation 3 2 2 14 2" xfId="9069"/>
    <cellStyle name="Calculation 3 2 2 14 2 2" xfId="32896"/>
    <cellStyle name="Calculation 3 2 2 14 2 3" xfId="43935"/>
    <cellStyle name="Calculation 3 2 2 14 2 4" xfId="20982"/>
    <cellStyle name="Calculation 3 2 2 14 3" xfId="27018"/>
    <cellStyle name="Calculation 3 2 2 14 4" xfId="37961"/>
    <cellStyle name="Calculation 3 2 2 14 5" xfId="15008"/>
    <cellStyle name="Calculation 3 2 2 15" xfId="3338"/>
    <cellStyle name="Calculation 3 2 2 15 2" xfId="9281"/>
    <cellStyle name="Calculation 3 2 2 15 2 2" xfId="33108"/>
    <cellStyle name="Calculation 3 2 2 15 2 3" xfId="44147"/>
    <cellStyle name="Calculation 3 2 2 15 2 4" xfId="21194"/>
    <cellStyle name="Calculation 3 2 2 15 3" xfId="27259"/>
    <cellStyle name="Calculation 3 2 2 15 4" xfId="38205"/>
    <cellStyle name="Calculation 3 2 2 15 5" xfId="15252"/>
    <cellStyle name="Calculation 3 2 2 16" xfId="3583"/>
    <cellStyle name="Calculation 3 2 2 16 2" xfId="9494"/>
    <cellStyle name="Calculation 3 2 2 16 2 2" xfId="33321"/>
    <cellStyle name="Calculation 3 2 2 16 2 3" xfId="44360"/>
    <cellStyle name="Calculation 3 2 2 16 2 4" xfId="21407"/>
    <cellStyle name="Calculation 3 2 2 16 3" xfId="27499"/>
    <cellStyle name="Calculation 3 2 2 16 4" xfId="38450"/>
    <cellStyle name="Calculation 3 2 2 16 5" xfId="15497"/>
    <cellStyle name="Calculation 3 2 2 17" xfId="3831"/>
    <cellStyle name="Calculation 3 2 2 17 2" xfId="9708"/>
    <cellStyle name="Calculation 3 2 2 17 2 2" xfId="33535"/>
    <cellStyle name="Calculation 3 2 2 17 2 3" xfId="44574"/>
    <cellStyle name="Calculation 3 2 2 17 2 4" xfId="21621"/>
    <cellStyle name="Calculation 3 2 2 17 3" xfId="27743"/>
    <cellStyle name="Calculation 3 2 2 17 4" xfId="38698"/>
    <cellStyle name="Calculation 3 2 2 17 5" xfId="15745"/>
    <cellStyle name="Calculation 3 2 2 18" xfId="4075"/>
    <cellStyle name="Calculation 3 2 2 18 2" xfId="9919"/>
    <cellStyle name="Calculation 3 2 2 18 2 2" xfId="33746"/>
    <cellStyle name="Calculation 3 2 2 18 2 3" xfId="44785"/>
    <cellStyle name="Calculation 3 2 2 18 2 4" xfId="21832"/>
    <cellStyle name="Calculation 3 2 2 18 3" xfId="27982"/>
    <cellStyle name="Calculation 3 2 2 18 4" xfId="38942"/>
    <cellStyle name="Calculation 3 2 2 18 5" xfId="15989"/>
    <cellStyle name="Calculation 3 2 2 19" xfId="4317"/>
    <cellStyle name="Calculation 3 2 2 19 2" xfId="10129"/>
    <cellStyle name="Calculation 3 2 2 19 2 2" xfId="33956"/>
    <cellStyle name="Calculation 3 2 2 19 2 3" xfId="44995"/>
    <cellStyle name="Calculation 3 2 2 19 2 4" xfId="22042"/>
    <cellStyle name="Calculation 3 2 2 19 3" xfId="28219"/>
    <cellStyle name="Calculation 3 2 2 19 4" xfId="39184"/>
    <cellStyle name="Calculation 3 2 2 19 5" xfId="16231"/>
    <cellStyle name="Calculation 3 2 2 2" xfId="553"/>
    <cellStyle name="Calculation 3 2 2 2 10" xfId="2947"/>
    <cellStyle name="Calculation 3 2 2 2 10 2" xfId="8944"/>
    <cellStyle name="Calculation 3 2 2 2 10 2 2" xfId="32771"/>
    <cellStyle name="Calculation 3 2 2 2 10 2 3" xfId="43810"/>
    <cellStyle name="Calculation 3 2 2 2 10 2 4" xfId="20857"/>
    <cellStyle name="Calculation 3 2 2 2 10 3" xfId="26872"/>
    <cellStyle name="Calculation 3 2 2 2 10 4" xfId="37814"/>
    <cellStyle name="Calculation 3 2 2 2 10 5" xfId="14861"/>
    <cellStyle name="Calculation 3 2 2 2 11" xfId="3215"/>
    <cellStyle name="Calculation 3 2 2 2 11 2" xfId="9173"/>
    <cellStyle name="Calculation 3 2 2 2 11 2 2" xfId="33000"/>
    <cellStyle name="Calculation 3 2 2 2 11 2 3" xfId="44039"/>
    <cellStyle name="Calculation 3 2 2 2 11 2 4" xfId="21086"/>
    <cellStyle name="Calculation 3 2 2 2 11 3" xfId="27137"/>
    <cellStyle name="Calculation 3 2 2 2 11 4" xfId="38082"/>
    <cellStyle name="Calculation 3 2 2 2 11 5" xfId="15129"/>
    <cellStyle name="Calculation 3 2 2 2 12" xfId="3459"/>
    <cellStyle name="Calculation 3 2 2 2 12 2" xfId="9385"/>
    <cellStyle name="Calculation 3 2 2 2 12 2 2" xfId="33212"/>
    <cellStyle name="Calculation 3 2 2 2 12 2 3" xfId="44251"/>
    <cellStyle name="Calculation 3 2 2 2 12 2 4" xfId="21298"/>
    <cellStyle name="Calculation 3 2 2 2 12 3" xfId="27376"/>
    <cellStyle name="Calculation 3 2 2 2 12 4" xfId="38326"/>
    <cellStyle name="Calculation 3 2 2 2 12 5" xfId="15373"/>
    <cellStyle name="Calculation 3 2 2 2 13" xfId="3704"/>
    <cellStyle name="Calculation 3 2 2 2 13 2" xfId="9598"/>
    <cellStyle name="Calculation 3 2 2 2 13 2 2" xfId="33425"/>
    <cellStyle name="Calculation 3 2 2 2 13 2 3" xfId="44464"/>
    <cellStyle name="Calculation 3 2 2 2 13 2 4" xfId="21511"/>
    <cellStyle name="Calculation 3 2 2 2 13 3" xfId="27617"/>
    <cellStyle name="Calculation 3 2 2 2 13 4" xfId="38571"/>
    <cellStyle name="Calculation 3 2 2 2 13 5" xfId="15618"/>
    <cellStyle name="Calculation 3 2 2 2 14" xfId="3952"/>
    <cellStyle name="Calculation 3 2 2 2 14 2" xfId="9812"/>
    <cellStyle name="Calculation 3 2 2 2 14 2 2" xfId="33639"/>
    <cellStyle name="Calculation 3 2 2 2 14 2 3" xfId="44678"/>
    <cellStyle name="Calculation 3 2 2 2 14 2 4" xfId="21725"/>
    <cellStyle name="Calculation 3 2 2 2 14 3" xfId="27860"/>
    <cellStyle name="Calculation 3 2 2 2 14 4" xfId="38819"/>
    <cellStyle name="Calculation 3 2 2 2 14 5" xfId="15866"/>
    <cellStyle name="Calculation 3 2 2 2 15" xfId="4196"/>
    <cellStyle name="Calculation 3 2 2 2 15 2" xfId="10023"/>
    <cellStyle name="Calculation 3 2 2 2 15 2 2" xfId="33850"/>
    <cellStyle name="Calculation 3 2 2 2 15 2 3" xfId="44889"/>
    <cellStyle name="Calculation 3 2 2 2 15 2 4" xfId="21936"/>
    <cellStyle name="Calculation 3 2 2 2 15 3" xfId="28099"/>
    <cellStyle name="Calculation 3 2 2 2 15 4" xfId="39063"/>
    <cellStyle name="Calculation 3 2 2 2 15 5" xfId="16110"/>
    <cellStyle name="Calculation 3 2 2 2 16" xfId="4438"/>
    <cellStyle name="Calculation 3 2 2 2 16 2" xfId="10233"/>
    <cellStyle name="Calculation 3 2 2 2 16 2 2" xfId="34060"/>
    <cellStyle name="Calculation 3 2 2 2 16 2 3" xfId="45099"/>
    <cellStyle name="Calculation 3 2 2 2 16 2 4" xfId="22146"/>
    <cellStyle name="Calculation 3 2 2 2 16 3" xfId="28336"/>
    <cellStyle name="Calculation 3 2 2 2 16 4" xfId="39305"/>
    <cellStyle name="Calculation 3 2 2 2 16 5" xfId="16352"/>
    <cellStyle name="Calculation 3 2 2 2 17" xfId="4659"/>
    <cellStyle name="Calculation 3 2 2 2 17 2" xfId="10420"/>
    <cellStyle name="Calculation 3 2 2 2 17 2 2" xfId="34247"/>
    <cellStyle name="Calculation 3 2 2 2 17 2 3" xfId="45286"/>
    <cellStyle name="Calculation 3 2 2 2 17 2 4" xfId="22333"/>
    <cellStyle name="Calculation 3 2 2 2 17 3" xfId="28551"/>
    <cellStyle name="Calculation 3 2 2 2 17 4" xfId="39526"/>
    <cellStyle name="Calculation 3 2 2 2 17 5" xfId="16573"/>
    <cellStyle name="Calculation 3 2 2 2 18" xfId="4869"/>
    <cellStyle name="Calculation 3 2 2 2 18 2" xfId="10603"/>
    <cellStyle name="Calculation 3 2 2 2 18 2 2" xfId="34430"/>
    <cellStyle name="Calculation 3 2 2 2 18 2 3" xfId="45469"/>
    <cellStyle name="Calculation 3 2 2 2 18 2 4" xfId="22516"/>
    <cellStyle name="Calculation 3 2 2 2 18 3" xfId="28755"/>
    <cellStyle name="Calculation 3 2 2 2 18 4" xfId="39736"/>
    <cellStyle name="Calculation 3 2 2 2 18 5" xfId="16783"/>
    <cellStyle name="Calculation 3 2 2 2 19" xfId="5104"/>
    <cellStyle name="Calculation 3 2 2 2 19 2" xfId="10808"/>
    <cellStyle name="Calculation 3 2 2 2 19 2 2" xfId="34635"/>
    <cellStyle name="Calculation 3 2 2 2 19 2 3" xfId="45674"/>
    <cellStyle name="Calculation 3 2 2 2 19 2 4" xfId="22721"/>
    <cellStyle name="Calculation 3 2 2 2 19 3" xfId="28985"/>
    <cellStyle name="Calculation 3 2 2 2 19 4" xfId="39971"/>
    <cellStyle name="Calculation 3 2 2 2 19 5" xfId="17018"/>
    <cellStyle name="Calculation 3 2 2 2 2" xfId="1197"/>
    <cellStyle name="Calculation 3 2 2 2 2 2" xfId="7435"/>
    <cellStyle name="Calculation 3 2 2 2 2 2 2" xfId="31262"/>
    <cellStyle name="Calculation 3 2 2 2 2 2 3" xfId="42301"/>
    <cellStyle name="Calculation 3 2 2 2 2 2 4" xfId="19348"/>
    <cellStyle name="Calculation 3 2 2 2 2 3" xfId="25174"/>
    <cellStyle name="Calculation 3 2 2 2 2 4" xfId="24248"/>
    <cellStyle name="Calculation 3 2 2 2 2 5" xfId="13111"/>
    <cellStyle name="Calculation 3 2 2 2 20" xfId="5325"/>
    <cellStyle name="Calculation 3 2 2 2 20 2" xfId="10995"/>
    <cellStyle name="Calculation 3 2 2 2 20 2 2" xfId="34822"/>
    <cellStyle name="Calculation 3 2 2 2 20 2 3" xfId="45861"/>
    <cellStyle name="Calculation 3 2 2 2 20 2 4" xfId="22908"/>
    <cellStyle name="Calculation 3 2 2 2 20 3" xfId="29198"/>
    <cellStyle name="Calculation 3 2 2 2 20 4" xfId="40192"/>
    <cellStyle name="Calculation 3 2 2 2 20 5" xfId="17239"/>
    <cellStyle name="Calculation 3 2 2 2 21" xfId="5558"/>
    <cellStyle name="Calculation 3 2 2 2 21 2" xfId="11198"/>
    <cellStyle name="Calculation 3 2 2 2 21 2 2" xfId="35025"/>
    <cellStyle name="Calculation 3 2 2 2 21 2 3" xfId="46064"/>
    <cellStyle name="Calculation 3 2 2 2 21 2 4" xfId="23111"/>
    <cellStyle name="Calculation 3 2 2 2 21 3" xfId="29425"/>
    <cellStyle name="Calculation 3 2 2 2 21 4" xfId="40425"/>
    <cellStyle name="Calculation 3 2 2 2 21 5" xfId="17472"/>
    <cellStyle name="Calculation 3 2 2 2 22" xfId="5791"/>
    <cellStyle name="Calculation 3 2 2 2 22 2" xfId="11399"/>
    <cellStyle name="Calculation 3 2 2 2 22 2 2" xfId="35226"/>
    <cellStyle name="Calculation 3 2 2 2 22 2 3" xfId="46265"/>
    <cellStyle name="Calculation 3 2 2 2 22 2 4" xfId="23312"/>
    <cellStyle name="Calculation 3 2 2 2 22 3" xfId="29651"/>
    <cellStyle name="Calculation 3 2 2 2 22 4" xfId="40658"/>
    <cellStyle name="Calculation 3 2 2 2 22 5" xfId="17705"/>
    <cellStyle name="Calculation 3 2 2 2 23" xfId="6008"/>
    <cellStyle name="Calculation 3 2 2 2 23 2" xfId="11583"/>
    <cellStyle name="Calculation 3 2 2 2 23 2 2" xfId="35410"/>
    <cellStyle name="Calculation 3 2 2 2 23 2 3" xfId="46449"/>
    <cellStyle name="Calculation 3 2 2 2 23 2 4" xfId="23496"/>
    <cellStyle name="Calculation 3 2 2 2 23 3" xfId="29861"/>
    <cellStyle name="Calculation 3 2 2 2 23 4" xfId="40875"/>
    <cellStyle name="Calculation 3 2 2 2 23 5" xfId="17922"/>
    <cellStyle name="Calculation 3 2 2 2 24" xfId="6216"/>
    <cellStyle name="Calculation 3 2 2 2 24 2" xfId="11764"/>
    <cellStyle name="Calculation 3 2 2 2 24 2 2" xfId="35591"/>
    <cellStyle name="Calculation 3 2 2 2 24 2 3" xfId="46630"/>
    <cellStyle name="Calculation 3 2 2 2 24 2 4" xfId="23677"/>
    <cellStyle name="Calculation 3 2 2 2 24 3" xfId="30062"/>
    <cellStyle name="Calculation 3 2 2 2 24 4" xfId="41083"/>
    <cellStyle name="Calculation 3 2 2 2 24 5" xfId="18130"/>
    <cellStyle name="Calculation 3 2 2 2 25" xfId="6436"/>
    <cellStyle name="Calculation 3 2 2 2 25 2" xfId="11956"/>
    <cellStyle name="Calculation 3 2 2 2 25 2 2" xfId="35783"/>
    <cellStyle name="Calculation 3 2 2 2 25 2 3" xfId="46822"/>
    <cellStyle name="Calculation 3 2 2 2 25 2 4" xfId="23869"/>
    <cellStyle name="Calculation 3 2 2 2 25 3" xfId="30275"/>
    <cellStyle name="Calculation 3 2 2 2 25 4" xfId="41303"/>
    <cellStyle name="Calculation 3 2 2 2 25 5" xfId="18350"/>
    <cellStyle name="Calculation 3 2 2 2 26" xfId="6662"/>
    <cellStyle name="Calculation 3 2 2 2 26 2" xfId="12149"/>
    <cellStyle name="Calculation 3 2 2 2 26 2 2" xfId="35976"/>
    <cellStyle name="Calculation 3 2 2 2 26 2 3" xfId="47015"/>
    <cellStyle name="Calculation 3 2 2 2 26 2 4" xfId="24062"/>
    <cellStyle name="Calculation 3 2 2 2 26 3" xfId="30492"/>
    <cellStyle name="Calculation 3 2 2 2 26 4" xfId="41529"/>
    <cellStyle name="Calculation 3 2 2 2 26 5" xfId="18576"/>
    <cellStyle name="Calculation 3 2 2 2 27" xfId="777"/>
    <cellStyle name="Calculation 3 2 2 2 27 2" xfId="7084"/>
    <cellStyle name="Calculation 3 2 2 2 27 2 2" xfId="30911"/>
    <cellStyle name="Calculation 3 2 2 2 27 2 3" xfId="41950"/>
    <cellStyle name="Calculation 3 2 2 2 27 2 4" xfId="18997"/>
    <cellStyle name="Calculation 3 2 2 2 27 3" xfId="24768"/>
    <cellStyle name="Calculation 3 2 2 2 27 4" xfId="28069"/>
    <cellStyle name="Calculation 3 2 2 2 27 5" xfId="12691"/>
    <cellStyle name="Calculation 3 2 2 2 28" xfId="6867"/>
    <cellStyle name="Calculation 3 2 2 2 28 2" xfId="30694"/>
    <cellStyle name="Calculation 3 2 2 2 28 3" xfId="41733"/>
    <cellStyle name="Calculation 3 2 2 2 28 4" xfId="18780"/>
    <cellStyle name="Calculation 3 2 2 2 29" xfId="24545"/>
    <cellStyle name="Calculation 3 2 2 2 3" xfId="1410"/>
    <cellStyle name="Calculation 3 2 2 2 3 2" xfId="7620"/>
    <cellStyle name="Calculation 3 2 2 2 3 2 2" xfId="31447"/>
    <cellStyle name="Calculation 3 2 2 2 3 2 3" xfId="42486"/>
    <cellStyle name="Calculation 3 2 2 2 3 2 4" xfId="19533"/>
    <cellStyle name="Calculation 3 2 2 2 3 3" xfId="25380"/>
    <cellStyle name="Calculation 3 2 2 2 3 4" xfId="36277"/>
    <cellStyle name="Calculation 3 2 2 2 3 5" xfId="13324"/>
    <cellStyle name="Calculation 3 2 2 2 30" xfId="24513"/>
    <cellStyle name="Calculation 3 2 2 2 31" xfId="12467"/>
    <cellStyle name="Calculation 3 2 2 2 4" xfId="1642"/>
    <cellStyle name="Calculation 3 2 2 2 4 2" xfId="7818"/>
    <cellStyle name="Calculation 3 2 2 2 4 2 2" xfId="31645"/>
    <cellStyle name="Calculation 3 2 2 2 4 2 3" xfId="42684"/>
    <cellStyle name="Calculation 3 2 2 2 4 2 4" xfId="19731"/>
    <cellStyle name="Calculation 3 2 2 2 4 3" xfId="25604"/>
    <cellStyle name="Calculation 3 2 2 2 4 4" xfId="36509"/>
    <cellStyle name="Calculation 3 2 2 2 4 5" xfId="13556"/>
    <cellStyle name="Calculation 3 2 2 2 5" xfId="1853"/>
    <cellStyle name="Calculation 3 2 2 2 5 2" xfId="8002"/>
    <cellStyle name="Calculation 3 2 2 2 5 2 2" xfId="31829"/>
    <cellStyle name="Calculation 3 2 2 2 5 2 3" xfId="42868"/>
    <cellStyle name="Calculation 3 2 2 2 5 2 4" xfId="19915"/>
    <cellStyle name="Calculation 3 2 2 2 5 3" xfId="25808"/>
    <cellStyle name="Calculation 3 2 2 2 5 4" xfId="36720"/>
    <cellStyle name="Calculation 3 2 2 2 5 5" xfId="13767"/>
    <cellStyle name="Calculation 3 2 2 2 6" xfId="2084"/>
    <cellStyle name="Calculation 3 2 2 2 6 2" xfId="8203"/>
    <cellStyle name="Calculation 3 2 2 2 6 2 2" xfId="32030"/>
    <cellStyle name="Calculation 3 2 2 2 6 2 3" xfId="43069"/>
    <cellStyle name="Calculation 3 2 2 2 6 2 4" xfId="20116"/>
    <cellStyle name="Calculation 3 2 2 2 6 3" xfId="26033"/>
    <cellStyle name="Calculation 3 2 2 2 6 4" xfId="36951"/>
    <cellStyle name="Calculation 3 2 2 2 6 5" xfId="13998"/>
    <cellStyle name="Calculation 3 2 2 2 7" xfId="2309"/>
    <cellStyle name="Calculation 3 2 2 2 7 2" xfId="8394"/>
    <cellStyle name="Calculation 3 2 2 2 7 2 2" xfId="32221"/>
    <cellStyle name="Calculation 3 2 2 2 7 2 3" xfId="43260"/>
    <cellStyle name="Calculation 3 2 2 2 7 2 4" xfId="20307"/>
    <cellStyle name="Calculation 3 2 2 2 7 3" xfId="26250"/>
    <cellStyle name="Calculation 3 2 2 2 7 4" xfId="37176"/>
    <cellStyle name="Calculation 3 2 2 2 7 5" xfId="14223"/>
    <cellStyle name="Calculation 3 2 2 2 8" xfId="2523"/>
    <cellStyle name="Calculation 3 2 2 2 8 2" xfId="8580"/>
    <cellStyle name="Calculation 3 2 2 2 8 2 2" xfId="32407"/>
    <cellStyle name="Calculation 3 2 2 2 8 2 3" xfId="43446"/>
    <cellStyle name="Calculation 3 2 2 2 8 2 4" xfId="20493"/>
    <cellStyle name="Calculation 3 2 2 2 8 3" xfId="26459"/>
    <cellStyle name="Calculation 3 2 2 2 8 4" xfId="37390"/>
    <cellStyle name="Calculation 3 2 2 2 8 5" xfId="14437"/>
    <cellStyle name="Calculation 3 2 2 2 9" xfId="2741"/>
    <cellStyle name="Calculation 3 2 2 2 9 2" xfId="8764"/>
    <cellStyle name="Calculation 3 2 2 2 9 2 2" xfId="32591"/>
    <cellStyle name="Calculation 3 2 2 2 9 2 3" xfId="43630"/>
    <cellStyle name="Calculation 3 2 2 2 9 2 4" xfId="20677"/>
    <cellStyle name="Calculation 3 2 2 2 9 3" xfId="26671"/>
    <cellStyle name="Calculation 3 2 2 2 9 4" xfId="37608"/>
    <cellStyle name="Calculation 3 2 2 2 9 5" xfId="14655"/>
    <cellStyle name="Calculation 3 2 2 20" xfId="4538"/>
    <cellStyle name="Calculation 3 2 2 20 2" xfId="10316"/>
    <cellStyle name="Calculation 3 2 2 20 2 2" xfId="34143"/>
    <cellStyle name="Calculation 3 2 2 20 2 3" xfId="45182"/>
    <cellStyle name="Calculation 3 2 2 20 2 4" xfId="22229"/>
    <cellStyle name="Calculation 3 2 2 20 3" xfId="28434"/>
    <cellStyle name="Calculation 3 2 2 20 4" xfId="39405"/>
    <cellStyle name="Calculation 3 2 2 20 5" xfId="16452"/>
    <cellStyle name="Calculation 3 2 2 21" xfId="4748"/>
    <cellStyle name="Calculation 3 2 2 21 2" xfId="10499"/>
    <cellStyle name="Calculation 3 2 2 21 2 2" xfId="34326"/>
    <cellStyle name="Calculation 3 2 2 21 2 3" xfId="45365"/>
    <cellStyle name="Calculation 3 2 2 21 2 4" xfId="22412"/>
    <cellStyle name="Calculation 3 2 2 21 3" xfId="28638"/>
    <cellStyle name="Calculation 3 2 2 21 4" xfId="39615"/>
    <cellStyle name="Calculation 3 2 2 21 5" xfId="16662"/>
    <cellStyle name="Calculation 3 2 2 22" xfId="4983"/>
    <cellStyle name="Calculation 3 2 2 22 2" xfId="10704"/>
    <cellStyle name="Calculation 3 2 2 22 2 2" xfId="34531"/>
    <cellStyle name="Calculation 3 2 2 22 2 3" xfId="45570"/>
    <cellStyle name="Calculation 3 2 2 22 2 4" xfId="22617"/>
    <cellStyle name="Calculation 3 2 2 22 3" xfId="28867"/>
    <cellStyle name="Calculation 3 2 2 22 4" xfId="39850"/>
    <cellStyle name="Calculation 3 2 2 22 5" xfId="16897"/>
    <cellStyle name="Calculation 3 2 2 23" xfId="5204"/>
    <cellStyle name="Calculation 3 2 2 23 2" xfId="10891"/>
    <cellStyle name="Calculation 3 2 2 23 2 2" xfId="34718"/>
    <cellStyle name="Calculation 3 2 2 23 2 3" xfId="45757"/>
    <cellStyle name="Calculation 3 2 2 23 2 4" xfId="22804"/>
    <cellStyle name="Calculation 3 2 2 23 3" xfId="29081"/>
    <cellStyle name="Calculation 3 2 2 23 4" xfId="40071"/>
    <cellStyle name="Calculation 3 2 2 23 5" xfId="17118"/>
    <cellStyle name="Calculation 3 2 2 24" xfId="5437"/>
    <cellStyle name="Calculation 3 2 2 24 2" xfId="11094"/>
    <cellStyle name="Calculation 3 2 2 24 2 2" xfId="34921"/>
    <cellStyle name="Calculation 3 2 2 24 2 3" xfId="45960"/>
    <cellStyle name="Calculation 3 2 2 24 2 4" xfId="23007"/>
    <cellStyle name="Calculation 3 2 2 24 3" xfId="29308"/>
    <cellStyle name="Calculation 3 2 2 24 4" xfId="40304"/>
    <cellStyle name="Calculation 3 2 2 24 5" xfId="17351"/>
    <cellStyle name="Calculation 3 2 2 25" xfId="5670"/>
    <cellStyle name="Calculation 3 2 2 25 2" xfId="11295"/>
    <cellStyle name="Calculation 3 2 2 25 2 2" xfId="35122"/>
    <cellStyle name="Calculation 3 2 2 25 2 3" xfId="46161"/>
    <cellStyle name="Calculation 3 2 2 25 2 4" xfId="23208"/>
    <cellStyle name="Calculation 3 2 2 25 3" xfId="29534"/>
    <cellStyle name="Calculation 3 2 2 25 4" xfId="40537"/>
    <cellStyle name="Calculation 3 2 2 25 5" xfId="17584"/>
    <cellStyle name="Calculation 3 2 2 26" xfId="5887"/>
    <cellStyle name="Calculation 3 2 2 26 2" xfId="11479"/>
    <cellStyle name="Calculation 3 2 2 26 2 2" xfId="35306"/>
    <cellStyle name="Calculation 3 2 2 26 2 3" xfId="46345"/>
    <cellStyle name="Calculation 3 2 2 26 2 4" xfId="23392"/>
    <cellStyle name="Calculation 3 2 2 26 3" xfId="29745"/>
    <cellStyle name="Calculation 3 2 2 26 4" xfId="40754"/>
    <cellStyle name="Calculation 3 2 2 26 5" xfId="17801"/>
    <cellStyle name="Calculation 3 2 2 27" xfId="6095"/>
    <cellStyle name="Calculation 3 2 2 27 2" xfId="11660"/>
    <cellStyle name="Calculation 3 2 2 27 2 2" xfId="35487"/>
    <cellStyle name="Calculation 3 2 2 27 2 3" xfId="46526"/>
    <cellStyle name="Calculation 3 2 2 27 2 4" xfId="23573"/>
    <cellStyle name="Calculation 3 2 2 27 3" xfId="29946"/>
    <cellStyle name="Calculation 3 2 2 27 4" xfId="40962"/>
    <cellStyle name="Calculation 3 2 2 27 5" xfId="18009"/>
    <cellStyle name="Calculation 3 2 2 28" xfId="6315"/>
    <cellStyle name="Calculation 3 2 2 28 2" xfId="11852"/>
    <cellStyle name="Calculation 3 2 2 28 2 2" xfId="35679"/>
    <cellStyle name="Calculation 3 2 2 28 2 3" xfId="46718"/>
    <cellStyle name="Calculation 3 2 2 28 2 4" xfId="23765"/>
    <cellStyle name="Calculation 3 2 2 28 3" xfId="30159"/>
    <cellStyle name="Calculation 3 2 2 28 4" xfId="41182"/>
    <cellStyle name="Calculation 3 2 2 28 5" xfId="18229"/>
    <cellStyle name="Calculation 3 2 2 29" xfId="6550"/>
    <cellStyle name="Calculation 3 2 2 29 2" xfId="12054"/>
    <cellStyle name="Calculation 3 2 2 29 2 2" xfId="35881"/>
    <cellStyle name="Calculation 3 2 2 29 2 3" xfId="46920"/>
    <cellStyle name="Calculation 3 2 2 29 2 4" xfId="23967"/>
    <cellStyle name="Calculation 3 2 2 29 3" xfId="30385"/>
    <cellStyle name="Calculation 3 2 2 29 4" xfId="41417"/>
    <cellStyle name="Calculation 3 2 2 29 5" xfId="18464"/>
    <cellStyle name="Calculation 3 2 2 3" xfId="598"/>
    <cellStyle name="Calculation 3 2 2 3 10" xfId="2992"/>
    <cellStyle name="Calculation 3 2 2 3 10 2" xfId="8984"/>
    <cellStyle name="Calculation 3 2 2 3 10 2 2" xfId="32811"/>
    <cellStyle name="Calculation 3 2 2 3 10 2 3" xfId="43850"/>
    <cellStyle name="Calculation 3 2 2 3 10 2 4" xfId="20897"/>
    <cellStyle name="Calculation 3 2 2 3 10 3" xfId="26916"/>
    <cellStyle name="Calculation 3 2 2 3 10 4" xfId="37859"/>
    <cellStyle name="Calculation 3 2 2 3 10 5" xfId="14906"/>
    <cellStyle name="Calculation 3 2 2 3 11" xfId="3260"/>
    <cellStyle name="Calculation 3 2 2 3 11 2" xfId="9213"/>
    <cellStyle name="Calculation 3 2 2 3 11 2 2" xfId="33040"/>
    <cellStyle name="Calculation 3 2 2 3 11 2 3" xfId="44079"/>
    <cellStyle name="Calculation 3 2 2 3 11 2 4" xfId="21126"/>
    <cellStyle name="Calculation 3 2 2 3 11 3" xfId="27181"/>
    <cellStyle name="Calculation 3 2 2 3 11 4" xfId="38127"/>
    <cellStyle name="Calculation 3 2 2 3 11 5" xfId="15174"/>
    <cellStyle name="Calculation 3 2 2 3 12" xfId="3504"/>
    <cellStyle name="Calculation 3 2 2 3 12 2" xfId="9425"/>
    <cellStyle name="Calculation 3 2 2 3 12 2 2" xfId="33252"/>
    <cellStyle name="Calculation 3 2 2 3 12 2 3" xfId="44291"/>
    <cellStyle name="Calculation 3 2 2 3 12 2 4" xfId="21338"/>
    <cellStyle name="Calculation 3 2 2 3 12 3" xfId="27420"/>
    <cellStyle name="Calculation 3 2 2 3 12 4" xfId="38371"/>
    <cellStyle name="Calculation 3 2 2 3 12 5" xfId="15418"/>
    <cellStyle name="Calculation 3 2 2 3 13" xfId="3749"/>
    <cellStyle name="Calculation 3 2 2 3 13 2" xfId="9638"/>
    <cellStyle name="Calculation 3 2 2 3 13 2 2" xfId="33465"/>
    <cellStyle name="Calculation 3 2 2 3 13 2 3" xfId="44504"/>
    <cellStyle name="Calculation 3 2 2 3 13 2 4" xfId="21551"/>
    <cellStyle name="Calculation 3 2 2 3 13 3" xfId="27661"/>
    <cellStyle name="Calculation 3 2 2 3 13 4" xfId="38616"/>
    <cellStyle name="Calculation 3 2 2 3 13 5" xfId="15663"/>
    <cellStyle name="Calculation 3 2 2 3 14" xfId="3997"/>
    <cellStyle name="Calculation 3 2 2 3 14 2" xfId="9852"/>
    <cellStyle name="Calculation 3 2 2 3 14 2 2" xfId="33679"/>
    <cellStyle name="Calculation 3 2 2 3 14 2 3" xfId="44718"/>
    <cellStyle name="Calculation 3 2 2 3 14 2 4" xfId="21765"/>
    <cellStyle name="Calculation 3 2 2 3 14 3" xfId="27904"/>
    <cellStyle name="Calculation 3 2 2 3 14 4" xfId="38864"/>
    <cellStyle name="Calculation 3 2 2 3 14 5" xfId="15911"/>
    <cellStyle name="Calculation 3 2 2 3 15" xfId="4241"/>
    <cellStyle name="Calculation 3 2 2 3 15 2" xfId="10063"/>
    <cellStyle name="Calculation 3 2 2 3 15 2 2" xfId="33890"/>
    <cellStyle name="Calculation 3 2 2 3 15 2 3" xfId="44929"/>
    <cellStyle name="Calculation 3 2 2 3 15 2 4" xfId="21976"/>
    <cellStyle name="Calculation 3 2 2 3 15 3" xfId="28143"/>
    <cellStyle name="Calculation 3 2 2 3 15 4" xfId="39108"/>
    <cellStyle name="Calculation 3 2 2 3 15 5" xfId="16155"/>
    <cellStyle name="Calculation 3 2 2 3 16" xfId="4483"/>
    <cellStyle name="Calculation 3 2 2 3 16 2" xfId="10273"/>
    <cellStyle name="Calculation 3 2 2 3 16 2 2" xfId="34100"/>
    <cellStyle name="Calculation 3 2 2 3 16 2 3" xfId="45139"/>
    <cellStyle name="Calculation 3 2 2 3 16 2 4" xfId="22186"/>
    <cellStyle name="Calculation 3 2 2 3 16 3" xfId="28380"/>
    <cellStyle name="Calculation 3 2 2 3 16 4" xfId="39350"/>
    <cellStyle name="Calculation 3 2 2 3 16 5" xfId="16397"/>
    <cellStyle name="Calculation 3 2 2 3 17" xfId="4704"/>
    <cellStyle name="Calculation 3 2 2 3 17 2" xfId="10460"/>
    <cellStyle name="Calculation 3 2 2 3 17 2 2" xfId="34287"/>
    <cellStyle name="Calculation 3 2 2 3 17 2 3" xfId="45326"/>
    <cellStyle name="Calculation 3 2 2 3 17 2 4" xfId="22373"/>
    <cellStyle name="Calculation 3 2 2 3 17 3" xfId="28595"/>
    <cellStyle name="Calculation 3 2 2 3 17 4" xfId="39571"/>
    <cellStyle name="Calculation 3 2 2 3 17 5" xfId="16618"/>
    <cellStyle name="Calculation 3 2 2 3 18" xfId="4914"/>
    <cellStyle name="Calculation 3 2 2 3 18 2" xfId="10643"/>
    <cellStyle name="Calculation 3 2 2 3 18 2 2" xfId="34470"/>
    <cellStyle name="Calculation 3 2 2 3 18 2 3" xfId="45509"/>
    <cellStyle name="Calculation 3 2 2 3 18 2 4" xfId="22556"/>
    <cellStyle name="Calculation 3 2 2 3 18 3" xfId="28799"/>
    <cellStyle name="Calculation 3 2 2 3 18 4" xfId="39781"/>
    <cellStyle name="Calculation 3 2 2 3 18 5" xfId="16828"/>
    <cellStyle name="Calculation 3 2 2 3 19" xfId="5149"/>
    <cellStyle name="Calculation 3 2 2 3 19 2" xfId="10848"/>
    <cellStyle name="Calculation 3 2 2 3 19 2 2" xfId="34675"/>
    <cellStyle name="Calculation 3 2 2 3 19 2 3" xfId="45714"/>
    <cellStyle name="Calculation 3 2 2 3 19 2 4" xfId="22761"/>
    <cellStyle name="Calculation 3 2 2 3 19 3" xfId="29029"/>
    <cellStyle name="Calculation 3 2 2 3 19 4" xfId="40016"/>
    <cellStyle name="Calculation 3 2 2 3 19 5" xfId="17063"/>
    <cellStyle name="Calculation 3 2 2 3 2" xfId="1242"/>
    <cellStyle name="Calculation 3 2 2 3 2 2" xfId="7475"/>
    <cellStyle name="Calculation 3 2 2 3 2 2 2" xfId="31302"/>
    <cellStyle name="Calculation 3 2 2 3 2 2 3" xfId="42341"/>
    <cellStyle name="Calculation 3 2 2 3 2 2 4" xfId="19388"/>
    <cellStyle name="Calculation 3 2 2 3 2 3" xfId="25218"/>
    <cellStyle name="Calculation 3 2 2 3 2 4" xfId="36109"/>
    <cellStyle name="Calculation 3 2 2 3 2 5" xfId="13156"/>
    <cellStyle name="Calculation 3 2 2 3 20" xfId="5370"/>
    <cellStyle name="Calculation 3 2 2 3 20 2" xfId="11035"/>
    <cellStyle name="Calculation 3 2 2 3 20 2 2" xfId="34862"/>
    <cellStyle name="Calculation 3 2 2 3 20 2 3" xfId="45901"/>
    <cellStyle name="Calculation 3 2 2 3 20 2 4" xfId="22948"/>
    <cellStyle name="Calculation 3 2 2 3 20 3" xfId="29242"/>
    <cellStyle name="Calculation 3 2 2 3 20 4" xfId="40237"/>
    <cellStyle name="Calculation 3 2 2 3 20 5" xfId="17284"/>
    <cellStyle name="Calculation 3 2 2 3 21" xfId="5603"/>
    <cellStyle name="Calculation 3 2 2 3 21 2" xfId="11238"/>
    <cellStyle name="Calculation 3 2 2 3 21 2 2" xfId="35065"/>
    <cellStyle name="Calculation 3 2 2 3 21 2 3" xfId="46104"/>
    <cellStyle name="Calculation 3 2 2 3 21 2 4" xfId="23151"/>
    <cellStyle name="Calculation 3 2 2 3 21 3" xfId="29469"/>
    <cellStyle name="Calculation 3 2 2 3 21 4" xfId="40470"/>
    <cellStyle name="Calculation 3 2 2 3 21 5" xfId="17517"/>
    <cellStyle name="Calculation 3 2 2 3 22" xfId="5836"/>
    <cellStyle name="Calculation 3 2 2 3 22 2" xfId="11439"/>
    <cellStyle name="Calculation 3 2 2 3 22 2 2" xfId="35266"/>
    <cellStyle name="Calculation 3 2 2 3 22 2 3" xfId="46305"/>
    <cellStyle name="Calculation 3 2 2 3 22 2 4" xfId="23352"/>
    <cellStyle name="Calculation 3 2 2 3 22 3" xfId="29695"/>
    <cellStyle name="Calculation 3 2 2 3 22 4" xfId="40703"/>
    <cellStyle name="Calculation 3 2 2 3 22 5" xfId="17750"/>
    <cellStyle name="Calculation 3 2 2 3 23" xfId="6053"/>
    <cellStyle name="Calculation 3 2 2 3 23 2" xfId="11623"/>
    <cellStyle name="Calculation 3 2 2 3 23 2 2" xfId="35450"/>
    <cellStyle name="Calculation 3 2 2 3 23 2 3" xfId="46489"/>
    <cellStyle name="Calculation 3 2 2 3 23 2 4" xfId="23536"/>
    <cellStyle name="Calculation 3 2 2 3 23 3" xfId="29905"/>
    <cellStyle name="Calculation 3 2 2 3 23 4" xfId="40920"/>
    <cellStyle name="Calculation 3 2 2 3 23 5" xfId="17967"/>
    <cellStyle name="Calculation 3 2 2 3 24" xfId="6261"/>
    <cellStyle name="Calculation 3 2 2 3 24 2" xfId="11804"/>
    <cellStyle name="Calculation 3 2 2 3 24 2 2" xfId="35631"/>
    <cellStyle name="Calculation 3 2 2 3 24 2 3" xfId="46670"/>
    <cellStyle name="Calculation 3 2 2 3 24 2 4" xfId="23717"/>
    <cellStyle name="Calculation 3 2 2 3 24 3" xfId="30106"/>
    <cellStyle name="Calculation 3 2 2 3 24 4" xfId="41128"/>
    <cellStyle name="Calculation 3 2 2 3 24 5" xfId="18175"/>
    <cellStyle name="Calculation 3 2 2 3 25" xfId="6481"/>
    <cellStyle name="Calculation 3 2 2 3 25 2" xfId="11996"/>
    <cellStyle name="Calculation 3 2 2 3 25 2 2" xfId="35823"/>
    <cellStyle name="Calculation 3 2 2 3 25 2 3" xfId="46862"/>
    <cellStyle name="Calculation 3 2 2 3 25 2 4" xfId="23909"/>
    <cellStyle name="Calculation 3 2 2 3 25 3" xfId="30319"/>
    <cellStyle name="Calculation 3 2 2 3 25 4" xfId="41348"/>
    <cellStyle name="Calculation 3 2 2 3 25 5" xfId="18395"/>
    <cellStyle name="Calculation 3 2 2 3 26" xfId="6707"/>
    <cellStyle name="Calculation 3 2 2 3 26 2" xfId="12189"/>
    <cellStyle name="Calculation 3 2 2 3 26 2 2" xfId="36016"/>
    <cellStyle name="Calculation 3 2 2 3 26 2 3" xfId="47055"/>
    <cellStyle name="Calculation 3 2 2 3 26 2 4" xfId="24102"/>
    <cellStyle name="Calculation 3 2 2 3 26 3" xfId="30536"/>
    <cellStyle name="Calculation 3 2 2 3 26 4" xfId="41574"/>
    <cellStyle name="Calculation 3 2 2 3 26 5" xfId="18621"/>
    <cellStyle name="Calculation 3 2 2 3 27" xfId="817"/>
    <cellStyle name="Calculation 3 2 2 3 27 2" xfId="7124"/>
    <cellStyle name="Calculation 3 2 2 3 27 2 2" xfId="30951"/>
    <cellStyle name="Calculation 3 2 2 3 27 2 3" xfId="41990"/>
    <cellStyle name="Calculation 3 2 2 3 27 2 4" xfId="19037"/>
    <cellStyle name="Calculation 3 2 2 3 27 3" xfId="24808"/>
    <cellStyle name="Calculation 3 2 2 3 27 4" xfId="28786"/>
    <cellStyle name="Calculation 3 2 2 3 27 5" xfId="12731"/>
    <cellStyle name="Calculation 3 2 2 3 28" xfId="6907"/>
    <cellStyle name="Calculation 3 2 2 3 28 2" xfId="30734"/>
    <cellStyle name="Calculation 3 2 2 3 28 3" xfId="41773"/>
    <cellStyle name="Calculation 3 2 2 3 28 4" xfId="18820"/>
    <cellStyle name="Calculation 3 2 2 3 29" xfId="24589"/>
    <cellStyle name="Calculation 3 2 2 3 3" xfId="1455"/>
    <cellStyle name="Calculation 3 2 2 3 3 2" xfId="7660"/>
    <cellStyle name="Calculation 3 2 2 3 3 2 2" xfId="31487"/>
    <cellStyle name="Calculation 3 2 2 3 3 2 3" xfId="42526"/>
    <cellStyle name="Calculation 3 2 2 3 3 2 4" xfId="19573"/>
    <cellStyle name="Calculation 3 2 2 3 3 3" xfId="25424"/>
    <cellStyle name="Calculation 3 2 2 3 3 4" xfId="36322"/>
    <cellStyle name="Calculation 3 2 2 3 3 5" xfId="13369"/>
    <cellStyle name="Calculation 3 2 2 3 30" xfId="26645"/>
    <cellStyle name="Calculation 3 2 2 3 31" xfId="12512"/>
    <cellStyle name="Calculation 3 2 2 3 4" xfId="1687"/>
    <cellStyle name="Calculation 3 2 2 3 4 2" xfId="7858"/>
    <cellStyle name="Calculation 3 2 2 3 4 2 2" xfId="31685"/>
    <cellStyle name="Calculation 3 2 2 3 4 2 3" xfId="42724"/>
    <cellStyle name="Calculation 3 2 2 3 4 2 4" xfId="19771"/>
    <cellStyle name="Calculation 3 2 2 3 4 3" xfId="25648"/>
    <cellStyle name="Calculation 3 2 2 3 4 4" xfId="36554"/>
    <cellStyle name="Calculation 3 2 2 3 4 5" xfId="13601"/>
    <cellStyle name="Calculation 3 2 2 3 5" xfId="1898"/>
    <cellStyle name="Calculation 3 2 2 3 5 2" xfId="8042"/>
    <cellStyle name="Calculation 3 2 2 3 5 2 2" xfId="31869"/>
    <cellStyle name="Calculation 3 2 2 3 5 2 3" xfId="42908"/>
    <cellStyle name="Calculation 3 2 2 3 5 2 4" xfId="19955"/>
    <cellStyle name="Calculation 3 2 2 3 5 3" xfId="25852"/>
    <cellStyle name="Calculation 3 2 2 3 5 4" xfId="36765"/>
    <cellStyle name="Calculation 3 2 2 3 5 5" xfId="13812"/>
    <cellStyle name="Calculation 3 2 2 3 6" xfId="2129"/>
    <cellStyle name="Calculation 3 2 2 3 6 2" xfId="8243"/>
    <cellStyle name="Calculation 3 2 2 3 6 2 2" xfId="32070"/>
    <cellStyle name="Calculation 3 2 2 3 6 2 3" xfId="43109"/>
    <cellStyle name="Calculation 3 2 2 3 6 2 4" xfId="20156"/>
    <cellStyle name="Calculation 3 2 2 3 6 3" xfId="26077"/>
    <cellStyle name="Calculation 3 2 2 3 6 4" xfId="36996"/>
    <cellStyle name="Calculation 3 2 2 3 6 5" xfId="14043"/>
    <cellStyle name="Calculation 3 2 2 3 7" xfId="2354"/>
    <cellStyle name="Calculation 3 2 2 3 7 2" xfId="8434"/>
    <cellStyle name="Calculation 3 2 2 3 7 2 2" xfId="32261"/>
    <cellStyle name="Calculation 3 2 2 3 7 2 3" xfId="43300"/>
    <cellStyle name="Calculation 3 2 2 3 7 2 4" xfId="20347"/>
    <cellStyle name="Calculation 3 2 2 3 7 3" xfId="26294"/>
    <cellStyle name="Calculation 3 2 2 3 7 4" xfId="37221"/>
    <cellStyle name="Calculation 3 2 2 3 7 5" xfId="14268"/>
    <cellStyle name="Calculation 3 2 2 3 8" xfId="2568"/>
    <cellStyle name="Calculation 3 2 2 3 8 2" xfId="8620"/>
    <cellStyle name="Calculation 3 2 2 3 8 2 2" xfId="32447"/>
    <cellStyle name="Calculation 3 2 2 3 8 2 3" xfId="43486"/>
    <cellStyle name="Calculation 3 2 2 3 8 2 4" xfId="20533"/>
    <cellStyle name="Calculation 3 2 2 3 8 3" xfId="26503"/>
    <cellStyle name="Calculation 3 2 2 3 8 4" xfId="37435"/>
    <cellStyle name="Calculation 3 2 2 3 8 5" xfId="14482"/>
    <cellStyle name="Calculation 3 2 2 3 9" xfId="2786"/>
    <cellStyle name="Calculation 3 2 2 3 9 2" xfId="8804"/>
    <cellStyle name="Calculation 3 2 2 3 9 2 2" xfId="32631"/>
    <cellStyle name="Calculation 3 2 2 3 9 2 3" xfId="43670"/>
    <cellStyle name="Calculation 3 2 2 3 9 2 4" xfId="20717"/>
    <cellStyle name="Calculation 3 2 2 3 9 3" xfId="26715"/>
    <cellStyle name="Calculation 3 2 2 3 9 4" xfId="37653"/>
    <cellStyle name="Calculation 3 2 2 3 9 5" xfId="14700"/>
    <cellStyle name="Calculation 3 2 2 30" xfId="6751"/>
    <cellStyle name="Calculation 3 2 2 30 2" xfId="12225"/>
    <cellStyle name="Calculation 3 2 2 30 2 2" xfId="36052"/>
    <cellStyle name="Calculation 3 2 2 30 2 3" xfId="47091"/>
    <cellStyle name="Calculation 3 2 2 30 2 4" xfId="24138"/>
    <cellStyle name="Calculation 3 2 2 30 3" xfId="30579"/>
    <cellStyle name="Calculation 3 2 2 30 4" xfId="41618"/>
    <cellStyle name="Calculation 3 2 2 30 5" xfId="18665"/>
    <cellStyle name="Calculation 3 2 2 31" xfId="6796"/>
    <cellStyle name="Calculation 3 2 2 31 2" xfId="12265"/>
    <cellStyle name="Calculation 3 2 2 31 2 2" xfId="36092"/>
    <cellStyle name="Calculation 3 2 2 31 2 3" xfId="47131"/>
    <cellStyle name="Calculation 3 2 2 31 2 4" xfId="24178"/>
    <cellStyle name="Calculation 3 2 2 31 3" xfId="30623"/>
    <cellStyle name="Calculation 3 2 2 31 4" xfId="41663"/>
    <cellStyle name="Calculation 3 2 2 31 5" xfId="18710"/>
    <cellStyle name="Calculation 3 2 2 32" xfId="673"/>
    <cellStyle name="Calculation 3 2 2 32 2" xfId="6980"/>
    <cellStyle name="Calculation 3 2 2 32 2 2" xfId="30807"/>
    <cellStyle name="Calculation 3 2 2 32 2 3" xfId="41846"/>
    <cellStyle name="Calculation 3 2 2 32 2 4" xfId="18893"/>
    <cellStyle name="Calculation 3 2 2 32 3" xfId="24664"/>
    <cellStyle name="Calculation 3 2 2 32 4" xfId="29320"/>
    <cellStyle name="Calculation 3 2 2 32 5" xfId="12587"/>
    <cellStyle name="Calculation 3 2 2 33" xfId="24428"/>
    <cellStyle name="Calculation 3 2 2 34" xfId="27821"/>
    <cellStyle name="Calculation 3 2 2 35" xfId="12346"/>
    <cellStyle name="Calculation 3 2 2 4" xfId="471"/>
    <cellStyle name="Calculation 3 2 2 4 10" xfId="2865"/>
    <cellStyle name="Calculation 3 2 2 4 10 2" xfId="8877"/>
    <cellStyle name="Calculation 3 2 2 4 10 2 2" xfId="32704"/>
    <cellStyle name="Calculation 3 2 2 4 10 2 3" xfId="43743"/>
    <cellStyle name="Calculation 3 2 2 4 10 2 4" xfId="20790"/>
    <cellStyle name="Calculation 3 2 2 4 10 3" xfId="26794"/>
    <cellStyle name="Calculation 3 2 2 4 10 4" xfId="37732"/>
    <cellStyle name="Calculation 3 2 2 4 10 5" xfId="14779"/>
    <cellStyle name="Calculation 3 2 2 4 11" xfId="3133"/>
    <cellStyle name="Calculation 3 2 2 4 11 2" xfId="9106"/>
    <cellStyle name="Calculation 3 2 2 4 11 2 2" xfId="32933"/>
    <cellStyle name="Calculation 3 2 2 4 11 2 3" xfId="43972"/>
    <cellStyle name="Calculation 3 2 2 4 11 2 4" xfId="21019"/>
    <cellStyle name="Calculation 3 2 2 4 11 3" xfId="27057"/>
    <cellStyle name="Calculation 3 2 2 4 11 4" xfId="38000"/>
    <cellStyle name="Calculation 3 2 2 4 11 5" xfId="15047"/>
    <cellStyle name="Calculation 3 2 2 4 12" xfId="3377"/>
    <cellStyle name="Calculation 3 2 2 4 12 2" xfId="9318"/>
    <cellStyle name="Calculation 3 2 2 4 12 2 2" xfId="33145"/>
    <cellStyle name="Calculation 3 2 2 4 12 2 3" xfId="44184"/>
    <cellStyle name="Calculation 3 2 2 4 12 2 4" xfId="21231"/>
    <cellStyle name="Calculation 3 2 2 4 12 3" xfId="27298"/>
    <cellStyle name="Calculation 3 2 2 4 12 4" xfId="38244"/>
    <cellStyle name="Calculation 3 2 2 4 12 5" xfId="15291"/>
    <cellStyle name="Calculation 3 2 2 4 13" xfId="3622"/>
    <cellStyle name="Calculation 3 2 2 4 13 2" xfId="9531"/>
    <cellStyle name="Calculation 3 2 2 4 13 2 2" xfId="33358"/>
    <cellStyle name="Calculation 3 2 2 4 13 2 3" xfId="44397"/>
    <cellStyle name="Calculation 3 2 2 4 13 2 4" xfId="21444"/>
    <cellStyle name="Calculation 3 2 2 4 13 3" xfId="27538"/>
    <cellStyle name="Calculation 3 2 2 4 13 4" xfId="38489"/>
    <cellStyle name="Calculation 3 2 2 4 13 5" xfId="15536"/>
    <cellStyle name="Calculation 3 2 2 4 14" xfId="3870"/>
    <cellStyle name="Calculation 3 2 2 4 14 2" xfId="9745"/>
    <cellStyle name="Calculation 3 2 2 4 14 2 2" xfId="33572"/>
    <cellStyle name="Calculation 3 2 2 4 14 2 3" xfId="44611"/>
    <cellStyle name="Calculation 3 2 2 4 14 2 4" xfId="21658"/>
    <cellStyle name="Calculation 3 2 2 4 14 3" xfId="27782"/>
    <cellStyle name="Calculation 3 2 2 4 14 4" xfId="38737"/>
    <cellStyle name="Calculation 3 2 2 4 14 5" xfId="15784"/>
    <cellStyle name="Calculation 3 2 2 4 15" xfId="4114"/>
    <cellStyle name="Calculation 3 2 2 4 15 2" xfId="9956"/>
    <cellStyle name="Calculation 3 2 2 4 15 2 2" xfId="33783"/>
    <cellStyle name="Calculation 3 2 2 4 15 2 3" xfId="44822"/>
    <cellStyle name="Calculation 3 2 2 4 15 2 4" xfId="21869"/>
    <cellStyle name="Calculation 3 2 2 4 15 3" xfId="28021"/>
    <cellStyle name="Calculation 3 2 2 4 15 4" xfId="38981"/>
    <cellStyle name="Calculation 3 2 2 4 15 5" xfId="16028"/>
    <cellStyle name="Calculation 3 2 2 4 16" xfId="4356"/>
    <cellStyle name="Calculation 3 2 2 4 16 2" xfId="10166"/>
    <cellStyle name="Calculation 3 2 2 4 16 2 2" xfId="33993"/>
    <cellStyle name="Calculation 3 2 2 4 16 2 3" xfId="45032"/>
    <cellStyle name="Calculation 3 2 2 4 16 2 4" xfId="22079"/>
    <cellStyle name="Calculation 3 2 2 4 16 3" xfId="28258"/>
    <cellStyle name="Calculation 3 2 2 4 16 4" xfId="39223"/>
    <cellStyle name="Calculation 3 2 2 4 16 5" xfId="16270"/>
    <cellStyle name="Calculation 3 2 2 4 17" xfId="4577"/>
    <cellStyle name="Calculation 3 2 2 4 17 2" xfId="10353"/>
    <cellStyle name="Calculation 3 2 2 4 17 2 2" xfId="34180"/>
    <cellStyle name="Calculation 3 2 2 4 17 2 3" xfId="45219"/>
    <cellStyle name="Calculation 3 2 2 4 17 2 4" xfId="22266"/>
    <cellStyle name="Calculation 3 2 2 4 17 3" xfId="28473"/>
    <cellStyle name="Calculation 3 2 2 4 17 4" xfId="39444"/>
    <cellStyle name="Calculation 3 2 2 4 17 5" xfId="16491"/>
    <cellStyle name="Calculation 3 2 2 4 18" xfId="4787"/>
    <cellStyle name="Calculation 3 2 2 4 18 2" xfId="10536"/>
    <cellStyle name="Calculation 3 2 2 4 18 2 2" xfId="34363"/>
    <cellStyle name="Calculation 3 2 2 4 18 2 3" xfId="45402"/>
    <cellStyle name="Calculation 3 2 2 4 18 2 4" xfId="22449"/>
    <cellStyle name="Calculation 3 2 2 4 18 3" xfId="28677"/>
    <cellStyle name="Calculation 3 2 2 4 18 4" xfId="39654"/>
    <cellStyle name="Calculation 3 2 2 4 18 5" xfId="16701"/>
    <cellStyle name="Calculation 3 2 2 4 19" xfId="5022"/>
    <cellStyle name="Calculation 3 2 2 4 19 2" xfId="10741"/>
    <cellStyle name="Calculation 3 2 2 4 19 2 2" xfId="34568"/>
    <cellStyle name="Calculation 3 2 2 4 19 2 3" xfId="45607"/>
    <cellStyle name="Calculation 3 2 2 4 19 2 4" xfId="22654"/>
    <cellStyle name="Calculation 3 2 2 4 19 3" xfId="28906"/>
    <cellStyle name="Calculation 3 2 2 4 19 4" xfId="39889"/>
    <cellStyle name="Calculation 3 2 2 4 19 5" xfId="16936"/>
    <cellStyle name="Calculation 3 2 2 4 2" xfId="1115"/>
    <cellStyle name="Calculation 3 2 2 4 2 2" xfId="7368"/>
    <cellStyle name="Calculation 3 2 2 4 2 2 2" xfId="31195"/>
    <cellStyle name="Calculation 3 2 2 4 2 2 3" xfId="42234"/>
    <cellStyle name="Calculation 3 2 2 4 2 2 4" xfId="19281"/>
    <cellStyle name="Calculation 3 2 2 4 2 3" xfId="25096"/>
    <cellStyle name="Calculation 3 2 2 4 2 4" xfId="24261"/>
    <cellStyle name="Calculation 3 2 2 4 2 5" xfId="13029"/>
    <cellStyle name="Calculation 3 2 2 4 20" xfId="5243"/>
    <cellStyle name="Calculation 3 2 2 4 20 2" xfId="10928"/>
    <cellStyle name="Calculation 3 2 2 4 20 2 2" xfId="34755"/>
    <cellStyle name="Calculation 3 2 2 4 20 2 3" xfId="45794"/>
    <cellStyle name="Calculation 3 2 2 4 20 2 4" xfId="22841"/>
    <cellStyle name="Calculation 3 2 2 4 20 3" xfId="29120"/>
    <cellStyle name="Calculation 3 2 2 4 20 4" xfId="40110"/>
    <cellStyle name="Calculation 3 2 2 4 20 5" xfId="17157"/>
    <cellStyle name="Calculation 3 2 2 4 21" xfId="5476"/>
    <cellStyle name="Calculation 3 2 2 4 21 2" xfId="11131"/>
    <cellStyle name="Calculation 3 2 2 4 21 2 2" xfId="34958"/>
    <cellStyle name="Calculation 3 2 2 4 21 2 3" xfId="45997"/>
    <cellStyle name="Calculation 3 2 2 4 21 2 4" xfId="23044"/>
    <cellStyle name="Calculation 3 2 2 4 21 3" xfId="29347"/>
    <cellStyle name="Calculation 3 2 2 4 21 4" xfId="40343"/>
    <cellStyle name="Calculation 3 2 2 4 21 5" xfId="17390"/>
    <cellStyle name="Calculation 3 2 2 4 22" xfId="5709"/>
    <cellStyle name="Calculation 3 2 2 4 22 2" xfId="11332"/>
    <cellStyle name="Calculation 3 2 2 4 22 2 2" xfId="35159"/>
    <cellStyle name="Calculation 3 2 2 4 22 2 3" xfId="46198"/>
    <cellStyle name="Calculation 3 2 2 4 22 2 4" xfId="23245"/>
    <cellStyle name="Calculation 3 2 2 4 22 3" xfId="29573"/>
    <cellStyle name="Calculation 3 2 2 4 22 4" xfId="40576"/>
    <cellStyle name="Calculation 3 2 2 4 22 5" xfId="17623"/>
    <cellStyle name="Calculation 3 2 2 4 23" xfId="5926"/>
    <cellStyle name="Calculation 3 2 2 4 23 2" xfId="11516"/>
    <cellStyle name="Calculation 3 2 2 4 23 2 2" xfId="35343"/>
    <cellStyle name="Calculation 3 2 2 4 23 2 3" xfId="46382"/>
    <cellStyle name="Calculation 3 2 2 4 23 2 4" xfId="23429"/>
    <cellStyle name="Calculation 3 2 2 4 23 3" xfId="29784"/>
    <cellStyle name="Calculation 3 2 2 4 23 4" xfId="40793"/>
    <cellStyle name="Calculation 3 2 2 4 23 5" xfId="17840"/>
    <cellStyle name="Calculation 3 2 2 4 24" xfId="6134"/>
    <cellStyle name="Calculation 3 2 2 4 24 2" xfId="11697"/>
    <cellStyle name="Calculation 3 2 2 4 24 2 2" xfId="35524"/>
    <cellStyle name="Calculation 3 2 2 4 24 2 3" xfId="46563"/>
    <cellStyle name="Calculation 3 2 2 4 24 2 4" xfId="23610"/>
    <cellStyle name="Calculation 3 2 2 4 24 3" xfId="29985"/>
    <cellStyle name="Calculation 3 2 2 4 24 4" xfId="41001"/>
    <cellStyle name="Calculation 3 2 2 4 24 5" xfId="18048"/>
    <cellStyle name="Calculation 3 2 2 4 25" xfId="6354"/>
    <cellStyle name="Calculation 3 2 2 4 25 2" xfId="11889"/>
    <cellStyle name="Calculation 3 2 2 4 25 2 2" xfId="35716"/>
    <cellStyle name="Calculation 3 2 2 4 25 2 3" xfId="46755"/>
    <cellStyle name="Calculation 3 2 2 4 25 2 4" xfId="23802"/>
    <cellStyle name="Calculation 3 2 2 4 25 3" xfId="30198"/>
    <cellStyle name="Calculation 3 2 2 4 25 4" xfId="41221"/>
    <cellStyle name="Calculation 3 2 2 4 25 5" xfId="18268"/>
    <cellStyle name="Calculation 3 2 2 4 26" xfId="710"/>
    <cellStyle name="Calculation 3 2 2 4 26 2" xfId="7017"/>
    <cellStyle name="Calculation 3 2 2 4 26 2 2" xfId="30844"/>
    <cellStyle name="Calculation 3 2 2 4 26 2 3" xfId="41883"/>
    <cellStyle name="Calculation 3 2 2 4 26 2 4" xfId="18930"/>
    <cellStyle name="Calculation 3 2 2 4 26 3" xfId="24701"/>
    <cellStyle name="Calculation 3 2 2 4 26 4" xfId="26767"/>
    <cellStyle name="Calculation 3 2 2 4 26 5" xfId="12624"/>
    <cellStyle name="Calculation 3 2 2 4 27" xfId="24467"/>
    <cellStyle name="Calculation 3 2 2 4 28" xfId="27108"/>
    <cellStyle name="Calculation 3 2 2 4 29" xfId="12385"/>
    <cellStyle name="Calculation 3 2 2 4 3" xfId="1328"/>
    <cellStyle name="Calculation 3 2 2 4 3 2" xfId="7553"/>
    <cellStyle name="Calculation 3 2 2 4 3 2 2" xfId="31380"/>
    <cellStyle name="Calculation 3 2 2 4 3 2 3" xfId="42419"/>
    <cellStyle name="Calculation 3 2 2 4 3 2 4" xfId="19466"/>
    <cellStyle name="Calculation 3 2 2 4 3 3" xfId="25303"/>
    <cellStyle name="Calculation 3 2 2 4 3 4" xfId="36195"/>
    <cellStyle name="Calculation 3 2 2 4 3 5" xfId="13242"/>
    <cellStyle name="Calculation 3 2 2 4 4" xfId="1560"/>
    <cellStyle name="Calculation 3 2 2 4 4 2" xfId="7751"/>
    <cellStyle name="Calculation 3 2 2 4 4 2 2" xfId="31578"/>
    <cellStyle name="Calculation 3 2 2 4 4 2 3" xfId="42617"/>
    <cellStyle name="Calculation 3 2 2 4 4 2 4" xfId="19664"/>
    <cellStyle name="Calculation 3 2 2 4 4 3" xfId="25527"/>
    <cellStyle name="Calculation 3 2 2 4 4 4" xfId="36427"/>
    <cellStyle name="Calculation 3 2 2 4 4 5" xfId="13474"/>
    <cellStyle name="Calculation 3 2 2 4 5" xfId="1771"/>
    <cellStyle name="Calculation 3 2 2 4 5 2" xfId="7935"/>
    <cellStyle name="Calculation 3 2 2 4 5 2 2" xfId="31762"/>
    <cellStyle name="Calculation 3 2 2 4 5 2 3" xfId="42801"/>
    <cellStyle name="Calculation 3 2 2 4 5 2 4" xfId="19848"/>
    <cellStyle name="Calculation 3 2 2 4 5 3" xfId="25731"/>
    <cellStyle name="Calculation 3 2 2 4 5 4" xfId="36638"/>
    <cellStyle name="Calculation 3 2 2 4 5 5" xfId="13685"/>
    <cellStyle name="Calculation 3 2 2 4 6" xfId="2002"/>
    <cellStyle name="Calculation 3 2 2 4 6 2" xfId="8136"/>
    <cellStyle name="Calculation 3 2 2 4 6 2 2" xfId="31963"/>
    <cellStyle name="Calculation 3 2 2 4 6 2 3" xfId="43002"/>
    <cellStyle name="Calculation 3 2 2 4 6 2 4" xfId="20049"/>
    <cellStyle name="Calculation 3 2 2 4 6 3" xfId="25955"/>
    <cellStyle name="Calculation 3 2 2 4 6 4" xfId="36869"/>
    <cellStyle name="Calculation 3 2 2 4 6 5" xfId="13916"/>
    <cellStyle name="Calculation 3 2 2 4 7" xfId="2227"/>
    <cellStyle name="Calculation 3 2 2 4 7 2" xfId="8327"/>
    <cellStyle name="Calculation 3 2 2 4 7 2 2" xfId="32154"/>
    <cellStyle name="Calculation 3 2 2 4 7 2 3" xfId="43193"/>
    <cellStyle name="Calculation 3 2 2 4 7 2 4" xfId="20240"/>
    <cellStyle name="Calculation 3 2 2 4 7 3" xfId="26173"/>
    <cellStyle name="Calculation 3 2 2 4 7 4" xfId="37094"/>
    <cellStyle name="Calculation 3 2 2 4 7 5" xfId="14141"/>
    <cellStyle name="Calculation 3 2 2 4 8" xfId="2441"/>
    <cellStyle name="Calculation 3 2 2 4 8 2" xfId="8513"/>
    <cellStyle name="Calculation 3 2 2 4 8 2 2" xfId="32340"/>
    <cellStyle name="Calculation 3 2 2 4 8 2 3" xfId="43379"/>
    <cellStyle name="Calculation 3 2 2 4 8 2 4" xfId="20426"/>
    <cellStyle name="Calculation 3 2 2 4 8 3" xfId="26381"/>
    <cellStyle name="Calculation 3 2 2 4 8 4" xfId="37308"/>
    <cellStyle name="Calculation 3 2 2 4 8 5" xfId="14355"/>
    <cellStyle name="Calculation 3 2 2 4 9" xfId="2661"/>
    <cellStyle name="Calculation 3 2 2 4 9 2" xfId="8699"/>
    <cellStyle name="Calculation 3 2 2 4 9 2 2" xfId="32526"/>
    <cellStyle name="Calculation 3 2 2 4 9 2 3" xfId="43565"/>
    <cellStyle name="Calculation 3 2 2 4 9 2 4" xfId="20612"/>
    <cellStyle name="Calculation 3 2 2 4 9 3" xfId="26595"/>
    <cellStyle name="Calculation 3 2 2 4 9 4" xfId="37528"/>
    <cellStyle name="Calculation 3 2 2 4 9 5" xfId="14575"/>
    <cellStyle name="Calculation 3 2 2 5" xfId="1076"/>
    <cellStyle name="Calculation 3 2 2 5 2" xfId="7331"/>
    <cellStyle name="Calculation 3 2 2 5 2 2" xfId="31158"/>
    <cellStyle name="Calculation 3 2 2 5 2 3" xfId="42197"/>
    <cellStyle name="Calculation 3 2 2 5 2 4" xfId="19244"/>
    <cellStyle name="Calculation 3 2 2 5 3" xfId="25057"/>
    <cellStyle name="Calculation 3 2 2 5 4" xfId="24209"/>
    <cellStyle name="Calculation 3 2 2 5 5" xfId="12990"/>
    <cellStyle name="Calculation 3 2 2 6" xfId="1289"/>
    <cellStyle name="Calculation 3 2 2 6 2" xfId="7516"/>
    <cellStyle name="Calculation 3 2 2 6 2 2" xfId="31343"/>
    <cellStyle name="Calculation 3 2 2 6 2 3" xfId="42382"/>
    <cellStyle name="Calculation 3 2 2 6 2 4" xfId="19429"/>
    <cellStyle name="Calculation 3 2 2 6 3" xfId="25264"/>
    <cellStyle name="Calculation 3 2 2 6 4" xfId="36156"/>
    <cellStyle name="Calculation 3 2 2 6 5" xfId="13203"/>
    <cellStyle name="Calculation 3 2 2 7" xfId="1521"/>
    <cellStyle name="Calculation 3 2 2 7 2" xfId="7714"/>
    <cellStyle name="Calculation 3 2 2 7 2 2" xfId="31541"/>
    <cellStyle name="Calculation 3 2 2 7 2 3" xfId="42580"/>
    <cellStyle name="Calculation 3 2 2 7 2 4" xfId="19627"/>
    <cellStyle name="Calculation 3 2 2 7 3" xfId="25488"/>
    <cellStyle name="Calculation 3 2 2 7 4" xfId="36388"/>
    <cellStyle name="Calculation 3 2 2 7 5" xfId="13435"/>
    <cellStyle name="Calculation 3 2 2 8" xfId="1732"/>
    <cellStyle name="Calculation 3 2 2 8 2" xfId="7898"/>
    <cellStyle name="Calculation 3 2 2 8 2 2" xfId="31725"/>
    <cellStyle name="Calculation 3 2 2 8 2 3" xfId="42764"/>
    <cellStyle name="Calculation 3 2 2 8 2 4" xfId="19811"/>
    <cellStyle name="Calculation 3 2 2 8 3" xfId="25692"/>
    <cellStyle name="Calculation 3 2 2 8 4" xfId="36599"/>
    <cellStyle name="Calculation 3 2 2 8 5" xfId="13646"/>
    <cellStyle name="Calculation 3 2 2 9" xfId="1963"/>
    <cellStyle name="Calculation 3 2 2 9 2" xfId="8099"/>
    <cellStyle name="Calculation 3 2 2 9 2 2" xfId="31926"/>
    <cellStyle name="Calculation 3 2 2 9 2 3" xfId="42965"/>
    <cellStyle name="Calculation 3 2 2 9 2 4" xfId="20012"/>
    <cellStyle name="Calculation 3 2 2 9 3" xfId="25916"/>
    <cellStyle name="Calculation 3 2 2 9 4" xfId="36830"/>
    <cellStyle name="Calculation 3 2 2 9 5" xfId="13877"/>
    <cellStyle name="Calculation 3 2 20" xfId="12306"/>
    <cellStyle name="Calculation 3 2 3" xfId="509"/>
    <cellStyle name="Calculation 3 2 3 10" xfId="2903"/>
    <cellStyle name="Calculation 3 2 3 10 2" xfId="8911"/>
    <cellStyle name="Calculation 3 2 3 10 2 2" xfId="32738"/>
    <cellStyle name="Calculation 3 2 3 10 2 3" xfId="43777"/>
    <cellStyle name="Calculation 3 2 3 10 2 4" xfId="20824"/>
    <cellStyle name="Calculation 3 2 3 10 3" xfId="26830"/>
    <cellStyle name="Calculation 3 2 3 10 4" xfId="37770"/>
    <cellStyle name="Calculation 3 2 3 10 5" xfId="14817"/>
    <cellStyle name="Calculation 3 2 3 11" xfId="3171"/>
    <cellStyle name="Calculation 3 2 3 11 2" xfId="9140"/>
    <cellStyle name="Calculation 3 2 3 11 2 2" xfId="32967"/>
    <cellStyle name="Calculation 3 2 3 11 2 3" xfId="44006"/>
    <cellStyle name="Calculation 3 2 3 11 2 4" xfId="21053"/>
    <cellStyle name="Calculation 3 2 3 11 3" xfId="27094"/>
    <cellStyle name="Calculation 3 2 3 11 4" xfId="38038"/>
    <cellStyle name="Calculation 3 2 3 11 5" xfId="15085"/>
    <cellStyle name="Calculation 3 2 3 12" xfId="3415"/>
    <cellStyle name="Calculation 3 2 3 12 2" xfId="9352"/>
    <cellStyle name="Calculation 3 2 3 12 2 2" xfId="33179"/>
    <cellStyle name="Calculation 3 2 3 12 2 3" xfId="44218"/>
    <cellStyle name="Calculation 3 2 3 12 2 4" xfId="21265"/>
    <cellStyle name="Calculation 3 2 3 12 3" xfId="27334"/>
    <cellStyle name="Calculation 3 2 3 12 4" xfId="38282"/>
    <cellStyle name="Calculation 3 2 3 12 5" xfId="15329"/>
    <cellStyle name="Calculation 3 2 3 13" xfId="3660"/>
    <cellStyle name="Calculation 3 2 3 13 2" xfId="9565"/>
    <cellStyle name="Calculation 3 2 3 13 2 2" xfId="33392"/>
    <cellStyle name="Calculation 3 2 3 13 2 3" xfId="44431"/>
    <cellStyle name="Calculation 3 2 3 13 2 4" xfId="21478"/>
    <cellStyle name="Calculation 3 2 3 13 3" xfId="27574"/>
    <cellStyle name="Calculation 3 2 3 13 4" xfId="38527"/>
    <cellStyle name="Calculation 3 2 3 13 5" xfId="15574"/>
    <cellStyle name="Calculation 3 2 3 14" xfId="3908"/>
    <cellStyle name="Calculation 3 2 3 14 2" xfId="9779"/>
    <cellStyle name="Calculation 3 2 3 14 2 2" xfId="33606"/>
    <cellStyle name="Calculation 3 2 3 14 2 3" xfId="44645"/>
    <cellStyle name="Calculation 3 2 3 14 2 4" xfId="21692"/>
    <cellStyle name="Calculation 3 2 3 14 3" xfId="27818"/>
    <cellStyle name="Calculation 3 2 3 14 4" xfId="38775"/>
    <cellStyle name="Calculation 3 2 3 14 5" xfId="15822"/>
    <cellStyle name="Calculation 3 2 3 15" xfId="4152"/>
    <cellStyle name="Calculation 3 2 3 15 2" xfId="9990"/>
    <cellStyle name="Calculation 3 2 3 15 2 2" xfId="33817"/>
    <cellStyle name="Calculation 3 2 3 15 2 3" xfId="44856"/>
    <cellStyle name="Calculation 3 2 3 15 2 4" xfId="21903"/>
    <cellStyle name="Calculation 3 2 3 15 3" xfId="28057"/>
    <cellStyle name="Calculation 3 2 3 15 4" xfId="39019"/>
    <cellStyle name="Calculation 3 2 3 15 5" xfId="16066"/>
    <cellStyle name="Calculation 3 2 3 16" xfId="4394"/>
    <cellStyle name="Calculation 3 2 3 16 2" xfId="10200"/>
    <cellStyle name="Calculation 3 2 3 16 2 2" xfId="34027"/>
    <cellStyle name="Calculation 3 2 3 16 2 3" xfId="45066"/>
    <cellStyle name="Calculation 3 2 3 16 2 4" xfId="22113"/>
    <cellStyle name="Calculation 3 2 3 16 3" xfId="28294"/>
    <cellStyle name="Calculation 3 2 3 16 4" xfId="39261"/>
    <cellStyle name="Calculation 3 2 3 16 5" xfId="16308"/>
    <cellStyle name="Calculation 3 2 3 17" xfId="4615"/>
    <cellStyle name="Calculation 3 2 3 17 2" xfId="10387"/>
    <cellStyle name="Calculation 3 2 3 17 2 2" xfId="34214"/>
    <cellStyle name="Calculation 3 2 3 17 2 3" xfId="45253"/>
    <cellStyle name="Calculation 3 2 3 17 2 4" xfId="22300"/>
    <cellStyle name="Calculation 3 2 3 17 3" xfId="28509"/>
    <cellStyle name="Calculation 3 2 3 17 4" xfId="39482"/>
    <cellStyle name="Calculation 3 2 3 17 5" xfId="16529"/>
    <cellStyle name="Calculation 3 2 3 18" xfId="4825"/>
    <cellStyle name="Calculation 3 2 3 18 2" xfId="10570"/>
    <cellStyle name="Calculation 3 2 3 18 2 2" xfId="34397"/>
    <cellStyle name="Calculation 3 2 3 18 2 3" xfId="45436"/>
    <cellStyle name="Calculation 3 2 3 18 2 4" xfId="22483"/>
    <cellStyle name="Calculation 3 2 3 18 3" xfId="28713"/>
    <cellStyle name="Calculation 3 2 3 18 4" xfId="39692"/>
    <cellStyle name="Calculation 3 2 3 18 5" xfId="16739"/>
    <cellStyle name="Calculation 3 2 3 19" xfId="5060"/>
    <cellStyle name="Calculation 3 2 3 19 2" xfId="10775"/>
    <cellStyle name="Calculation 3 2 3 19 2 2" xfId="34602"/>
    <cellStyle name="Calculation 3 2 3 19 2 3" xfId="45641"/>
    <cellStyle name="Calculation 3 2 3 19 2 4" xfId="22688"/>
    <cellStyle name="Calculation 3 2 3 19 3" xfId="28942"/>
    <cellStyle name="Calculation 3 2 3 19 4" xfId="39927"/>
    <cellStyle name="Calculation 3 2 3 19 5" xfId="16974"/>
    <cellStyle name="Calculation 3 2 3 2" xfId="1153"/>
    <cellStyle name="Calculation 3 2 3 2 2" xfId="7402"/>
    <cellStyle name="Calculation 3 2 3 2 2 2" xfId="31229"/>
    <cellStyle name="Calculation 3 2 3 2 2 3" xfId="42268"/>
    <cellStyle name="Calculation 3 2 3 2 2 4" xfId="19315"/>
    <cellStyle name="Calculation 3 2 3 2 3" xfId="25132"/>
    <cellStyle name="Calculation 3 2 3 2 4" xfId="24350"/>
    <cellStyle name="Calculation 3 2 3 2 5" xfId="13067"/>
    <cellStyle name="Calculation 3 2 3 20" xfId="5281"/>
    <cellStyle name="Calculation 3 2 3 20 2" xfId="10962"/>
    <cellStyle name="Calculation 3 2 3 20 2 2" xfId="34789"/>
    <cellStyle name="Calculation 3 2 3 20 2 3" xfId="45828"/>
    <cellStyle name="Calculation 3 2 3 20 2 4" xfId="22875"/>
    <cellStyle name="Calculation 3 2 3 20 3" xfId="29156"/>
    <cellStyle name="Calculation 3 2 3 20 4" xfId="40148"/>
    <cellStyle name="Calculation 3 2 3 20 5" xfId="17195"/>
    <cellStyle name="Calculation 3 2 3 21" xfId="5514"/>
    <cellStyle name="Calculation 3 2 3 21 2" xfId="11165"/>
    <cellStyle name="Calculation 3 2 3 21 2 2" xfId="34992"/>
    <cellStyle name="Calculation 3 2 3 21 2 3" xfId="46031"/>
    <cellStyle name="Calculation 3 2 3 21 2 4" xfId="23078"/>
    <cellStyle name="Calculation 3 2 3 21 3" xfId="29383"/>
    <cellStyle name="Calculation 3 2 3 21 4" xfId="40381"/>
    <cellStyle name="Calculation 3 2 3 21 5" xfId="17428"/>
    <cellStyle name="Calculation 3 2 3 22" xfId="5747"/>
    <cellStyle name="Calculation 3 2 3 22 2" xfId="11366"/>
    <cellStyle name="Calculation 3 2 3 22 2 2" xfId="35193"/>
    <cellStyle name="Calculation 3 2 3 22 2 3" xfId="46232"/>
    <cellStyle name="Calculation 3 2 3 22 2 4" xfId="23279"/>
    <cellStyle name="Calculation 3 2 3 22 3" xfId="29609"/>
    <cellStyle name="Calculation 3 2 3 22 4" xfId="40614"/>
    <cellStyle name="Calculation 3 2 3 22 5" xfId="17661"/>
    <cellStyle name="Calculation 3 2 3 23" xfId="5964"/>
    <cellStyle name="Calculation 3 2 3 23 2" xfId="11550"/>
    <cellStyle name="Calculation 3 2 3 23 2 2" xfId="35377"/>
    <cellStyle name="Calculation 3 2 3 23 2 3" xfId="46416"/>
    <cellStyle name="Calculation 3 2 3 23 2 4" xfId="23463"/>
    <cellStyle name="Calculation 3 2 3 23 3" xfId="29820"/>
    <cellStyle name="Calculation 3 2 3 23 4" xfId="40831"/>
    <cellStyle name="Calculation 3 2 3 23 5" xfId="17878"/>
    <cellStyle name="Calculation 3 2 3 24" xfId="6172"/>
    <cellStyle name="Calculation 3 2 3 24 2" xfId="11731"/>
    <cellStyle name="Calculation 3 2 3 24 2 2" xfId="35558"/>
    <cellStyle name="Calculation 3 2 3 24 2 3" xfId="46597"/>
    <cellStyle name="Calculation 3 2 3 24 2 4" xfId="23644"/>
    <cellStyle name="Calculation 3 2 3 24 3" xfId="30021"/>
    <cellStyle name="Calculation 3 2 3 24 4" xfId="41039"/>
    <cellStyle name="Calculation 3 2 3 24 5" xfId="18086"/>
    <cellStyle name="Calculation 3 2 3 25" xfId="6392"/>
    <cellStyle name="Calculation 3 2 3 25 2" xfId="11923"/>
    <cellStyle name="Calculation 3 2 3 25 2 2" xfId="35750"/>
    <cellStyle name="Calculation 3 2 3 25 2 3" xfId="46789"/>
    <cellStyle name="Calculation 3 2 3 25 2 4" xfId="23836"/>
    <cellStyle name="Calculation 3 2 3 25 3" xfId="30234"/>
    <cellStyle name="Calculation 3 2 3 25 4" xfId="41259"/>
    <cellStyle name="Calculation 3 2 3 25 5" xfId="18306"/>
    <cellStyle name="Calculation 3 2 3 26" xfId="6618"/>
    <cellStyle name="Calculation 3 2 3 26 2" xfId="12116"/>
    <cellStyle name="Calculation 3 2 3 26 2 2" xfId="35943"/>
    <cellStyle name="Calculation 3 2 3 26 2 3" xfId="46982"/>
    <cellStyle name="Calculation 3 2 3 26 2 4" xfId="24029"/>
    <cellStyle name="Calculation 3 2 3 26 3" xfId="30451"/>
    <cellStyle name="Calculation 3 2 3 26 4" xfId="41485"/>
    <cellStyle name="Calculation 3 2 3 26 5" xfId="18532"/>
    <cellStyle name="Calculation 3 2 3 27" xfId="744"/>
    <cellStyle name="Calculation 3 2 3 27 2" xfId="7051"/>
    <cellStyle name="Calculation 3 2 3 27 2 2" xfId="30878"/>
    <cellStyle name="Calculation 3 2 3 27 2 3" xfId="41917"/>
    <cellStyle name="Calculation 3 2 3 27 2 4" xfId="18964"/>
    <cellStyle name="Calculation 3 2 3 27 3" xfId="24735"/>
    <cellStyle name="Calculation 3 2 3 27 4" xfId="25114"/>
    <cellStyle name="Calculation 3 2 3 27 5" xfId="12658"/>
    <cellStyle name="Calculation 3 2 3 28" xfId="6834"/>
    <cellStyle name="Calculation 3 2 3 28 2" xfId="30661"/>
    <cellStyle name="Calculation 3 2 3 28 3" xfId="41700"/>
    <cellStyle name="Calculation 3 2 3 28 4" xfId="18747"/>
    <cellStyle name="Calculation 3 2 3 29" xfId="24503"/>
    <cellStyle name="Calculation 3 2 3 3" xfId="1366"/>
    <cellStyle name="Calculation 3 2 3 3 2" xfId="7587"/>
    <cellStyle name="Calculation 3 2 3 3 2 2" xfId="31414"/>
    <cellStyle name="Calculation 3 2 3 3 2 3" xfId="42453"/>
    <cellStyle name="Calculation 3 2 3 3 2 4" xfId="19500"/>
    <cellStyle name="Calculation 3 2 3 3 3" xfId="25339"/>
    <cellStyle name="Calculation 3 2 3 3 4" xfId="36233"/>
    <cellStyle name="Calculation 3 2 3 3 5" xfId="13280"/>
    <cellStyle name="Calculation 3 2 3 30" xfId="28518"/>
    <cellStyle name="Calculation 3 2 3 31" xfId="12423"/>
    <cellStyle name="Calculation 3 2 3 4" xfId="1598"/>
    <cellStyle name="Calculation 3 2 3 4 2" xfId="7785"/>
    <cellStyle name="Calculation 3 2 3 4 2 2" xfId="31612"/>
    <cellStyle name="Calculation 3 2 3 4 2 3" xfId="42651"/>
    <cellStyle name="Calculation 3 2 3 4 2 4" xfId="19698"/>
    <cellStyle name="Calculation 3 2 3 4 3" xfId="25563"/>
    <cellStyle name="Calculation 3 2 3 4 4" xfId="36465"/>
    <cellStyle name="Calculation 3 2 3 4 5" xfId="13512"/>
    <cellStyle name="Calculation 3 2 3 5" xfId="1809"/>
    <cellStyle name="Calculation 3 2 3 5 2" xfId="7969"/>
    <cellStyle name="Calculation 3 2 3 5 2 2" xfId="31796"/>
    <cellStyle name="Calculation 3 2 3 5 2 3" xfId="42835"/>
    <cellStyle name="Calculation 3 2 3 5 2 4" xfId="19882"/>
    <cellStyle name="Calculation 3 2 3 5 3" xfId="25767"/>
    <cellStyle name="Calculation 3 2 3 5 4" xfId="36676"/>
    <cellStyle name="Calculation 3 2 3 5 5" xfId="13723"/>
    <cellStyle name="Calculation 3 2 3 6" xfId="2040"/>
    <cellStyle name="Calculation 3 2 3 6 2" xfId="8170"/>
    <cellStyle name="Calculation 3 2 3 6 2 2" xfId="31997"/>
    <cellStyle name="Calculation 3 2 3 6 2 3" xfId="43036"/>
    <cellStyle name="Calculation 3 2 3 6 2 4" xfId="20083"/>
    <cellStyle name="Calculation 3 2 3 6 3" xfId="25992"/>
    <cellStyle name="Calculation 3 2 3 6 4" xfId="36907"/>
    <cellStyle name="Calculation 3 2 3 6 5" xfId="13954"/>
    <cellStyle name="Calculation 3 2 3 7" xfId="2265"/>
    <cellStyle name="Calculation 3 2 3 7 2" xfId="8361"/>
    <cellStyle name="Calculation 3 2 3 7 2 2" xfId="32188"/>
    <cellStyle name="Calculation 3 2 3 7 2 3" xfId="43227"/>
    <cellStyle name="Calculation 3 2 3 7 2 4" xfId="20274"/>
    <cellStyle name="Calculation 3 2 3 7 3" xfId="26209"/>
    <cellStyle name="Calculation 3 2 3 7 4" xfId="37132"/>
    <cellStyle name="Calculation 3 2 3 7 5" xfId="14179"/>
    <cellStyle name="Calculation 3 2 3 8" xfId="2479"/>
    <cellStyle name="Calculation 3 2 3 8 2" xfId="8547"/>
    <cellStyle name="Calculation 3 2 3 8 2 2" xfId="32374"/>
    <cellStyle name="Calculation 3 2 3 8 2 3" xfId="43413"/>
    <cellStyle name="Calculation 3 2 3 8 2 4" xfId="20460"/>
    <cellStyle name="Calculation 3 2 3 8 3" xfId="26418"/>
    <cellStyle name="Calculation 3 2 3 8 4" xfId="37346"/>
    <cellStyle name="Calculation 3 2 3 8 5" xfId="14393"/>
    <cellStyle name="Calculation 3 2 3 9" xfId="2697"/>
    <cellStyle name="Calculation 3 2 3 9 2" xfId="8731"/>
    <cellStyle name="Calculation 3 2 3 9 2 2" xfId="32558"/>
    <cellStyle name="Calculation 3 2 3 9 2 3" xfId="43597"/>
    <cellStyle name="Calculation 3 2 3 9 2 4" xfId="20644"/>
    <cellStyle name="Calculation 3 2 3 9 3" xfId="26630"/>
    <cellStyle name="Calculation 3 2 3 9 4" xfId="37564"/>
    <cellStyle name="Calculation 3 2 3 9 5" xfId="14611"/>
    <cellStyle name="Calculation 3 2 4" xfId="978"/>
    <cellStyle name="Calculation 3 2 4 2" xfId="7257"/>
    <cellStyle name="Calculation 3 2 4 2 2" xfId="31084"/>
    <cellStyle name="Calculation 3 2 4 2 3" xfId="42123"/>
    <cellStyle name="Calculation 3 2 4 2 4" xfId="19170"/>
    <cellStyle name="Calculation 3 2 4 3" xfId="24963"/>
    <cellStyle name="Calculation 3 2 4 4" xfId="30538"/>
    <cellStyle name="Calculation 3 2 4 5" xfId="12892"/>
    <cellStyle name="Calculation 3 2 5" xfId="920"/>
    <cellStyle name="Calculation 3 2 5 2" xfId="7213"/>
    <cellStyle name="Calculation 3 2 5 2 2" xfId="31040"/>
    <cellStyle name="Calculation 3 2 5 2 3" xfId="42079"/>
    <cellStyle name="Calculation 3 2 5 2 4" xfId="19126"/>
    <cellStyle name="Calculation 3 2 5 3" xfId="24908"/>
    <cellStyle name="Calculation 3 2 5 4" xfId="27817"/>
    <cellStyle name="Calculation 3 2 5 5" xfId="12834"/>
    <cellStyle name="Calculation 3 2 6" xfId="972"/>
    <cellStyle name="Calculation 3 2 6 2" xfId="7252"/>
    <cellStyle name="Calculation 3 2 6 2 2" xfId="31079"/>
    <cellStyle name="Calculation 3 2 6 2 3" xfId="42118"/>
    <cellStyle name="Calculation 3 2 6 2 4" xfId="19165"/>
    <cellStyle name="Calculation 3 2 6 3" xfId="24957"/>
    <cellStyle name="Calculation 3 2 6 4" xfId="26505"/>
    <cellStyle name="Calculation 3 2 6 5" xfId="12886"/>
    <cellStyle name="Calculation 3 2 7" xfId="3053"/>
    <cellStyle name="Calculation 3 2 7 2" xfId="9033"/>
    <cellStyle name="Calculation 3 2 7 2 2" xfId="32860"/>
    <cellStyle name="Calculation 3 2 7 2 3" xfId="43899"/>
    <cellStyle name="Calculation 3 2 7 2 4" xfId="20946"/>
    <cellStyle name="Calculation 3 2 7 3" xfId="26977"/>
    <cellStyle name="Calculation 3 2 7 4" xfId="37920"/>
    <cellStyle name="Calculation 3 2 7 5" xfId="14967"/>
    <cellStyle name="Calculation 3 2 8" xfId="3296"/>
    <cellStyle name="Calculation 3 2 8 2" xfId="9243"/>
    <cellStyle name="Calculation 3 2 8 2 2" xfId="33070"/>
    <cellStyle name="Calculation 3 2 8 2 3" xfId="44109"/>
    <cellStyle name="Calculation 3 2 8 2 4" xfId="21156"/>
    <cellStyle name="Calculation 3 2 8 3" xfId="27217"/>
    <cellStyle name="Calculation 3 2 8 4" xfId="38163"/>
    <cellStyle name="Calculation 3 2 8 5" xfId="15210"/>
    <cellStyle name="Calculation 3 2 9" xfId="3543"/>
    <cellStyle name="Calculation 3 2 9 2" xfId="9458"/>
    <cellStyle name="Calculation 3 2 9 2 2" xfId="33285"/>
    <cellStyle name="Calculation 3 2 9 2 3" xfId="44324"/>
    <cellStyle name="Calculation 3 2 9 2 4" xfId="21371"/>
    <cellStyle name="Calculation 3 2 9 3" xfId="27459"/>
    <cellStyle name="Calculation 3 2 9 4" xfId="38410"/>
    <cellStyle name="Calculation 3 2 9 5" xfId="15457"/>
    <cellStyle name="Calculation 3 20" xfId="897"/>
    <cellStyle name="Calculation 3 20 2" xfId="7194"/>
    <cellStyle name="Calculation 3 20 2 2" xfId="31021"/>
    <cellStyle name="Calculation 3 20 2 3" xfId="42060"/>
    <cellStyle name="Calculation 3 20 2 4" xfId="19107"/>
    <cellStyle name="Calculation 3 20 3" xfId="24886"/>
    <cellStyle name="Calculation 3 20 4" xfId="25454"/>
    <cellStyle name="Calculation 3 20 5" xfId="12811"/>
    <cellStyle name="Calculation 3 21" xfId="2596"/>
    <cellStyle name="Calculation 3 21 2" xfId="8640"/>
    <cellStyle name="Calculation 3 21 2 2" xfId="32467"/>
    <cellStyle name="Calculation 3 21 2 3" xfId="43506"/>
    <cellStyle name="Calculation 3 21 2 4" xfId="20553"/>
    <cellStyle name="Calculation 3 21 3" xfId="26531"/>
    <cellStyle name="Calculation 3 21 4" xfId="37463"/>
    <cellStyle name="Calculation 3 21 5" xfId="14510"/>
    <cellStyle name="Calculation 3 22" xfId="613"/>
    <cellStyle name="Calculation 3 22 2" xfId="6920"/>
    <cellStyle name="Calculation 3 22 2 2" xfId="30747"/>
    <cellStyle name="Calculation 3 22 2 3" xfId="41786"/>
    <cellStyle name="Calculation 3 22 2 4" xfId="18833"/>
    <cellStyle name="Calculation 3 22 3" xfId="24604"/>
    <cellStyle name="Calculation 3 22 4" xfId="28958"/>
    <cellStyle name="Calculation 3 22 5" xfId="12527"/>
    <cellStyle name="Calculation 3 23" xfId="24270"/>
    <cellStyle name="Calculation 3 24" xfId="28955"/>
    <cellStyle name="Calculation 3 25" xfId="12277"/>
    <cellStyle name="Calculation 3 3" xfId="391"/>
    <cellStyle name="Calculation 3 3 10" xfId="3791"/>
    <cellStyle name="Calculation 3 3 10 2" xfId="9673"/>
    <cellStyle name="Calculation 3 3 10 2 2" xfId="33500"/>
    <cellStyle name="Calculation 3 3 10 2 3" xfId="44539"/>
    <cellStyle name="Calculation 3 3 10 2 4" xfId="21586"/>
    <cellStyle name="Calculation 3 3 10 3" xfId="27703"/>
    <cellStyle name="Calculation 3 3 10 4" xfId="38658"/>
    <cellStyle name="Calculation 3 3 10 5" xfId="15705"/>
    <cellStyle name="Calculation 3 3 11" xfId="4035"/>
    <cellStyle name="Calculation 3 3 11 2" xfId="9884"/>
    <cellStyle name="Calculation 3 3 11 2 2" xfId="33711"/>
    <cellStyle name="Calculation 3 3 11 2 3" xfId="44750"/>
    <cellStyle name="Calculation 3 3 11 2 4" xfId="21797"/>
    <cellStyle name="Calculation 3 3 11 3" xfId="27942"/>
    <cellStyle name="Calculation 3 3 11 4" xfId="38902"/>
    <cellStyle name="Calculation 3 3 11 5" xfId="15949"/>
    <cellStyle name="Calculation 3 3 12" xfId="4278"/>
    <cellStyle name="Calculation 3 3 12 2" xfId="10094"/>
    <cellStyle name="Calculation 3 3 12 2 2" xfId="33921"/>
    <cellStyle name="Calculation 3 3 12 2 3" xfId="44960"/>
    <cellStyle name="Calculation 3 3 12 2 4" xfId="22007"/>
    <cellStyle name="Calculation 3 3 12 3" xfId="28180"/>
    <cellStyle name="Calculation 3 3 12 4" xfId="39145"/>
    <cellStyle name="Calculation 3 3 12 5" xfId="16192"/>
    <cellStyle name="Calculation 3 3 13" xfId="4943"/>
    <cellStyle name="Calculation 3 3 13 2" xfId="10668"/>
    <cellStyle name="Calculation 3 3 13 2 2" xfId="34495"/>
    <cellStyle name="Calculation 3 3 13 2 3" xfId="45534"/>
    <cellStyle name="Calculation 3 3 13 2 4" xfId="22581"/>
    <cellStyle name="Calculation 3 3 13 3" xfId="28828"/>
    <cellStyle name="Calculation 3 3 13 4" xfId="39810"/>
    <cellStyle name="Calculation 3 3 13 5" xfId="16857"/>
    <cellStyle name="Calculation 3 3 14" xfId="5396"/>
    <cellStyle name="Calculation 3 3 14 2" xfId="11058"/>
    <cellStyle name="Calculation 3 3 14 2 2" xfId="34885"/>
    <cellStyle name="Calculation 3 3 14 2 3" xfId="45924"/>
    <cellStyle name="Calculation 3 3 14 2 4" xfId="22971"/>
    <cellStyle name="Calculation 3 3 14 3" xfId="29268"/>
    <cellStyle name="Calculation 3 3 14 4" xfId="40263"/>
    <cellStyle name="Calculation 3 3 14 5" xfId="17310"/>
    <cellStyle name="Calculation 3 3 15" xfId="1484"/>
    <cellStyle name="Calculation 3 3 15 2" xfId="7681"/>
    <cellStyle name="Calculation 3 3 15 2 2" xfId="31508"/>
    <cellStyle name="Calculation 3 3 15 2 3" xfId="42547"/>
    <cellStyle name="Calculation 3 3 15 2 4" xfId="19594"/>
    <cellStyle name="Calculation 3 3 15 3" xfId="25452"/>
    <cellStyle name="Calculation 3 3 15 4" xfId="36351"/>
    <cellStyle name="Calculation 3 3 15 5" xfId="13398"/>
    <cellStyle name="Calculation 3 3 16" xfId="5168"/>
    <cellStyle name="Calculation 3 3 16 2" xfId="10861"/>
    <cellStyle name="Calculation 3 3 16 2 2" xfId="34688"/>
    <cellStyle name="Calculation 3 3 16 2 3" xfId="45727"/>
    <cellStyle name="Calculation 3 3 16 2 4" xfId="22774"/>
    <cellStyle name="Calculation 3 3 16 3" xfId="29047"/>
    <cellStyle name="Calculation 3 3 16 4" xfId="40035"/>
    <cellStyle name="Calculation 3 3 16 5" xfId="17082"/>
    <cellStyle name="Calculation 3 3 17" xfId="638"/>
    <cellStyle name="Calculation 3 3 17 2" xfId="6945"/>
    <cellStyle name="Calculation 3 3 17 2 2" xfId="30772"/>
    <cellStyle name="Calculation 3 3 17 2 3" xfId="41811"/>
    <cellStyle name="Calculation 3 3 17 2 4" xfId="18858"/>
    <cellStyle name="Calculation 3 3 17 3" xfId="24629"/>
    <cellStyle name="Calculation 3 3 17 4" xfId="25276"/>
    <cellStyle name="Calculation 3 3 17 5" xfId="12552"/>
    <cellStyle name="Calculation 3 3 18" xfId="24388"/>
    <cellStyle name="Calculation 3 3 19" xfId="26540"/>
    <cellStyle name="Calculation 3 3 2" xfId="433"/>
    <cellStyle name="Calculation 3 3 2 10" xfId="2189"/>
    <cellStyle name="Calculation 3 3 2 10 2" xfId="8291"/>
    <cellStyle name="Calculation 3 3 2 10 2 2" xfId="32118"/>
    <cellStyle name="Calculation 3 3 2 10 2 3" xfId="43157"/>
    <cellStyle name="Calculation 3 3 2 10 2 4" xfId="20204"/>
    <cellStyle name="Calculation 3 3 2 10 3" xfId="26135"/>
    <cellStyle name="Calculation 3 3 2 10 4" xfId="37056"/>
    <cellStyle name="Calculation 3 3 2 10 5" xfId="14103"/>
    <cellStyle name="Calculation 3 3 2 11" xfId="2403"/>
    <cellStyle name="Calculation 3 3 2 11 2" xfId="8477"/>
    <cellStyle name="Calculation 3 3 2 11 2 2" xfId="32304"/>
    <cellStyle name="Calculation 3 3 2 11 2 3" xfId="43343"/>
    <cellStyle name="Calculation 3 3 2 11 2 4" xfId="20390"/>
    <cellStyle name="Calculation 3 3 2 11 3" xfId="26343"/>
    <cellStyle name="Calculation 3 3 2 11 4" xfId="37270"/>
    <cellStyle name="Calculation 3 3 2 11 5" xfId="14317"/>
    <cellStyle name="Calculation 3 3 2 12" xfId="2626"/>
    <cellStyle name="Calculation 3 3 2 12 2" xfId="8667"/>
    <cellStyle name="Calculation 3 3 2 12 2 2" xfId="32494"/>
    <cellStyle name="Calculation 3 3 2 12 2 3" xfId="43533"/>
    <cellStyle name="Calculation 3 3 2 12 2 4" xfId="20580"/>
    <cellStyle name="Calculation 3 3 2 12 3" xfId="26561"/>
    <cellStyle name="Calculation 3 3 2 12 4" xfId="37493"/>
    <cellStyle name="Calculation 3 3 2 12 5" xfId="14540"/>
    <cellStyle name="Calculation 3 3 2 13" xfId="2827"/>
    <cellStyle name="Calculation 3 3 2 13 2" xfId="8841"/>
    <cellStyle name="Calculation 3 3 2 13 2 2" xfId="32668"/>
    <cellStyle name="Calculation 3 3 2 13 2 3" xfId="43707"/>
    <cellStyle name="Calculation 3 3 2 13 2 4" xfId="20754"/>
    <cellStyle name="Calculation 3 3 2 13 3" xfId="26756"/>
    <cellStyle name="Calculation 3 3 2 13 4" xfId="37694"/>
    <cellStyle name="Calculation 3 3 2 13 5" xfId="14741"/>
    <cellStyle name="Calculation 3 3 2 14" xfId="3095"/>
    <cellStyle name="Calculation 3 3 2 14 2" xfId="9070"/>
    <cellStyle name="Calculation 3 3 2 14 2 2" xfId="32897"/>
    <cellStyle name="Calculation 3 3 2 14 2 3" xfId="43936"/>
    <cellStyle name="Calculation 3 3 2 14 2 4" xfId="20983"/>
    <cellStyle name="Calculation 3 3 2 14 3" xfId="27019"/>
    <cellStyle name="Calculation 3 3 2 14 4" xfId="37962"/>
    <cellStyle name="Calculation 3 3 2 14 5" xfId="15009"/>
    <cellStyle name="Calculation 3 3 2 15" xfId="3339"/>
    <cellStyle name="Calculation 3 3 2 15 2" xfId="9282"/>
    <cellStyle name="Calculation 3 3 2 15 2 2" xfId="33109"/>
    <cellStyle name="Calculation 3 3 2 15 2 3" xfId="44148"/>
    <cellStyle name="Calculation 3 3 2 15 2 4" xfId="21195"/>
    <cellStyle name="Calculation 3 3 2 15 3" xfId="27260"/>
    <cellStyle name="Calculation 3 3 2 15 4" xfId="38206"/>
    <cellStyle name="Calculation 3 3 2 15 5" xfId="15253"/>
    <cellStyle name="Calculation 3 3 2 16" xfId="3584"/>
    <cellStyle name="Calculation 3 3 2 16 2" xfId="9495"/>
    <cellStyle name="Calculation 3 3 2 16 2 2" xfId="33322"/>
    <cellStyle name="Calculation 3 3 2 16 2 3" xfId="44361"/>
    <cellStyle name="Calculation 3 3 2 16 2 4" xfId="21408"/>
    <cellStyle name="Calculation 3 3 2 16 3" xfId="27500"/>
    <cellStyle name="Calculation 3 3 2 16 4" xfId="38451"/>
    <cellStyle name="Calculation 3 3 2 16 5" xfId="15498"/>
    <cellStyle name="Calculation 3 3 2 17" xfId="3832"/>
    <cellStyle name="Calculation 3 3 2 17 2" xfId="9709"/>
    <cellStyle name="Calculation 3 3 2 17 2 2" xfId="33536"/>
    <cellStyle name="Calculation 3 3 2 17 2 3" xfId="44575"/>
    <cellStyle name="Calculation 3 3 2 17 2 4" xfId="21622"/>
    <cellStyle name="Calculation 3 3 2 17 3" xfId="27744"/>
    <cellStyle name="Calculation 3 3 2 17 4" xfId="38699"/>
    <cellStyle name="Calculation 3 3 2 17 5" xfId="15746"/>
    <cellStyle name="Calculation 3 3 2 18" xfId="4076"/>
    <cellStyle name="Calculation 3 3 2 18 2" xfId="9920"/>
    <cellStyle name="Calculation 3 3 2 18 2 2" xfId="33747"/>
    <cellStyle name="Calculation 3 3 2 18 2 3" xfId="44786"/>
    <cellStyle name="Calculation 3 3 2 18 2 4" xfId="21833"/>
    <cellStyle name="Calculation 3 3 2 18 3" xfId="27983"/>
    <cellStyle name="Calculation 3 3 2 18 4" xfId="38943"/>
    <cellStyle name="Calculation 3 3 2 18 5" xfId="15990"/>
    <cellStyle name="Calculation 3 3 2 19" xfId="4318"/>
    <cellStyle name="Calculation 3 3 2 19 2" xfId="10130"/>
    <cellStyle name="Calculation 3 3 2 19 2 2" xfId="33957"/>
    <cellStyle name="Calculation 3 3 2 19 2 3" xfId="44996"/>
    <cellStyle name="Calculation 3 3 2 19 2 4" xfId="22043"/>
    <cellStyle name="Calculation 3 3 2 19 3" xfId="28220"/>
    <cellStyle name="Calculation 3 3 2 19 4" xfId="39185"/>
    <cellStyle name="Calculation 3 3 2 19 5" xfId="16232"/>
    <cellStyle name="Calculation 3 3 2 2" xfId="554"/>
    <cellStyle name="Calculation 3 3 2 2 10" xfId="2948"/>
    <cellStyle name="Calculation 3 3 2 2 10 2" xfId="8945"/>
    <cellStyle name="Calculation 3 3 2 2 10 2 2" xfId="32772"/>
    <cellStyle name="Calculation 3 3 2 2 10 2 3" xfId="43811"/>
    <cellStyle name="Calculation 3 3 2 2 10 2 4" xfId="20858"/>
    <cellStyle name="Calculation 3 3 2 2 10 3" xfId="26873"/>
    <cellStyle name="Calculation 3 3 2 2 10 4" xfId="37815"/>
    <cellStyle name="Calculation 3 3 2 2 10 5" xfId="14862"/>
    <cellStyle name="Calculation 3 3 2 2 11" xfId="3216"/>
    <cellStyle name="Calculation 3 3 2 2 11 2" xfId="9174"/>
    <cellStyle name="Calculation 3 3 2 2 11 2 2" xfId="33001"/>
    <cellStyle name="Calculation 3 3 2 2 11 2 3" xfId="44040"/>
    <cellStyle name="Calculation 3 3 2 2 11 2 4" xfId="21087"/>
    <cellStyle name="Calculation 3 3 2 2 11 3" xfId="27138"/>
    <cellStyle name="Calculation 3 3 2 2 11 4" xfId="38083"/>
    <cellStyle name="Calculation 3 3 2 2 11 5" xfId="15130"/>
    <cellStyle name="Calculation 3 3 2 2 12" xfId="3460"/>
    <cellStyle name="Calculation 3 3 2 2 12 2" xfId="9386"/>
    <cellStyle name="Calculation 3 3 2 2 12 2 2" xfId="33213"/>
    <cellStyle name="Calculation 3 3 2 2 12 2 3" xfId="44252"/>
    <cellStyle name="Calculation 3 3 2 2 12 2 4" xfId="21299"/>
    <cellStyle name="Calculation 3 3 2 2 12 3" xfId="27377"/>
    <cellStyle name="Calculation 3 3 2 2 12 4" xfId="38327"/>
    <cellStyle name="Calculation 3 3 2 2 12 5" xfId="15374"/>
    <cellStyle name="Calculation 3 3 2 2 13" xfId="3705"/>
    <cellStyle name="Calculation 3 3 2 2 13 2" xfId="9599"/>
    <cellStyle name="Calculation 3 3 2 2 13 2 2" xfId="33426"/>
    <cellStyle name="Calculation 3 3 2 2 13 2 3" xfId="44465"/>
    <cellStyle name="Calculation 3 3 2 2 13 2 4" xfId="21512"/>
    <cellStyle name="Calculation 3 3 2 2 13 3" xfId="27618"/>
    <cellStyle name="Calculation 3 3 2 2 13 4" xfId="38572"/>
    <cellStyle name="Calculation 3 3 2 2 13 5" xfId="15619"/>
    <cellStyle name="Calculation 3 3 2 2 14" xfId="3953"/>
    <cellStyle name="Calculation 3 3 2 2 14 2" xfId="9813"/>
    <cellStyle name="Calculation 3 3 2 2 14 2 2" xfId="33640"/>
    <cellStyle name="Calculation 3 3 2 2 14 2 3" xfId="44679"/>
    <cellStyle name="Calculation 3 3 2 2 14 2 4" xfId="21726"/>
    <cellStyle name="Calculation 3 3 2 2 14 3" xfId="27861"/>
    <cellStyle name="Calculation 3 3 2 2 14 4" xfId="38820"/>
    <cellStyle name="Calculation 3 3 2 2 14 5" xfId="15867"/>
    <cellStyle name="Calculation 3 3 2 2 15" xfId="4197"/>
    <cellStyle name="Calculation 3 3 2 2 15 2" xfId="10024"/>
    <cellStyle name="Calculation 3 3 2 2 15 2 2" xfId="33851"/>
    <cellStyle name="Calculation 3 3 2 2 15 2 3" xfId="44890"/>
    <cellStyle name="Calculation 3 3 2 2 15 2 4" xfId="21937"/>
    <cellStyle name="Calculation 3 3 2 2 15 3" xfId="28100"/>
    <cellStyle name="Calculation 3 3 2 2 15 4" xfId="39064"/>
    <cellStyle name="Calculation 3 3 2 2 15 5" xfId="16111"/>
    <cellStyle name="Calculation 3 3 2 2 16" xfId="4439"/>
    <cellStyle name="Calculation 3 3 2 2 16 2" xfId="10234"/>
    <cellStyle name="Calculation 3 3 2 2 16 2 2" xfId="34061"/>
    <cellStyle name="Calculation 3 3 2 2 16 2 3" xfId="45100"/>
    <cellStyle name="Calculation 3 3 2 2 16 2 4" xfId="22147"/>
    <cellStyle name="Calculation 3 3 2 2 16 3" xfId="28337"/>
    <cellStyle name="Calculation 3 3 2 2 16 4" xfId="39306"/>
    <cellStyle name="Calculation 3 3 2 2 16 5" xfId="16353"/>
    <cellStyle name="Calculation 3 3 2 2 17" xfId="4660"/>
    <cellStyle name="Calculation 3 3 2 2 17 2" xfId="10421"/>
    <cellStyle name="Calculation 3 3 2 2 17 2 2" xfId="34248"/>
    <cellStyle name="Calculation 3 3 2 2 17 2 3" xfId="45287"/>
    <cellStyle name="Calculation 3 3 2 2 17 2 4" xfId="22334"/>
    <cellStyle name="Calculation 3 3 2 2 17 3" xfId="28552"/>
    <cellStyle name="Calculation 3 3 2 2 17 4" xfId="39527"/>
    <cellStyle name="Calculation 3 3 2 2 17 5" xfId="16574"/>
    <cellStyle name="Calculation 3 3 2 2 18" xfId="4870"/>
    <cellStyle name="Calculation 3 3 2 2 18 2" xfId="10604"/>
    <cellStyle name="Calculation 3 3 2 2 18 2 2" xfId="34431"/>
    <cellStyle name="Calculation 3 3 2 2 18 2 3" xfId="45470"/>
    <cellStyle name="Calculation 3 3 2 2 18 2 4" xfId="22517"/>
    <cellStyle name="Calculation 3 3 2 2 18 3" xfId="28756"/>
    <cellStyle name="Calculation 3 3 2 2 18 4" xfId="39737"/>
    <cellStyle name="Calculation 3 3 2 2 18 5" xfId="16784"/>
    <cellStyle name="Calculation 3 3 2 2 19" xfId="5105"/>
    <cellStyle name="Calculation 3 3 2 2 19 2" xfId="10809"/>
    <cellStyle name="Calculation 3 3 2 2 19 2 2" xfId="34636"/>
    <cellStyle name="Calculation 3 3 2 2 19 2 3" xfId="45675"/>
    <cellStyle name="Calculation 3 3 2 2 19 2 4" xfId="22722"/>
    <cellStyle name="Calculation 3 3 2 2 19 3" xfId="28986"/>
    <cellStyle name="Calculation 3 3 2 2 19 4" xfId="39972"/>
    <cellStyle name="Calculation 3 3 2 2 19 5" xfId="17019"/>
    <cellStyle name="Calculation 3 3 2 2 2" xfId="1198"/>
    <cellStyle name="Calculation 3 3 2 2 2 2" xfId="7436"/>
    <cellStyle name="Calculation 3 3 2 2 2 2 2" xfId="31263"/>
    <cellStyle name="Calculation 3 3 2 2 2 2 3" xfId="42302"/>
    <cellStyle name="Calculation 3 3 2 2 2 2 4" xfId="19349"/>
    <cellStyle name="Calculation 3 3 2 2 2 3" xfId="25175"/>
    <cellStyle name="Calculation 3 3 2 2 2 4" xfId="24330"/>
    <cellStyle name="Calculation 3 3 2 2 2 5" xfId="13112"/>
    <cellStyle name="Calculation 3 3 2 2 20" xfId="5326"/>
    <cellStyle name="Calculation 3 3 2 2 20 2" xfId="10996"/>
    <cellStyle name="Calculation 3 3 2 2 20 2 2" xfId="34823"/>
    <cellStyle name="Calculation 3 3 2 2 20 2 3" xfId="45862"/>
    <cellStyle name="Calculation 3 3 2 2 20 2 4" xfId="22909"/>
    <cellStyle name="Calculation 3 3 2 2 20 3" xfId="29199"/>
    <cellStyle name="Calculation 3 3 2 2 20 4" xfId="40193"/>
    <cellStyle name="Calculation 3 3 2 2 20 5" xfId="17240"/>
    <cellStyle name="Calculation 3 3 2 2 21" xfId="5559"/>
    <cellStyle name="Calculation 3 3 2 2 21 2" xfId="11199"/>
    <cellStyle name="Calculation 3 3 2 2 21 2 2" xfId="35026"/>
    <cellStyle name="Calculation 3 3 2 2 21 2 3" xfId="46065"/>
    <cellStyle name="Calculation 3 3 2 2 21 2 4" xfId="23112"/>
    <cellStyle name="Calculation 3 3 2 2 21 3" xfId="29426"/>
    <cellStyle name="Calculation 3 3 2 2 21 4" xfId="40426"/>
    <cellStyle name="Calculation 3 3 2 2 21 5" xfId="17473"/>
    <cellStyle name="Calculation 3 3 2 2 22" xfId="5792"/>
    <cellStyle name="Calculation 3 3 2 2 22 2" xfId="11400"/>
    <cellStyle name="Calculation 3 3 2 2 22 2 2" xfId="35227"/>
    <cellStyle name="Calculation 3 3 2 2 22 2 3" xfId="46266"/>
    <cellStyle name="Calculation 3 3 2 2 22 2 4" xfId="23313"/>
    <cellStyle name="Calculation 3 3 2 2 22 3" xfId="29652"/>
    <cellStyle name="Calculation 3 3 2 2 22 4" xfId="40659"/>
    <cellStyle name="Calculation 3 3 2 2 22 5" xfId="17706"/>
    <cellStyle name="Calculation 3 3 2 2 23" xfId="6009"/>
    <cellStyle name="Calculation 3 3 2 2 23 2" xfId="11584"/>
    <cellStyle name="Calculation 3 3 2 2 23 2 2" xfId="35411"/>
    <cellStyle name="Calculation 3 3 2 2 23 2 3" xfId="46450"/>
    <cellStyle name="Calculation 3 3 2 2 23 2 4" xfId="23497"/>
    <cellStyle name="Calculation 3 3 2 2 23 3" xfId="29862"/>
    <cellStyle name="Calculation 3 3 2 2 23 4" xfId="40876"/>
    <cellStyle name="Calculation 3 3 2 2 23 5" xfId="17923"/>
    <cellStyle name="Calculation 3 3 2 2 24" xfId="6217"/>
    <cellStyle name="Calculation 3 3 2 2 24 2" xfId="11765"/>
    <cellStyle name="Calculation 3 3 2 2 24 2 2" xfId="35592"/>
    <cellStyle name="Calculation 3 3 2 2 24 2 3" xfId="46631"/>
    <cellStyle name="Calculation 3 3 2 2 24 2 4" xfId="23678"/>
    <cellStyle name="Calculation 3 3 2 2 24 3" xfId="30063"/>
    <cellStyle name="Calculation 3 3 2 2 24 4" xfId="41084"/>
    <cellStyle name="Calculation 3 3 2 2 24 5" xfId="18131"/>
    <cellStyle name="Calculation 3 3 2 2 25" xfId="6437"/>
    <cellStyle name="Calculation 3 3 2 2 25 2" xfId="11957"/>
    <cellStyle name="Calculation 3 3 2 2 25 2 2" xfId="35784"/>
    <cellStyle name="Calculation 3 3 2 2 25 2 3" xfId="46823"/>
    <cellStyle name="Calculation 3 3 2 2 25 2 4" xfId="23870"/>
    <cellStyle name="Calculation 3 3 2 2 25 3" xfId="30276"/>
    <cellStyle name="Calculation 3 3 2 2 25 4" xfId="41304"/>
    <cellStyle name="Calculation 3 3 2 2 25 5" xfId="18351"/>
    <cellStyle name="Calculation 3 3 2 2 26" xfId="6663"/>
    <cellStyle name="Calculation 3 3 2 2 26 2" xfId="12150"/>
    <cellStyle name="Calculation 3 3 2 2 26 2 2" xfId="35977"/>
    <cellStyle name="Calculation 3 3 2 2 26 2 3" xfId="47016"/>
    <cellStyle name="Calculation 3 3 2 2 26 2 4" xfId="24063"/>
    <cellStyle name="Calculation 3 3 2 2 26 3" xfId="30493"/>
    <cellStyle name="Calculation 3 3 2 2 26 4" xfId="41530"/>
    <cellStyle name="Calculation 3 3 2 2 26 5" xfId="18577"/>
    <cellStyle name="Calculation 3 3 2 2 27" xfId="778"/>
    <cellStyle name="Calculation 3 3 2 2 27 2" xfId="7085"/>
    <cellStyle name="Calculation 3 3 2 2 27 2 2" xfId="30912"/>
    <cellStyle name="Calculation 3 3 2 2 27 2 3" xfId="41951"/>
    <cellStyle name="Calculation 3 3 2 2 27 2 4" xfId="18998"/>
    <cellStyle name="Calculation 3 3 2 2 27 3" xfId="24769"/>
    <cellStyle name="Calculation 3 3 2 2 27 4" xfId="27830"/>
    <cellStyle name="Calculation 3 3 2 2 27 5" xfId="12692"/>
    <cellStyle name="Calculation 3 3 2 2 28" xfId="6868"/>
    <cellStyle name="Calculation 3 3 2 2 28 2" xfId="30695"/>
    <cellStyle name="Calculation 3 3 2 2 28 3" xfId="41734"/>
    <cellStyle name="Calculation 3 3 2 2 28 4" xfId="18781"/>
    <cellStyle name="Calculation 3 3 2 2 29" xfId="24546"/>
    <cellStyle name="Calculation 3 3 2 2 3" xfId="1411"/>
    <cellStyle name="Calculation 3 3 2 2 3 2" xfId="7621"/>
    <cellStyle name="Calculation 3 3 2 2 3 2 2" xfId="31448"/>
    <cellStyle name="Calculation 3 3 2 2 3 2 3" xfId="42487"/>
    <cellStyle name="Calculation 3 3 2 2 3 2 4" xfId="19534"/>
    <cellStyle name="Calculation 3 3 2 2 3 3" xfId="25381"/>
    <cellStyle name="Calculation 3 3 2 2 3 4" xfId="36278"/>
    <cellStyle name="Calculation 3 3 2 2 3 5" xfId="13325"/>
    <cellStyle name="Calculation 3 3 2 2 30" xfId="28396"/>
    <cellStyle name="Calculation 3 3 2 2 31" xfId="12468"/>
    <cellStyle name="Calculation 3 3 2 2 4" xfId="1643"/>
    <cellStyle name="Calculation 3 3 2 2 4 2" xfId="7819"/>
    <cellStyle name="Calculation 3 3 2 2 4 2 2" xfId="31646"/>
    <cellStyle name="Calculation 3 3 2 2 4 2 3" xfId="42685"/>
    <cellStyle name="Calculation 3 3 2 2 4 2 4" xfId="19732"/>
    <cellStyle name="Calculation 3 3 2 2 4 3" xfId="25605"/>
    <cellStyle name="Calculation 3 3 2 2 4 4" xfId="36510"/>
    <cellStyle name="Calculation 3 3 2 2 4 5" xfId="13557"/>
    <cellStyle name="Calculation 3 3 2 2 5" xfId="1854"/>
    <cellStyle name="Calculation 3 3 2 2 5 2" xfId="8003"/>
    <cellStyle name="Calculation 3 3 2 2 5 2 2" xfId="31830"/>
    <cellStyle name="Calculation 3 3 2 2 5 2 3" xfId="42869"/>
    <cellStyle name="Calculation 3 3 2 2 5 2 4" xfId="19916"/>
    <cellStyle name="Calculation 3 3 2 2 5 3" xfId="25809"/>
    <cellStyle name="Calculation 3 3 2 2 5 4" xfId="36721"/>
    <cellStyle name="Calculation 3 3 2 2 5 5" xfId="13768"/>
    <cellStyle name="Calculation 3 3 2 2 6" xfId="2085"/>
    <cellStyle name="Calculation 3 3 2 2 6 2" xfId="8204"/>
    <cellStyle name="Calculation 3 3 2 2 6 2 2" xfId="32031"/>
    <cellStyle name="Calculation 3 3 2 2 6 2 3" xfId="43070"/>
    <cellStyle name="Calculation 3 3 2 2 6 2 4" xfId="20117"/>
    <cellStyle name="Calculation 3 3 2 2 6 3" xfId="26034"/>
    <cellStyle name="Calculation 3 3 2 2 6 4" xfId="36952"/>
    <cellStyle name="Calculation 3 3 2 2 6 5" xfId="13999"/>
    <cellStyle name="Calculation 3 3 2 2 7" xfId="2310"/>
    <cellStyle name="Calculation 3 3 2 2 7 2" xfId="8395"/>
    <cellStyle name="Calculation 3 3 2 2 7 2 2" xfId="32222"/>
    <cellStyle name="Calculation 3 3 2 2 7 2 3" xfId="43261"/>
    <cellStyle name="Calculation 3 3 2 2 7 2 4" xfId="20308"/>
    <cellStyle name="Calculation 3 3 2 2 7 3" xfId="26251"/>
    <cellStyle name="Calculation 3 3 2 2 7 4" xfId="37177"/>
    <cellStyle name="Calculation 3 3 2 2 7 5" xfId="14224"/>
    <cellStyle name="Calculation 3 3 2 2 8" xfId="2524"/>
    <cellStyle name="Calculation 3 3 2 2 8 2" xfId="8581"/>
    <cellStyle name="Calculation 3 3 2 2 8 2 2" xfId="32408"/>
    <cellStyle name="Calculation 3 3 2 2 8 2 3" xfId="43447"/>
    <cellStyle name="Calculation 3 3 2 2 8 2 4" xfId="20494"/>
    <cellStyle name="Calculation 3 3 2 2 8 3" xfId="26460"/>
    <cellStyle name="Calculation 3 3 2 2 8 4" xfId="37391"/>
    <cellStyle name="Calculation 3 3 2 2 8 5" xfId="14438"/>
    <cellStyle name="Calculation 3 3 2 2 9" xfId="2742"/>
    <cellStyle name="Calculation 3 3 2 2 9 2" xfId="8765"/>
    <cellStyle name="Calculation 3 3 2 2 9 2 2" xfId="32592"/>
    <cellStyle name="Calculation 3 3 2 2 9 2 3" xfId="43631"/>
    <cellStyle name="Calculation 3 3 2 2 9 2 4" xfId="20678"/>
    <cellStyle name="Calculation 3 3 2 2 9 3" xfId="26672"/>
    <cellStyle name="Calculation 3 3 2 2 9 4" xfId="37609"/>
    <cellStyle name="Calculation 3 3 2 2 9 5" xfId="14656"/>
    <cellStyle name="Calculation 3 3 2 20" xfId="4539"/>
    <cellStyle name="Calculation 3 3 2 20 2" xfId="10317"/>
    <cellStyle name="Calculation 3 3 2 20 2 2" xfId="34144"/>
    <cellStyle name="Calculation 3 3 2 20 2 3" xfId="45183"/>
    <cellStyle name="Calculation 3 3 2 20 2 4" xfId="22230"/>
    <cellStyle name="Calculation 3 3 2 20 3" xfId="28435"/>
    <cellStyle name="Calculation 3 3 2 20 4" xfId="39406"/>
    <cellStyle name="Calculation 3 3 2 20 5" xfId="16453"/>
    <cellStyle name="Calculation 3 3 2 21" xfId="4749"/>
    <cellStyle name="Calculation 3 3 2 21 2" xfId="10500"/>
    <cellStyle name="Calculation 3 3 2 21 2 2" xfId="34327"/>
    <cellStyle name="Calculation 3 3 2 21 2 3" xfId="45366"/>
    <cellStyle name="Calculation 3 3 2 21 2 4" xfId="22413"/>
    <cellStyle name="Calculation 3 3 2 21 3" xfId="28639"/>
    <cellStyle name="Calculation 3 3 2 21 4" xfId="39616"/>
    <cellStyle name="Calculation 3 3 2 21 5" xfId="16663"/>
    <cellStyle name="Calculation 3 3 2 22" xfId="4984"/>
    <cellStyle name="Calculation 3 3 2 22 2" xfId="10705"/>
    <cellStyle name="Calculation 3 3 2 22 2 2" xfId="34532"/>
    <cellStyle name="Calculation 3 3 2 22 2 3" xfId="45571"/>
    <cellStyle name="Calculation 3 3 2 22 2 4" xfId="22618"/>
    <cellStyle name="Calculation 3 3 2 22 3" xfId="28868"/>
    <cellStyle name="Calculation 3 3 2 22 4" xfId="39851"/>
    <cellStyle name="Calculation 3 3 2 22 5" xfId="16898"/>
    <cellStyle name="Calculation 3 3 2 23" xfId="5205"/>
    <cellStyle name="Calculation 3 3 2 23 2" xfId="10892"/>
    <cellStyle name="Calculation 3 3 2 23 2 2" xfId="34719"/>
    <cellStyle name="Calculation 3 3 2 23 2 3" xfId="45758"/>
    <cellStyle name="Calculation 3 3 2 23 2 4" xfId="22805"/>
    <cellStyle name="Calculation 3 3 2 23 3" xfId="29082"/>
    <cellStyle name="Calculation 3 3 2 23 4" xfId="40072"/>
    <cellStyle name="Calculation 3 3 2 23 5" xfId="17119"/>
    <cellStyle name="Calculation 3 3 2 24" xfId="5438"/>
    <cellStyle name="Calculation 3 3 2 24 2" xfId="11095"/>
    <cellStyle name="Calculation 3 3 2 24 2 2" xfId="34922"/>
    <cellStyle name="Calculation 3 3 2 24 2 3" xfId="45961"/>
    <cellStyle name="Calculation 3 3 2 24 2 4" xfId="23008"/>
    <cellStyle name="Calculation 3 3 2 24 3" xfId="29309"/>
    <cellStyle name="Calculation 3 3 2 24 4" xfId="40305"/>
    <cellStyle name="Calculation 3 3 2 24 5" xfId="17352"/>
    <cellStyle name="Calculation 3 3 2 25" xfId="5671"/>
    <cellStyle name="Calculation 3 3 2 25 2" xfId="11296"/>
    <cellStyle name="Calculation 3 3 2 25 2 2" xfId="35123"/>
    <cellStyle name="Calculation 3 3 2 25 2 3" xfId="46162"/>
    <cellStyle name="Calculation 3 3 2 25 2 4" xfId="23209"/>
    <cellStyle name="Calculation 3 3 2 25 3" xfId="29535"/>
    <cellStyle name="Calculation 3 3 2 25 4" xfId="40538"/>
    <cellStyle name="Calculation 3 3 2 25 5" xfId="17585"/>
    <cellStyle name="Calculation 3 3 2 26" xfId="5888"/>
    <cellStyle name="Calculation 3 3 2 26 2" xfId="11480"/>
    <cellStyle name="Calculation 3 3 2 26 2 2" xfId="35307"/>
    <cellStyle name="Calculation 3 3 2 26 2 3" xfId="46346"/>
    <cellStyle name="Calculation 3 3 2 26 2 4" xfId="23393"/>
    <cellStyle name="Calculation 3 3 2 26 3" xfId="29746"/>
    <cellStyle name="Calculation 3 3 2 26 4" xfId="40755"/>
    <cellStyle name="Calculation 3 3 2 26 5" xfId="17802"/>
    <cellStyle name="Calculation 3 3 2 27" xfId="6096"/>
    <cellStyle name="Calculation 3 3 2 27 2" xfId="11661"/>
    <cellStyle name="Calculation 3 3 2 27 2 2" xfId="35488"/>
    <cellStyle name="Calculation 3 3 2 27 2 3" xfId="46527"/>
    <cellStyle name="Calculation 3 3 2 27 2 4" xfId="23574"/>
    <cellStyle name="Calculation 3 3 2 27 3" xfId="29947"/>
    <cellStyle name="Calculation 3 3 2 27 4" xfId="40963"/>
    <cellStyle name="Calculation 3 3 2 27 5" xfId="18010"/>
    <cellStyle name="Calculation 3 3 2 28" xfId="6316"/>
    <cellStyle name="Calculation 3 3 2 28 2" xfId="11853"/>
    <cellStyle name="Calculation 3 3 2 28 2 2" xfId="35680"/>
    <cellStyle name="Calculation 3 3 2 28 2 3" xfId="46719"/>
    <cellStyle name="Calculation 3 3 2 28 2 4" xfId="23766"/>
    <cellStyle name="Calculation 3 3 2 28 3" xfId="30160"/>
    <cellStyle name="Calculation 3 3 2 28 4" xfId="41183"/>
    <cellStyle name="Calculation 3 3 2 28 5" xfId="18230"/>
    <cellStyle name="Calculation 3 3 2 29" xfId="6551"/>
    <cellStyle name="Calculation 3 3 2 29 2" xfId="12055"/>
    <cellStyle name="Calculation 3 3 2 29 2 2" xfId="35882"/>
    <cellStyle name="Calculation 3 3 2 29 2 3" xfId="46921"/>
    <cellStyle name="Calculation 3 3 2 29 2 4" xfId="23968"/>
    <cellStyle name="Calculation 3 3 2 29 3" xfId="30386"/>
    <cellStyle name="Calculation 3 3 2 29 4" xfId="41418"/>
    <cellStyle name="Calculation 3 3 2 29 5" xfId="18465"/>
    <cellStyle name="Calculation 3 3 2 3" xfId="599"/>
    <cellStyle name="Calculation 3 3 2 3 10" xfId="2993"/>
    <cellStyle name="Calculation 3 3 2 3 10 2" xfId="8985"/>
    <cellStyle name="Calculation 3 3 2 3 10 2 2" xfId="32812"/>
    <cellStyle name="Calculation 3 3 2 3 10 2 3" xfId="43851"/>
    <cellStyle name="Calculation 3 3 2 3 10 2 4" xfId="20898"/>
    <cellStyle name="Calculation 3 3 2 3 10 3" xfId="26917"/>
    <cellStyle name="Calculation 3 3 2 3 10 4" xfId="37860"/>
    <cellStyle name="Calculation 3 3 2 3 10 5" xfId="14907"/>
    <cellStyle name="Calculation 3 3 2 3 11" xfId="3261"/>
    <cellStyle name="Calculation 3 3 2 3 11 2" xfId="9214"/>
    <cellStyle name="Calculation 3 3 2 3 11 2 2" xfId="33041"/>
    <cellStyle name="Calculation 3 3 2 3 11 2 3" xfId="44080"/>
    <cellStyle name="Calculation 3 3 2 3 11 2 4" xfId="21127"/>
    <cellStyle name="Calculation 3 3 2 3 11 3" xfId="27182"/>
    <cellStyle name="Calculation 3 3 2 3 11 4" xfId="38128"/>
    <cellStyle name="Calculation 3 3 2 3 11 5" xfId="15175"/>
    <cellStyle name="Calculation 3 3 2 3 12" xfId="3505"/>
    <cellStyle name="Calculation 3 3 2 3 12 2" xfId="9426"/>
    <cellStyle name="Calculation 3 3 2 3 12 2 2" xfId="33253"/>
    <cellStyle name="Calculation 3 3 2 3 12 2 3" xfId="44292"/>
    <cellStyle name="Calculation 3 3 2 3 12 2 4" xfId="21339"/>
    <cellStyle name="Calculation 3 3 2 3 12 3" xfId="27421"/>
    <cellStyle name="Calculation 3 3 2 3 12 4" xfId="38372"/>
    <cellStyle name="Calculation 3 3 2 3 12 5" xfId="15419"/>
    <cellStyle name="Calculation 3 3 2 3 13" xfId="3750"/>
    <cellStyle name="Calculation 3 3 2 3 13 2" xfId="9639"/>
    <cellStyle name="Calculation 3 3 2 3 13 2 2" xfId="33466"/>
    <cellStyle name="Calculation 3 3 2 3 13 2 3" xfId="44505"/>
    <cellStyle name="Calculation 3 3 2 3 13 2 4" xfId="21552"/>
    <cellStyle name="Calculation 3 3 2 3 13 3" xfId="27662"/>
    <cellStyle name="Calculation 3 3 2 3 13 4" xfId="38617"/>
    <cellStyle name="Calculation 3 3 2 3 13 5" xfId="15664"/>
    <cellStyle name="Calculation 3 3 2 3 14" xfId="3998"/>
    <cellStyle name="Calculation 3 3 2 3 14 2" xfId="9853"/>
    <cellStyle name="Calculation 3 3 2 3 14 2 2" xfId="33680"/>
    <cellStyle name="Calculation 3 3 2 3 14 2 3" xfId="44719"/>
    <cellStyle name="Calculation 3 3 2 3 14 2 4" xfId="21766"/>
    <cellStyle name="Calculation 3 3 2 3 14 3" xfId="27905"/>
    <cellStyle name="Calculation 3 3 2 3 14 4" xfId="38865"/>
    <cellStyle name="Calculation 3 3 2 3 14 5" xfId="15912"/>
    <cellStyle name="Calculation 3 3 2 3 15" xfId="4242"/>
    <cellStyle name="Calculation 3 3 2 3 15 2" xfId="10064"/>
    <cellStyle name="Calculation 3 3 2 3 15 2 2" xfId="33891"/>
    <cellStyle name="Calculation 3 3 2 3 15 2 3" xfId="44930"/>
    <cellStyle name="Calculation 3 3 2 3 15 2 4" xfId="21977"/>
    <cellStyle name="Calculation 3 3 2 3 15 3" xfId="28144"/>
    <cellStyle name="Calculation 3 3 2 3 15 4" xfId="39109"/>
    <cellStyle name="Calculation 3 3 2 3 15 5" xfId="16156"/>
    <cellStyle name="Calculation 3 3 2 3 16" xfId="4484"/>
    <cellStyle name="Calculation 3 3 2 3 16 2" xfId="10274"/>
    <cellStyle name="Calculation 3 3 2 3 16 2 2" xfId="34101"/>
    <cellStyle name="Calculation 3 3 2 3 16 2 3" xfId="45140"/>
    <cellStyle name="Calculation 3 3 2 3 16 2 4" xfId="22187"/>
    <cellStyle name="Calculation 3 3 2 3 16 3" xfId="28381"/>
    <cellStyle name="Calculation 3 3 2 3 16 4" xfId="39351"/>
    <cellStyle name="Calculation 3 3 2 3 16 5" xfId="16398"/>
    <cellStyle name="Calculation 3 3 2 3 17" xfId="4705"/>
    <cellStyle name="Calculation 3 3 2 3 17 2" xfId="10461"/>
    <cellStyle name="Calculation 3 3 2 3 17 2 2" xfId="34288"/>
    <cellStyle name="Calculation 3 3 2 3 17 2 3" xfId="45327"/>
    <cellStyle name="Calculation 3 3 2 3 17 2 4" xfId="22374"/>
    <cellStyle name="Calculation 3 3 2 3 17 3" xfId="28596"/>
    <cellStyle name="Calculation 3 3 2 3 17 4" xfId="39572"/>
    <cellStyle name="Calculation 3 3 2 3 17 5" xfId="16619"/>
    <cellStyle name="Calculation 3 3 2 3 18" xfId="4915"/>
    <cellStyle name="Calculation 3 3 2 3 18 2" xfId="10644"/>
    <cellStyle name="Calculation 3 3 2 3 18 2 2" xfId="34471"/>
    <cellStyle name="Calculation 3 3 2 3 18 2 3" xfId="45510"/>
    <cellStyle name="Calculation 3 3 2 3 18 2 4" xfId="22557"/>
    <cellStyle name="Calculation 3 3 2 3 18 3" xfId="28800"/>
    <cellStyle name="Calculation 3 3 2 3 18 4" xfId="39782"/>
    <cellStyle name="Calculation 3 3 2 3 18 5" xfId="16829"/>
    <cellStyle name="Calculation 3 3 2 3 19" xfId="5150"/>
    <cellStyle name="Calculation 3 3 2 3 19 2" xfId="10849"/>
    <cellStyle name="Calculation 3 3 2 3 19 2 2" xfId="34676"/>
    <cellStyle name="Calculation 3 3 2 3 19 2 3" xfId="45715"/>
    <cellStyle name="Calculation 3 3 2 3 19 2 4" xfId="22762"/>
    <cellStyle name="Calculation 3 3 2 3 19 3" xfId="29030"/>
    <cellStyle name="Calculation 3 3 2 3 19 4" xfId="40017"/>
    <cellStyle name="Calculation 3 3 2 3 19 5" xfId="17064"/>
    <cellStyle name="Calculation 3 3 2 3 2" xfId="1243"/>
    <cellStyle name="Calculation 3 3 2 3 2 2" xfId="7476"/>
    <cellStyle name="Calculation 3 3 2 3 2 2 2" xfId="31303"/>
    <cellStyle name="Calculation 3 3 2 3 2 2 3" xfId="42342"/>
    <cellStyle name="Calculation 3 3 2 3 2 2 4" xfId="19389"/>
    <cellStyle name="Calculation 3 3 2 3 2 3" xfId="25219"/>
    <cellStyle name="Calculation 3 3 2 3 2 4" xfId="36110"/>
    <cellStyle name="Calculation 3 3 2 3 2 5" xfId="13157"/>
    <cellStyle name="Calculation 3 3 2 3 20" xfId="5371"/>
    <cellStyle name="Calculation 3 3 2 3 20 2" xfId="11036"/>
    <cellStyle name="Calculation 3 3 2 3 20 2 2" xfId="34863"/>
    <cellStyle name="Calculation 3 3 2 3 20 2 3" xfId="45902"/>
    <cellStyle name="Calculation 3 3 2 3 20 2 4" xfId="22949"/>
    <cellStyle name="Calculation 3 3 2 3 20 3" xfId="29243"/>
    <cellStyle name="Calculation 3 3 2 3 20 4" xfId="40238"/>
    <cellStyle name="Calculation 3 3 2 3 20 5" xfId="17285"/>
    <cellStyle name="Calculation 3 3 2 3 21" xfId="5604"/>
    <cellStyle name="Calculation 3 3 2 3 21 2" xfId="11239"/>
    <cellStyle name="Calculation 3 3 2 3 21 2 2" xfId="35066"/>
    <cellStyle name="Calculation 3 3 2 3 21 2 3" xfId="46105"/>
    <cellStyle name="Calculation 3 3 2 3 21 2 4" xfId="23152"/>
    <cellStyle name="Calculation 3 3 2 3 21 3" xfId="29470"/>
    <cellStyle name="Calculation 3 3 2 3 21 4" xfId="40471"/>
    <cellStyle name="Calculation 3 3 2 3 21 5" xfId="17518"/>
    <cellStyle name="Calculation 3 3 2 3 22" xfId="5837"/>
    <cellStyle name="Calculation 3 3 2 3 22 2" xfId="11440"/>
    <cellStyle name="Calculation 3 3 2 3 22 2 2" xfId="35267"/>
    <cellStyle name="Calculation 3 3 2 3 22 2 3" xfId="46306"/>
    <cellStyle name="Calculation 3 3 2 3 22 2 4" xfId="23353"/>
    <cellStyle name="Calculation 3 3 2 3 22 3" xfId="29696"/>
    <cellStyle name="Calculation 3 3 2 3 22 4" xfId="40704"/>
    <cellStyle name="Calculation 3 3 2 3 22 5" xfId="17751"/>
    <cellStyle name="Calculation 3 3 2 3 23" xfId="6054"/>
    <cellStyle name="Calculation 3 3 2 3 23 2" xfId="11624"/>
    <cellStyle name="Calculation 3 3 2 3 23 2 2" xfId="35451"/>
    <cellStyle name="Calculation 3 3 2 3 23 2 3" xfId="46490"/>
    <cellStyle name="Calculation 3 3 2 3 23 2 4" xfId="23537"/>
    <cellStyle name="Calculation 3 3 2 3 23 3" xfId="29906"/>
    <cellStyle name="Calculation 3 3 2 3 23 4" xfId="40921"/>
    <cellStyle name="Calculation 3 3 2 3 23 5" xfId="17968"/>
    <cellStyle name="Calculation 3 3 2 3 24" xfId="6262"/>
    <cellStyle name="Calculation 3 3 2 3 24 2" xfId="11805"/>
    <cellStyle name="Calculation 3 3 2 3 24 2 2" xfId="35632"/>
    <cellStyle name="Calculation 3 3 2 3 24 2 3" xfId="46671"/>
    <cellStyle name="Calculation 3 3 2 3 24 2 4" xfId="23718"/>
    <cellStyle name="Calculation 3 3 2 3 24 3" xfId="30107"/>
    <cellStyle name="Calculation 3 3 2 3 24 4" xfId="41129"/>
    <cellStyle name="Calculation 3 3 2 3 24 5" xfId="18176"/>
    <cellStyle name="Calculation 3 3 2 3 25" xfId="6482"/>
    <cellStyle name="Calculation 3 3 2 3 25 2" xfId="11997"/>
    <cellStyle name="Calculation 3 3 2 3 25 2 2" xfId="35824"/>
    <cellStyle name="Calculation 3 3 2 3 25 2 3" xfId="46863"/>
    <cellStyle name="Calculation 3 3 2 3 25 2 4" xfId="23910"/>
    <cellStyle name="Calculation 3 3 2 3 25 3" xfId="30320"/>
    <cellStyle name="Calculation 3 3 2 3 25 4" xfId="41349"/>
    <cellStyle name="Calculation 3 3 2 3 25 5" xfId="18396"/>
    <cellStyle name="Calculation 3 3 2 3 26" xfId="6708"/>
    <cellStyle name="Calculation 3 3 2 3 26 2" xfId="12190"/>
    <cellStyle name="Calculation 3 3 2 3 26 2 2" xfId="36017"/>
    <cellStyle name="Calculation 3 3 2 3 26 2 3" xfId="47056"/>
    <cellStyle name="Calculation 3 3 2 3 26 2 4" xfId="24103"/>
    <cellStyle name="Calculation 3 3 2 3 26 3" xfId="30537"/>
    <cellStyle name="Calculation 3 3 2 3 26 4" xfId="41575"/>
    <cellStyle name="Calculation 3 3 2 3 26 5" xfId="18622"/>
    <cellStyle name="Calculation 3 3 2 3 27" xfId="818"/>
    <cellStyle name="Calculation 3 3 2 3 27 2" xfId="7125"/>
    <cellStyle name="Calculation 3 3 2 3 27 2 2" xfId="30952"/>
    <cellStyle name="Calculation 3 3 2 3 27 2 3" xfId="41991"/>
    <cellStyle name="Calculation 3 3 2 3 27 2 4" xfId="19038"/>
    <cellStyle name="Calculation 3 3 2 3 27 3" xfId="24809"/>
    <cellStyle name="Calculation 3 3 2 3 27 4" xfId="28582"/>
    <cellStyle name="Calculation 3 3 2 3 27 5" xfId="12732"/>
    <cellStyle name="Calculation 3 3 2 3 28" xfId="6908"/>
    <cellStyle name="Calculation 3 3 2 3 28 2" xfId="30735"/>
    <cellStyle name="Calculation 3 3 2 3 28 3" xfId="41774"/>
    <cellStyle name="Calculation 3 3 2 3 28 4" xfId="18821"/>
    <cellStyle name="Calculation 3 3 2 3 29" xfId="24590"/>
    <cellStyle name="Calculation 3 3 2 3 3" xfId="1456"/>
    <cellStyle name="Calculation 3 3 2 3 3 2" xfId="7661"/>
    <cellStyle name="Calculation 3 3 2 3 3 2 2" xfId="31488"/>
    <cellStyle name="Calculation 3 3 2 3 3 2 3" xfId="42527"/>
    <cellStyle name="Calculation 3 3 2 3 3 2 4" xfId="19574"/>
    <cellStyle name="Calculation 3 3 2 3 3 3" xfId="25425"/>
    <cellStyle name="Calculation 3 3 2 3 3 4" xfId="36323"/>
    <cellStyle name="Calculation 3 3 2 3 3 5" xfId="13370"/>
    <cellStyle name="Calculation 3 3 2 3 30" xfId="26433"/>
    <cellStyle name="Calculation 3 3 2 3 31" xfId="12513"/>
    <cellStyle name="Calculation 3 3 2 3 4" xfId="1688"/>
    <cellStyle name="Calculation 3 3 2 3 4 2" xfId="7859"/>
    <cellStyle name="Calculation 3 3 2 3 4 2 2" xfId="31686"/>
    <cellStyle name="Calculation 3 3 2 3 4 2 3" xfId="42725"/>
    <cellStyle name="Calculation 3 3 2 3 4 2 4" xfId="19772"/>
    <cellStyle name="Calculation 3 3 2 3 4 3" xfId="25649"/>
    <cellStyle name="Calculation 3 3 2 3 4 4" xfId="36555"/>
    <cellStyle name="Calculation 3 3 2 3 4 5" xfId="13602"/>
    <cellStyle name="Calculation 3 3 2 3 5" xfId="1899"/>
    <cellStyle name="Calculation 3 3 2 3 5 2" xfId="8043"/>
    <cellStyle name="Calculation 3 3 2 3 5 2 2" xfId="31870"/>
    <cellStyle name="Calculation 3 3 2 3 5 2 3" xfId="42909"/>
    <cellStyle name="Calculation 3 3 2 3 5 2 4" xfId="19956"/>
    <cellStyle name="Calculation 3 3 2 3 5 3" xfId="25853"/>
    <cellStyle name="Calculation 3 3 2 3 5 4" xfId="36766"/>
    <cellStyle name="Calculation 3 3 2 3 5 5" xfId="13813"/>
    <cellStyle name="Calculation 3 3 2 3 6" xfId="2130"/>
    <cellStyle name="Calculation 3 3 2 3 6 2" xfId="8244"/>
    <cellStyle name="Calculation 3 3 2 3 6 2 2" xfId="32071"/>
    <cellStyle name="Calculation 3 3 2 3 6 2 3" xfId="43110"/>
    <cellStyle name="Calculation 3 3 2 3 6 2 4" xfId="20157"/>
    <cellStyle name="Calculation 3 3 2 3 6 3" xfId="26078"/>
    <cellStyle name="Calculation 3 3 2 3 6 4" xfId="36997"/>
    <cellStyle name="Calculation 3 3 2 3 6 5" xfId="14044"/>
    <cellStyle name="Calculation 3 3 2 3 7" xfId="2355"/>
    <cellStyle name="Calculation 3 3 2 3 7 2" xfId="8435"/>
    <cellStyle name="Calculation 3 3 2 3 7 2 2" xfId="32262"/>
    <cellStyle name="Calculation 3 3 2 3 7 2 3" xfId="43301"/>
    <cellStyle name="Calculation 3 3 2 3 7 2 4" xfId="20348"/>
    <cellStyle name="Calculation 3 3 2 3 7 3" xfId="26295"/>
    <cellStyle name="Calculation 3 3 2 3 7 4" xfId="37222"/>
    <cellStyle name="Calculation 3 3 2 3 7 5" xfId="14269"/>
    <cellStyle name="Calculation 3 3 2 3 8" xfId="2569"/>
    <cellStyle name="Calculation 3 3 2 3 8 2" xfId="8621"/>
    <cellStyle name="Calculation 3 3 2 3 8 2 2" xfId="32448"/>
    <cellStyle name="Calculation 3 3 2 3 8 2 3" xfId="43487"/>
    <cellStyle name="Calculation 3 3 2 3 8 2 4" xfId="20534"/>
    <cellStyle name="Calculation 3 3 2 3 8 3" xfId="26504"/>
    <cellStyle name="Calculation 3 3 2 3 8 4" xfId="37436"/>
    <cellStyle name="Calculation 3 3 2 3 8 5" xfId="14483"/>
    <cellStyle name="Calculation 3 3 2 3 9" xfId="2787"/>
    <cellStyle name="Calculation 3 3 2 3 9 2" xfId="8805"/>
    <cellStyle name="Calculation 3 3 2 3 9 2 2" xfId="32632"/>
    <cellStyle name="Calculation 3 3 2 3 9 2 3" xfId="43671"/>
    <cellStyle name="Calculation 3 3 2 3 9 2 4" xfId="20718"/>
    <cellStyle name="Calculation 3 3 2 3 9 3" xfId="26716"/>
    <cellStyle name="Calculation 3 3 2 3 9 4" xfId="37654"/>
    <cellStyle name="Calculation 3 3 2 3 9 5" xfId="14701"/>
    <cellStyle name="Calculation 3 3 2 30" xfId="6752"/>
    <cellStyle name="Calculation 3 3 2 30 2" xfId="12226"/>
    <cellStyle name="Calculation 3 3 2 30 2 2" xfId="36053"/>
    <cellStyle name="Calculation 3 3 2 30 2 3" xfId="47092"/>
    <cellStyle name="Calculation 3 3 2 30 2 4" xfId="24139"/>
    <cellStyle name="Calculation 3 3 2 30 3" xfId="30580"/>
    <cellStyle name="Calculation 3 3 2 30 4" xfId="41619"/>
    <cellStyle name="Calculation 3 3 2 30 5" xfId="18666"/>
    <cellStyle name="Calculation 3 3 2 31" xfId="6797"/>
    <cellStyle name="Calculation 3 3 2 31 2" xfId="12266"/>
    <cellStyle name="Calculation 3 3 2 31 2 2" xfId="36093"/>
    <cellStyle name="Calculation 3 3 2 31 2 3" xfId="47132"/>
    <cellStyle name="Calculation 3 3 2 31 2 4" xfId="24179"/>
    <cellStyle name="Calculation 3 3 2 31 3" xfId="30624"/>
    <cellStyle name="Calculation 3 3 2 31 4" xfId="41664"/>
    <cellStyle name="Calculation 3 3 2 31 5" xfId="18711"/>
    <cellStyle name="Calculation 3 3 2 32" xfId="674"/>
    <cellStyle name="Calculation 3 3 2 32 2" xfId="6981"/>
    <cellStyle name="Calculation 3 3 2 32 2 2" xfId="30808"/>
    <cellStyle name="Calculation 3 3 2 32 2 3" xfId="41847"/>
    <cellStyle name="Calculation 3 3 2 32 2 4" xfId="18894"/>
    <cellStyle name="Calculation 3 3 2 32 3" xfId="24665"/>
    <cellStyle name="Calculation 3 3 2 32 4" xfId="29093"/>
    <cellStyle name="Calculation 3 3 2 32 5" xfId="12588"/>
    <cellStyle name="Calculation 3 3 2 33" xfId="24429"/>
    <cellStyle name="Calculation 3 3 2 34" xfId="27577"/>
    <cellStyle name="Calculation 3 3 2 35" xfId="12347"/>
    <cellStyle name="Calculation 3 3 2 4" xfId="472"/>
    <cellStyle name="Calculation 3 3 2 4 10" xfId="2866"/>
    <cellStyle name="Calculation 3 3 2 4 10 2" xfId="8878"/>
    <cellStyle name="Calculation 3 3 2 4 10 2 2" xfId="32705"/>
    <cellStyle name="Calculation 3 3 2 4 10 2 3" xfId="43744"/>
    <cellStyle name="Calculation 3 3 2 4 10 2 4" xfId="20791"/>
    <cellStyle name="Calculation 3 3 2 4 10 3" xfId="26795"/>
    <cellStyle name="Calculation 3 3 2 4 10 4" xfId="37733"/>
    <cellStyle name="Calculation 3 3 2 4 10 5" xfId="14780"/>
    <cellStyle name="Calculation 3 3 2 4 11" xfId="3134"/>
    <cellStyle name="Calculation 3 3 2 4 11 2" xfId="9107"/>
    <cellStyle name="Calculation 3 3 2 4 11 2 2" xfId="32934"/>
    <cellStyle name="Calculation 3 3 2 4 11 2 3" xfId="43973"/>
    <cellStyle name="Calculation 3 3 2 4 11 2 4" xfId="21020"/>
    <cellStyle name="Calculation 3 3 2 4 11 3" xfId="27058"/>
    <cellStyle name="Calculation 3 3 2 4 11 4" xfId="38001"/>
    <cellStyle name="Calculation 3 3 2 4 11 5" xfId="15048"/>
    <cellStyle name="Calculation 3 3 2 4 12" xfId="3378"/>
    <cellStyle name="Calculation 3 3 2 4 12 2" xfId="9319"/>
    <cellStyle name="Calculation 3 3 2 4 12 2 2" xfId="33146"/>
    <cellStyle name="Calculation 3 3 2 4 12 2 3" xfId="44185"/>
    <cellStyle name="Calculation 3 3 2 4 12 2 4" xfId="21232"/>
    <cellStyle name="Calculation 3 3 2 4 12 3" xfId="27299"/>
    <cellStyle name="Calculation 3 3 2 4 12 4" xfId="38245"/>
    <cellStyle name="Calculation 3 3 2 4 12 5" xfId="15292"/>
    <cellStyle name="Calculation 3 3 2 4 13" xfId="3623"/>
    <cellStyle name="Calculation 3 3 2 4 13 2" xfId="9532"/>
    <cellStyle name="Calculation 3 3 2 4 13 2 2" xfId="33359"/>
    <cellStyle name="Calculation 3 3 2 4 13 2 3" xfId="44398"/>
    <cellStyle name="Calculation 3 3 2 4 13 2 4" xfId="21445"/>
    <cellStyle name="Calculation 3 3 2 4 13 3" xfId="27539"/>
    <cellStyle name="Calculation 3 3 2 4 13 4" xfId="38490"/>
    <cellStyle name="Calculation 3 3 2 4 13 5" xfId="15537"/>
    <cellStyle name="Calculation 3 3 2 4 14" xfId="3871"/>
    <cellStyle name="Calculation 3 3 2 4 14 2" xfId="9746"/>
    <cellStyle name="Calculation 3 3 2 4 14 2 2" xfId="33573"/>
    <cellStyle name="Calculation 3 3 2 4 14 2 3" xfId="44612"/>
    <cellStyle name="Calculation 3 3 2 4 14 2 4" xfId="21659"/>
    <cellStyle name="Calculation 3 3 2 4 14 3" xfId="27783"/>
    <cellStyle name="Calculation 3 3 2 4 14 4" xfId="38738"/>
    <cellStyle name="Calculation 3 3 2 4 14 5" xfId="15785"/>
    <cellStyle name="Calculation 3 3 2 4 15" xfId="4115"/>
    <cellStyle name="Calculation 3 3 2 4 15 2" xfId="9957"/>
    <cellStyle name="Calculation 3 3 2 4 15 2 2" xfId="33784"/>
    <cellStyle name="Calculation 3 3 2 4 15 2 3" xfId="44823"/>
    <cellStyle name="Calculation 3 3 2 4 15 2 4" xfId="21870"/>
    <cellStyle name="Calculation 3 3 2 4 15 3" xfId="28022"/>
    <cellStyle name="Calculation 3 3 2 4 15 4" xfId="38982"/>
    <cellStyle name="Calculation 3 3 2 4 15 5" xfId="16029"/>
    <cellStyle name="Calculation 3 3 2 4 16" xfId="4357"/>
    <cellStyle name="Calculation 3 3 2 4 16 2" xfId="10167"/>
    <cellStyle name="Calculation 3 3 2 4 16 2 2" xfId="33994"/>
    <cellStyle name="Calculation 3 3 2 4 16 2 3" xfId="45033"/>
    <cellStyle name="Calculation 3 3 2 4 16 2 4" xfId="22080"/>
    <cellStyle name="Calculation 3 3 2 4 16 3" xfId="28259"/>
    <cellStyle name="Calculation 3 3 2 4 16 4" xfId="39224"/>
    <cellStyle name="Calculation 3 3 2 4 16 5" xfId="16271"/>
    <cellStyle name="Calculation 3 3 2 4 17" xfId="4578"/>
    <cellStyle name="Calculation 3 3 2 4 17 2" xfId="10354"/>
    <cellStyle name="Calculation 3 3 2 4 17 2 2" xfId="34181"/>
    <cellStyle name="Calculation 3 3 2 4 17 2 3" xfId="45220"/>
    <cellStyle name="Calculation 3 3 2 4 17 2 4" xfId="22267"/>
    <cellStyle name="Calculation 3 3 2 4 17 3" xfId="28474"/>
    <cellStyle name="Calculation 3 3 2 4 17 4" xfId="39445"/>
    <cellStyle name="Calculation 3 3 2 4 17 5" xfId="16492"/>
    <cellStyle name="Calculation 3 3 2 4 18" xfId="4788"/>
    <cellStyle name="Calculation 3 3 2 4 18 2" xfId="10537"/>
    <cellStyle name="Calculation 3 3 2 4 18 2 2" xfId="34364"/>
    <cellStyle name="Calculation 3 3 2 4 18 2 3" xfId="45403"/>
    <cellStyle name="Calculation 3 3 2 4 18 2 4" xfId="22450"/>
    <cellStyle name="Calculation 3 3 2 4 18 3" xfId="28678"/>
    <cellStyle name="Calculation 3 3 2 4 18 4" xfId="39655"/>
    <cellStyle name="Calculation 3 3 2 4 18 5" xfId="16702"/>
    <cellStyle name="Calculation 3 3 2 4 19" xfId="5023"/>
    <cellStyle name="Calculation 3 3 2 4 19 2" xfId="10742"/>
    <cellStyle name="Calculation 3 3 2 4 19 2 2" xfId="34569"/>
    <cellStyle name="Calculation 3 3 2 4 19 2 3" xfId="45608"/>
    <cellStyle name="Calculation 3 3 2 4 19 2 4" xfId="22655"/>
    <cellStyle name="Calculation 3 3 2 4 19 3" xfId="28907"/>
    <cellStyle name="Calculation 3 3 2 4 19 4" xfId="39890"/>
    <cellStyle name="Calculation 3 3 2 4 19 5" xfId="16937"/>
    <cellStyle name="Calculation 3 3 2 4 2" xfId="1116"/>
    <cellStyle name="Calculation 3 3 2 4 2 2" xfId="7369"/>
    <cellStyle name="Calculation 3 3 2 4 2 2 2" xfId="31196"/>
    <cellStyle name="Calculation 3 3 2 4 2 2 3" xfId="42235"/>
    <cellStyle name="Calculation 3 3 2 4 2 2 4" xfId="19282"/>
    <cellStyle name="Calculation 3 3 2 4 2 3" xfId="25097"/>
    <cellStyle name="Calculation 3 3 2 4 2 4" xfId="24226"/>
    <cellStyle name="Calculation 3 3 2 4 2 5" xfId="13030"/>
    <cellStyle name="Calculation 3 3 2 4 20" xfId="5244"/>
    <cellStyle name="Calculation 3 3 2 4 20 2" xfId="10929"/>
    <cellStyle name="Calculation 3 3 2 4 20 2 2" xfId="34756"/>
    <cellStyle name="Calculation 3 3 2 4 20 2 3" xfId="45795"/>
    <cellStyle name="Calculation 3 3 2 4 20 2 4" xfId="22842"/>
    <cellStyle name="Calculation 3 3 2 4 20 3" xfId="29121"/>
    <cellStyle name="Calculation 3 3 2 4 20 4" xfId="40111"/>
    <cellStyle name="Calculation 3 3 2 4 20 5" xfId="17158"/>
    <cellStyle name="Calculation 3 3 2 4 21" xfId="5477"/>
    <cellStyle name="Calculation 3 3 2 4 21 2" xfId="11132"/>
    <cellStyle name="Calculation 3 3 2 4 21 2 2" xfId="34959"/>
    <cellStyle name="Calculation 3 3 2 4 21 2 3" xfId="45998"/>
    <cellStyle name="Calculation 3 3 2 4 21 2 4" xfId="23045"/>
    <cellStyle name="Calculation 3 3 2 4 21 3" xfId="29348"/>
    <cellStyle name="Calculation 3 3 2 4 21 4" xfId="40344"/>
    <cellStyle name="Calculation 3 3 2 4 21 5" xfId="17391"/>
    <cellStyle name="Calculation 3 3 2 4 22" xfId="5710"/>
    <cellStyle name="Calculation 3 3 2 4 22 2" xfId="11333"/>
    <cellStyle name="Calculation 3 3 2 4 22 2 2" xfId="35160"/>
    <cellStyle name="Calculation 3 3 2 4 22 2 3" xfId="46199"/>
    <cellStyle name="Calculation 3 3 2 4 22 2 4" xfId="23246"/>
    <cellStyle name="Calculation 3 3 2 4 22 3" xfId="29574"/>
    <cellStyle name="Calculation 3 3 2 4 22 4" xfId="40577"/>
    <cellStyle name="Calculation 3 3 2 4 22 5" xfId="17624"/>
    <cellStyle name="Calculation 3 3 2 4 23" xfId="5927"/>
    <cellStyle name="Calculation 3 3 2 4 23 2" xfId="11517"/>
    <cellStyle name="Calculation 3 3 2 4 23 2 2" xfId="35344"/>
    <cellStyle name="Calculation 3 3 2 4 23 2 3" xfId="46383"/>
    <cellStyle name="Calculation 3 3 2 4 23 2 4" xfId="23430"/>
    <cellStyle name="Calculation 3 3 2 4 23 3" xfId="29785"/>
    <cellStyle name="Calculation 3 3 2 4 23 4" xfId="40794"/>
    <cellStyle name="Calculation 3 3 2 4 23 5" xfId="17841"/>
    <cellStyle name="Calculation 3 3 2 4 24" xfId="6135"/>
    <cellStyle name="Calculation 3 3 2 4 24 2" xfId="11698"/>
    <cellStyle name="Calculation 3 3 2 4 24 2 2" xfId="35525"/>
    <cellStyle name="Calculation 3 3 2 4 24 2 3" xfId="46564"/>
    <cellStyle name="Calculation 3 3 2 4 24 2 4" xfId="23611"/>
    <cellStyle name="Calculation 3 3 2 4 24 3" xfId="29986"/>
    <cellStyle name="Calculation 3 3 2 4 24 4" xfId="41002"/>
    <cellStyle name="Calculation 3 3 2 4 24 5" xfId="18049"/>
    <cellStyle name="Calculation 3 3 2 4 25" xfId="6355"/>
    <cellStyle name="Calculation 3 3 2 4 25 2" xfId="11890"/>
    <cellStyle name="Calculation 3 3 2 4 25 2 2" xfId="35717"/>
    <cellStyle name="Calculation 3 3 2 4 25 2 3" xfId="46756"/>
    <cellStyle name="Calculation 3 3 2 4 25 2 4" xfId="23803"/>
    <cellStyle name="Calculation 3 3 2 4 25 3" xfId="30199"/>
    <cellStyle name="Calculation 3 3 2 4 25 4" xfId="41222"/>
    <cellStyle name="Calculation 3 3 2 4 25 5" xfId="18269"/>
    <cellStyle name="Calculation 3 3 2 4 26" xfId="711"/>
    <cellStyle name="Calculation 3 3 2 4 26 2" xfId="7018"/>
    <cellStyle name="Calculation 3 3 2 4 26 2 2" xfId="30845"/>
    <cellStyle name="Calculation 3 3 2 4 26 2 3" xfId="41884"/>
    <cellStyle name="Calculation 3 3 2 4 26 2 4" xfId="18931"/>
    <cellStyle name="Calculation 3 3 2 4 26 3" xfId="24702"/>
    <cellStyle name="Calculation 3 3 2 4 26 4" xfId="26572"/>
    <cellStyle name="Calculation 3 3 2 4 26 5" xfId="12625"/>
    <cellStyle name="Calculation 3 3 2 4 27" xfId="24468"/>
    <cellStyle name="Calculation 3 3 2 4 28" xfId="26843"/>
    <cellStyle name="Calculation 3 3 2 4 29" xfId="12386"/>
    <cellStyle name="Calculation 3 3 2 4 3" xfId="1329"/>
    <cellStyle name="Calculation 3 3 2 4 3 2" xfId="7554"/>
    <cellStyle name="Calculation 3 3 2 4 3 2 2" xfId="31381"/>
    <cellStyle name="Calculation 3 3 2 4 3 2 3" xfId="42420"/>
    <cellStyle name="Calculation 3 3 2 4 3 2 4" xfId="19467"/>
    <cellStyle name="Calculation 3 3 2 4 3 3" xfId="25304"/>
    <cellStyle name="Calculation 3 3 2 4 3 4" xfId="36196"/>
    <cellStyle name="Calculation 3 3 2 4 3 5" xfId="13243"/>
    <cellStyle name="Calculation 3 3 2 4 4" xfId="1561"/>
    <cellStyle name="Calculation 3 3 2 4 4 2" xfId="7752"/>
    <cellStyle name="Calculation 3 3 2 4 4 2 2" xfId="31579"/>
    <cellStyle name="Calculation 3 3 2 4 4 2 3" xfId="42618"/>
    <cellStyle name="Calculation 3 3 2 4 4 2 4" xfId="19665"/>
    <cellStyle name="Calculation 3 3 2 4 4 3" xfId="25528"/>
    <cellStyle name="Calculation 3 3 2 4 4 4" xfId="36428"/>
    <cellStyle name="Calculation 3 3 2 4 4 5" xfId="13475"/>
    <cellStyle name="Calculation 3 3 2 4 5" xfId="1772"/>
    <cellStyle name="Calculation 3 3 2 4 5 2" xfId="7936"/>
    <cellStyle name="Calculation 3 3 2 4 5 2 2" xfId="31763"/>
    <cellStyle name="Calculation 3 3 2 4 5 2 3" xfId="42802"/>
    <cellStyle name="Calculation 3 3 2 4 5 2 4" xfId="19849"/>
    <cellStyle name="Calculation 3 3 2 4 5 3" xfId="25732"/>
    <cellStyle name="Calculation 3 3 2 4 5 4" xfId="36639"/>
    <cellStyle name="Calculation 3 3 2 4 5 5" xfId="13686"/>
    <cellStyle name="Calculation 3 3 2 4 6" xfId="2003"/>
    <cellStyle name="Calculation 3 3 2 4 6 2" xfId="8137"/>
    <cellStyle name="Calculation 3 3 2 4 6 2 2" xfId="31964"/>
    <cellStyle name="Calculation 3 3 2 4 6 2 3" xfId="43003"/>
    <cellStyle name="Calculation 3 3 2 4 6 2 4" xfId="20050"/>
    <cellStyle name="Calculation 3 3 2 4 6 3" xfId="25956"/>
    <cellStyle name="Calculation 3 3 2 4 6 4" xfId="36870"/>
    <cellStyle name="Calculation 3 3 2 4 6 5" xfId="13917"/>
    <cellStyle name="Calculation 3 3 2 4 7" xfId="2228"/>
    <cellStyle name="Calculation 3 3 2 4 7 2" xfId="8328"/>
    <cellStyle name="Calculation 3 3 2 4 7 2 2" xfId="32155"/>
    <cellStyle name="Calculation 3 3 2 4 7 2 3" xfId="43194"/>
    <cellStyle name="Calculation 3 3 2 4 7 2 4" xfId="20241"/>
    <cellStyle name="Calculation 3 3 2 4 7 3" xfId="26174"/>
    <cellStyle name="Calculation 3 3 2 4 7 4" xfId="37095"/>
    <cellStyle name="Calculation 3 3 2 4 7 5" xfId="14142"/>
    <cellStyle name="Calculation 3 3 2 4 8" xfId="2442"/>
    <cellStyle name="Calculation 3 3 2 4 8 2" xfId="8514"/>
    <cellStyle name="Calculation 3 3 2 4 8 2 2" xfId="32341"/>
    <cellStyle name="Calculation 3 3 2 4 8 2 3" xfId="43380"/>
    <cellStyle name="Calculation 3 3 2 4 8 2 4" xfId="20427"/>
    <cellStyle name="Calculation 3 3 2 4 8 3" xfId="26382"/>
    <cellStyle name="Calculation 3 3 2 4 8 4" xfId="37309"/>
    <cellStyle name="Calculation 3 3 2 4 8 5" xfId="14356"/>
    <cellStyle name="Calculation 3 3 2 4 9" xfId="2662"/>
    <cellStyle name="Calculation 3 3 2 4 9 2" xfId="8700"/>
    <cellStyle name="Calculation 3 3 2 4 9 2 2" xfId="32527"/>
    <cellStyle name="Calculation 3 3 2 4 9 2 3" xfId="43566"/>
    <cellStyle name="Calculation 3 3 2 4 9 2 4" xfId="20613"/>
    <cellStyle name="Calculation 3 3 2 4 9 3" xfId="26596"/>
    <cellStyle name="Calculation 3 3 2 4 9 4" xfId="37529"/>
    <cellStyle name="Calculation 3 3 2 4 9 5" xfId="14576"/>
    <cellStyle name="Calculation 3 3 2 5" xfId="1077"/>
    <cellStyle name="Calculation 3 3 2 5 2" xfId="7332"/>
    <cellStyle name="Calculation 3 3 2 5 2 2" xfId="31159"/>
    <cellStyle name="Calculation 3 3 2 5 2 3" xfId="42198"/>
    <cellStyle name="Calculation 3 3 2 5 2 4" xfId="19245"/>
    <cellStyle name="Calculation 3 3 2 5 3" xfId="25058"/>
    <cellStyle name="Calculation 3 3 2 5 4" xfId="24208"/>
    <cellStyle name="Calculation 3 3 2 5 5" xfId="12991"/>
    <cellStyle name="Calculation 3 3 2 6" xfId="1290"/>
    <cellStyle name="Calculation 3 3 2 6 2" xfId="7517"/>
    <cellStyle name="Calculation 3 3 2 6 2 2" xfId="31344"/>
    <cellStyle name="Calculation 3 3 2 6 2 3" xfId="42383"/>
    <cellStyle name="Calculation 3 3 2 6 2 4" xfId="19430"/>
    <cellStyle name="Calculation 3 3 2 6 3" xfId="25265"/>
    <cellStyle name="Calculation 3 3 2 6 4" xfId="36157"/>
    <cellStyle name="Calculation 3 3 2 6 5" xfId="13204"/>
    <cellStyle name="Calculation 3 3 2 7" xfId="1522"/>
    <cellStyle name="Calculation 3 3 2 7 2" xfId="7715"/>
    <cellStyle name="Calculation 3 3 2 7 2 2" xfId="31542"/>
    <cellStyle name="Calculation 3 3 2 7 2 3" xfId="42581"/>
    <cellStyle name="Calculation 3 3 2 7 2 4" xfId="19628"/>
    <cellStyle name="Calculation 3 3 2 7 3" xfId="25489"/>
    <cellStyle name="Calculation 3 3 2 7 4" xfId="36389"/>
    <cellStyle name="Calculation 3 3 2 7 5" xfId="13436"/>
    <cellStyle name="Calculation 3 3 2 8" xfId="1733"/>
    <cellStyle name="Calculation 3 3 2 8 2" xfId="7899"/>
    <cellStyle name="Calculation 3 3 2 8 2 2" xfId="31726"/>
    <cellStyle name="Calculation 3 3 2 8 2 3" xfId="42765"/>
    <cellStyle name="Calculation 3 3 2 8 2 4" xfId="19812"/>
    <cellStyle name="Calculation 3 3 2 8 3" xfId="25693"/>
    <cellStyle name="Calculation 3 3 2 8 4" xfId="36600"/>
    <cellStyle name="Calculation 3 3 2 8 5" xfId="13647"/>
    <cellStyle name="Calculation 3 3 2 9" xfId="1964"/>
    <cellStyle name="Calculation 3 3 2 9 2" xfId="8100"/>
    <cellStyle name="Calculation 3 3 2 9 2 2" xfId="31927"/>
    <cellStyle name="Calculation 3 3 2 9 2 3" xfId="42966"/>
    <cellStyle name="Calculation 3 3 2 9 2 4" xfId="20013"/>
    <cellStyle name="Calculation 3 3 2 9 3" xfId="25917"/>
    <cellStyle name="Calculation 3 3 2 9 4" xfId="36831"/>
    <cellStyle name="Calculation 3 3 2 9 5" xfId="13878"/>
    <cellStyle name="Calculation 3 3 20" xfId="12307"/>
    <cellStyle name="Calculation 3 3 3" xfId="501"/>
    <cellStyle name="Calculation 3 3 3 10" xfId="2895"/>
    <cellStyle name="Calculation 3 3 3 10 2" xfId="8904"/>
    <cellStyle name="Calculation 3 3 3 10 2 2" xfId="32731"/>
    <cellStyle name="Calculation 3 3 3 10 2 3" xfId="43770"/>
    <cellStyle name="Calculation 3 3 3 10 2 4" xfId="20817"/>
    <cellStyle name="Calculation 3 3 3 10 3" xfId="26822"/>
    <cellStyle name="Calculation 3 3 3 10 4" xfId="37762"/>
    <cellStyle name="Calculation 3 3 3 10 5" xfId="14809"/>
    <cellStyle name="Calculation 3 3 3 11" xfId="3163"/>
    <cellStyle name="Calculation 3 3 3 11 2" xfId="9133"/>
    <cellStyle name="Calculation 3 3 3 11 2 2" xfId="32960"/>
    <cellStyle name="Calculation 3 3 3 11 2 3" xfId="43999"/>
    <cellStyle name="Calculation 3 3 3 11 2 4" xfId="21046"/>
    <cellStyle name="Calculation 3 3 3 11 3" xfId="27086"/>
    <cellStyle name="Calculation 3 3 3 11 4" xfId="38030"/>
    <cellStyle name="Calculation 3 3 3 11 5" xfId="15077"/>
    <cellStyle name="Calculation 3 3 3 12" xfId="3407"/>
    <cellStyle name="Calculation 3 3 3 12 2" xfId="9345"/>
    <cellStyle name="Calculation 3 3 3 12 2 2" xfId="33172"/>
    <cellStyle name="Calculation 3 3 3 12 2 3" xfId="44211"/>
    <cellStyle name="Calculation 3 3 3 12 2 4" xfId="21258"/>
    <cellStyle name="Calculation 3 3 3 12 3" xfId="27326"/>
    <cellStyle name="Calculation 3 3 3 12 4" xfId="38274"/>
    <cellStyle name="Calculation 3 3 3 12 5" xfId="15321"/>
    <cellStyle name="Calculation 3 3 3 13" xfId="3652"/>
    <cellStyle name="Calculation 3 3 3 13 2" xfId="9558"/>
    <cellStyle name="Calculation 3 3 3 13 2 2" xfId="33385"/>
    <cellStyle name="Calculation 3 3 3 13 2 3" xfId="44424"/>
    <cellStyle name="Calculation 3 3 3 13 2 4" xfId="21471"/>
    <cellStyle name="Calculation 3 3 3 13 3" xfId="27566"/>
    <cellStyle name="Calculation 3 3 3 13 4" xfId="38519"/>
    <cellStyle name="Calculation 3 3 3 13 5" xfId="15566"/>
    <cellStyle name="Calculation 3 3 3 14" xfId="3900"/>
    <cellStyle name="Calculation 3 3 3 14 2" xfId="9772"/>
    <cellStyle name="Calculation 3 3 3 14 2 2" xfId="33599"/>
    <cellStyle name="Calculation 3 3 3 14 2 3" xfId="44638"/>
    <cellStyle name="Calculation 3 3 3 14 2 4" xfId="21685"/>
    <cellStyle name="Calculation 3 3 3 14 3" xfId="27810"/>
    <cellStyle name="Calculation 3 3 3 14 4" xfId="38767"/>
    <cellStyle name="Calculation 3 3 3 14 5" xfId="15814"/>
    <cellStyle name="Calculation 3 3 3 15" xfId="4144"/>
    <cellStyle name="Calculation 3 3 3 15 2" xfId="9983"/>
    <cellStyle name="Calculation 3 3 3 15 2 2" xfId="33810"/>
    <cellStyle name="Calculation 3 3 3 15 2 3" xfId="44849"/>
    <cellStyle name="Calculation 3 3 3 15 2 4" xfId="21896"/>
    <cellStyle name="Calculation 3 3 3 15 3" xfId="28049"/>
    <cellStyle name="Calculation 3 3 3 15 4" xfId="39011"/>
    <cellStyle name="Calculation 3 3 3 15 5" xfId="16058"/>
    <cellStyle name="Calculation 3 3 3 16" xfId="4386"/>
    <cellStyle name="Calculation 3 3 3 16 2" xfId="10193"/>
    <cellStyle name="Calculation 3 3 3 16 2 2" xfId="34020"/>
    <cellStyle name="Calculation 3 3 3 16 2 3" xfId="45059"/>
    <cellStyle name="Calculation 3 3 3 16 2 4" xfId="22106"/>
    <cellStyle name="Calculation 3 3 3 16 3" xfId="28286"/>
    <cellStyle name="Calculation 3 3 3 16 4" xfId="39253"/>
    <cellStyle name="Calculation 3 3 3 16 5" xfId="16300"/>
    <cellStyle name="Calculation 3 3 3 17" xfId="4607"/>
    <cellStyle name="Calculation 3 3 3 17 2" xfId="10380"/>
    <cellStyle name="Calculation 3 3 3 17 2 2" xfId="34207"/>
    <cellStyle name="Calculation 3 3 3 17 2 3" xfId="45246"/>
    <cellStyle name="Calculation 3 3 3 17 2 4" xfId="22293"/>
    <cellStyle name="Calculation 3 3 3 17 3" xfId="28501"/>
    <cellStyle name="Calculation 3 3 3 17 4" xfId="39474"/>
    <cellStyle name="Calculation 3 3 3 17 5" xfId="16521"/>
    <cellStyle name="Calculation 3 3 3 18" xfId="4817"/>
    <cellStyle name="Calculation 3 3 3 18 2" xfId="10563"/>
    <cellStyle name="Calculation 3 3 3 18 2 2" xfId="34390"/>
    <cellStyle name="Calculation 3 3 3 18 2 3" xfId="45429"/>
    <cellStyle name="Calculation 3 3 3 18 2 4" xfId="22476"/>
    <cellStyle name="Calculation 3 3 3 18 3" xfId="28705"/>
    <cellStyle name="Calculation 3 3 3 18 4" xfId="39684"/>
    <cellStyle name="Calculation 3 3 3 18 5" xfId="16731"/>
    <cellStyle name="Calculation 3 3 3 19" xfId="5052"/>
    <cellStyle name="Calculation 3 3 3 19 2" xfId="10768"/>
    <cellStyle name="Calculation 3 3 3 19 2 2" xfId="34595"/>
    <cellStyle name="Calculation 3 3 3 19 2 3" xfId="45634"/>
    <cellStyle name="Calculation 3 3 3 19 2 4" xfId="22681"/>
    <cellStyle name="Calculation 3 3 3 19 3" xfId="28934"/>
    <cellStyle name="Calculation 3 3 3 19 4" xfId="39919"/>
    <cellStyle name="Calculation 3 3 3 19 5" xfId="16966"/>
    <cellStyle name="Calculation 3 3 3 2" xfId="1145"/>
    <cellStyle name="Calculation 3 3 3 2 2" xfId="7395"/>
    <cellStyle name="Calculation 3 3 3 2 2 2" xfId="31222"/>
    <cellStyle name="Calculation 3 3 3 2 2 3" xfId="42261"/>
    <cellStyle name="Calculation 3 3 3 2 2 4" xfId="19308"/>
    <cellStyle name="Calculation 3 3 3 2 3" xfId="25124"/>
    <cellStyle name="Calculation 3 3 3 2 4" xfId="24357"/>
    <cellStyle name="Calculation 3 3 3 2 5" xfId="13059"/>
    <cellStyle name="Calculation 3 3 3 20" xfId="5273"/>
    <cellStyle name="Calculation 3 3 3 20 2" xfId="10955"/>
    <cellStyle name="Calculation 3 3 3 20 2 2" xfId="34782"/>
    <cellStyle name="Calculation 3 3 3 20 2 3" xfId="45821"/>
    <cellStyle name="Calculation 3 3 3 20 2 4" xfId="22868"/>
    <cellStyle name="Calculation 3 3 3 20 3" xfId="29148"/>
    <cellStyle name="Calculation 3 3 3 20 4" xfId="40140"/>
    <cellStyle name="Calculation 3 3 3 20 5" xfId="17187"/>
    <cellStyle name="Calculation 3 3 3 21" xfId="5506"/>
    <cellStyle name="Calculation 3 3 3 21 2" xfId="11158"/>
    <cellStyle name="Calculation 3 3 3 21 2 2" xfId="34985"/>
    <cellStyle name="Calculation 3 3 3 21 2 3" xfId="46024"/>
    <cellStyle name="Calculation 3 3 3 21 2 4" xfId="23071"/>
    <cellStyle name="Calculation 3 3 3 21 3" xfId="29375"/>
    <cellStyle name="Calculation 3 3 3 21 4" xfId="40373"/>
    <cellStyle name="Calculation 3 3 3 21 5" xfId="17420"/>
    <cellStyle name="Calculation 3 3 3 22" xfId="5739"/>
    <cellStyle name="Calculation 3 3 3 22 2" xfId="11359"/>
    <cellStyle name="Calculation 3 3 3 22 2 2" xfId="35186"/>
    <cellStyle name="Calculation 3 3 3 22 2 3" xfId="46225"/>
    <cellStyle name="Calculation 3 3 3 22 2 4" xfId="23272"/>
    <cellStyle name="Calculation 3 3 3 22 3" xfId="29601"/>
    <cellStyle name="Calculation 3 3 3 22 4" xfId="40606"/>
    <cellStyle name="Calculation 3 3 3 22 5" xfId="17653"/>
    <cellStyle name="Calculation 3 3 3 23" xfId="5956"/>
    <cellStyle name="Calculation 3 3 3 23 2" xfId="11543"/>
    <cellStyle name="Calculation 3 3 3 23 2 2" xfId="35370"/>
    <cellStyle name="Calculation 3 3 3 23 2 3" xfId="46409"/>
    <cellStyle name="Calculation 3 3 3 23 2 4" xfId="23456"/>
    <cellStyle name="Calculation 3 3 3 23 3" xfId="29812"/>
    <cellStyle name="Calculation 3 3 3 23 4" xfId="40823"/>
    <cellStyle name="Calculation 3 3 3 23 5" xfId="17870"/>
    <cellStyle name="Calculation 3 3 3 24" xfId="6164"/>
    <cellStyle name="Calculation 3 3 3 24 2" xfId="11724"/>
    <cellStyle name="Calculation 3 3 3 24 2 2" xfId="35551"/>
    <cellStyle name="Calculation 3 3 3 24 2 3" xfId="46590"/>
    <cellStyle name="Calculation 3 3 3 24 2 4" xfId="23637"/>
    <cellStyle name="Calculation 3 3 3 24 3" xfId="30013"/>
    <cellStyle name="Calculation 3 3 3 24 4" xfId="41031"/>
    <cellStyle name="Calculation 3 3 3 24 5" xfId="18078"/>
    <cellStyle name="Calculation 3 3 3 25" xfId="6384"/>
    <cellStyle name="Calculation 3 3 3 25 2" xfId="11916"/>
    <cellStyle name="Calculation 3 3 3 25 2 2" xfId="35743"/>
    <cellStyle name="Calculation 3 3 3 25 2 3" xfId="46782"/>
    <cellStyle name="Calculation 3 3 3 25 2 4" xfId="23829"/>
    <cellStyle name="Calculation 3 3 3 25 3" xfId="30226"/>
    <cellStyle name="Calculation 3 3 3 25 4" xfId="41251"/>
    <cellStyle name="Calculation 3 3 3 25 5" xfId="18298"/>
    <cellStyle name="Calculation 3 3 3 26" xfId="6610"/>
    <cellStyle name="Calculation 3 3 3 26 2" xfId="12109"/>
    <cellStyle name="Calculation 3 3 3 26 2 2" xfId="35936"/>
    <cellStyle name="Calculation 3 3 3 26 2 3" xfId="46975"/>
    <cellStyle name="Calculation 3 3 3 26 2 4" xfId="24022"/>
    <cellStyle name="Calculation 3 3 3 26 3" xfId="30443"/>
    <cellStyle name="Calculation 3 3 3 26 4" xfId="41477"/>
    <cellStyle name="Calculation 3 3 3 26 5" xfId="18524"/>
    <cellStyle name="Calculation 3 3 3 27" xfId="737"/>
    <cellStyle name="Calculation 3 3 3 27 2" xfId="7044"/>
    <cellStyle name="Calculation 3 3 3 27 2 2" xfId="30871"/>
    <cellStyle name="Calculation 3 3 3 27 2 3" xfId="41910"/>
    <cellStyle name="Calculation 3 3 3 27 2 4" xfId="18957"/>
    <cellStyle name="Calculation 3 3 3 27 3" xfId="24728"/>
    <cellStyle name="Calculation 3 3 3 27 4" xfId="30433"/>
    <cellStyle name="Calculation 3 3 3 27 5" xfId="12651"/>
    <cellStyle name="Calculation 3 3 3 28" xfId="6827"/>
    <cellStyle name="Calculation 3 3 3 28 2" xfId="30654"/>
    <cellStyle name="Calculation 3 3 3 28 3" xfId="41693"/>
    <cellStyle name="Calculation 3 3 3 28 4" xfId="18740"/>
    <cellStyle name="Calculation 3 3 3 29" xfId="24495"/>
    <cellStyle name="Calculation 3 3 3 3" xfId="1358"/>
    <cellStyle name="Calculation 3 3 3 3 2" xfId="7580"/>
    <cellStyle name="Calculation 3 3 3 3 2 2" xfId="31407"/>
    <cellStyle name="Calculation 3 3 3 3 2 3" xfId="42446"/>
    <cellStyle name="Calculation 3 3 3 3 2 4" xfId="19493"/>
    <cellStyle name="Calculation 3 3 3 3 3" xfId="25331"/>
    <cellStyle name="Calculation 3 3 3 3 4" xfId="36225"/>
    <cellStyle name="Calculation 3 3 3 3 5" xfId="13272"/>
    <cellStyle name="Calculation 3 3 3 30" xfId="30030"/>
    <cellStyle name="Calculation 3 3 3 31" xfId="12415"/>
    <cellStyle name="Calculation 3 3 3 4" xfId="1590"/>
    <cellStyle name="Calculation 3 3 3 4 2" xfId="7778"/>
    <cellStyle name="Calculation 3 3 3 4 2 2" xfId="31605"/>
    <cellStyle name="Calculation 3 3 3 4 2 3" xfId="42644"/>
    <cellStyle name="Calculation 3 3 3 4 2 4" xfId="19691"/>
    <cellStyle name="Calculation 3 3 3 4 3" xfId="25555"/>
    <cellStyle name="Calculation 3 3 3 4 4" xfId="36457"/>
    <cellStyle name="Calculation 3 3 3 4 5" xfId="13504"/>
    <cellStyle name="Calculation 3 3 3 5" xfId="1801"/>
    <cellStyle name="Calculation 3 3 3 5 2" xfId="7962"/>
    <cellStyle name="Calculation 3 3 3 5 2 2" xfId="31789"/>
    <cellStyle name="Calculation 3 3 3 5 2 3" xfId="42828"/>
    <cellStyle name="Calculation 3 3 3 5 2 4" xfId="19875"/>
    <cellStyle name="Calculation 3 3 3 5 3" xfId="25759"/>
    <cellStyle name="Calculation 3 3 3 5 4" xfId="36668"/>
    <cellStyle name="Calculation 3 3 3 5 5" xfId="13715"/>
    <cellStyle name="Calculation 3 3 3 6" xfId="2032"/>
    <cellStyle name="Calculation 3 3 3 6 2" xfId="8163"/>
    <cellStyle name="Calculation 3 3 3 6 2 2" xfId="31990"/>
    <cellStyle name="Calculation 3 3 3 6 2 3" xfId="43029"/>
    <cellStyle name="Calculation 3 3 3 6 2 4" xfId="20076"/>
    <cellStyle name="Calculation 3 3 3 6 3" xfId="25984"/>
    <cellStyle name="Calculation 3 3 3 6 4" xfId="36899"/>
    <cellStyle name="Calculation 3 3 3 6 5" xfId="13946"/>
    <cellStyle name="Calculation 3 3 3 7" xfId="2257"/>
    <cellStyle name="Calculation 3 3 3 7 2" xfId="8354"/>
    <cellStyle name="Calculation 3 3 3 7 2 2" xfId="32181"/>
    <cellStyle name="Calculation 3 3 3 7 2 3" xfId="43220"/>
    <cellStyle name="Calculation 3 3 3 7 2 4" xfId="20267"/>
    <cellStyle name="Calculation 3 3 3 7 3" xfId="26201"/>
    <cellStyle name="Calculation 3 3 3 7 4" xfId="37124"/>
    <cellStyle name="Calculation 3 3 3 7 5" xfId="14171"/>
    <cellStyle name="Calculation 3 3 3 8" xfId="2471"/>
    <cellStyle name="Calculation 3 3 3 8 2" xfId="8540"/>
    <cellStyle name="Calculation 3 3 3 8 2 2" xfId="32367"/>
    <cellStyle name="Calculation 3 3 3 8 2 3" xfId="43406"/>
    <cellStyle name="Calculation 3 3 3 8 2 4" xfId="20453"/>
    <cellStyle name="Calculation 3 3 3 8 3" xfId="26410"/>
    <cellStyle name="Calculation 3 3 3 8 4" xfId="37338"/>
    <cellStyle name="Calculation 3 3 3 8 5" xfId="14385"/>
    <cellStyle name="Calculation 3 3 3 9" xfId="2689"/>
    <cellStyle name="Calculation 3 3 3 9 2" xfId="8724"/>
    <cellStyle name="Calculation 3 3 3 9 2 2" xfId="32551"/>
    <cellStyle name="Calculation 3 3 3 9 2 3" xfId="43590"/>
    <cellStyle name="Calculation 3 3 3 9 2 4" xfId="20637"/>
    <cellStyle name="Calculation 3 3 3 9 3" xfId="26622"/>
    <cellStyle name="Calculation 3 3 3 9 4" xfId="37556"/>
    <cellStyle name="Calculation 3 3 3 9 5" xfId="14603"/>
    <cellStyle name="Calculation 3 3 4" xfId="953"/>
    <cellStyle name="Calculation 3 3 4 2" xfId="7236"/>
    <cellStyle name="Calculation 3 3 4 2 2" xfId="31063"/>
    <cellStyle name="Calculation 3 3 4 2 3" xfId="42102"/>
    <cellStyle name="Calculation 3 3 4 2 4" xfId="19149"/>
    <cellStyle name="Calculation 3 3 4 3" xfId="24939"/>
    <cellStyle name="Calculation 3 3 4 4" xfId="24517"/>
    <cellStyle name="Calculation 3 3 4 5" xfId="12867"/>
    <cellStyle name="Calculation 3 3 5" xfId="1922"/>
    <cellStyle name="Calculation 3 3 5 2" xfId="8062"/>
    <cellStyle name="Calculation 3 3 5 2 2" xfId="31889"/>
    <cellStyle name="Calculation 3 3 5 2 3" xfId="42928"/>
    <cellStyle name="Calculation 3 3 5 2 4" xfId="19975"/>
    <cellStyle name="Calculation 3 3 5 3" xfId="25876"/>
    <cellStyle name="Calculation 3 3 5 4" xfId="36789"/>
    <cellStyle name="Calculation 3 3 5 5" xfId="13836"/>
    <cellStyle name="Calculation 3 3 6" xfId="894"/>
    <cellStyle name="Calculation 3 3 6 2" xfId="7191"/>
    <cellStyle name="Calculation 3 3 6 2 2" xfId="31018"/>
    <cellStyle name="Calculation 3 3 6 2 3" xfId="42057"/>
    <cellStyle name="Calculation 3 3 6 2 4" xfId="19104"/>
    <cellStyle name="Calculation 3 3 6 3" xfId="24883"/>
    <cellStyle name="Calculation 3 3 6 4" xfId="26991"/>
    <cellStyle name="Calculation 3 3 6 5" xfId="12808"/>
    <cellStyle name="Calculation 3 3 7" xfId="3054"/>
    <cellStyle name="Calculation 3 3 7 2" xfId="9034"/>
    <cellStyle name="Calculation 3 3 7 2 2" xfId="32861"/>
    <cellStyle name="Calculation 3 3 7 2 3" xfId="43900"/>
    <cellStyle name="Calculation 3 3 7 2 4" xfId="20947"/>
    <cellStyle name="Calculation 3 3 7 3" xfId="26978"/>
    <cellStyle name="Calculation 3 3 7 4" xfId="37921"/>
    <cellStyle name="Calculation 3 3 7 5" xfId="14968"/>
    <cellStyle name="Calculation 3 3 8" xfId="3297"/>
    <cellStyle name="Calculation 3 3 8 2" xfId="9244"/>
    <cellStyle name="Calculation 3 3 8 2 2" xfId="33071"/>
    <cellStyle name="Calculation 3 3 8 2 3" xfId="44110"/>
    <cellStyle name="Calculation 3 3 8 2 4" xfId="21157"/>
    <cellStyle name="Calculation 3 3 8 3" xfId="27218"/>
    <cellStyle name="Calculation 3 3 8 4" xfId="38164"/>
    <cellStyle name="Calculation 3 3 8 5" xfId="15211"/>
    <cellStyle name="Calculation 3 3 9" xfId="3544"/>
    <cellStyle name="Calculation 3 3 9 2" xfId="9459"/>
    <cellStyle name="Calculation 3 3 9 2 2" xfId="33286"/>
    <cellStyle name="Calculation 3 3 9 2 3" xfId="44325"/>
    <cellStyle name="Calculation 3 3 9 2 4" xfId="21372"/>
    <cellStyle name="Calculation 3 3 9 3" xfId="27460"/>
    <cellStyle name="Calculation 3 3 9 4" xfId="38411"/>
    <cellStyle name="Calculation 3 3 9 5" xfId="15458"/>
    <cellStyle name="Calculation 3 4" xfId="377"/>
    <cellStyle name="Calculation 3 4 10" xfId="3777"/>
    <cellStyle name="Calculation 3 4 10 2" xfId="9660"/>
    <cellStyle name="Calculation 3 4 10 2 2" xfId="33487"/>
    <cellStyle name="Calculation 3 4 10 2 3" xfId="44526"/>
    <cellStyle name="Calculation 3 4 10 2 4" xfId="21573"/>
    <cellStyle name="Calculation 3 4 10 3" xfId="27689"/>
    <cellStyle name="Calculation 3 4 10 4" xfId="38644"/>
    <cellStyle name="Calculation 3 4 10 5" xfId="15691"/>
    <cellStyle name="Calculation 3 4 11" xfId="4021"/>
    <cellStyle name="Calculation 3 4 11 2" xfId="9871"/>
    <cellStyle name="Calculation 3 4 11 2 2" xfId="33698"/>
    <cellStyle name="Calculation 3 4 11 2 3" xfId="44737"/>
    <cellStyle name="Calculation 3 4 11 2 4" xfId="21784"/>
    <cellStyle name="Calculation 3 4 11 3" xfId="27928"/>
    <cellStyle name="Calculation 3 4 11 4" xfId="38888"/>
    <cellStyle name="Calculation 3 4 11 5" xfId="15935"/>
    <cellStyle name="Calculation 3 4 12" xfId="4264"/>
    <cellStyle name="Calculation 3 4 12 2" xfId="10081"/>
    <cellStyle name="Calculation 3 4 12 2 2" xfId="33908"/>
    <cellStyle name="Calculation 3 4 12 2 3" xfId="44947"/>
    <cellStyle name="Calculation 3 4 12 2 4" xfId="21994"/>
    <cellStyle name="Calculation 3 4 12 3" xfId="28166"/>
    <cellStyle name="Calculation 3 4 12 4" xfId="39131"/>
    <cellStyle name="Calculation 3 4 12 5" xfId="16178"/>
    <cellStyle name="Calculation 3 4 13" xfId="4929"/>
    <cellStyle name="Calculation 3 4 13 2" xfId="10655"/>
    <cellStyle name="Calculation 3 4 13 2 2" xfId="34482"/>
    <cellStyle name="Calculation 3 4 13 2 3" xfId="45521"/>
    <cellStyle name="Calculation 3 4 13 2 4" xfId="22568"/>
    <cellStyle name="Calculation 3 4 13 3" xfId="28814"/>
    <cellStyle name="Calculation 3 4 13 4" xfId="39796"/>
    <cellStyle name="Calculation 3 4 13 5" xfId="16843"/>
    <cellStyle name="Calculation 3 4 14" xfId="3766"/>
    <cellStyle name="Calculation 3 4 14 2" xfId="9653"/>
    <cellStyle name="Calculation 3 4 14 2 2" xfId="33480"/>
    <cellStyle name="Calculation 3 4 14 2 3" xfId="44519"/>
    <cellStyle name="Calculation 3 4 14 2 4" xfId="21566"/>
    <cellStyle name="Calculation 3 4 14 3" xfId="27678"/>
    <cellStyle name="Calculation 3 4 14 4" xfId="38633"/>
    <cellStyle name="Calculation 3 4 14 5" xfId="15680"/>
    <cellStyle name="Calculation 3 4 15" xfId="3519"/>
    <cellStyle name="Calculation 3 4 15 2" xfId="9438"/>
    <cellStyle name="Calculation 3 4 15 2 2" xfId="33265"/>
    <cellStyle name="Calculation 3 4 15 2 3" xfId="44304"/>
    <cellStyle name="Calculation 3 4 15 2 4" xfId="21351"/>
    <cellStyle name="Calculation 3 4 15 3" xfId="27435"/>
    <cellStyle name="Calculation 3 4 15 4" xfId="38386"/>
    <cellStyle name="Calculation 3 4 15 5" xfId="15433"/>
    <cellStyle name="Calculation 3 4 16" xfId="6578"/>
    <cellStyle name="Calculation 3 4 16 2" xfId="12080"/>
    <cellStyle name="Calculation 3 4 16 2 2" xfId="35907"/>
    <cellStyle name="Calculation 3 4 16 2 3" xfId="46946"/>
    <cellStyle name="Calculation 3 4 16 2 4" xfId="23993"/>
    <cellStyle name="Calculation 3 4 16 3" xfId="30413"/>
    <cellStyle name="Calculation 3 4 16 4" xfId="41445"/>
    <cellStyle name="Calculation 3 4 16 5" xfId="18492"/>
    <cellStyle name="Calculation 3 4 17" xfId="625"/>
    <cellStyle name="Calculation 3 4 17 2" xfId="6932"/>
    <cellStyle name="Calculation 3 4 17 2 2" xfId="30759"/>
    <cellStyle name="Calculation 3 4 17 2 3" xfId="41798"/>
    <cellStyle name="Calculation 3 4 17 2 4" xfId="18845"/>
    <cellStyle name="Calculation 3 4 17 3" xfId="24616"/>
    <cellStyle name="Calculation 3 4 17 4" xfId="30132"/>
    <cellStyle name="Calculation 3 4 17 5" xfId="12539"/>
    <cellStyle name="Calculation 3 4 18" xfId="24374"/>
    <cellStyle name="Calculation 3 4 19" xfId="27840"/>
    <cellStyle name="Calculation 3 4 2" xfId="420"/>
    <cellStyle name="Calculation 3 4 2 10" xfId="2176"/>
    <cellStyle name="Calculation 3 4 2 10 2" xfId="8278"/>
    <cellStyle name="Calculation 3 4 2 10 2 2" xfId="32105"/>
    <cellStyle name="Calculation 3 4 2 10 2 3" xfId="43144"/>
    <cellStyle name="Calculation 3 4 2 10 2 4" xfId="20191"/>
    <cellStyle name="Calculation 3 4 2 10 3" xfId="26122"/>
    <cellStyle name="Calculation 3 4 2 10 4" xfId="37043"/>
    <cellStyle name="Calculation 3 4 2 10 5" xfId="14090"/>
    <cellStyle name="Calculation 3 4 2 11" xfId="2390"/>
    <cellStyle name="Calculation 3 4 2 11 2" xfId="8464"/>
    <cellStyle name="Calculation 3 4 2 11 2 2" xfId="32291"/>
    <cellStyle name="Calculation 3 4 2 11 2 3" xfId="43330"/>
    <cellStyle name="Calculation 3 4 2 11 2 4" xfId="20377"/>
    <cellStyle name="Calculation 3 4 2 11 3" xfId="26330"/>
    <cellStyle name="Calculation 3 4 2 11 4" xfId="37257"/>
    <cellStyle name="Calculation 3 4 2 11 5" xfId="14304"/>
    <cellStyle name="Calculation 3 4 2 12" xfId="2613"/>
    <cellStyle name="Calculation 3 4 2 12 2" xfId="8654"/>
    <cellStyle name="Calculation 3 4 2 12 2 2" xfId="32481"/>
    <cellStyle name="Calculation 3 4 2 12 2 3" xfId="43520"/>
    <cellStyle name="Calculation 3 4 2 12 2 4" xfId="20567"/>
    <cellStyle name="Calculation 3 4 2 12 3" xfId="26548"/>
    <cellStyle name="Calculation 3 4 2 12 4" xfId="37480"/>
    <cellStyle name="Calculation 3 4 2 12 5" xfId="14527"/>
    <cellStyle name="Calculation 3 4 2 13" xfId="2814"/>
    <cellStyle name="Calculation 3 4 2 13 2" xfId="8828"/>
    <cellStyle name="Calculation 3 4 2 13 2 2" xfId="32655"/>
    <cellStyle name="Calculation 3 4 2 13 2 3" xfId="43694"/>
    <cellStyle name="Calculation 3 4 2 13 2 4" xfId="20741"/>
    <cellStyle name="Calculation 3 4 2 13 3" xfId="26743"/>
    <cellStyle name="Calculation 3 4 2 13 4" xfId="37681"/>
    <cellStyle name="Calculation 3 4 2 13 5" xfId="14728"/>
    <cellStyle name="Calculation 3 4 2 14" xfId="3082"/>
    <cellStyle name="Calculation 3 4 2 14 2" xfId="9057"/>
    <cellStyle name="Calculation 3 4 2 14 2 2" xfId="32884"/>
    <cellStyle name="Calculation 3 4 2 14 2 3" xfId="43923"/>
    <cellStyle name="Calculation 3 4 2 14 2 4" xfId="20970"/>
    <cellStyle name="Calculation 3 4 2 14 3" xfId="27006"/>
    <cellStyle name="Calculation 3 4 2 14 4" xfId="37949"/>
    <cellStyle name="Calculation 3 4 2 14 5" xfId="14996"/>
    <cellStyle name="Calculation 3 4 2 15" xfId="3326"/>
    <cellStyle name="Calculation 3 4 2 15 2" xfId="9269"/>
    <cellStyle name="Calculation 3 4 2 15 2 2" xfId="33096"/>
    <cellStyle name="Calculation 3 4 2 15 2 3" xfId="44135"/>
    <cellStyle name="Calculation 3 4 2 15 2 4" xfId="21182"/>
    <cellStyle name="Calculation 3 4 2 15 3" xfId="27247"/>
    <cellStyle name="Calculation 3 4 2 15 4" xfId="38193"/>
    <cellStyle name="Calculation 3 4 2 15 5" xfId="15240"/>
    <cellStyle name="Calculation 3 4 2 16" xfId="3571"/>
    <cellStyle name="Calculation 3 4 2 16 2" xfId="9482"/>
    <cellStyle name="Calculation 3 4 2 16 2 2" xfId="33309"/>
    <cellStyle name="Calculation 3 4 2 16 2 3" xfId="44348"/>
    <cellStyle name="Calculation 3 4 2 16 2 4" xfId="21395"/>
    <cellStyle name="Calculation 3 4 2 16 3" xfId="27487"/>
    <cellStyle name="Calculation 3 4 2 16 4" xfId="38438"/>
    <cellStyle name="Calculation 3 4 2 16 5" xfId="15485"/>
    <cellStyle name="Calculation 3 4 2 17" xfId="3819"/>
    <cellStyle name="Calculation 3 4 2 17 2" xfId="9696"/>
    <cellStyle name="Calculation 3 4 2 17 2 2" xfId="33523"/>
    <cellStyle name="Calculation 3 4 2 17 2 3" xfId="44562"/>
    <cellStyle name="Calculation 3 4 2 17 2 4" xfId="21609"/>
    <cellStyle name="Calculation 3 4 2 17 3" xfId="27731"/>
    <cellStyle name="Calculation 3 4 2 17 4" xfId="38686"/>
    <cellStyle name="Calculation 3 4 2 17 5" xfId="15733"/>
    <cellStyle name="Calculation 3 4 2 18" xfId="4063"/>
    <cellStyle name="Calculation 3 4 2 18 2" xfId="9907"/>
    <cellStyle name="Calculation 3 4 2 18 2 2" xfId="33734"/>
    <cellStyle name="Calculation 3 4 2 18 2 3" xfId="44773"/>
    <cellStyle name="Calculation 3 4 2 18 2 4" xfId="21820"/>
    <cellStyle name="Calculation 3 4 2 18 3" xfId="27970"/>
    <cellStyle name="Calculation 3 4 2 18 4" xfId="38930"/>
    <cellStyle name="Calculation 3 4 2 18 5" xfId="15977"/>
    <cellStyle name="Calculation 3 4 2 19" xfId="4305"/>
    <cellStyle name="Calculation 3 4 2 19 2" xfId="10117"/>
    <cellStyle name="Calculation 3 4 2 19 2 2" xfId="33944"/>
    <cellStyle name="Calculation 3 4 2 19 2 3" xfId="44983"/>
    <cellStyle name="Calculation 3 4 2 19 2 4" xfId="22030"/>
    <cellStyle name="Calculation 3 4 2 19 3" xfId="28207"/>
    <cellStyle name="Calculation 3 4 2 19 4" xfId="39172"/>
    <cellStyle name="Calculation 3 4 2 19 5" xfId="16219"/>
    <cellStyle name="Calculation 3 4 2 2" xfId="541"/>
    <cellStyle name="Calculation 3 4 2 2 10" xfId="2935"/>
    <cellStyle name="Calculation 3 4 2 2 10 2" xfId="8932"/>
    <cellStyle name="Calculation 3 4 2 2 10 2 2" xfId="32759"/>
    <cellStyle name="Calculation 3 4 2 2 10 2 3" xfId="43798"/>
    <cellStyle name="Calculation 3 4 2 2 10 2 4" xfId="20845"/>
    <cellStyle name="Calculation 3 4 2 2 10 3" xfId="26860"/>
    <cellStyle name="Calculation 3 4 2 2 10 4" xfId="37802"/>
    <cellStyle name="Calculation 3 4 2 2 10 5" xfId="14849"/>
    <cellStyle name="Calculation 3 4 2 2 11" xfId="3203"/>
    <cellStyle name="Calculation 3 4 2 2 11 2" xfId="9161"/>
    <cellStyle name="Calculation 3 4 2 2 11 2 2" xfId="32988"/>
    <cellStyle name="Calculation 3 4 2 2 11 2 3" xfId="44027"/>
    <cellStyle name="Calculation 3 4 2 2 11 2 4" xfId="21074"/>
    <cellStyle name="Calculation 3 4 2 2 11 3" xfId="27125"/>
    <cellStyle name="Calculation 3 4 2 2 11 4" xfId="38070"/>
    <cellStyle name="Calculation 3 4 2 2 11 5" xfId="15117"/>
    <cellStyle name="Calculation 3 4 2 2 12" xfId="3447"/>
    <cellStyle name="Calculation 3 4 2 2 12 2" xfId="9373"/>
    <cellStyle name="Calculation 3 4 2 2 12 2 2" xfId="33200"/>
    <cellStyle name="Calculation 3 4 2 2 12 2 3" xfId="44239"/>
    <cellStyle name="Calculation 3 4 2 2 12 2 4" xfId="21286"/>
    <cellStyle name="Calculation 3 4 2 2 12 3" xfId="27364"/>
    <cellStyle name="Calculation 3 4 2 2 12 4" xfId="38314"/>
    <cellStyle name="Calculation 3 4 2 2 12 5" xfId="15361"/>
    <cellStyle name="Calculation 3 4 2 2 13" xfId="3692"/>
    <cellStyle name="Calculation 3 4 2 2 13 2" xfId="9586"/>
    <cellStyle name="Calculation 3 4 2 2 13 2 2" xfId="33413"/>
    <cellStyle name="Calculation 3 4 2 2 13 2 3" xfId="44452"/>
    <cellStyle name="Calculation 3 4 2 2 13 2 4" xfId="21499"/>
    <cellStyle name="Calculation 3 4 2 2 13 3" xfId="27605"/>
    <cellStyle name="Calculation 3 4 2 2 13 4" xfId="38559"/>
    <cellStyle name="Calculation 3 4 2 2 13 5" xfId="15606"/>
    <cellStyle name="Calculation 3 4 2 2 14" xfId="3940"/>
    <cellStyle name="Calculation 3 4 2 2 14 2" xfId="9800"/>
    <cellStyle name="Calculation 3 4 2 2 14 2 2" xfId="33627"/>
    <cellStyle name="Calculation 3 4 2 2 14 2 3" xfId="44666"/>
    <cellStyle name="Calculation 3 4 2 2 14 2 4" xfId="21713"/>
    <cellStyle name="Calculation 3 4 2 2 14 3" xfId="27848"/>
    <cellStyle name="Calculation 3 4 2 2 14 4" xfId="38807"/>
    <cellStyle name="Calculation 3 4 2 2 14 5" xfId="15854"/>
    <cellStyle name="Calculation 3 4 2 2 15" xfId="4184"/>
    <cellStyle name="Calculation 3 4 2 2 15 2" xfId="10011"/>
    <cellStyle name="Calculation 3 4 2 2 15 2 2" xfId="33838"/>
    <cellStyle name="Calculation 3 4 2 2 15 2 3" xfId="44877"/>
    <cellStyle name="Calculation 3 4 2 2 15 2 4" xfId="21924"/>
    <cellStyle name="Calculation 3 4 2 2 15 3" xfId="28087"/>
    <cellStyle name="Calculation 3 4 2 2 15 4" xfId="39051"/>
    <cellStyle name="Calculation 3 4 2 2 15 5" xfId="16098"/>
    <cellStyle name="Calculation 3 4 2 2 16" xfId="4426"/>
    <cellStyle name="Calculation 3 4 2 2 16 2" xfId="10221"/>
    <cellStyle name="Calculation 3 4 2 2 16 2 2" xfId="34048"/>
    <cellStyle name="Calculation 3 4 2 2 16 2 3" xfId="45087"/>
    <cellStyle name="Calculation 3 4 2 2 16 2 4" xfId="22134"/>
    <cellStyle name="Calculation 3 4 2 2 16 3" xfId="28324"/>
    <cellStyle name="Calculation 3 4 2 2 16 4" xfId="39293"/>
    <cellStyle name="Calculation 3 4 2 2 16 5" xfId="16340"/>
    <cellStyle name="Calculation 3 4 2 2 17" xfId="4647"/>
    <cellStyle name="Calculation 3 4 2 2 17 2" xfId="10408"/>
    <cellStyle name="Calculation 3 4 2 2 17 2 2" xfId="34235"/>
    <cellStyle name="Calculation 3 4 2 2 17 2 3" xfId="45274"/>
    <cellStyle name="Calculation 3 4 2 2 17 2 4" xfId="22321"/>
    <cellStyle name="Calculation 3 4 2 2 17 3" xfId="28539"/>
    <cellStyle name="Calculation 3 4 2 2 17 4" xfId="39514"/>
    <cellStyle name="Calculation 3 4 2 2 17 5" xfId="16561"/>
    <cellStyle name="Calculation 3 4 2 2 18" xfId="4857"/>
    <cellStyle name="Calculation 3 4 2 2 18 2" xfId="10591"/>
    <cellStyle name="Calculation 3 4 2 2 18 2 2" xfId="34418"/>
    <cellStyle name="Calculation 3 4 2 2 18 2 3" xfId="45457"/>
    <cellStyle name="Calculation 3 4 2 2 18 2 4" xfId="22504"/>
    <cellStyle name="Calculation 3 4 2 2 18 3" xfId="28743"/>
    <cellStyle name="Calculation 3 4 2 2 18 4" xfId="39724"/>
    <cellStyle name="Calculation 3 4 2 2 18 5" xfId="16771"/>
    <cellStyle name="Calculation 3 4 2 2 19" xfId="5092"/>
    <cellStyle name="Calculation 3 4 2 2 19 2" xfId="10796"/>
    <cellStyle name="Calculation 3 4 2 2 19 2 2" xfId="34623"/>
    <cellStyle name="Calculation 3 4 2 2 19 2 3" xfId="45662"/>
    <cellStyle name="Calculation 3 4 2 2 19 2 4" xfId="22709"/>
    <cellStyle name="Calculation 3 4 2 2 19 3" xfId="28973"/>
    <cellStyle name="Calculation 3 4 2 2 19 4" xfId="39959"/>
    <cellStyle name="Calculation 3 4 2 2 19 5" xfId="17006"/>
    <cellStyle name="Calculation 3 4 2 2 2" xfId="1185"/>
    <cellStyle name="Calculation 3 4 2 2 2 2" xfId="7423"/>
    <cellStyle name="Calculation 3 4 2 2 2 2 2" xfId="31250"/>
    <cellStyle name="Calculation 3 4 2 2 2 2 3" xfId="42289"/>
    <cellStyle name="Calculation 3 4 2 2 2 2 4" xfId="19336"/>
    <cellStyle name="Calculation 3 4 2 2 2 3" xfId="25162"/>
    <cellStyle name="Calculation 3 4 2 2 2 4" xfId="24339"/>
    <cellStyle name="Calculation 3 4 2 2 2 5" xfId="13099"/>
    <cellStyle name="Calculation 3 4 2 2 20" xfId="5313"/>
    <cellStyle name="Calculation 3 4 2 2 20 2" xfId="10983"/>
    <cellStyle name="Calculation 3 4 2 2 20 2 2" xfId="34810"/>
    <cellStyle name="Calculation 3 4 2 2 20 2 3" xfId="45849"/>
    <cellStyle name="Calculation 3 4 2 2 20 2 4" xfId="22896"/>
    <cellStyle name="Calculation 3 4 2 2 20 3" xfId="29186"/>
    <cellStyle name="Calculation 3 4 2 2 20 4" xfId="40180"/>
    <cellStyle name="Calculation 3 4 2 2 20 5" xfId="17227"/>
    <cellStyle name="Calculation 3 4 2 2 21" xfId="5546"/>
    <cellStyle name="Calculation 3 4 2 2 21 2" xfId="11186"/>
    <cellStyle name="Calculation 3 4 2 2 21 2 2" xfId="35013"/>
    <cellStyle name="Calculation 3 4 2 2 21 2 3" xfId="46052"/>
    <cellStyle name="Calculation 3 4 2 2 21 2 4" xfId="23099"/>
    <cellStyle name="Calculation 3 4 2 2 21 3" xfId="29413"/>
    <cellStyle name="Calculation 3 4 2 2 21 4" xfId="40413"/>
    <cellStyle name="Calculation 3 4 2 2 21 5" xfId="17460"/>
    <cellStyle name="Calculation 3 4 2 2 22" xfId="5779"/>
    <cellStyle name="Calculation 3 4 2 2 22 2" xfId="11387"/>
    <cellStyle name="Calculation 3 4 2 2 22 2 2" xfId="35214"/>
    <cellStyle name="Calculation 3 4 2 2 22 2 3" xfId="46253"/>
    <cellStyle name="Calculation 3 4 2 2 22 2 4" xfId="23300"/>
    <cellStyle name="Calculation 3 4 2 2 22 3" xfId="29639"/>
    <cellStyle name="Calculation 3 4 2 2 22 4" xfId="40646"/>
    <cellStyle name="Calculation 3 4 2 2 22 5" xfId="17693"/>
    <cellStyle name="Calculation 3 4 2 2 23" xfId="5996"/>
    <cellStyle name="Calculation 3 4 2 2 23 2" xfId="11571"/>
    <cellStyle name="Calculation 3 4 2 2 23 2 2" xfId="35398"/>
    <cellStyle name="Calculation 3 4 2 2 23 2 3" xfId="46437"/>
    <cellStyle name="Calculation 3 4 2 2 23 2 4" xfId="23484"/>
    <cellStyle name="Calculation 3 4 2 2 23 3" xfId="29849"/>
    <cellStyle name="Calculation 3 4 2 2 23 4" xfId="40863"/>
    <cellStyle name="Calculation 3 4 2 2 23 5" xfId="17910"/>
    <cellStyle name="Calculation 3 4 2 2 24" xfId="6204"/>
    <cellStyle name="Calculation 3 4 2 2 24 2" xfId="11752"/>
    <cellStyle name="Calculation 3 4 2 2 24 2 2" xfId="35579"/>
    <cellStyle name="Calculation 3 4 2 2 24 2 3" xfId="46618"/>
    <cellStyle name="Calculation 3 4 2 2 24 2 4" xfId="23665"/>
    <cellStyle name="Calculation 3 4 2 2 24 3" xfId="30050"/>
    <cellStyle name="Calculation 3 4 2 2 24 4" xfId="41071"/>
    <cellStyle name="Calculation 3 4 2 2 24 5" xfId="18118"/>
    <cellStyle name="Calculation 3 4 2 2 25" xfId="6424"/>
    <cellStyle name="Calculation 3 4 2 2 25 2" xfId="11944"/>
    <cellStyle name="Calculation 3 4 2 2 25 2 2" xfId="35771"/>
    <cellStyle name="Calculation 3 4 2 2 25 2 3" xfId="46810"/>
    <cellStyle name="Calculation 3 4 2 2 25 2 4" xfId="23857"/>
    <cellStyle name="Calculation 3 4 2 2 25 3" xfId="30263"/>
    <cellStyle name="Calculation 3 4 2 2 25 4" xfId="41291"/>
    <cellStyle name="Calculation 3 4 2 2 25 5" xfId="18338"/>
    <cellStyle name="Calculation 3 4 2 2 26" xfId="6650"/>
    <cellStyle name="Calculation 3 4 2 2 26 2" xfId="12137"/>
    <cellStyle name="Calculation 3 4 2 2 26 2 2" xfId="35964"/>
    <cellStyle name="Calculation 3 4 2 2 26 2 3" xfId="47003"/>
    <cellStyle name="Calculation 3 4 2 2 26 2 4" xfId="24050"/>
    <cellStyle name="Calculation 3 4 2 2 26 3" xfId="30480"/>
    <cellStyle name="Calculation 3 4 2 2 26 4" xfId="41517"/>
    <cellStyle name="Calculation 3 4 2 2 26 5" xfId="18564"/>
    <cellStyle name="Calculation 3 4 2 2 27" xfId="765"/>
    <cellStyle name="Calculation 3 4 2 2 27 2" xfId="7072"/>
    <cellStyle name="Calculation 3 4 2 2 27 2 2" xfId="30899"/>
    <cellStyle name="Calculation 3 4 2 2 27 2 3" xfId="41938"/>
    <cellStyle name="Calculation 3 4 2 2 27 2 4" xfId="18985"/>
    <cellStyle name="Calculation 3 4 2 2 27 3" xfId="24756"/>
    <cellStyle name="Calculation 3 4 2 2 27 4" xfId="30463"/>
    <cellStyle name="Calculation 3 4 2 2 27 5" xfId="12679"/>
    <cellStyle name="Calculation 3 4 2 2 28" xfId="6855"/>
    <cellStyle name="Calculation 3 4 2 2 28 2" xfId="30682"/>
    <cellStyle name="Calculation 3 4 2 2 28 3" xfId="41721"/>
    <cellStyle name="Calculation 3 4 2 2 28 4" xfId="18768"/>
    <cellStyle name="Calculation 3 4 2 2 29" xfId="24533"/>
    <cellStyle name="Calculation 3 4 2 2 3" xfId="1398"/>
    <cellStyle name="Calculation 3 4 2 2 3 2" xfId="7608"/>
    <cellStyle name="Calculation 3 4 2 2 3 2 2" xfId="31435"/>
    <cellStyle name="Calculation 3 4 2 2 3 2 3" xfId="42474"/>
    <cellStyle name="Calculation 3 4 2 2 3 2 4" xfId="19521"/>
    <cellStyle name="Calculation 3 4 2 2 3 3" xfId="25368"/>
    <cellStyle name="Calculation 3 4 2 2 3 4" xfId="36265"/>
    <cellStyle name="Calculation 3 4 2 2 3 5" xfId="13312"/>
    <cellStyle name="Calculation 3 4 2 2 30" xfId="29166"/>
    <cellStyle name="Calculation 3 4 2 2 31" xfId="12455"/>
    <cellStyle name="Calculation 3 4 2 2 4" xfId="1630"/>
    <cellStyle name="Calculation 3 4 2 2 4 2" xfId="7806"/>
    <cellStyle name="Calculation 3 4 2 2 4 2 2" xfId="31633"/>
    <cellStyle name="Calculation 3 4 2 2 4 2 3" xfId="42672"/>
    <cellStyle name="Calculation 3 4 2 2 4 2 4" xfId="19719"/>
    <cellStyle name="Calculation 3 4 2 2 4 3" xfId="25592"/>
    <cellStyle name="Calculation 3 4 2 2 4 4" xfId="36497"/>
    <cellStyle name="Calculation 3 4 2 2 4 5" xfId="13544"/>
    <cellStyle name="Calculation 3 4 2 2 5" xfId="1841"/>
    <cellStyle name="Calculation 3 4 2 2 5 2" xfId="7990"/>
    <cellStyle name="Calculation 3 4 2 2 5 2 2" xfId="31817"/>
    <cellStyle name="Calculation 3 4 2 2 5 2 3" xfId="42856"/>
    <cellStyle name="Calculation 3 4 2 2 5 2 4" xfId="19903"/>
    <cellStyle name="Calculation 3 4 2 2 5 3" xfId="25796"/>
    <cellStyle name="Calculation 3 4 2 2 5 4" xfId="36708"/>
    <cellStyle name="Calculation 3 4 2 2 5 5" xfId="13755"/>
    <cellStyle name="Calculation 3 4 2 2 6" xfId="2072"/>
    <cellStyle name="Calculation 3 4 2 2 6 2" xfId="8191"/>
    <cellStyle name="Calculation 3 4 2 2 6 2 2" xfId="32018"/>
    <cellStyle name="Calculation 3 4 2 2 6 2 3" xfId="43057"/>
    <cellStyle name="Calculation 3 4 2 2 6 2 4" xfId="20104"/>
    <cellStyle name="Calculation 3 4 2 2 6 3" xfId="26021"/>
    <cellStyle name="Calculation 3 4 2 2 6 4" xfId="36939"/>
    <cellStyle name="Calculation 3 4 2 2 6 5" xfId="13986"/>
    <cellStyle name="Calculation 3 4 2 2 7" xfId="2297"/>
    <cellStyle name="Calculation 3 4 2 2 7 2" xfId="8382"/>
    <cellStyle name="Calculation 3 4 2 2 7 2 2" xfId="32209"/>
    <cellStyle name="Calculation 3 4 2 2 7 2 3" xfId="43248"/>
    <cellStyle name="Calculation 3 4 2 2 7 2 4" xfId="20295"/>
    <cellStyle name="Calculation 3 4 2 2 7 3" xfId="26238"/>
    <cellStyle name="Calculation 3 4 2 2 7 4" xfId="37164"/>
    <cellStyle name="Calculation 3 4 2 2 7 5" xfId="14211"/>
    <cellStyle name="Calculation 3 4 2 2 8" xfId="2511"/>
    <cellStyle name="Calculation 3 4 2 2 8 2" xfId="8568"/>
    <cellStyle name="Calculation 3 4 2 2 8 2 2" xfId="32395"/>
    <cellStyle name="Calculation 3 4 2 2 8 2 3" xfId="43434"/>
    <cellStyle name="Calculation 3 4 2 2 8 2 4" xfId="20481"/>
    <cellStyle name="Calculation 3 4 2 2 8 3" xfId="26447"/>
    <cellStyle name="Calculation 3 4 2 2 8 4" xfId="37378"/>
    <cellStyle name="Calculation 3 4 2 2 8 5" xfId="14425"/>
    <cellStyle name="Calculation 3 4 2 2 9" xfId="2729"/>
    <cellStyle name="Calculation 3 4 2 2 9 2" xfId="8752"/>
    <cellStyle name="Calculation 3 4 2 2 9 2 2" xfId="32579"/>
    <cellStyle name="Calculation 3 4 2 2 9 2 3" xfId="43618"/>
    <cellStyle name="Calculation 3 4 2 2 9 2 4" xfId="20665"/>
    <cellStyle name="Calculation 3 4 2 2 9 3" xfId="26659"/>
    <cellStyle name="Calculation 3 4 2 2 9 4" xfId="37596"/>
    <cellStyle name="Calculation 3 4 2 2 9 5" xfId="14643"/>
    <cellStyle name="Calculation 3 4 2 20" xfId="4526"/>
    <cellStyle name="Calculation 3 4 2 20 2" xfId="10304"/>
    <cellStyle name="Calculation 3 4 2 20 2 2" xfId="34131"/>
    <cellStyle name="Calculation 3 4 2 20 2 3" xfId="45170"/>
    <cellStyle name="Calculation 3 4 2 20 2 4" xfId="22217"/>
    <cellStyle name="Calculation 3 4 2 20 3" xfId="28422"/>
    <cellStyle name="Calculation 3 4 2 20 4" xfId="39393"/>
    <cellStyle name="Calculation 3 4 2 20 5" xfId="16440"/>
    <cellStyle name="Calculation 3 4 2 21" xfId="4736"/>
    <cellStyle name="Calculation 3 4 2 21 2" xfId="10487"/>
    <cellStyle name="Calculation 3 4 2 21 2 2" xfId="34314"/>
    <cellStyle name="Calculation 3 4 2 21 2 3" xfId="45353"/>
    <cellStyle name="Calculation 3 4 2 21 2 4" xfId="22400"/>
    <cellStyle name="Calculation 3 4 2 21 3" xfId="28626"/>
    <cellStyle name="Calculation 3 4 2 21 4" xfId="39603"/>
    <cellStyle name="Calculation 3 4 2 21 5" xfId="16650"/>
    <cellStyle name="Calculation 3 4 2 22" xfId="4971"/>
    <cellStyle name="Calculation 3 4 2 22 2" xfId="10692"/>
    <cellStyle name="Calculation 3 4 2 22 2 2" xfId="34519"/>
    <cellStyle name="Calculation 3 4 2 22 2 3" xfId="45558"/>
    <cellStyle name="Calculation 3 4 2 22 2 4" xfId="22605"/>
    <cellStyle name="Calculation 3 4 2 22 3" xfId="28855"/>
    <cellStyle name="Calculation 3 4 2 22 4" xfId="39838"/>
    <cellStyle name="Calculation 3 4 2 22 5" xfId="16885"/>
    <cellStyle name="Calculation 3 4 2 23" xfId="5192"/>
    <cellStyle name="Calculation 3 4 2 23 2" xfId="10879"/>
    <cellStyle name="Calculation 3 4 2 23 2 2" xfId="34706"/>
    <cellStyle name="Calculation 3 4 2 23 2 3" xfId="45745"/>
    <cellStyle name="Calculation 3 4 2 23 2 4" xfId="22792"/>
    <cellStyle name="Calculation 3 4 2 23 3" xfId="29069"/>
    <cellStyle name="Calculation 3 4 2 23 4" xfId="40059"/>
    <cellStyle name="Calculation 3 4 2 23 5" xfId="17106"/>
    <cellStyle name="Calculation 3 4 2 24" xfId="5425"/>
    <cellStyle name="Calculation 3 4 2 24 2" xfId="11082"/>
    <cellStyle name="Calculation 3 4 2 24 2 2" xfId="34909"/>
    <cellStyle name="Calculation 3 4 2 24 2 3" xfId="45948"/>
    <cellStyle name="Calculation 3 4 2 24 2 4" xfId="22995"/>
    <cellStyle name="Calculation 3 4 2 24 3" xfId="29296"/>
    <cellStyle name="Calculation 3 4 2 24 4" xfId="40292"/>
    <cellStyle name="Calculation 3 4 2 24 5" xfId="17339"/>
    <cellStyle name="Calculation 3 4 2 25" xfId="5658"/>
    <cellStyle name="Calculation 3 4 2 25 2" xfId="11283"/>
    <cellStyle name="Calculation 3 4 2 25 2 2" xfId="35110"/>
    <cellStyle name="Calculation 3 4 2 25 2 3" xfId="46149"/>
    <cellStyle name="Calculation 3 4 2 25 2 4" xfId="23196"/>
    <cellStyle name="Calculation 3 4 2 25 3" xfId="29522"/>
    <cellStyle name="Calculation 3 4 2 25 4" xfId="40525"/>
    <cellStyle name="Calculation 3 4 2 25 5" xfId="17572"/>
    <cellStyle name="Calculation 3 4 2 26" xfId="5875"/>
    <cellStyle name="Calculation 3 4 2 26 2" xfId="11467"/>
    <cellStyle name="Calculation 3 4 2 26 2 2" xfId="35294"/>
    <cellStyle name="Calculation 3 4 2 26 2 3" xfId="46333"/>
    <cellStyle name="Calculation 3 4 2 26 2 4" xfId="23380"/>
    <cellStyle name="Calculation 3 4 2 26 3" xfId="29733"/>
    <cellStyle name="Calculation 3 4 2 26 4" xfId="40742"/>
    <cellStyle name="Calculation 3 4 2 26 5" xfId="17789"/>
    <cellStyle name="Calculation 3 4 2 27" xfId="6083"/>
    <cellStyle name="Calculation 3 4 2 27 2" xfId="11648"/>
    <cellStyle name="Calculation 3 4 2 27 2 2" xfId="35475"/>
    <cellStyle name="Calculation 3 4 2 27 2 3" xfId="46514"/>
    <cellStyle name="Calculation 3 4 2 27 2 4" xfId="23561"/>
    <cellStyle name="Calculation 3 4 2 27 3" xfId="29934"/>
    <cellStyle name="Calculation 3 4 2 27 4" xfId="40950"/>
    <cellStyle name="Calculation 3 4 2 27 5" xfId="17997"/>
    <cellStyle name="Calculation 3 4 2 28" xfId="6303"/>
    <cellStyle name="Calculation 3 4 2 28 2" xfId="11840"/>
    <cellStyle name="Calculation 3 4 2 28 2 2" xfId="35667"/>
    <cellStyle name="Calculation 3 4 2 28 2 3" xfId="46706"/>
    <cellStyle name="Calculation 3 4 2 28 2 4" xfId="23753"/>
    <cellStyle name="Calculation 3 4 2 28 3" xfId="30147"/>
    <cellStyle name="Calculation 3 4 2 28 4" xfId="41170"/>
    <cellStyle name="Calculation 3 4 2 28 5" xfId="18217"/>
    <cellStyle name="Calculation 3 4 2 29" xfId="6538"/>
    <cellStyle name="Calculation 3 4 2 29 2" xfId="12042"/>
    <cellStyle name="Calculation 3 4 2 29 2 2" xfId="35869"/>
    <cellStyle name="Calculation 3 4 2 29 2 3" xfId="46908"/>
    <cellStyle name="Calculation 3 4 2 29 2 4" xfId="23955"/>
    <cellStyle name="Calculation 3 4 2 29 3" xfId="30373"/>
    <cellStyle name="Calculation 3 4 2 29 4" xfId="41405"/>
    <cellStyle name="Calculation 3 4 2 29 5" xfId="18452"/>
    <cellStyle name="Calculation 3 4 2 3" xfId="586"/>
    <cellStyle name="Calculation 3 4 2 3 10" xfId="2980"/>
    <cellStyle name="Calculation 3 4 2 3 10 2" xfId="8972"/>
    <cellStyle name="Calculation 3 4 2 3 10 2 2" xfId="32799"/>
    <cellStyle name="Calculation 3 4 2 3 10 2 3" xfId="43838"/>
    <cellStyle name="Calculation 3 4 2 3 10 2 4" xfId="20885"/>
    <cellStyle name="Calculation 3 4 2 3 10 3" xfId="26904"/>
    <cellStyle name="Calculation 3 4 2 3 10 4" xfId="37847"/>
    <cellStyle name="Calculation 3 4 2 3 10 5" xfId="14894"/>
    <cellStyle name="Calculation 3 4 2 3 11" xfId="3248"/>
    <cellStyle name="Calculation 3 4 2 3 11 2" xfId="9201"/>
    <cellStyle name="Calculation 3 4 2 3 11 2 2" xfId="33028"/>
    <cellStyle name="Calculation 3 4 2 3 11 2 3" xfId="44067"/>
    <cellStyle name="Calculation 3 4 2 3 11 2 4" xfId="21114"/>
    <cellStyle name="Calculation 3 4 2 3 11 3" xfId="27169"/>
    <cellStyle name="Calculation 3 4 2 3 11 4" xfId="38115"/>
    <cellStyle name="Calculation 3 4 2 3 11 5" xfId="15162"/>
    <cellStyle name="Calculation 3 4 2 3 12" xfId="3492"/>
    <cellStyle name="Calculation 3 4 2 3 12 2" xfId="9413"/>
    <cellStyle name="Calculation 3 4 2 3 12 2 2" xfId="33240"/>
    <cellStyle name="Calculation 3 4 2 3 12 2 3" xfId="44279"/>
    <cellStyle name="Calculation 3 4 2 3 12 2 4" xfId="21326"/>
    <cellStyle name="Calculation 3 4 2 3 12 3" xfId="27408"/>
    <cellStyle name="Calculation 3 4 2 3 12 4" xfId="38359"/>
    <cellStyle name="Calculation 3 4 2 3 12 5" xfId="15406"/>
    <cellStyle name="Calculation 3 4 2 3 13" xfId="3737"/>
    <cellStyle name="Calculation 3 4 2 3 13 2" xfId="9626"/>
    <cellStyle name="Calculation 3 4 2 3 13 2 2" xfId="33453"/>
    <cellStyle name="Calculation 3 4 2 3 13 2 3" xfId="44492"/>
    <cellStyle name="Calculation 3 4 2 3 13 2 4" xfId="21539"/>
    <cellStyle name="Calculation 3 4 2 3 13 3" xfId="27649"/>
    <cellStyle name="Calculation 3 4 2 3 13 4" xfId="38604"/>
    <cellStyle name="Calculation 3 4 2 3 13 5" xfId="15651"/>
    <cellStyle name="Calculation 3 4 2 3 14" xfId="3985"/>
    <cellStyle name="Calculation 3 4 2 3 14 2" xfId="9840"/>
    <cellStyle name="Calculation 3 4 2 3 14 2 2" xfId="33667"/>
    <cellStyle name="Calculation 3 4 2 3 14 2 3" xfId="44706"/>
    <cellStyle name="Calculation 3 4 2 3 14 2 4" xfId="21753"/>
    <cellStyle name="Calculation 3 4 2 3 14 3" xfId="27892"/>
    <cellStyle name="Calculation 3 4 2 3 14 4" xfId="38852"/>
    <cellStyle name="Calculation 3 4 2 3 14 5" xfId="15899"/>
    <cellStyle name="Calculation 3 4 2 3 15" xfId="4229"/>
    <cellStyle name="Calculation 3 4 2 3 15 2" xfId="10051"/>
    <cellStyle name="Calculation 3 4 2 3 15 2 2" xfId="33878"/>
    <cellStyle name="Calculation 3 4 2 3 15 2 3" xfId="44917"/>
    <cellStyle name="Calculation 3 4 2 3 15 2 4" xfId="21964"/>
    <cellStyle name="Calculation 3 4 2 3 15 3" xfId="28131"/>
    <cellStyle name="Calculation 3 4 2 3 15 4" xfId="39096"/>
    <cellStyle name="Calculation 3 4 2 3 15 5" xfId="16143"/>
    <cellStyle name="Calculation 3 4 2 3 16" xfId="4471"/>
    <cellStyle name="Calculation 3 4 2 3 16 2" xfId="10261"/>
    <cellStyle name="Calculation 3 4 2 3 16 2 2" xfId="34088"/>
    <cellStyle name="Calculation 3 4 2 3 16 2 3" xfId="45127"/>
    <cellStyle name="Calculation 3 4 2 3 16 2 4" xfId="22174"/>
    <cellStyle name="Calculation 3 4 2 3 16 3" xfId="28368"/>
    <cellStyle name="Calculation 3 4 2 3 16 4" xfId="39338"/>
    <cellStyle name="Calculation 3 4 2 3 16 5" xfId="16385"/>
    <cellStyle name="Calculation 3 4 2 3 17" xfId="4692"/>
    <cellStyle name="Calculation 3 4 2 3 17 2" xfId="10448"/>
    <cellStyle name="Calculation 3 4 2 3 17 2 2" xfId="34275"/>
    <cellStyle name="Calculation 3 4 2 3 17 2 3" xfId="45314"/>
    <cellStyle name="Calculation 3 4 2 3 17 2 4" xfId="22361"/>
    <cellStyle name="Calculation 3 4 2 3 17 3" xfId="28583"/>
    <cellStyle name="Calculation 3 4 2 3 17 4" xfId="39559"/>
    <cellStyle name="Calculation 3 4 2 3 17 5" xfId="16606"/>
    <cellStyle name="Calculation 3 4 2 3 18" xfId="4902"/>
    <cellStyle name="Calculation 3 4 2 3 18 2" xfId="10631"/>
    <cellStyle name="Calculation 3 4 2 3 18 2 2" xfId="34458"/>
    <cellStyle name="Calculation 3 4 2 3 18 2 3" xfId="45497"/>
    <cellStyle name="Calculation 3 4 2 3 18 2 4" xfId="22544"/>
    <cellStyle name="Calculation 3 4 2 3 18 3" xfId="28787"/>
    <cellStyle name="Calculation 3 4 2 3 18 4" xfId="39769"/>
    <cellStyle name="Calculation 3 4 2 3 18 5" xfId="16816"/>
    <cellStyle name="Calculation 3 4 2 3 19" xfId="5137"/>
    <cellStyle name="Calculation 3 4 2 3 19 2" xfId="10836"/>
    <cellStyle name="Calculation 3 4 2 3 19 2 2" xfId="34663"/>
    <cellStyle name="Calculation 3 4 2 3 19 2 3" xfId="45702"/>
    <cellStyle name="Calculation 3 4 2 3 19 2 4" xfId="22749"/>
    <cellStyle name="Calculation 3 4 2 3 19 3" xfId="29017"/>
    <cellStyle name="Calculation 3 4 2 3 19 4" xfId="40004"/>
    <cellStyle name="Calculation 3 4 2 3 19 5" xfId="17051"/>
    <cellStyle name="Calculation 3 4 2 3 2" xfId="1230"/>
    <cellStyle name="Calculation 3 4 2 3 2 2" xfId="7463"/>
    <cellStyle name="Calculation 3 4 2 3 2 2 2" xfId="31290"/>
    <cellStyle name="Calculation 3 4 2 3 2 2 3" xfId="42329"/>
    <cellStyle name="Calculation 3 4 2 3 2 2 4" xfId="19376"/>
    <cellStyle name="Calculation 3 4 2 3 2 3" xfId="25206"/>
    <cellStyle name="Calculation 3 4 2 3 2 4" xfId="24319"/>
    <cellStyle name="Calculation 3 4 2 3 2 5" xfId="13144"/>
    <cellStyle name="Calculation 3 4 2 3 20" xfId="5358"/>
    <cellStyle name="Calculation 3 4 2 3 20 2" xfId="11023"/>
    <cellStyle name="Calculation 3 4 2 3 20 2 2" xfId="34850"/>
    <cellStyle name="Calculation 3 4 2 3 20 2 3" xfId="45889"/>
    <cellStyle name="Calculation 3 4 2 3 20 2 4" xfId="22936"/>
    <cellStyle name="Calculation 3 4 2 3 20 3" xfId="29230"/>
    <cellStyle name="Calculation 3 4 2 3 20 4" xfId="40225"/>
    <cellStyle name="Calculation 3 4 2 3 20 5" xfId="17272"/>
    <cellStyle name="Calculation 3 4 2 3 21" xfId="5591"/>
    <cellStyle name="Calculation 3 4 2 3 21 2" xfId="11226"/>
    <cellStyle name="Calculation 3 4 2 3 21 2 2" xfId="35053"/>
    <cellStyle name="Calculation 3 4 2 3 21 2 3" xfId="46092"/>
    <cellStyle name="Calculation 3 4 2 3 21 2 4" xfId="23139"/>
    <cellStyle name="Calculation 3 4 2 3 21 3" xfId="29457"/>
    <cellStyle name="Calculation 3 4 2 3 21 4" xfId="40458"/>
    <cellStyle name="Calculation 3 4 2 3 21 5" xfId="17505"/>
    <cellStyle name="Calculation 3 4 2 3 22" xfId="5824"/>
    <cellStyle name="Calculation 3 4 2 3 22 2" xfId="11427"/>
    <cellStyle name="Calculation 3 4 2 3 22 2 2" xfId="35254"/>
    <cellStyle name="Calculation 3 4 2 3 22 2 3" xfId="46293"/>
    <cellStyle name="Calculation 3 4 2 3 22 2 4" xfId="23340"/>
    <cellStyle name="Calculation 3 4 2 3 22 3" xfId="29683"/>
    <cellStyle name="Calculation 3 4 2 3 22 4" xfId="40691"/>
    <cellStyle name="Calculation 3 4 2 3 22 5" xfId="17738"/>
    <cellStyle name="Calculation 3 4 2 3 23" xfId="6041"/>
    <cellStyle name="Calculation 3 4 2 3 23 2" xfId="11611"/>
    <cellStyle name="Calculation 3 4 2 3 23 2 2" xfId="35438"/>
    <cellStyle name="Calculation 3 4 2 3 23 2 3" xfId="46477"/>
    <cellStyle name="Calculation 3 4 2 3 23 2 4" xfId="23524"/>
    <cellStyle name="Calculation 3 4 2 3 23 3" xfId="29893"/>
    <cellStyle name="Calculation 3 4 2 3 23 4" xfId="40908"/>
    <cellStyle name="Calculation 3 4 2 3 23 5" xfId="17955"/>
    <cellStyle name="Calculation 3 4 2 3 24" xfId="6249"/>
    <cellStyle name="Calculation 3 4 2 3 24 2" xfId="11792"/>
    <cellStyle name="Calculation 3 4 2 3 24 2 2" xfId="35619"/>
    <cellStyle name="Calculation 3 4 2 3 24 2 3" xfId="46658"/>
    <cellStyle name="Calculation 3 4 2 3 24 2 4" xfId="23705"/>
    <cellStyle name="Calculation 3 4 2 3 24 3" xfId="30094"/>
    <cellStyle name="Calculation 3 4 2 3 24 4" xfId="41116"/>
    <cellStyle name="Calculation 3 4 2 3 24 5" xfId="18163"/>
    <cellStyle name="Calculation 3 4 2 3 25" xfId="6469"/>
    <cellStyle name="Calculation 3 4 2 3 25 2" xfId="11984"/>
    <cellStyle name="Calculation 3 4 2 3 25 2 2" xfId="35811"/>
    <cellStyle name="Calculation 3 4 2 3 25 2 3" xfId="46850"/>
    <cellStyle name="Calculation 3 4 2 3 25 2 4" xfId="23897"/>
    <cellStyle name="Calculation 3 4 2 3 25 3" xfId="30307"/>
    <cellStyle name="Calculation 3 4 2 3 25 4" xfId="41336"/>
    <cellStyle name="Calculation 3 4 2 3 25 5" xfId="18383"/>
    <cellStyle name="Calculation 3 4 2 3 26" xfId="6695"/>
    <cellStyle name="Calculation 3 4 2 3 26 2" xfId="12177"/>
    <cellStyle name="Calculation 3 4 2 3 26 2 2" xfId="36004"/>
    <cellStyle name="Calculation 3 4 2 3 26 2 3" xfId="47043"/>
    <cellStyle name="Calculation 3 4 2 3 26 2 4" xfId="24090"/>
    <cellStyle name="Calculation 3 4 2 3 26 3" xfId="30524"/>
    <cellStyle name="Calculation 3 4 2 3 26 4" xfId="41562"/>
    <cellStyle name="Calculation 3 4 2 3 26 5" xfId="18609"/>
    <cellStyle name="Calculation 3 4 2 3 27" xfId="805"/>
    <cellStyle name="Calculation 3 4 2 3 27 2" xfId="7112"/>
    <cellStyle name="Calculation 3 4 2 3 27 2 2" xfId="30939"/>
    <cellStyle name="Calculation 3 4 2 3 27 2 3" xfId="41978"/>
    <cellStyle name="Calculation 3 4 2 3 27 2 4" xfId="19025"/>
    <cellStyle name="Calculation 3 4 2 3 27 3" xfId="24796"/>
    <cellStyle name="Calculation 3 4 2 3 27 4" xfId="25839"/>
    <cellStyle name="Calculation 3 4 2 3 27 5" xfId="12719"/>
    <cellStyle name="Calculation 3 4 2 3 28" xfId="6895"/>
    <cellStyle name="Calculation 3 4 2 3 28 2" xfId="30722"/>
    <cellStyle name="Calculation 3 4 2 3 28 3" xfId="41761"/>
    <cellStyle name="Calculation 3 4 2 3 28 4" xfId="18808"/>
    <cellStyle name="Calculation 3 4 2 3 29" xfId="24577"/>
    <cellStyle name="Calculation 3 4 2 3 3" xfId="1443"/>
    <cellStyle name="Calculation 3 4 2 3 3 2" xfId="7648"/>
    <cellStyle name="Calculation 3 4 2 3 3 2 2" xfId="31475"/>
    <cellStyle name="Calculation 3 4 2 3 3 2 3" xfId="42514"/>
    <cellStyle name="Calculation 3 4 2 3 3 2 4" xfId="19561"/>
    <cellStyle name="Calculation 3 4 2 3 3 3" xfId="25412"/>
    <cellStyle name="Calculation 3 4 2 3 3 4" xfId="36310"/>
    <cellStyle name="Calculation 3 4 2 3 3 5" xfId="13357"/>
    <cellStyle name="Calculation 3 4 2 3 30" xfId="28772"/>
    <cellStyle name="Calculation 3 4 2 3 31" xfId="12500"/>
    <cellStyle name="Calculation 3 4 2 3 4" xfId="1675"/>
    <cellStyle name="Calculation 3 4 2 3 4 2" xfId="7846"/>
    <cellStyle name="Calculation 3 4 2 3 4 2 2" xfId="31673"/>
    <cellStyle name="Calculation 3 4 2 3 4 2 3" xfId="42712"/>
    <cellStyle name="Calculation 3 4 2 3 4 2 4" xfId="19759"/>
    <cellStyle name="Calculation 3 4 2 3 4 3" xfId="25636"/>
    <cellStyle name="Calculation 3 4 2 3 4 4" xfId="36542"/>
    <cellStyle name="Calculation 3 4 2 3 4 5" xfId="13589"/>
    <cellStyle name="Calculation 3 4 2 3 5" xfId="1886"/>
    <cellStyle name="Calculation 3 4 2 3 5 2" xfId="8030"/>
    <cellStyle name="Calculation 3 4 2 3 5 2 2" xfId="31857"/>
    <cellStyle name="Calculation 3 4 2 3 5 2 3" xfId="42896"/>
    <cellStyle name="Calculation 3 4 2 3 5 2 4" xfId="19943"/>
    <cellStyle name="Calculation 3 4 2 3 5 3" xfId="25840"/>
    <cellStyle name="Calculation 3 4 2 3 5 4" xfId="36753"/>
    <cellStyle name="Calculation 3 4 2 3 5 5" xfId="13800"/>
    <cellStyle name="Calculation 3 4 2 3 6" xfId="2117"/>
    <cellStyle name="Calculation 3 4 2 3 6 2" xfId="8231"/>
    <cellStyle name="Calculation 3 4 2 3 6 2 2" xfId="32058"/>
    <cellStyle name="Calculation 3 4 2 3 6 2 3" xfId="43097"/>
    <cellStyle name="Calculation 3 4 2 3 6 2 4" xfId="20144"/>
    <cellStyle name="Calculation 3 4 2 3 6 3" xfId="26065"/>
    <cellStyle name="Calculation 3 4 2 3 6 4" xfId="36984"/>
    <cellStyle name="Calculation 3 4 2 3 6 5" xfId="14031"/>
    <cellStyle name="Calculation 3 4 2 3 7" xfId="2342"/>
    <cellStyle name="Calculation 3 4 2 3 7 2" xfId="8422"/>
    <cellStyle name="Calculation 3 4 2 3 7 2 2" xfId="32249"/>
    <cellStyle name="Calculation 3 4 2 3 7 2 3" xfId="43288"/>
    <cellStyle name="Calculation 3 4 2 3 7 2 4" xfId="20335"/>
    <cellStyle name="Calculation 3 4 2 3 7 3" xfId="26282"/>
    <cellStyle name="Calculation 3 4 2 3 7 4" xfId="37209"/>
    <cellStyle name="Calculation 3 4 2 3 7 5" xfId="14256"/>
    <cellStyle name="Calculation 3 4 2 3 8" xfId="2556"/>
    <cellStyle name="Calculation 3 4 2 3 8 2" xfId="8608"/>
    <cellStyle name="Calculation 3 4 2 3 8 2 2" xfId="32435"/>
    <cellStyle name="Calculation 3 4 2 3 8 2 3" xfId="43474"/>
    <cellStyle name="Calculation 3 4 2 3 8 2 4" xfId="20521"/>
    <cellStyle name="Calculation 3 4 2 3 8 3" xfId="26491"/>
    <cellStyle name="Calculation 3 4 2 3 8 4" xfId="37423"/>
    <cellStyle name="Calculation 3 4 2 3 8 5" xfId="14470"/>
    <cellStyle name="Calculation 3 4 2 3 9" xfId="2774"/>
    <cellStyle name="Calculation 3 4 2 3 9 2" xfId="8792"/>
    <cellStyle name="Calculation 3 4 2 3 9 2 2" xfId="32619"/>
    <cellStyle name="Calculation 3 4 2 3 9 2 3" xfId="43658"/>
    <cellStyle name="Calculation 3 4 2 3 9 2 4" xfId="20705"/>
    <cellStyle name="Calculation 3 4 2 3 9 3" xfId="26703"/>
    <cellStyle name="Calculation 3 4 2 3 9 4" xfId="37641"/>
    <cellStyle name="Calculation 3 4 2 3 9 5" xfId="14688"/>
    <cellStyle name="Calculation 3 4 2 30" xfId="6739"/>
    <cellStyle name="Calculation 3 4 2 30 2" xfId="12213"/>
    <cellStyle name="Calculation 3 4 2 30 2 2" xfId="36040"/>
    <cellStyle name="Calculation 3 4 2 30 2 3" xfId="47079"/>
    <cellStyle name="Calculation 3 4 2 30 2 4" xfId="24126"/>
    <cellStyle name="Calculation 3 4 2 30 3" xfId="30567"/>
    <cellStyle name="Calculation 3 4 2 30 4" xfId="41606"/>
    <cellStyle name="Calculation 3 4 2 30 5" xfId="18653"/>
    <cellStyle name="Calculation 3 4 2 31" xfId="6784"/>
    <cellStyle name="Calculation 3 4 2 31 2" xfId="12253"/>
    <cellStyle name="Calculation 3 4 2 31 2 2" xfId="36080"/>
    <cellStyle name="Calculation 3 4 2 31 2 3" xfId="47119"/>
    <cellStyle name="Calculation 3 4 2 31 2 4" xfId="24166"/>
    <cellStyle name="Calculation 3 4 2 31 3" xfId="30611"/>
    <cellStyle name="Calculation 3 4 2 31 4" xfId="41651"/>
    <cellStyle name="Calculation 3 4 2 31 5" xfId="18698"/>
    <cellStyle name="Calculation 3 4 2 32" xfId="661"/>
    <cellStyle name="Calculation 3 4 2 32 2" xfId="6968"/>
    <cellStyle name="Calculation 3 4 2 32 2 2" xfId="30795"/>
    <cellStyle name="Calculation 3 4 2 32 2 3" xfId="41834"/>
    <cellStyle name="Calculation 3 4 2 32 2 4" xfId="18881"/>
    <cellStyle name="Calculation 3 4 2 32 3" xfId="24652"/>
    <cellStyle name="Calculation 3 4 2 32 4" xfId="27916"/>
    <cellStyle name="Calculation 3 4 2 32 5" xfId="12575"/>
    <cellStyle name="Calculation 3 4 2 33" xfId="24416"/>
    <cellStyle name="Calculation 3 4 2 34" xfId="30237"/>
    <cellStyle name="Calculation 3 4 2 35" xfId="12334"/>
    <cellStyle name="Calculation 3 4 2 4" xfId="459"/>
    <cellStyle name="Calculation 3 4 2 4 10" xfId="2853"/>
    <cellStyle name="Calculation 3 4 2 4 10 2" xfId="8865"/>
    <cellStyle name="Calculation 3 4 2 4 10 2 2" xfId="32692"/>
    <cellStyle name="Calculation 3 4 2 4 10 2 3" xfId="43731"/>
    <cellStyle name="Calculation 3 4 2 4 10 2 4" xfId="20778"/>
    <cellStyle name="Calculation 3 4 2 4 10 3" xfId="26782"/>
    <cellStyle name="Calculation 3 4 2 4 10 4" xfId="37720"/>
    <cellStyle name="Calculation 3 4 2 4 10 5" xfId="14767"/>
    <cellStyle name="Calculation 3 4 2 4 11" xfId="3121"/>
    <cellStyle name="Calculation 3 4 2 4 11 2" xfId="9094"/>
    <cellStyle name="Calculation 3 4 2 4 11 2 2" xfId="32921"/>
    <cellStyle name="Calculation 3 4 2 4 11 2 3" xfId="43960"/>
    <cellStyle name="Calculation 3 4 2 4 11 2 4" xfId="21007"/>
    <cellStyle name="Calculation 3 4 2 4 11 3" xfId="27045"/>
    <cellStyle name="Calculation 3 4 2 4 11 4" xfId="37988"/>
    <cellStyle name="Calculation 3 4 2 4 11 5" xfId="15035"/>
    <cellStyle name="Calculation 3 4 2 4 12" xfId="3365"/>
    <cellStyle name="Calculation 3 4 2 4 12 2" xfId="9306"/>
    <cellStyle name="Calculation 3 4 2 4 12 2 2" xfId="33133"/>
    <cellStyle name="Calculation 3 4 2 4 12 2 3" xfId="44172"/>
    <cellStyle name="Calculation 3 4 2 4 12 2 4" xfId="21219"/>
    <cellStyle name="Calculation 3 4 2 4 12 3" xfId="27286"/>
    <cellStyle name="Calculation 3 4 2 4 12 4" xfId="38232"/>
    <cellStyle name="Calculation 3 4 2 4 12 5" xfId="15279"/>
    <cellStyle name="Calculation 3 4 2 4 13" xfId="3610"/>
    <cellStyle name="Calculation 3 4 2 4 13 2" xfId="9519"/>
    <cellStyle name="Calculation 3 4 2 4 13 2 2" xfId="33346"/>
    <cellStyle name="Calculation 3 4 2 4 13 2 3" xfId="44385"/>
    <cellStyle name="Calculation 3 4 2 4 13 2 4" xfId="21432"/>
    <cellStyle name="Calculation 3 4 2 4 13 3" xfId="27526"/>
    <cellStyle name="Calculation 3 4 2 4 13 4" xfId="38477"/>
    <cellStyle name="Calculation 3 4 2 4 13 5" xfId="15524"/>
    <cellStyle name="Calculation 3 4 2 4 14" xfId="3858"/>
    <cellStyle name="Calculation 3 4 2 4 14 2" xfId="9733"/>
    <cellStyle name="Calculation 3 4 2 4 14 2 2" xfId="33560"/>
    <cellStyle name="Calculation 3 4 2 4 14 2 3" xfId="44599"/>
    <cellStyle name="Calculation 3 4 2 4 14 2 4" xfId="21646"/>
    <cellStyle name="Calculation 3 4 2 4 14 3" xfId="27770"/>
    <cellStyle name="Calculation 3 4 2 4 14 4" xfId="38725"/>
    <cellStyle name="Calculation 3 4 2 4 14 5" xfId="15772"/>
    <cellStyle name="Calculation 3 4 2 4 15" xfId="4102"/>
    <cellStyle name="Calculation 3 4 2 4 15 2" xfId="9944"/>
    <cellStyle name="Calculation 3 4 2 4 15 2 2" xfId="33771"/>
    <cellStyle name="Calculation 3 4 2 4 15 2 3" xfId="44810"/>
    <cellStyle name="Calculation 3 4 2 4 15 2 4" xfId="21857"/>
    <cellStyle name="Calculation 3 4 2 4 15 3" xfId="28009"/>
    <cellStyle name="Calculation 3 4 2 4 15 4" xfId="38969"/>
    <cellStyle name="Calculation 3 4 2 4 15 5" xfId="16016"/>
    <cellStyle name="Calculation 3 4 2 4 16" xfId="4344"/>
    <cellStyle name="Calculation 3 4 2 4 16 2" xfId="10154"/>
    <cellStyle name="Calculation 3 4 2 4 16 2 2" xfId="33981"/>
    <cellStyle name="Calculation 3 4 2 4 16 2 3" xfId="45020"/>
    <cellStyle name="Calculation 3 4 2 4 16 2 4" xfId="22067"/>
    <cellStyle name="Calculation 3 4 2 4 16 3" xfId="28246"/>
    <cellStyle name="Calculation 3 4 2 4 16 4" xfId="39211"/>
    <cellStyle name="Calculation 3 4 2 4 16 5" xfId="16258"/>
    <cellStyle name="Calculation 3 4 2 4 17" xfId="4565"/>
    <cellStyle name="Calculation 3 4 2 4 17 2" xfId="10341"/>
    <cellStyle name="Calculation 3 4 2 4 17 2 2" xfId="34168"/>
    <cellStyle name="Calculation 3 4 2 4 17 2 3" xfId="45207"/>
    <cellStyle name="Calculation 3 4 2 4 17 2 4" xfId="22254"/>
    <cellStyle name="Calculation 3 4 2 4 17 3" xfId="28461"/>
    <cellStyle name="Calculation 3 4 2 4 17 4" xfId="39432"/>
    <cellStyle name="Calculation 3 4 2 4 17 5" xfId="16479"/>
    <cellStyle name="Calculation 3 4 2 4 18" xfId="4775"/>
    <cellStyle name="Calculation 3 4 2 4 18 2" xfId="10524"/>
    <cellStyle name="Calculation 3 4 2 4 18 2 2" xfId="34351"/>
    <cellStyle name="Calculation 3 4 2 4 18 2 3" xfId="45390"/>
    <cellStyle name="Calculation 3 4 2 4 18 2 4" xfId="22437"/>
    <cellStyle name="Calculation 3 4 2 4 18 3" xfId="28665"/>
    <cellStyle name="Calculation 3 4 2 4 18 4" xfId="39642"/>
    <cellStyle name="Calculation 3 4 2 4 18 5" xfId="16689"/>
    <cellStyle name="Calculation 3 4 2 4 19" xfId="5010"/>
    <cellStyle name="Calculation 3 4 2 4 19 2" xfId="10729"/>
    <cellStyle name="Calculation 3 4 2 4 19 2 2" xfId="34556"/>
    <cellStyle name="Calculation 3 4 2 4 19 2 3" xfId="45595"/>
    <cellStyle name="Calculation 3 4 2 4 19 2 4" xfId="22642"/>
    <cellStyle name="Calculation 3 4 2 4 19 3" xfId="28894"/>
    <cellStyle name="Calculation 3 4 2 4 19 4" xfId="39877"/>
    <cellStyle name="Calculation 3 4 2 4 19 5" xfId="16924"/>
    <cellStyle name="Calculation 3 4 2 4 2" xfId="1103"/>
    <cellStyle name="Calculation 3 4 2 4 2 2" xfId="7356"/>
    <cellStyle name="Calculation 3 4 2 4 2 2 2" xfId="31183"/>
    <cellStyle name="Calculation 3 4 2 4 2 2 3" xfId="42222"/>
    <cellStyle name="Calculation 3 4 2 4 2 2 4" xfId="19269"/>
    <cellStyle name="Calculation 3 4 2 4 2 3" xfId="25084"/>
    <cellStyle name="Calculation 3 4 2 4 2 4" xfId="24267"/>
    <cellStyle name="Calculation 3 4 2 4 2 5" xfId="13017"/>
    <cellStyle name="Calculation 3 4 2 4 20" xfId="5231"/>
    <cellStyle name="Calculation 3 4 2 4 20 2" xfId="10916"/>
    <cellStyle name="Calculation 3 4 2 4 20 2 2" xfId="34743"/>
    <cellStyle name="Calculation 3 4 2 4 20 2 3" xfId="45782"/>
    <cellStyle name="Calculation 3 4 2 4 20 2 4" xfId="22829"/>
    <cellStyle name="Calculation 3 4 2 4 20 3" xfId="29108"/>
    <cellStyle name="Calculation 3 4 2 4 20 4" xfId="40098"/>
    <cellStyle name="Calculation 3 4 2 4 20 5" xfId="17145"/>
    <cellStyle name="Calculation 3 4 2 4 21" xfId="5464"/>
    <cellStyle name="Calculation 3 4 2 4 21 2" xfId="11119"/>
    <cellStyle name="Calculation 3 4 2 4 21 2 2" xfId="34946"/>
    <cellStyle name="Calculation 3 4 2 4 21 2 3" xfId="45985"/>
    <cellStyle name="Calculation 3 4 2 4 21 2 4" xfId="23032"/>
    <cellStyle name="Calculation 3 4 2 4 21 3" xfId="29335"/>
    <cellStyle name="Calculation 3 4 2 4 21 4" xfId="40331"/>
    <cellStyle name="Calculation 3 4 2 4 21 5" xfId="17378"/>
    <cellStyle name="Calculation 3 4 2 4 22" xfId="5697"/>
    <cellStyle name="Calculation 3 4 2 4 22 2" xfId="11320"/>
    <cellStyle name="Calculation 3 4 2 4 22 2 2" xfId="35147"/>
    <cellStyle name="Calculation 3 4 2 4 22 2 3" xfId="46186"/>
    <cellStyle name="Calculation 3 4 2 4 22 2 4" xfId="23233"/>
    <cellStyle name="Calculation 3 4 2 4 22 3" xfId="29561"/>
    <cellStyle name="Calculation 3 4 2 4 22 4" xfId="40564"/>
    <cellStyle name="Calculation 3 4 2 4 22 5" xfId="17611"/>
    <cellStyle name="Calculation 3 4 2 4 23" xfId="5914"/>
    <cellStyle name="Calculation 3 4 2 4 23 2" xfId="11504"/>
    <cellStyle name="Calculation 3 4 2 4 23 2 2" xfId="35331"/>
    <cellStyle name="Calculation 3 4 2 4 23 2 3" xfId="46370"/>
    <cellStyle name="Calculation 3 4 2 4 23 2 4" xfId="23417"/>
    <cellStyle name="Calculation 3 4 2 4 23 3" xfId="29772"/>
    <cellStyle name="Calculation 3 4 2 4 23 4" xfId="40781"/>
    <cellStyle name="Calculation 3 4 2 4 23 5" xfId="17828"/>
    <cellStyle name="Calculation 3 4 2 4 24" xfId="6122"/>
    <cellStyle name="Calculation 3 4 2 4 24 2" xfId="11685"/>
    <cellStyle name="Calculation 3 4 2 4 24 2 2" xfId="35512"/>
    <cellStyle name="Calculation 3 4 2 4 24 2 3" xfId="46551"/>
    <cellStyle name="Calculation 3 4 2 4 24 2 4" xfId="23598"/>
    <cellStyle name="Calculation 3 4 2 4 24 3" xfId="29973"/>
    <cellStyle name="Calculation 3 4 2 4 24 4" xfId="40989"/>
    <cellStyle name="Calculation 3 4 2 4 24 5" xfId="18036"/>
    <cellStyle name="Calculation 3 4 2 4 25" xfId="6342"/>
    <cellStyle name="Calculation 3 4 2 4 25 2" xfId="11877"/>
    <cellStyle name="Calculation 3 4 2 4 25 2 2" xfId="35704"/>
    <cellStyle name="Calculation 3 4 2 4 25 2 3" xfId="46743"/>
    <cellStyle name="Calculation 3 4 2 4 25 2 4" xfId="23790"/>
    <cellStyle name="Calculation 3 4 2 4 25 3" xfId="30186"/>
    <cellStyle name="Calculation 3 4 2 4 25 4" xfId="41209"/>
    <cellStyle name="Calculation 3 4 2 4 25 5" xfId="18256"/>
    <cellStyle name="Calculation 3 4 2 4 26" xfId="698"/>
    <cellStyle name="Calculation 3 4 2 4 26 2" xfId="7005"/>
    <cellStyle name="Calculation 3 4 2 4 26 2 2" xfId="30832"/>
    <cellStyle name="Calculation 3 4 2 4 26 2 3" xfId="41871"/>
    <cellStyle name="Calculation 3 4 2 4 26 2 4" xfId="18918"/>
    <cellStyle name="Calculation 3 4 2 4 26 3" xfId="24689"/>
    <cellStyle name="Calculation 3 4 2 4 26 4" xfId="27629"/>
    <cellStyle name="Calculation 3 4 2 4 26 5" xfId="12612"/>
    <cellStyle name="Calculation 3 4 2 4 27" xfId="24455"/>
    <cellStyle name="Calculation 3 4 2 4 28" xfId="29622"/>
    <cellStyle name="Calculation 3 4 2 4 29" xfId="12373"/>
    <cellStyle name="Calculation 3 4 2 4 3" xfId="1316"/>
    <cellStyle name="Calculation 3 4 2 4 3 2" xfId="7541"/>
    <cellStyle name="Calculation 3 4 2 4 3 2 2" xfId="31368"/>
    <cellStyle name="Calculation 3 4 2 4 3 2 3" xfId="42407"/>
    <cellStyle name="Calculation 3 4 2 4 3 2 4" xfId="19454"/>
    <cellStyle name="Calculation 3 4 2 4 3 3" xfId="25291"/>
    <cellStyle name="Calculation 3 4 2 4 3 4" xfId="36183"/>
    <cellStyle name="Calculation 3 4 2 4 3 5" xfId="13230"/>
    <cellStyle name="Calculation 3 4 2 4 4" xfId="1548"/>
    <cellStyle name="Calculation 3 4 2 4 4 2" xfId="7739"/>
    <cellStyle name="Calculation 3 4 2 4 4 2 2" xfId="31566"/>
    <cellStyle name="Calculation 3 4 2 4 4 2 3" xfId="42605"/>
    <cellStyle name="Calculation 3 4 2 4 4 2 4" xfId="19652"/>
    <cellStyle name="Calculation 3 4 2 4 4 3" xfId="25515"/>
    <cellStyle name="Calculation 3 4 2 4 4 4" xfId="36415"/>
    <cellStyle name="Calculation 3 4 2 4 4 5" xfId="13462"/>
    <cellStyle name="Calculation 3 4 2 4 5" xfId="1759"/>
    <cellStyle name="Calculation 3 4 2 4 5 2" xfId="7923"/>
    <cellStyle name="Calculation 3 4 2 4 5 2 2" xfId="31750"/>
    <cellStyle name="Calculation 3 4 2 4 5 2 3" xfId="42789"/>
    <cellStyle name="Calculation 3 4 2 4 5 2 4" xfId="19836"/>
    <cellStyle name="Calculation 3 4 2 4 5 3" xfId="25719"/>
    <cellStyle name="Calculation 3 4 2 4 5 4" xfId="36626"/>
    <cellStyle name="Calculation 3 4 2 4 5 5" xfId="13673"/>
    <cellStyle name="Calculation 3 4 2 4 6" xfId="1990"/>
    <cellStyle name="Calculation 3 4 2 4 6 2" xfId="8124"/>
    <cellStyle name="Calculation 3 4 2 4 6 2 2" xfId="31951"/>
    <cellStyle name="Calculation 3 4 2 4 6 2 3" xfId="42990"/>
    <cellStyle name="Calculation 3 4 2 4 6 2 4" xfId="20037"/>
    <cellStyle name="Calculation 3 4 2 4 6 3" xfId="25943"/>
    <cellStyle name="Calculation 3 4 2 4 6 4" xfId="36857"/>
    <cellStyle name="Calculation 3 4 2 4 6 5" xfId="13904"/>
    <cellStyle name="Calculation 3 4 2 4 7" xfId="2215"/>
    <cellStyle name="Calculation 3 4 2 4 7 2" xfId="8315"/>
    <cellStyle name="Calculation 3 4 2 4 7 2 2" xfId="32142"/>
    <cellStyle name="Calculation 3 4 2 4 7 2 3" xfId="43181"/>
    <cellStyle name="Calculation 3 4 2 4 7 2 4" xfId="20228"/>
    <cellStyle name="Calculation 3 4 2 4 7 3" xfId="26161"/>
    <cellStyle name="Calculation 3 4 2 4 7 4" xfId="37082"/>
    <cellStyle name="Calculation 3 4 2 4 7 5" xfId="14129"/>
    <cellStyle name="Calculation 3 4 2 4 8" xfId="2429"/>
    <cellStyle name="Calculation 3 4 2 4 8 2" xfId="8501"/>
    <cellStyle name="Calculation 3 4 2 4 8 2 2" xfId="32328"/>
    <cellStyle name="Calculation 3 4 2 4 8 2 3" xfId="43367"/>
    <cellStyle name="Calculation 3 4 2 4 8 2 4" xfId="20414"/>
    <cellStyle name="Calculation 3 4 2 4 8 3" xfId="26369"/>
    <cellStyle name="Calculation 3 4 2 4 8 4" xfId="37296"/>
    <cellStyle name="Calculation 3 4 2 4 8 5" xfId="14343"/>
    <cellStyle name="Calculation 3 4 2 4 9" xfId="2651"/>
    <cellStyle name="Calculation 3 4 2 4 9 2" xfId="8689"/>
    <cellStyle name="Calculation 3 4 2 4 9 2 2" xfId="32516"/>
    <cellStyle name="Calculation 3 4 2 4 9 2 3" xfId="43555"/>
    <cellStyle name="Calculation 3 4 2 4 9 2 4" xfId="20602"/>
    <cellStyle name="Calculation 3 4 2 4 9 3" xfId="26585"/>
    <cellStyle name="Calculation 3 4 2 4 9 4" xfId="37518"/>
    <cellStyle name="Calculation 3 4 2 4 9 5" xfId="14565"/>
    <cellStyle name="Calculation 3 4 2 5" xfId="1064"/>
    <cellStyle name="Calculation 3 4 2 5 2" xfId="7319"/>
    <cellStyle name="Calculation 3 4 2 5 2 2" xfId="31146"/>
    <cellStyle name="Calculation 3 4 2 5 2 3" xfId="42185"/>
    <cellStyle name="Calculation 3 4 2 5 2 4" xfId="19232"/>
    <cellStyle name="Calculation 3 4 2 5 3" xfId="25045"/>
    <cellStyle name="Calculation 3 4 2 5 4" xfId="24922"/>
    <cellStyle name="Calculation 3 4 2 5 5" xfId="12978"/>
    <cellStyle name="Calculation 3 4 2 6" xfId="1277"/>
    <cellStyle name="Calculation 3 4 2 6 2" xfId="7504"/>
    <cellStyle name="Calculation 3 4 2 6 2 2" xfId="31331"/>
    <cellStyle name="Calculation 3 4 2 6 2 3" xfId="42370"/>
    <cellStyle name="Calculation 3 4 2 6 2 4" xfId="19417"/>
    <cellStyle name="Calculation 3 4 2 6 3" xfId="25252"/>
    <cellStyle name="Calculation 3 4 2 6 4" xfId="36144"/>
    <cellStyle name="Calculation 3 4 2 6 5" xfId="13191"/>
    <cellStyle name="Calculation 3 4 2 7" xfId="1509"/>
    <cellStyle name="Calculation 3 4 2 7 2" xfId="7702"/>
    <cellStyle name="Calculation 3 4 2 7 2 2" xfId="31529"/>
    <cellStyle name="Calculation 3 4 2 7 2 3" xfId="42568"/>
    <cellStyle name="Calculation 3 4 2 7 2 4" xfId="19615"/>
    <cellStyle name="Calculation 3 4 2 7 3" xfId="25476"/>
    <cellStyle name="Calculation 3 4 2 7 4" xfId="36376"/>
    <cellStyle name="Calculation 3 4 2 7 5" xfId="13423"/>
    <cellStyle name="Calculation 3 4 2 8" xfId="1720"/>
    <cellStyle name="Calculation 3 4 2 8 2" xfId="7886"/>
    <cellStyle name="Calculation 3 4 2 8 2 2" xfId="31713"/>
    <cellStyle name="Calculation 3 4 2 8 2 3" xfId="42752"/>
    <cellStyle name="Calculation 3 4 2 8 2 4" xfId="19799"/>
    <cellStyle name="Calculation 3 4 2 8 3" xfId="25680"/>
    <cellStyle name="Calculation 3 4 2 8 4" xfId="36587"/>
    <cellStyle name="Calculation 3 4 2 8 5" xfId="13634"/>
    <cellStyle name="Calculation 3 4 2 9" xfId="1951"/>
    <cellStyle name="Calculation 3 4 2 9 2" xfId="8087"/>
    <cellStyle name="Calculation 3 4 2 9 2 2" xfId="31914"/>
    <cellStyle name="Calculation 3 4 2 9 2 3" xfId="42953"/>
    <cellStyle name="Calculation 3 4 2 9 2 4" xfId="20000"/>
    <cellStyle name="Calculation 3 4 2 9 3" xfId="25904"/>
    <cellStyle name="Calculation 3 4 2 9 4" xfId="36818"/>
    <cellStyle name="Calculation 3 4 2 9 5" xfId="13865"/>
    <cellStyle name="Calculation 3 4 20" xfId="12293"/>
    <cellStyle name="Calculation 3 4 3" xfId="494"/>
    <cellStyle name="Calculation 3 4 3 10" xfId="2888"/>
    <cellStyle name="Calculation 3 4 3 10 2" xfId="8899"/>
    <cellStyle name="Calculation 3 4 3 10 2 2" xfId="32726"/>
    <cellStyle name="Calculation 3 4 3 10 2 3" xfId="43765"/>
    <cellStyle name="Calculation 3 4 3 10 2 4" xfId="20812"/>
    <cellStyle name="Calculation 3 4 3 10 3" xfId="26817"/>
    <cellStyle name="Calculation 3 4 3 10 4" xfId="37755"/>
    <cellStyle name="Calculation 3 4 3 10 5" xfId="14802"/>
    <cellStyle name="Calculation 3 4 3 11" xfId="3156"/>
    <cellStyle name="Calculation 3 4 3 11 2" xfId="9128"/>
    <cellStyle name="Calculation 3 4 3 11 2 2" xfId="32955"/>
    <cellStyle name="Calculation 3 4 3 11 2 3" xfId="43994"/>
    <cellStyle name="Calculation 3 4 3 11 2 4" xfId="21041"/>
    <cellStyle name="Calculation 3 4 3 11 3" xfId="27080"/>
    <cellStyle name="Calculation 3 4 3 11 4" xfId="38023"/>
    <cellStyle name="Calculation 3 4 3 11 5" xfId="15070"/>
    <cellStyle name="Calculation 3 4 3 12" xfId="3400"/>
    <cellStyle name="Calculation 3 4 3 12 2" xfId="9340"/>
    <cellStyle name="Calculation 3 4 3 12 2 2" xfId="33167"/>
    <cellStyle name="Calculation 3 4 3 12 2 3" xfId="44206"/>
    <cellStyle name="Calculation 3 4 3 12 2 4" xfId="21253"/>
    <cellStyle name="Calculation 3 4 3 12 3" xfId="27321"/>
    <cellStyle name="Calculation 3 4 3 12 4" xfId="38267"/>
    <cellStyle name="Calculation 3 4 3 12 5" xfId="15314"/>
    <cellStyle name="Calculation 3 4 3 13" xfId="3645"/>
    <cellStyle name="Calculation 3 4 3 13 2" xfId="9553"/>
    <cellStyle name="Calculation 3 4 3 13 2 2" xfId="33380"/>
    <cellStyle name="Calculation 3 4 3 13 2 3" xfId="44419"/>
    <cellStyle name="Calculation 3 4 3 13 2 4" xfId="21466"/>
    <cellStyle name="Calculation 3 4 3 13 3" xfId="27561"/>
    <cellStyle name="Calculation 3 4 3 13 4" xfId="38512"/>
    <cellStyle name="Calculation 3 4 3 13 5" xfId="15559"/>
    <cellStyle name="Calculation 3 4 3 14" xfId="3893"/>
    <cellStyle name="Calculation 3 4 3 14 2" xfId="9767"/>
    <cellStyle name="Calculation 3 4 3 14 2 2" xfId="33594"/>
    <cellStyle name="Calculation 3 4 3 14 2 3" xfId="44633"/>
    <cellStyle name="Calculation 3 4 3 14 2 4" xfId="21680"/>
    <cellStyle name="Calculation 3 4 3 14 3" xfId="27805"/>
    <cellStyle name="Calculation 3 4 3 14 4" xfId="38760"/>
    <cellStyle name="Calculation 3 4 3 14 5" xfId="15807"/>
    <cellStyle name="Calculation 3 4 3 15" xfId="4137"/>
    <cellStyle name="Calculation 3 4 3 15 2" xfId="9978"/>
    <cellStyle name="Calculation 3 4 3 15 2 2" xfId="33805"/>
    <cellStyle name="Calculation 3 4 3 15 2 3" xfId="44844"/>
    <cellStyle name="Calculation 3 4 3 15 2 4" xfId="21891"/>
    <cellStyle name="Calculation 3 4 3 15 3" xfId="28044"/>
    <cellStyle name="Calculation 3 4 3 15 4" xfId="39004"/>
    <cellStyle name="Calculation 3 4 3 15 5" xfId="16051"/>
    <cellStyle name="Calculation 3 4 3 16" xfId="4379"/>
    <cellStyle name="Calculation 3 4 3 16 2" xfId="10188"/>
    <cellStyle name="Calculation 3 4 3 16 2 2" xfId="34015"/>
    <cellStyle name="Calculation 3 4 3 16 2 3" xfId="45054"/>
    <cellStyle name="Calculation 3 4 3 16 2 4" xfId="22101"/>
    <cellStyle name="Calculation 3 4 3 16 3" xfId="28281"/>
    <cellStyle name="Calculation 3 4 3 16 4" xfId="39246"/>
    <cellStyle name="Calculation 3 4 3 16 5" xfId="16293"/>
    <cellStyle name="Calculation 3 4 3 17" xfId="4600"/>
    <cellStyle name="Calculation 3 4 3 17 2" xfId="10375"/>
    <cellStyle name="Calculation 3 4 3 17 2 2" xfId="34202"/>
    <cellStyle name="Calculation 3 4 3 17 2 3" xfId="45241"/>
    <cellStyle name="Calculation 3 4 3 17 2 4" xfId="22288"/>
    <cellStyle name="Calculation 3 4 3 17 3" xfId="28496"/>
    <cellStyle name="Calculation 3 4 3 17 4" xfId="39467"/>
    <cellStyle name="Calculation 3 4 3 17 5" xfId="16514"/>
    <cellStyle name="Calculation 3 4 3 18" xfId="4810"/>
    <cellStyle name="Calculation 3 4 3 18 2" xfId="10558"/>
    <cellStyle name="Calculation 3 4 3 18 2 2" xfId="34385"/>
    <cellStyle name="Calculation 3 4 3 18 2 3" xfId="45424"/>
    <cellStyle name="Calculation 3 4 3 18 2 4" xfId="22471"/>
    <cellStyle name="Calculation 3 4 3 18 3" xfId="28700"/>
    <cellStyle name="Calculation 3 4 3 18 4" xfId="39677"/>
    <cellStyle name="Calculation 3 4 3 18 5" xfId="16724"/>
    <cellStyle name="Calculation 3 4 3 19" xfId="5045"/>
    <cellStyle name="Calculation 3 4 3 19 2" xfId="10763"/>
    <cellStyle name="Calculation 3 4 3 19 2 2" xfId="34590"/>
    <cellStyle name="Calculation 3 4 3 19 2 3" xfId="45629"/>
    <cellStyle name="Calculation 3 4 3 19 2 4" xfId="22676"/>
    <cellStyle name="Calculation 3 4 3 19 3" xfId="28929"/>
    <cellStyle name="Calculation 3 4 3 19 4" xfId="39912"/>
    <cellStyle name="Calculation 3 4 3 19 5" xfId="16959"/>
    <cellStyle name="Calculation 3 4 3 2" xfId="1138"/>
    <cellStyle name="Calculation 3 4 3 2 2" xfId="7390"/>
    <cellStyle name="Calculation 3 4 3 2 2 2" xfId="31217"/>
    <cellStyle name="Calculation 3 4 3 2 2 3" xfId="42256"/>
    <cellStyle name="Calculation 3 4 3 2 2 4" xfId="19303"/>
    <cellStyle name="Calculation 3 4 3 2 3" xfId="25119"/>
    <cellStyle name="Calculation 3 4 3 2 4" xfId="24360"/>
    <cellStyle name="Calculation 3 4 3 2 5" xfId="13052"/>
    <cellStyle name="Calculation 3 4 3 20" xfId="5266"/>
    <cellStyle name="Calculation 3 4 3 20 2" xfId="10950"/>
    <cellStyle name="Calculation 3 4 3 20 2 2" xfId="34777"/>
    <cellStyle name="Calculation 3 4 3 20 2 3" xfId="45816"/>
    <cellStyle name="Calculation 3 4 3 20 2 4" xfId="22863"/>
    <cellStyle name="Calculation 3 4 3 20 3" xfId="29143"/>
    <cellStyle name="Calculation 3 4 3 20 4" xfId="40133"/>
    <cellStyle name="Calculation 3 4 3 20 5" xfId="17180"/>
    <cellStyle name="Calculation 3 4 3 21" xfId="5499"/>
    <cellStyle name="Calculation 3 4 3 21 2" xfId="11153"/>
    <cellStyle name="Calculation 3 4 3 21 2 2" xfId="34980"/>
    <cellStyle name="Calculation 3 4 3 21 2 3" xfId="46019"/>
    <cellStyle name="Calculation 3 4 3 21 2 4" xfId="23066"/>
    <cellStyle name="Calculation 3 4 3 21 3" xfId="29370"/>
    <cellStyle name="Calculation 3 4 3 21 4" xfId="40366"/>
    <cellStyle name="Calculation 3 4 3 21 5" xfId="17413"/>
    <cellStyle name="Calculation 3 4 3 22" xfId="5732"/>
    <cellStyle name="Calculation 3 4 3 22 2" xfId="11354"/>
    <cellStyle name="Calculation 3 4 3 22 2 2" xfId="35181"/>
    <cellStyle name="Calculation 3 4 3 22 2 3" xfId="46220"/>
    <cellStyle name="Calculation 3 4 3 22 2 4" xfId="23267"/>
    <cellStyle name="Calculation 3 4 3 22 3" xfId="29596"/>
    <cellStyle name="Calculation 3 4 3 22 4" xfId="40599"/>
    <cellStyle name="Calculation 3 4 3 22 5" xfId="17646"/>
    <cellStyle name="Calculation 3 4 3 23" xfId="5949"/>
    <cellStyle name="Calculation 3 4 3 23 2" xfId="11538"/>
    <cellStyle name="Calculation 3 4 3 23 2 2" xfId="35365"/>
    <cellStyle name="Calculation 3 4 3 23 2 3" xfId="46404"/>
    <cellStyle name="Calculation 3 4 3 23 2 4" xfId="23451"/>
    <cellStyle name="Calculation 3 4 3 23 3" xfId="29807"/>
    <cellStyle name="Calculation 3 4 3 23 4" xfId="40816"/>
    <cellStyle name="Calculation 3 4 3 23 5" xfId="17863"/>
    <cellStyle name="Calculation 3 4 3 24" xfId="6157"/>
    <cellStyle name="Calculation 3 4 3 24 2" xfId="11719"/>
    <cellStyle name="Calculation 3 4 3 24 2 2" xfId="35546"/>
    <cellStyle name="Calculation 3 4 3 24 2 3" xfId="46585"/>
    <cellStyle name="Calculation 3 4 3 24 2 4" xfId="23632"/>
    <cellStyle name="Calculation 3 4 3 24 3" xfId="30008"/>
    <cellStyle name="Calculation 3 4 3 24 4" xfId="41024"/>
    <cellStyle name="Calculation 3 4 3 24 5" xfId="18071"/>
    <cellStyle name="Calculation 3 4 3 25" xfId="6377"/>
    <cellStyle name="Calculation 3 4 3 25 2" xfId="11911"/>
    <cellStyle name="Calculation 3 4 3 25 2 2" xfId="35738"/>
    <cellStyle name="Calculation 3 4 3 25 2 3" xfId="46777"/>
    <cellStyle name="Calculation 3 4 3 25 2 4" xfId="23824"/>
    <cellStyle name="Calculation 3 4 3 25 3" xfId="30221"/>
    <cellStyle name="Calculation 3 4 3 25 4" xfId="41244"/>
    <cellStyle name="Calculation 3 4 3 25 5" xfId="18291"/>
    <cellStyle name="Calculation 3 4 3 26" xfId="6603"/>
    <cellStyle name="Calculation 3 4 3 26 2" xfId="12104"/>
    <cellStyle name="Calculation 3 4 3 26 2 2" xfId="35931"/>
    <cellStyle name="Calculation 3 4 3 26 2 3" xfId="46970"/>
    <cellStyle name="Calculation 3 4 3 26 2 4" xfId="24017"/>
    <cellStyle name="Calculation 3 4 3 26 3" xfId="30438"/>
    <cellStyle name="Calculation 3 4 3 26 4" xfId="41470"/>
    <cellStyle name="Calculation 3 4 3 26 5" xfId="18517"/>
    <cellStyle name="Calculation 3 4 3 27" xfId="732"/>
    <cellStyle name="Calculation 3 4 3 27 2" xfId="7039"/>
    <cellStyle name="Calculation 3 4 3 27 2 2" xfId="30866"/>
    <cellStyle name="Calculation 3 4 3 27 2 3" xfId="41905"/>
    <cellStyle name="Calculation 3 4 3 27 2 4" xfId="18952"/>
    <cellStyle name="Calculation 3 4 3 27 3" xfId="24723"/>
    <cellStyle name="Calculation 3 4 3 27 4" xfId="26191"/>
    <cellStyle name="Calculation 3 4 3 27 5" xfId="12646"/>
    <cellStyle name="Calculation 3 4 3 28" xfId="6822"/>
    <cellStyle name="Calculation 3 4 3 28 2" xfId="30649"/>
    <cellStyle name="Calculation 3 4 3 28 3" xfId="41688"/>
    <cellStyle name="Calculation 3 4 3 28 4" xfId="18735"/>
    <cellStyle name="Calculation 3 4 3 29" xfId="24490"/>
    <cellStyle name="Calculation 3 4 3 3" xfId="1351"/>
    <cellStyle name="Calculation 3 4 3 3 2" xfId="7575"/>
    <cellStyle name="Calculation 3 4 3 3 2 2" xfId="31402"/>
    <cellStyle name="Calculation 3 4 3 3 2 3" xfId="42441"/>
    <cellStyle name="Calculation 3 4 3 3 2 4" xfId="19488"/>
    <cellStyle name="Calculation 3 4 3 3 3" xfId="25326"/>
    <cellStyle name="Calculation 3 4 3 3 4" xfId="36218"/>
    <cellStyle name="Calculation 3 4 3 3 5" xfId="13265"/>
    <cellStyle name="Calculation 3 4 3 30" xfId="26218"/>
    <cellStyle name="Calculation 3 4 3 31" xfId="12408"/>
    <cellStyle name="Calculation 3 4 3 4" xfId="1583"/>
    <cellStyle name="Calculation 3 4 3 4 2" xfId="7773"/>
    <cellStyle name="Calculation 3 4 3 4 2 2" xfId="31600"/>
    <cellStyle name="Calculation 3 4 3 4 2 3" xfId="42639"/>
    <cellStyle name="Calculation 3 4 3 4 2 4" xfId="19686"/>
    <cellStyle name="Calculation 3 4 3 4 3" xfId="25550"/>
    <cellStyle name="Calculation 3 4 3 4 4" xfId="36450"/>
    <cellStyle name="Calculation 3 4 3 4 5" xfId="13497"/>
    <cellStyle name="Calculation 3 4 3 5" xfId="1794"/>
    <cellStyle name="Calculation 3 4 3 5 2" xfId="7957"/>
    <cellStyle name="Calculation 3 4 3 5 2 2" xfId="31784"/>
    <cellStyle name="Calculation 3 4 3 5 2 3" xfId="42823"/>
    <cellStyle name="Calculation 3 4 3 5 2 4" xfId="19870"/>
    <cellStyle name="Calculation 3 4 3 5 3" xfId="25754"/>
    <cellStyle name="Calculation 3 4 3 5 4" xfId="36661"/>
    <cellStyle name="Calculation 3 4 3 5 5" xfId="13708"/>
    <cellStyle name="Calculation 3 4 3 6" xfId="2025"/>
    <cellStyle name="Calculation 3 4 3 6 2" xfId="8158"/>
    <cellStyle name="Calculation 3 4 3 6 2 2" xfId="31985"/>
    <cellStyle name="Calculation 3 4 3 6 2 3" xfId="43024"/>
    <cellStyle name="Calculation 3 4 3 6 2 4" xfId="20071"/>
    <cellStyle name="Calculation 3 4 3 6 3" xfId="25978"/>
    <cellStyle name="Calculation 3 4 3 6 4" xfId="36892"/>
    <cellStyle name="Calculation 3 4 3 6 5" xfId="13939"/>
    <cellStyle name="Calculation 3 4 3 7" xfId="2250"/>
    <cellStyle name="Calculation 3 4 3 7 2" xfId="8349"/>
    <cellStyle name="Calculation 3 4 3 7 2 2" xfId="32176"/>
    <cellStyle name="Calculation 3 4 3 7 2 3" xfId="43215"/>
    <cellStyle name="Calculation 3 4 3 7 2 4" xfId="20262"/>
    <cellStyle name="Calculation 3 4 3 7 3" xfId="26196"/>
    <cellStyle name="Calculation 3 4 3 7 4" xfId="37117"/>
    <cellStyle name="Calculation 3 4 3 7 5" xfId="14164"/>
    <cellStyle name="Calculation 3 4 3 8" xfId="2464"/>
    <cellStyle name="Calculation 3 4 3 8 2" xfId="8535"/>
    <cellStyle name="Calculation 3 4 3 8 2 2" xfId="32362"/>
    <cellStyle name="Calculation 3 4 3 8 2 3" xfId="43401"/>
    <cellStyle name="Calculation 3 4 3 8 2 4" xfId="20448"/>
    <cellStyle name="Calculation 3 4 3 8 3" xfId="26404"/>
    <cellStyle name="Calculation 3 4 3 8 4" xfId="37331"/>
    <cellStyle name="Calculation 3 4 3 8 5" xfId="14378"/>
    <cellStyle name="Calculation 3 4 3 9" xfId="2682"/>
    <cellStyle name="Calculation 3 4 3 9 2" xfId="8719"/>
    <cellStyle name="Calculation 3 4 3 9 2 2" xfId="32546"/>
    <cellStyle name="Calculation 3 4 3 9 2 3" xfId="43585"/>
    <cellStyle name="Calculation 3 4 3 9 2 4" xfId="20632"/>
    <cellStyle name="Calculation 3 4 3 9 3" xfId="26616"/>
    <cellStyle name="Calculation 3 4 3 9 4" xfId="37549"/>
    <cellStyle name="Calculation 3 4 3 9 5" xfId="14596"/>
    <cellStyle name="Calculation 3 4 4" xfId="913"/>
    <cellStyle name="Calculation 3 4 4 2" xfId="7208"/>
    <cellStyle name="Calculation 3 4 4 2 2" xfId="31035"/>
    <cellStyle name="Calculation 3 4 4 2 3" xfId="42074"/>
    <cellStyle name="Calculation 3 4 4 2 4" xfId="19121"/>
    <cellStyle name="Calculation 3 4 4 3" xfId="24902"/>
    <cellStyle name="Calculation 3 4 4 4" xfId="29155"/>
    <cellStyle name="Calculation 3 4 4 5" xfId="12827"/>
    <cellStyle name="Calculation 3 4 5" xfId="858"/>
    <cellStyle name="Calculation 3 4 5 2" xfId="7160"/>
    <cellStyle name="Calculation 3 4 5 2 2" xfId="30987"/>
    <cellStyle name="Calculation 3 4 5 2 3" xfId="42026"/>
    <cellStyle name="Calculation 3 4 5 2 4" xfId="19073"/>
    <cellStyle name="Calculation 3 4 5 3" xfId="24848"/>
    <cellStyle name="Calculation 3 4 5 4" xfId="27604"/>
    <cellStyle name="Calculation 3 4 5 5" xfId="12772"/>
    <cellStyle name="Calculation 3 4 6" xfId="888"/>
    <cellStyle name="Calculation 3 4 6 2" xfId="7186"/>
    <cellStyle name="Calculation 3 4 6 2 2" xfId="31013"/>
    <cellStyle name="Calculation 3 4 6 2 3" xfId="42052"/>
    <cellStyle name="Calculation 3 4 6 2 4" xfId="19099"/>
    <cellStyle name="Calculation 3 4 6 3" xfId="24878"/>
    <cellStyle name="Calculation 3 4 6 4" xfId="29282"/>
    <cellStyle name="Calculation 3 4 6 5" xfId="12802"/>
    <cellStyle name="Calculation 3 4 7" xfId="3040"/>
    <cellStyle name="Calculation 3 4 7 2" xfId="9021"/>
    <cellStyle name="Calculation 3 4 7 2 2" xfId="32848"/>
    <cellStyle name="Calculation 3 4 7 2 3" xfId="43887"/>
    <cellStyle name="Calculation 3 4 7 2 4" xfId="20934"/>
    <cellStyle name="Calculation 3 4 7 3" xfId="26964"/>
    <cellStyle name="Calculation 3 4 7 4" xfId="37907"/>
    <cellStyle name="Calculation 3 4 7 5" xfId="14954"/>
    <cellStyle name="Calculation 3 4 8" xfId="3283"/>
    <cellStyle name="Calculation 3 4 8 2" xfId="9231"/>
    <cellStyle name="Calculation 3 4 8 2 2" xfId="33058"/>
    <cellStyle name="Calculation 3 4 8 2 3" xfId="44097"/>
    <cellStyle name="Calculation 3 4 8 2 4" xfId="21144"/>
    <cellStyle name="Calculation 3 4 8 3" xfId="27204"/>
    <cellStyle name="Calculation 3 4 8 4" xfId="38150"/>
    <cellStyle name="Calculation 3 4 8 5" xfId="15197"/>
    <cellStyle name="Calculation 3 4 9" xfId="3530"/>
    <cellStyle name="Calculation 3 4 9 2" xfId="9446"/>
    <cellStyle name="Calculation 3 4 9 2 2" xfId="33273"/>
    <cellStyle name="Calculation 3 4 9 2 3" xfId="44312"/>
    <cellStyle name="Calculation 3 4 9 2 4" xfId="21359"/>
    <cellStyle name="Calculation 3 4 9 3" xfId="27446"/>
    <cellStyle name="Calculation 3 4 9 4" xfId="38397"/>
    <cellStyle name="Calculation 3 4 9 5" xfId="15444"/>
    <cellStyle name="Calculation 3 5" xfId="388"/>
    <cellStyle name="Calculation 3 5 10" xfId="3788"/>
    <cellStyle name="Calculation 3 5 10 2" xfId="9670"/>
    <cellStyle name="Calculation 3 5 10 2 2" xfId="33497"/>
    <cellStyle name="Calculation 3 5 10 2 3" xfId="44536"/>
    <cellStyle name="Calculation 3 5 10 2 4" xfId="21583"/>
    <cellStyle name="Calculation 3 5 10 3" xfId="27700"/>
    <cellStyle name="Calculation 3 5 10 4" xfId="38655"/>
    <cellStyle name="Calculation 3 5 10 5" xfId="15702"/>
    <cellStyle name="Calculation 3 5 11" xfId="4032"/>
    <cellStyle name="Calculation 3 5 11 2" xfId="9881"/>
    <cellStyle name="Calculation 3 5 11 2 2" xfId="33708"/>
    <cellStyle name="Calculation 3 5 11 2 3" xfId="44747"/>
    <cellStyle name="Calculation 3 5 11 2 4" xfId="21794"/>
    <cellStyle name="Calculation 3 5 11 3" xfId="27939"/>
    <cellStyle name="Calculation 3 5 11 4" xfId="38899"/>
    <cellStyle name="Calculation 3 5 11 5" xfId="15946"/>
    <cellStyle name="Calculation 3 5 12" xfId="4275"/>
    <cellStyle name="Calculation 3 5 12 2" xfId="10091"/>
    <cellStyle name="Calculation 3 5 12 2 2" xfId="33918"/>
    <cellStyle name="Calculation 3 5 12 2 3" xfId="44957"/>
    <cellStyle name="Calculation 3 5 12 2 4" xfId="22004"/>
    <cellStyle name="Calculation 3 5 12 3" xfId="28177"/>
    <cellStyle name="Calculation 3 5 12 4" xfId="39142"/>
    <cellStyle name="Calculation 3 5 12 5" xfId="16189"/>
    <cellStyle name="Calculation 3 5 13" xfId="4940"/>
    <cellStyle name="Calculation 3 5 13 2" xfId="10665"/>
    <cellStyle name="Calculation 3 5 13 2 2" xfId="34492"/>
    <cellStyle name="Calculation 3 5 13 2 3" xfId="45531"/>
    <cellStyle name="Calculation 3 5 13 2 4" xfId="22578"/>
    <cellStyle name="Calculation 3 5 13 3" xfId="28825"/>
    <cellStyle name="Calculation 3 5 13 4" xfId="39807"/>
    <cellStyle name="Calculation 3 5 13 5" xfId="16854"/>
    <cellStyle name="Calculation 3 5 14" xfId="5393"/>
    <cellStyle name="Calculation 3 5 14 2" xfId="11055"/>
    <cellStyle name="Calculation 3 5 14 2 2" xfId="34882"/>
    <cellStyle name="Calculation 3 5 14 2 3" xfId="45921"/>
    <cellStyle name="Calculation 3 5 14 2 4" xfId="22968"/>
    <cellStyle name="Calculation 3 5 14 3" xfId="29265"/>
    <cellStyle name="Calculation 3 5 14 4" xfId="40260"/>
    <cellStyle name="Calculation 3 5 14 5" xfId="17307"/>
    <cellStyle name="Calculation 3 5 15" xfId="3013"/>
    <cellStyle name="Calculation 3 5 15 2" xfId="9002"/>
    <cellStyle name="Calculation 3 5 15 2 2" xfId="32829"/>
    <cellStyle name="Calculation 3 5 15 2 3" xfId="43868"/>
    <cellStyle name="Calculation 3 5 15 2 4" xfId="20915"/>
    <cellStyle name="Calculation 3 5 15 3" xfId="26937"/>
    <cellStyle name="Calculation 3 5 15 4" xfId="37880"/>
    <cellStyle name="Calculation 3 5 15 5" xfId="14927"/>
    <cellStyle name="Calculation 3 5 16" xfId="939"/>
    <cellStyle name="Calculation 3 5 16 2" xfId="7226"/>
    <cellStyle name="Calculation 3 5 16 2 2" xfId="31053"/>
    <cellStyle name="Calculation 3 5 16 2 3" xfId="42092"/>
    <cellStyle name="Calculation 3 5 16 2 4" xfId="19139"/>
    <cellStyle name="Calculation 3 5 16 3" xfId="24925"/>
    <cellStyle name="Calculation 3 5 16 4" xfId="29623"/>
    <cellStyle name="Calculation 3 5 16 5" xfId="12853"/>
    <cellStyle name="Calculation 3 5 17" xfId="635"/>
    <cellStyle name="Calculation 3 5 17 2" xfId="6942"/>
    <cellStyle name="Calculation 3 5 17 2 2" xfId="30769"/>
    <cellStyle name="Calculation 3 5 17 2 3" xfId="41808"/>
    <cellStyle name="Calculation 3 5 17 2 4" xfId="18855"/>
    <cellStyle name="Calculation 3 5 17 3" xfId="24626"/>
    <cellStyle name="Calculation 3 5 17 4" xfId="25928"/>
    <cellStyle name="Calculation 3 5 17 5" xfId="12549"/>
    <cellStyle name="Calculation 3 5 18" xfId="24385"/>
    <cellStyle name="Calculation 3 5 19" xfId="27239"/>
    <cellStyle name="Calculation 3 5 2" xfId="430"/>
    <cellStyle name="Calculation 3 5 2 10" xfId="2186"/>
    <cellStyle name="Calculation 3 5 2 10 2" xfId="8288"/>
    <cellStyle name="Calculation 3 5 2 10 2 2" xfId="32115"/>
    <cellStyle name="Calculation 3 5 2 10 2 3" xfId="43154"/>
    <cellStyle name="Calculation 3 5 2 10 2 4" xfId="20201"/>
    <cellStyle name="Calculation 3 5 2 10 3" xfId="26132"/>
    <cellStyle name="Calculation 3 5 2 10 4" xfId="37053"/>
    <cellStyle name="Calculation 3 5 2 10 5" xfId="14100"/>
    <cellStyle name="Calculation 3 5 2 11" xfId="2400"/>
    <cellStyle name="Calculation 3 5 2 11 2" xfId="8474"/>
    <cellStyle name="Calculation 3 5 2 11 2 2" xfId="32301"/>
    <cellStyle name="Calculation 3 5 2 11 2 3" xfId="43340"/>
    <cellStyle name="Calculation 3 5 2 11 2 4" xfId="20387"/>
    <cellStyle name="Calculation 3 5 2 11 3" xfId="26340"/>
    <cellStyle name="Calculation 3 5 2 11 4" xfId="37267"/>
    <cellStyle name="Calculation 3 5 2 11 5" xfId="14314"/>
    <cellStyle name="Calculation 3 5 2 12" xfId="2623"/>
    <cellStyle name="Calculation 3 5 2 12 2" xfId="8664"/>
    <cellStyle name="Calculation 3 5 2 12 2 2" xfId="32491"/>
    <cellStyle name="Calculation 3 5 2 12 2 3" xfId="43530"/>
    <cellStyle name="Calculation 3 5 2 12 2 4" xfId="20577"/>
    <cellStyle name="Calculation 3 5 2 12 3" xfId="26558"/>
    <cellStyle name="Calculation 3 5 2 12 4" xfId="37490"/>
    <cellStyle name="Calculation 3 5 2 12 5" xfId="14537"/>
    <cellStyle name="Calculation 3 5 2 13" xfId="2824"/>
    <cellStyle name="Calculation 3 5 2 13 2" xfId="8838"/>
    <cellStyle name="Calculation 3 5 2 13 2 2" xfId="32665"/>
    <cellStyle name="Calculation 3 5 2 13 2 3" xfId="43704"/>
    <cellStyle name="Calculation 3 5 2 13 2 4" xfId="20751"/>
    <cellStyle name="Calculation 3 5 2 13 3" xfId="26753"/>
    <cellStyle name="Calculation 3 5 2 13 4" xfId="37691"/>
    <cellStyle name="Calculation 3 5 2 13 5" xfId="14738"/>
    <cellStyle name="Calculation 3 5 2 14" xfId="3092"/>
    <cellStyle name="Calculation 3 5 2 14 2" xfId="9067"/>
    <cellStyle name="Calculation 3 5 2 14 2 2" xfId="32894"/>
    <cellStyle name="Calculation 3 5 2 14 2 3" xfId="43933"/>
    <cellStyle name="Calculation 3 5 2 14 2 4" xfId="20980"/>
    <cellStyle name="Calculation 3 5 2 14 3" xfId="27016"/>
    <cellStyle name="Calculation 3 5 2 14 4" xfId="37959"/>
    <cellStyle name="Calculation 3 5 2 14 5" xfId="15006"/>
    <cellStyle name="Calculation 3 5 2 15" xfId="3336"/>
    <cellStyle name="Calculation 3 5 2 15 2" xfId="9279"/>
    <cellStyle name="Calculation 3 5 2 15 2 2" xfId="33106"/>
    <cellStyle name="Calculation 3 5 2 15 2 3" xfId="44145"/>
    <cellStyle name="Calculation 3 5 2 15 2 4" xfId="21192"/>
    <cellStyle name="Calculation 3 5 2 15 3" xfId="27257"/>
    <cellStyle name="Calculation 3 5 2 15 4" xfId="38203"/>
    <cellStyle name="Calculation 3 5 2 15 5" xfId="15250"/>
    <cellStyle name="Calculation 3 5 2 16" xfId="3581"/>
    <cellStyle name="Calculation 3 5 2 16 2" xfId="9492"/>
    <cellStyle name="Calculation 3 5 2 16 2 2" xfId="33319"/>
    <cellStyle name="Calculation 3 5 2 16 2 3" xfId="44358"/>
    <cellStyle name="Calculation 3 5 2 16 2 4" xfId="21405"/>
    <cellStyle name="Calculation 3 5 2 16 3" xfId="27497"/>
    <cellStyle name="Calculation 3 5 2 16 4" xfId="38448"/>
    <cellStyle name="Calculation 3 5 2 16 5" xfId="15495"/>
    <cellStyle name="Calculation 3 5 2 17" xfId="3829"/>
    <cellStyle name="Calculation 3 5 2 17 2" xfId="9706"/>
    <cellStyle name="Calculation 3 5 2 17 2 2" xfId="33533"/>
    <cellStyle name="Calculation 3 5 2 17 2 3" xfId="44572"/>
    <cellStyle name="Calculation 3 5 2 17 2 4" xfId="21619"/>
    <cellStyle name="Calculation 3 5 2 17 3" xfId="27741"/>
    <cellStyle name="Calculation 3 5 2 17 4" xfId="38696"/>
    <cellStyle name="Calculation 3 5 2 17 5" xfId="15743"/>
    <cellStyle name="Calculation 3 5 2 18" xfId="4073"/>
    <cellStyle name="Calculation 3 5 2 18 2" xfId="9917"/>
    <cellStyle name="Calculation 3 5 2 18 2 2" xfId="33744"/>
    <cellStyle name="Calculation 3 5 2 18 2 3" xfId="44783"/>
    <cellStyle name="Calculation 3 5 2 18 2 4" xfId="21830"/>
    <cellStyle name="Calculation 3 5 2 18 3" xfId="27980"/>
    <cellStyle name="Calculation 3 5 2 18 4" xfId="38940"/>
    <cellStyle name="Calculation 3 5 2 18 5" xfId="15987"/>
    <cellStyle name="Calculation 3 5 2 19" xfId="4315"/>
    <cellStyle name="Calculation 3 5 2 19 2" xfId="10127"/>
    <cellStyle name="Calculation 3 5 2 19 2 2" xfId="33954"/>
    <cellStyle name="Calculation 3 5 2 19 2 3" xfId="44993"/>
    <cellStyle name="Calculation 3 5 2 19 2 4" xfId="22040"/>
    <cellStyle name="Calculation 3 5 2 19 3" xfId="28217"/>
    <cellStyle name="Calculation 3 5 2 19 4" xfId="39182"/>
    <cellStyle name="Calculation 3 5 2 19 5" xfId="16229"/>
    <cellStyle name="Calculation 3 5 2 2" xfId="551"/>
    <cellStyle name="Calculation 3 5 2 2 10" xfId="2945"/>
    <cellStyle name="Calculation 3 5 2 2 10 2" xfId="8942"/>
    <cellStyle name="Calculation 3 5 2 2 10 2 2" xfId="32769"/>
    <cellStyle name="Calculation 3 5 2 2 10 2 3" xfId="43808"/>
    <cellStyle name="Calculation 3 5 2 2 10 2 4" xfId="20855"/>
    <cellStyle name="Calculation 3 5 2 2 10 3" xfId="26870"/>
    <cellStyle name="Calculation 3 5 2 2 10 4" xfId="37812"/>
    <cellStyle name="Calculation 3 5 2 2 10 5" xfId="14859"/>
    <cellStyle name="Calculation 3 5 2 2 11" xfId="3213"/>
    <cellStyle name="Calculation 3 5 2 2 11 2" xfId="9171"/>
    <cellStyle name="Calculation 3 5 2 2 11 2 2" xfId="32998"/>
    <cellStyle name="Calculation 3 5 2 2 11 2 3" xfId="44037"/>
    <cellStyle name="Calculation 3 5 2 2 11 2 4" xfId="21084"/>
    <cellStyle name="Calculation 3 5 2 2 11 3" xfId="27135"/>
    <cellStyle name="Calculation 3 5 2 2 11 4" xfId="38080"/>
    <cellStyle name="Calculation 3 5 2 2 11 5" xfId="15127"/>
    <cellStyle name="Calculation 3 5 2 2 12" xfId="3457"/>
    <cellStyle name="Calculation 3 5 2 2 12 2" xfId="9383"/>
    <cellStyle name="Calculation 3 5 2 2 12 2 2" xfId="33210"/>
    <cellStyle name="Calculation 3 5 2 2 12 2 3" xfId="44249"/>
    <cellStyle name="Calculation 3 5 2 2 12 2 4" xfId="21296"/>
    <cellStyle name="Calculation 3 5 2 2 12 3" xfId="27374"/>
    <cellStyle name="Calculation 3 5 2 2 12 4" xfId="38324"/>
    <cellStyle name="Calculation 3 5 2 2 12 5" xfId="15371"/>
    <cellStyle name="Calculation 3 5 2 2 13" xfId="3702"/>
    <cellStyle name="Calculation 3 5 2 2 13 2" xfId="9596"/>
    <cellStyle name="Calculation 3 5 2 2 13 2 2" xfId="33423"/>
    <cellStyle name="Calculation 3 5 2 2 13 2 3" xfId="44462"/>
    <cellStyle name="Calculation 3 5 2 2 13 2 4" xfId="21509"/>
    <cellStyle name="Calculation 3 5 2 2 13 3" xfId="27615"/>
    <cellStyle name="Calculation 3 5 2 2 13 4" xfId="38569"/>
    <cellStyle name="Calculation 3 5 2 2 13 5" xfId="15616"/>
    <cellStyle name="Calculation 3 5 2 2 14" xfId="3950"/>
    <cellStyle name="Calculation 3 5 2 2 14 2" xfId="9810"/>
    <cellStyle name="Calculation 3 5 2 2 14 2 2" xfId="33637"/>
    <cellStyle name="Calculation 3 5 2 2 14 2 3" xfId="44676"/>
    <cellStyle name="Calculation 3 5 2 2 14 2 4" xfId="21723"/>
    <cellStyle name="Calculation 3 5 2 2 14 3" xfId="27858"/>
    <cellStyle name="Calculation 3 5 2 2 14 4" xfId="38817"/>
    <cellStyle name="Calculation 3 5 2 2 14 5" xfId="15864"/>
    <cellStyle name="Calculation 3 5 2 2 15" xfId="4194"/>
    <cellStyle name="Calculation 3 5 2 2 15 2" xfId="10021"/>
    <cellStyle name="Calculation 3 5 2 2 15 2 2" xfId="33848"/>
    <cellStyle name="Calculation 3 5 2 2 15 2 3" xfId="44887"/>
    <cellStyle name="Calculation 3 5 2 2 15 2 4" xfId="21934"/>
    <cellStyle name="Calculation 3 5 2 2 15 3" xfId="28097"/>
    <cellStyle name="Calculation 3 5 2 2 15 4" xfId="39061"/>
    <cellStyle name="Calculation 3 5 2 2 15 5" xfId="16108"/>
    <cellStyle name="Calculation 3 5 2 2 16" xfId="4436"/>
    <cellStyle name="Calculation 3 5 2 2 16 2" xfId="10231"/>
    <cellStyle name="Calculation 3 5 2 2 16 2 2" xfId="34058"/>
    <cellStyle name="Calculation 3 5 2 2 16 2 3" xfId="45097"/>
    <cellStyle name="Calculation 3 5 2 2 16 2 4" xfId="22144"/>
    <cellStyle name="Calculation 3 5 2 2 16 3" xfId="28334"/>
    <cellStyle name="Calculation 3 5 2 2 16 4" xfId="39303"/>
    <cellStyle name="Calculation 3 5 2 2 16 5" xfId="16350"/>
    <cellStyle name="Calculation 3 5 2 2 17" xfId="4657"/>
    <cellStyle name="Calculation 3 5 2 2 17 2" xfId="10418"/>
    <cellStyle name="Calculation 3 5 2 2 17 2 2" xfId="34245"/>
    <cellStyle name="Calculation 3 5 2 2 17 2 3" xfId="45284"/>
    <cellStyle name="Calculation 3 5 2 2 17 2 4" xfId="22331"/>
    <cellStyle name="Calculation 3 5 2 2 17 3" xfId="28549"/>
    <cellStyle name="Calculation 3 5 2 2 17 4" xfId="39524"/>
    <cellStyle name="Calculation 3 5 2 2 17 5" xfId="16571"/>
    <cellStyle name="Calculation 3 5 2 2 18" xfId="4867"/>
    <cellStyle name="Calculation 3 5 2 2 18 2" xfId="10601"/>
    <cellStyle name="Calculation 3 5 2 2 18 2 2" xfId="34428"/>
    <cellStyle name="Calculation 3 5 2 2 18 2 3" xfId="45467"/>
    <cellStyle name="Calculation 3 5 2 2 18 2 4" xfId="22514"/>
    <cellStyle name="Calculation 3 5 2 2 18 3" xfId="28753"/>
    <cellStyle name="Calculation 3 5 2 2 18 4" xfId="39734"/>
    <cellStyle name="Calculation 3 5 2 2 18 5" xfId="16781"/>
    <cellStyle name="Calculation 3 5 2 2 19" xfId="5102"/>
    <cellStyle name="Calculation 3 5 2 2 19 2" xfId="10806"/>
    <cellStyle name="Calculation 3 5 2 2 19 2 2" xfId="34633"/>
    <cellStyle name="Calculation 3 5 2 2 19 2 3" xfId="45672"/>
    <cellStyle name="Calculation 3 5 2 2 19 2 4" xfId="22719"/>
    <cellStyle name="Calculation 3 5 2 2 19 3" xfId="28983"/>
    <cellStyle name="Calculation 3 5 2 2 19 4" xfId="39969"/>
    <cellStyle name="Calculation 3 5 2 2 19 5" xfId="17016"/>
    <cellStyle name="Calculation 3 5 2 2 2" xfId="1195"/>
    <cellStyle name="Calculation 3 5 2 2 2 2" xfId="7433"/>
    <cellStyle name="Calculation 3 5 2 2 2 2 2" xfId="31260"/>
    <cellStyle name="Calculation 3 5 2 2 2 2 3" xfId="42299"/>
    <cellStyle name="Calculation 3 5 2 2 2 2 4" xfId="19346"/>
    <cellStyle name="Calculation 3 5 2 2 2 3" xfId="25172"/>
    <cellStyle name="Calculation 3 5 2 2 2 4" xfId="24285"/>
    <cellStyle name="Calculation 3 5 2 2 2 5" xfId="13109"/>
    <cellStyle name="Calculation 3 5 2 2 20" xfId="5323"/>
    <cellStyle name="Calculation 3 5 2 2 20 2" xfId="10993"/>
    <cellStyle name="Calculation 3 5 2 2 20 2 2" xfId="34820"/>
    <cellStyle name="Calculation 3 5 2 2 20 2 3" xfId="45859"/>
    <cellStyle name="Calculation 3 5 2 2 20 2 4" xfId="22906"/>
    <cellStyle name="Calculation 3 5 2 2 20 3" xfId="29196"/>
    <cellStyle name="Calculation 3 5 2 2 20 4" xfId="40190"/>
    <cellStyle name="Calculation 3 5 2 2 20 5" xfId="17237"/>
    <cellStyle name="Calculation 3 5 2 2 21" xfId="5556"/>
    <cellStyle name="Calculation 3 5 2 2 21 2" xfId="11196"/>
    <cellStyle name="Calculation 3 5 2 2 21 2 2" xfId="35023"/>
    <cellStyle name="Calculation 3 5 2 2 21 2 3" xfId="46062"/>
    <cellStyle name="Calculation 3 5 2 2 21 2 4" xfId="23109"/>
    <cellStyle name="Calculation 3 5 2 2 21 3" xfId="29423"/>
    <cellStyle name="Calculation 3 5 2 2 21 4" xfId="40423"/>
    <cellStyle name="Calculation 3 5 2 2 21 5" xfId="17470"/>
    <cellStyle name="Calculation 3 5 2 2 22" xfId="5789"/>
    <cellStyle name="Calculation 3 5 2 2 22 2" xfId="11397"/>
    <cellStyle name="Calculation 3 5 2 2 22 2 2" xfId="35224"/>
    <cellStyle name="Calculation 3 5 2 2 22 2 3" xfId="46263"/>
    <cellStyle name="Calculation 3 5 2 2 22 2 4" xfId="23310"/>
    <cellStyle name="Calculation 3 5 2 2 22 3" xfId="29649"/>
    <cellStyle name="Calculation 3 5 2 2 22 4" xfId="40656"/>
    <cellStyle name="Calculation 3 5 2 2 22 5" xfId="17703"/>
    <cellStyle name="Calculation 3 5 2 2 23" xfId="6006"/>
    <cellStyle name="Calculation 3 5 2 2 23 2" xfId="11581"/>
    <cellStyle name="Calculation 3 5 2 2 23 2 2" xfId="35408"/>
    <cellStyle name="Calculation 3 5 2 2 23 2 3" xfId="46447"/>
    <cellStyle name="Calculation 3 5 2 2 23 2 4" xfId="23494"/>
    <cellStyle name="Calculation 3 5 2 2 23 3" xfId="29859"/>
    <cellStyle name="Calculation 3 5 2 2 23 4" xfId="40873"/>
    <cellStyle name="Calculation 3 5 2 2 23 5" xfId="17920"/>
    <cellStyle name="Calculation 3 5 2 2 24" xfId="6214"/>
    <cellStyle name="Calculation 3 5 2 2 24 2" xfId="11762"/>
    <cellStyle name="Calculation 3 5 2 2 24 2 2" xfId="35589"/>
    <cellStyle name="Calculation 3 5 2 2 24 2 3" xfId="46628"/>
    <cellStyle name="Calculation 3 5 2 2 24 2 4" xfId="23675"/>
    <cellStyle name="Calculation 3 5 2 2 24 3" xfId="30060"/>
    <cellStyle name="Calculation 3 5 2 2 24 4" xfId="41081"/>
    <cellStyle name="Calculation 3 5 2 2 24 5" xfId="18128"/>
    <cellStyle name="Calculation 3 5 2 2 25" xfId="6434"/>
    <cellStyle name="Calculation 3 5 2 2 25 2" xfId="11954"/>
    <cellStyle name="Calculation 3 5 2 2 25 2 2" xfId="35781"/>
    <cellStyle name="Calculation 3 5 2 2 25 2 3" xfId="46820"/>
    <cellStyle name="Calculation 3 5 2 2 25 2 4" xfId="23867"/>
    <cellStyle name="Calculation 3 5 2 2 25 3" xfId="30273"/>
    <cellStyle name="Calculation 3 5 2 2 25 4" xfId="41301"/>
    <cellStyle name="Calculation 3 5 2 2 25 5" xfId="18348"/>
    <cellStyle name="Calculation 3 5 2 2 26" xfId="6660"/>
    <cellStyle name="Calculation 3 5 2 2 26 2" xfId="12147"/>
    <cellStyle name="Calculation 3 5 2 2 26 2 2" xfId="35974"/>
    <cellStyle name="Calculation 3 5 2 2 26 2 3" xfId="47013"/>
    <cellStyle name="Calculation 3 5 2 2 26 2 4" xfId="24060"/>
    <cellStyle name="Calculation 3 5 2 2 26 3" xfId="30490"/>
    <cellStyle name="Calculation 3 5 2 2 26 4" xfId="41527"/>
    <cellStyle name="Calculation 3 5 2 2 26 5" xfId="18574"/>
    <cellStyle name="Calculation 3 5 2 2 27" xfId="775"/>
    <cellStyle name="Calculation 3 5 2 2 27 2" xfId="7082"/>
    <cellStyle name="Calculation 3 5 2 2 27 2 2" xfId="30909"/>
    <cellStyle name="Calculation 3 5 2 2 27 2 3" xfId="41948"/>
    <cellStyle name="Calculation 3 5 2 2 27 2 4" xfId="18995"/>
    <cellStyle name="Calculation 3 5 2 2 27 3" xfId="24766"/>
    <cellStyle name="Calculation 3 5 2 2 27 4" xfId="28521"/>
    <cellStyle name="Calculation 3 5 2 2 27 5" xfId="12689"/>
    <cellStyle name="Calculation 3 5 2 2 28" xfId="6865"/>
    <cellStyle name="Calculation 3 5 2 2 28 2" xfId="30692"/>
    <cellStyle name="Calculation 3 5 2 2 28 3" xfId="41731"/>
    <cellStyle name="Calculation 3 5 2 2 28 4" xfId="18778"/>
    <cellStyle name="Calculation 3 5 2 2 29" xfId="24543"/>
    <cellStyle name="Calculation 3 5 2 2 3" xfId="1408"/>
    <cellStyle name="Calculation 3 5 2 2 3 2" xfId="7618"/>
    <cellStyle name="Calculation 3 5 2 2 3 2 2" xfId="31445"/>
    <cellStyle name="Calculation 3 5 2 2 3 2 3" xfId="42484"/>
    <cellStyle name="Calculation 3 5 2 2 3 2 4" xfId="19531"/>
    <cellStyle name="Calculation 3 5 2 2 3 3" xfId="25378"/>
    <cellStyle name="Calculation 3 5 2 2 3 4" xfId="36275"/>
    <cellStyle name="Calculation 3 5 2 2 3 5" xfId="13322"/>
    <cellStyle name="Calculation 3 5 2 2 30" xfId="27104"/>
    <cellStyle name="Calculation 3 5 2 2 31" xfId="12465"/>
    <cellStyle name="Calculation 3 5 2 2 4" xfId="1640"/>
    <cellStyle name="Calculation 3 5 2 2 4 2" xfId="7816"/>
    <cellStyle name="Calculation 3 5 2 2 4 2 2" xfId="31643"/>
    <cellStyle name="Calculation 3 5 2 2 4 2 3" xfId="42682"/>
    <cellStyle name="Calculation 3 5 2 2 4 2 4" xfId="19729"/>
    <cellStyle name="Calculation 3 5 2 2 4 3" xfId="25602"/>
    <cellStyle name="Calculation 3 5 2 2 4 4" xfId="36507"/>
    <cellStyle name="Calculation 3 5 2 2 4 5" xfId="13554"/>
    <cellStyle name="Calculation 3 5 2 2 5" xfId="1851"/>
    <cellStyle name="Calculation 3 5 2 2 5 2" xfId="8000"/>
    <cellStyle name="Calculation 3 5 2 2 5 2 2" xfId="31827"/>
    <cellStyle name="Calculation 3 5 2 2 5 2 3" xfId="42866"/>
    <cellStyle name="Calculation 3 5 2 2 5 2 4" xfId="19913"/>
    <cellStyle name="Calculation 3 5 2 2 5 3" xfId="25806"/>
    <cellStyle name="Calculation 3 5 2 2 5 4" xfId="36718"/>
    <cellStyle name="Calculation 3 5 2 2 5 5" xfId="13765"/>
    <cellStyle name="Calculation 3 5 2 2 6" xfId="2082"/>
    <cellStyle name="Calculation 3 5 2 2 6 2" xfId="8201"/>
    <cellStyle name="Calculation 3 5 2 2 6 2 2" xfId="32028"/>
    <cellStyle name="Calculation 3 5 2 2 6 2 3" xfId="43067"/>
    <cellStyle name="Calculation 3 5 2 2 6 2 4" xfId="20114"/>
    <cellStyle name="Calculation 3 5 2 2 6 3" xfId="26031"/>
    <cellStyle name="Calculation 3 5 2 2 6 4" xfId="36949"/>
    <cellStyle name="Calculation 3 5 2 2 6 5" xfId="13996"/>
    <cellStyle name="Calculation 3 5 2 2 7" xfId="2307"/>
    <cellStyle name="Calculation 3 5 2 2 7 2" xfId="8392"/>
    <cellStyle name="Calculation 3 5 2 2 7 2 2" xfId="32219"/>
    <cellStyle name="Calculation 3 5 2 2 7 2 3" xfId="43258"/>
    <cellStyle name="Calculation 3 5 2 2 7 2 4" xfId="20305"/>
    <cellStyle name="Calculation 3 5 2 2 7 3" xfId="26248"/>
    <cellStyle name="Calculation 3 5 2 2 7 4" xfId="37174"/>
    <cellStyle name="Calculation 3 5 2 2 7 5" xfId="14221"/>
    <cellStyle name="Calculation 3 5 2 2 8" xfId="2521"/>
    <cellStyle name="Calculation 3 5 2 2 8 2" xfId="8578"/>
    <cellStyle name="Calculation 3 5 2 2 8 2 2" xfId="32405"/>
    <cellStyle name="Calculation 3 5 2 2 8 2 3" xfId="43444"/>
    <cellStyle name="Calculation 3 5 2 2 8 2 4" xfId="20491"/>
    <cellStyle name="Calculation 3 5 2 2 8 3" xfId="26457"/>
    <cellStyle name="Calculation 3 5 2 2 8 4" xfId="37388"/>
    <cellStyle name="Calculation 3 5 2 2 8 5" xfId="14435"/>
    <cellStyle name="Calculation 3 5 2 2 9" xfId="2739"/>
    <cellStyle name="Calculation 3 5 2 2 9 2" xfId="8762"/>
    <cellStyle name="Calculation 3 5 2 2 9 2 2" xfId="32589"/>
    <cellStyle name="Calculation 3 5 2 2 9 2 3" xfId="43628"/>
    <cellStyle name="Calculation 3 5 2 2 9 2 4" xfId="20675"/>
    <cellStyle name="Calculation 3 5 2 2 9 3" xfId="26669"/>
    <cellStyle name="Calculation 3 5 2 2 9 4" xfId="37606"/>
    <cellStyle name="Calculation 3 5 2 2 9 5" xfId="14653"/>
    <cellStyle name="Calculation 3 5 2 20" xfId="4536"/>
    <cellStyle name="Calculation 3 5 2 20 2" xfId="10314"/>
    <cellStyle name="Calculation 3 5 2 20 2 2" xfId="34141"/>
    <cellStyle name="Calculation 3 5 2 20 2 3" xfId="45180"/>
    <cellStyle name="Calculation 3 5 2 20 2 4" xfId="22227"/>
    <cellStyle name="Calculation 3 5 2 20 3" xfId="28432"/>
    <cellStyle name="Calculation 3 5 2 20 4" xfId="39403"/>
    <cellStyle name="Calculation 3 5 2 20 5" xfId="16450"/>
    <cellStyle name="Calculation 3 5 2 21" xfId="4746"/>
    <cellStyle name="Calculation 3 5 2 21 2" xfId="10497"/>
    <cellStyle name="Calculation 3 5 2 21 2 2" xfId="34324"/>
    <cellStyle name="Calculation 3 5 2 21 2 3" xfId="45363"/>
    <cellStyle name="Calculation 3 5 2 21 2 4" xfId="22410"/>
    <cellStyle name="Calculation 3 5 2 21 3" xfId="28636"/>
    <cellStyle name="Calculation 3 5 2 21 4" xfId="39613"/>
    <cellStyle name="Calculation 3 5 2 21 5" xfId="16660"/>
    <cellStyle name="Calculation 3 5 2 22" xfId="4981"/>
    <cellStyle name="Calculation 3 5 2 22 2" xfId="10702"/>
    <cellStyle name="Calculation 3 5 2 22 2 2" xfId="34529"/>
    <cellStyle name="Calculation 3 5 2 22 2 3" xfId="45568"/>
    <cellStyle name="Calculation 3 5 2 22 2 4" xfId="22615"/>
    <cellStyle name="Calculation 3 5 2 22 3" xfId="28865"/>
    <cellStyle name="Calculation 3 5 2 22 4" xfId="39848"/>
    <cellStyle name="Calculation 3 5 2 22 5" xfId="16895"/>
    <cellStyle name="Calculation 3 5 2 23" xfId="5202"/>
    <cellStyle name="Calculation 3 5 2 23 2" xfId="10889"/>
    <cellStyle name="Calculation 3 5 2 23 2 2" xfId="34716"/>
    <cellStyle name="Calculation 3 5 2 23 2 3" xfId="45755"/>
    <cellStyle name="Calculation 3 5 2 23 2 4" xfId="22802"/>
    <cellStyle name="Calculation 3 5 2 23 3" xfId="29079"/>
    <cellStyle name="Calculation 3 5 2 23 4" xfId="40069"/>
    <cellStyle name="Calculation 3 5 2 23 5" xfId="17116"/>
    <cellStyle name="Calculation 3 5 2 24" xfId="5435"/>
    <cellStyle name="Calculation 3 5 2 24 2" xfId="11092"/>
    <cellStyle name="Calculation 3 5 2 24 2 2" xfId="34919"/>
    <cellStyle name="Calculation 3 5 2 24 2 3" xfId="45958"/>
    <cellStyle name="Calculation 3 5 2 24 2 4" xfId="23005"/>
    <cellStyle name="Calculation 3 5 2 24 3" xfId="29306"/>
    <cellStyle name="Calculation 3 5 2 24 4" xfId="40302"/>
    <cellStyle name="Calculation 3 5 2 24 5" xfId="17349"/>
    <cellStyle name="Calculation 3 5 2 25" xfId="5668"/>
    <cellStyle name="Calculation 3 5 2 25 2" xfId="11293"/>
    <cellStyle name="Calculation 3 5 2 25 2 2" xfId="35120"/>
    <cellStyle name="Calculation 3 5 2 25 2 3" xfId="46159"/>
    <cellStyle name="Calculation 3 5 2 25 2 4" xfId="23206"/>
    <cellStyle name="Calculation 3 5 2 25 3" xfId="29532"/>
    <cellStyle name="Calculation 3 5 2 25 4" xfId="40535"/>
    <cellStyle name="Calculation 3 5 2 25 5" xfId="17582"/>
    <cellStyle name="Calculation 3 5 2 26" xfId="5885"/>
    <cellStyle name="Calculation 3 5 2 26 2" xfId="11477"/>
    <cellStyle name="Calculation 3 5 2 26 2 2" xfId="35304"/>
    <cellStyle name="Calculation 3 5 2 26 2 3" xfId="46343"/>
    <cellStyle name="Calculation 3 5 2 26 2 4" xfId="23390"/>
    <cellStyle name="Calculation 3 5 2 26 3" xfId="29743"/>
    <cellStyle name="Calculation 3 5 2 26 4" xfId="40752"/>
    <cellStyle name="Calculation 3 5 2 26 5" xfId="17799"/>
    <cellStyle name="Calculation 3 5 2 27" xfId="6093"/>
    <cellStyle name="Calculation 3 5 2 27 2" xfId="11658"/>
    <cellStyle name="Calculation 3 5 2 27 2 2" xfId="35485"/>
    <cellStyle name="Calculation 3 5 2 27 2 3" xfId="46524"/>
    <cellStyle name="Calculation 3 5 2 27 2 4" xfId="23571"/>
    <cellStyle name="Calculation 3 5 2 27 3" xfId="29944"/>
    <cellStyle name="Calculation 3 5 2 27 4" xfId="40960"/>
    <cellStyle name="Calculation 3 5 2 27 5" xfId="18007"/>
    <cellStyle name="Calculation 3 5 2 28" xfId="6313"/>
    <cellStyle name="Calculation 3 5 2 28 2" xfId="11850"/>
    <cellStyle name="Calculation 3 5 2 28 2 2" xfId="35677"/>
    <cellStyle name="Calculation 3 5 2 28 2 3" xfId="46716"/>
    <cellStyle name="Calculation 3 5 2 28 2 4" xfId="23763"/>
    <cellStyle name="Calculation 3 5 2 28 3" xfId="30157"/>
    <cellStyle name="Calculation 3 5 2 28 4" xfId="41180"/>
    <cellStyle name="Calculation 3 5 2 28 5" xfId="18227"/>
    <cellStyle name="Calculation 3 5 2 29" xfId="6548"/>
    <cellStyle name="Calculation 3 5 2 29 2" xfId="12052"/>
    <cellStyle name="Calculation 3 5 2 29 2 2" xfId="35879"/>
    <cellStyle name="Calculation 3 5 2 29 2 3" xfId="46918"/>
    <cellStyle name="Calculation 3 5 2 29 2 4" xfId="23965"/>
    <cellStyle name="Calculation 3 5 2 29 3" xfId="30383"/>
    <cellStyle name="Calculation 3 5 2 29 4" xfId="41415"/>
    <cellStyle name="Calculation 3 5 2 29 5" xfId="18462"/>
    <cellStyle name="Calculation 3 5 2 3" xfId="596"/>
    <cellStyle name="Calculation 3 5 2 3 10" xfId="2990"/>
    <cellStyle name="Calculation 3 5 2 3 10 2" xfId="8982"/>
    <cellStyle name="Calculation 3 5 2 3 10 2 2" xfId="32809"/>
    <cellStyle name="Calculation 3 5 2 3 10 2 3" xfId="43848"/>
    <cellStyle name="Calculation 3 5 2 3 10 2 4" xfId="20895"/>
    <cellStyle name="Calculation 3 5 2 3 10 3" xfId="26914"/>
    <cellStyle name="Calculation 3 5 2 3 10 4" xfId="37857"/>
    <cellStyle name="Calculation 3 5 2 3 10 5" xfId="14904"/>
    <cellStyle name="Calculation 3 5 2 3 11" xfId="3258"/>
    <cellStyle name="Calculation 3 5 2 3 11 2" xfId="9211"/>
    <cellStyle name="Calculation 3 5 2 3 11 2 2" xfId="33038"/>
    <cellStyle name="Calculation 3 5 2 3 11 2 3" xfId="44077"/>
    <cellStyle name="Calculation 3 5 2 3 11 2 4" xfId="21124"/>
    <cellStyle name="Calculation 3 5 2 3 11 3" xfId="27179"/>
    <cellStyle name="Calculation 3 5 2 3 11 4" xfId="38125"/>
    <cellStyle name="Calculation 3 5 2 3 11 5" xfId="15172"/>
    <cellStyle name="Calculation 3 5 2 3 12" xfId="3502"/>
    <cellStyle name="Calculation 3 5 2 3 12 2" xfId="9423"/>
    <cellStyle name="Calculation 3 5 2 3 12 2 2" xfId="33250"/>
    <cellStyle name="Calculation 3 5 2 3 12 2 3" xfId="44289"/>
    <cellStyle name="Calculation 3 5 2 3 12 2 4" xfId="21336"/>
    <cellStyle name="Calculation 3 5 2 3 12 3" xfId="27418"/>
    <cellStyle name="Calculation 3 5 2 3 12 4" xfId="38369"/>
    <cellStyle name="Calculation 3 5 2 3 12 5" xfId="15416"/>
    <cellStyle name="Calculation 3 5 2 3 13" xfId="3747"/>
    <cellStyle name="Calculation 3 5 2 3 13 2" xfId="9636"/>
    <cellStyle name="Calculation 3 5 2 3 13 2 2" xfId="33463"/>
    <cellStyle name="Calculation 3 5 2 3 13 2 3" xfId="44502"/>
    <cellStyle name="Calculation 3 5 2 3 13 2 4" xfId="21549"/>
    <cellStyle name="Calculation 3 5 2 3 13 3" xfId="27659"/>
    <cellStyle name="Calculation 3 5 2 3 13 4" xfId="38614"/>
    <cellStyle name="Calculation 3 5 2 3 13 5" xfId="15661"/>
    <cellStyle name="Calculation 3 5 2 3 14" xfId="3995"/>
    <cellStyle name="Calculation 3 5 2 3 14 2" xfId="9850"/>
    <cellStyle name="Calculation 3 5 2 3 14 2 2" xfId="33677"/>
    <cellStyle name="Calculation 3 5 2 3 14 2 3" xfId="44716"/>
    <cellStyle name="Calculation 3 5 2 3 14 2 4" xfId="21763"/>
    <cellStyle name="Calculation 3 5 2 3 14 3" xfId="27902"/>
    <cellStyle name="Calculation 3 5 2 3 14 4" xfId="38862"/>
    <cellStyle name="Calculation 3 5 2 3 14 5" xfId="15909"/>
    <cellStyle name="Calculation 3 5 2 3 15" xfId="4239"/>
    <cellStyle name="Calculation 3 5 2 3 15 2" xfId="10061"/>
    <cellStyle name="Calculation 3 5 2 3 15 2 2" xfId="33888"/>
    <cellStyle name="Calculation 3 5 2 3 15 2 3" xfId="44927"/>
    <cellStyle name="Calculation 3 5 2 3 15 2 4" xfId="21974"/>
    <cellStyle name="Calculation 3 5 2 3 15 3" xfId="28141"/>
    <cellStyle name="Calculation 3 5 2 3 15 4" xfId="39106"/>
    <cellStyle name="Calculation 3 5 2 3 15 5" xfId="16153"/>
    <cellStyle name="Calculation 3 5 2 3 16" xfId="4481"/>
    <cellStyle name="Calculation 3 5 2 3 16 2" xfId="10271"/>
    <cellStyle name="Calculation 3 5 2 3 16 2 2" xfId="34098"/>
    <cellStyle name="Calculation 3 5 2 3 16 2 3" xfId="45137"/>
    <cellStyle name="Calculation 3 5 2 3 16 2 4" xfId="22184"/>
    <cellStyle name="Calculation 3 5 2 3 16 3" xfId="28378"/>
    <cellStyle name="Calculation 3 5 2 3 16 4" xfId="39348"/>
    <cellStyle name="Calculation 3 5 2 3 16 5" xfId="16395"/>
    <cellStyle name="Calculation 3 5 2 3 17" xfId="4702"/>
    <cellStyle name="Calculation 3 5 2 3 17 2" xfId="10458"/>
    <cellStyle name="Calculation 3 5 2 3 17 2 2" xfId="34285"/>
    <cellStyle name="Calculation 3 5 2 3 17 2 3" xfId="45324"/>
    <cellStyle name="Calculation 3 5 2 3 17 2 4" xfId="22371"/>
    <cellStyle name="Calculation 3 5 2 3 17 3" xfId="28593"/>
    <cellStyle name="Calculation 3 5 2 3 17 4" xfId="39569"/>
    <cellStyle name="Calculation 3 5 2 3 17 5" xfId="16616"/>
    <cellStyle name="Calculation 3 5 2 3 18" xfId="4912"/>
    <cellStyle name="Calculation 3 5 2 3 18 2" xfId="10641"/>
    <cellStyle name="Calculation 3 5 2 3 18 2 2" xfId="34468"/>
    <cellStyle name="Calculation 3 5 2 3 18 2 3" xfId="45507"/>
    <cellStyle name="Calculation 3 5 2 3 18 2 4" xfId="22554"/>
    <cellStyle name="Calculation 3 5 2 3 18 3" xfId="28797"/>
    <cellStyle name="Calculation 3 5 2 3 18 4" xfId="39779"/>
    <cellStyle name="Calculation 3 5 2 3 18 5" xfId="16826"/>
    <cellStyle name="Calculation 3 5 2 3 19" xfId="5147"/>
    <cellStyle name="Calculation 3 5 2 3 19 2" xfId="10846"/>
    <cellStyle name="Calculation 3 5 2 3 19 2 2" xfId="34673"/>
    <cellStyle name="Calculation 3 5 2 3 19 2 3" xfId="45712"/>
    <cellStyle name="Calculation 3 5 2 3 19 2 4" xfId="22759"/>
    <cellStyle name="Calculation 3 5 2 3 19 3" xfId="29027"/>
    <cellStyle name="Calculation 3 5 2 3 19 4" xfId="40014"/>
    <cellStyle name="Calculation 3 5 2 3 19 5" xfId="17061"/>
    <cellStyle name="Calculation 3 5 2 3 2" xfId="1240"/>
    <cellStyle name="Calculation 3 5 2 3 2 2" xfId="7473"/>
    <cellStyle name="Calculation 3 5 2 3 2 2 2" xfId="31300"/>
    <cellStyle name="Calculation 3 5 2 3 2 2 3" xfId="42339"/>
    <cellStyle name="Calculation 3 5 2 3 2 2 4" xfId="19386"/>
    <cellStyle name="Calculation 3 5 2 3 2 3" xfId="25216"/>
    <cellStyle name="Calculation 3 5 2 3 2 4" xfId="36107"/>
    <cellStyle name="Calculation 3 5 2 3 2 5" xfId="13154"/>
    <cellStyle name="Calculation 3 5 2 3 20" xfId="5368"/>
    <cellStyle name="Calculation 3 5 2 3 20 2" xfId="11033"/>
    <cellStyle name="Calculation 3 5 2 3 20 2 2" xfId="34860"/>
    <cellStyle name="Calculation 3 5 2 3 20 2 3" xfId="45899"/>
    <cellStyle name="Calculation 3 5 2 3 20 2 4" xfId="22946"/>
    <cellStyle name="Calculation 3 5 2 3 20 3" xfId="29240"/>
    <cellStyle name="Calculation 3 5 2 3 20 4" xfId="40235"/>
    <cellStyle name="Calculation 3 5 2 3 20 5" xfId="17282"/>
    <cellStyle name="Calculation 3 5 2 3 21" xfId="5601"/>
    <cellStyle name="Calculation 3 5 2 3 21 2" xfId="11236"/>
    <cellStyle name="Calculation 3 5 2 3 21 2 2" xfId="35063"/>
    <cellStyle name="Calculation 3 5 2 3 21 2 3" xfId="46102"/>
    <cellStyle name="Calculation 3 5 2 3 21 2 4" xfId="23149"/>
    <cellStyle name="Calculation 3 5 2 3 21 3" xfId="29467"/>
    <cellStyle name="Calculation 3 5 2 3 21 4" xfId="40468"/>
    <cellStyle name="Calculation 3 5 2 3 21 5" xfId="17515"/>
    <cellStyle name="Calculation 3 5 2 3 22" xfId="5834"/>
    <cellStyle name="Calculation 3 5 2 3 22 2" xfId="11437"/>
    <cellStyle name="Calculation 3 5 2 3 22 2 2" xfId="35264"/>
    <cellStyle name="Calculation 3 5 2 3 22 2 3" xfId="46303"/>
    <cellStyle name="Calculation 3 5 2 3 22 2 4" xfId="23350"/>
    <cellStyle name="Calculation 3 5 2 3 22 3" xfId="29693"/>
    <cellStyle name="Calculation 3 5 2 3 22 4" xfId="40701"/>
    <cellStyle name="Calculation 3 5 2 3 22 5" xfId="17748"/>
    <cellStyle name="Calculation 3 5 2 3 23" xfId="6051"/>
    <cellStyle name="Calculation 3 5 2 3 23 2" xfId="11621"/>
    <cellStyle name="Calculation 3 5 2 3 23 2 2" xfId="35448"/>
    <cellStyle name="Calculation 3 5 2 3 23 2 3" xfId="46487"/>
    <cellStyle name="Calculation 3 5 2 3 23 2 4" xfId="23534"/>
    <cellStyle name="Calculation 3 5 2 3 23 3" xfId="29903"/>
    <cellStyle name="Calculation 3 5 2 3 23 4" xfId="40918"/>
    <cellStyle name="Calculation 3 5 2 3 23 5" xfId="17965"/>
    <cellStyle name="Calculation 3 5 2 3 24" xfId="6259"/>
    <cellStyle name="Calculation 3 5 2 3 24 2" xfId="11802"/>
    <cellStyle name="Calculation 3 5 2 3 24 2 2" xfId="35629"/>
    <cellStyle name="Calculation 3 5 2 3 24 2 3" xfId="46668"/>
    <cellStyle name="Calculation 3 5 2 3 24 2 4" xfId="23715"/>
    <cellStyle name="Calculation 3 5 2 3 24 3" xfId="30104"/>
    <cellStyle name="Calculation 3 5 2 3 24 4" xfId="41126"/>
    <cellStyle name="Calculation 3 5 2 3 24 5" xfId="18173"/>
    <cellStyle name="Calculation 3 5 2 3 25" xfId="6479"/>
    <cellStyle name="Calculation 3 5 2 3 25 2" xfId="11994"/>
    <cellStyle name="Calculation 3 5 2 3 25 2 2" xfId="35821"/>
    <cellStyle name="Calculation 3 5 2 3 25 2 3" xfId="46860"/>
    <cellStyle name="Calculation 3 5 2 3 25 2 4" xfId="23907"/>
    <cellStyle name="Calculation 3 5 2 3 25 3" xfId="30317"/>
    <cellStyle name="Calculation 3 5 2 3 25 4" xfId="41346"/>
    <cellStyle name="Calculation 3 5 2 3 25 5" xfId="18393"/>
    <cellStyle name="Calculation 3 5 2 3 26" xfId="6705"/>
    <cellStyle name="Calculation 3 5 2 3 26 2" xfId="12187"/>
    <cellStyle name="Calculation 3 5 2 3 26 2 2" xfId="36014"/>
    <cellStyle name="Calculation 3 5 2 3 26 2 3" xfId="47053"/>
    <cellStyle name="Calculation 3 5 2 3 26 2 4" xfId="24100"/>
    <cellStyle name="Calculation 3 5 2 3 26 3" xfId="30534"/>
    <cellStyle name="Calculation 3 5 2 3 26 4" xfId="41572"/>
    <cellStyle name="Calculation 3 5 2 3 26 5" xfId="18619"/>
    <cellStyle name="Calculation 3 5 2 3 27" xfId="815"/>
    <cellStyle name="Calculation 3 5 2 3 27 2" xfId="7122"/>
    <cellStyle name="Calculation 3 5 2 3 27 2 2" xfId="30949"/>
    <cellStyle name="Calculation 3 5 2 3 27 2 3" xfId="41988"/>
    <cellStyle name="Calculation 3 5 2 3 27 2 4" xfId="19035"/>
    <cellStyle name="Calculation 3 5 2 3 27 3" xfId="24806"/>
    <cellStyle name="Calculation 3 5 2 3 27 4" xfId="25205"/>
    <cellStyle name="Calculation 3 5 2 3 27 5" xfId="12729"/>
    <cellStyle name="Calculation 3 5 2 3 28" xfId="6905"/>
    <cellStyle name="Calculation 3 5 2 3 28 2" xfId="30732"/>
    <cellStyle name="Calculation 3 5 2 3 28 3" xfId="41771"/>
    <cellStyle name="Calculation 3 5 2 3 28 4" xfId="18818"/>
    <cellStyle name="Calculation 3 5 2 3 29" xfId="24587"/>
    <cellStyle name="Calculation 3 5 2 3 3" xfId="1453"/>
    <cellStyle name="Calculation 3 5 2 3 3 2" xfId="7658"/>
    <cellStyle name="Calculation 3 5 2 3 3 2 2" xfId="31485"/>
    <cellStyle name="Calculation 3 5 2 3 3 2 3" xfId="42524"/>
    <cellStyle name="Calculation 3 5 2 3 3 2 4" xfId="19571"/>
    <cellStyle name="Calculation 3 5 2 3 3 3" xfId="25422"/>
    <cellStyle name="Calculation 3 5 2 3 3 4" xfId="36320"/>
    <cellStyle name="Calculation 3 5 2 3 3 5" xfId="13367"/>
    <cellStyle name="Calculation 3 5 2 3 30" xfId="30596"/>
    <cellStyle name="Calculation 3 5 2 3 31" xfId="12510"/>
    <cellStyle name="Calculation 3 5 2 3 4" xfId="1685"/>
    <cellStyle name="Calculation 3 5 2 3 4 2" xfId="7856"/>
    <cellStyle name="Calculation 3 5 2 3 4 2 2" xfId="31683"/>
    <cellStyle name="Calculation 3 5 2 3 4 2 3" xfId="42722"/>
    <cellStyle name="Calculation 3 5 2 3 4 2 4" xfId="19769"/>
    <cellStyle name="Calculation 3 5 2 3 4 3" xfId="25646"/>
    <cellStyle name="Calculation 3 5 2 3 4 4" xfId="36552"/>
    <cellStyle name="Calculation 3 5 2 3 4 5" xfId="13599"/>
    <cellStyle name="Calculation 3 5 2 3 5" xfId="1896"/>
    <cellStyle name="Calculation 3 5 2 3 5 2" xfId="8040"/>
    <cellStyle name="Calculation 3 5 2 3 5 2 2" xfId="31867"/>
    <cellStyle name="Calculation 3 5 2 3 5 2 3" xfId="42906"/>
    <cellStyle name="Calculation 3 5 2 3 5 2 4" xfId="19953"/>
    <cellStyle name="Calculation 3 5 2 3 5 3" xfId="25850"/>
    <cellStyle name="Calculation 3 5 2 3 5 4" xfId="36763"/>
    <cellStyle name="Calculation 3 5 2 3 5 5" xfId="13810"/>
    <cellStyle name="Calculation 3 5 2 3 6" xfId="2127"/>
    <cellStyle name="Calculation 3 5 2 3 6 2" xfId="8241"/>
    <cellStyle name="Calculation 3 5 2 3 6 2 2" xfId="32068"/>
    <cellStyle name="Calculation 3 5 2 3 6 2 3" xfId="43107"/>
    <cellStyle name="Calculation 3 5 2 3 6 2 4" xfId="20154"/>
    <cellStyle name="Calculation 3 5 2 3 6 3" xfId="26075"/>
    <cellStyle name="Calculation 3 5 2 3 6 4" xfId="36994"/>
    <cellStyle name="Calculation 3 5 2 3 6 5" xfId="14041"/>
    <cellStyle name="Calculation 3 5 2 3 7" xfId="2352"/>
    <cellStyle name="Calculation 3 5 2 3 7 2" xfId="8432"/>
    <cellStyle name="Calculation 3 5 2 3 7 2 2" xfId="32259"/>
    <cellStyle name="Calculation 3 5 2 3 7 2 3" xfId="43298"/>
    <cellStyle name="Calculation 3 5 2 3 7 2 4" xfId="20345"/>
    <cellStyle name="Calculation 3 5 2 3 7 3" xfId="26292"/>
    <cellStyle name="Calculation 3 5 2 3 7 4" xfId="37219"/>
    <cellStyle name="Calculation 3 5 2 3 7 5" xfId="14266"/>
    <cellStyle name="Calculation 3 5 2 3 8" xfId="2566"/>
    <cellStyle name="Calculation 3 5 2 3 8 2" xfId="8618"/>
    <cellStyle name="Calculation 3 5 2 3 8 2 2" xfId="32445"/>
    <cellStyle name="Calculation 3 5 2 3 8 2 3" xfId="43484"/>
    <cellStyle name="Calculation 3 5 2 3 8 2 4" xfId="20531"/>
    <cellStyle name="Calculation 3 5 2 3 8 3" xfId="26501"/>
    <cellStyle name="Calculation 3 5 2 3 8 4" xfId="37433"/>
    <cellStyle name="Calculation 3 5 2 3 8 5" xfId="14480"/>
    <cellStyle name="Calculation 3 5 2 3 9" xfId="2784"/>
    <cellStyle name="Calculation 3 5 2 3 9 2" xfId="8802"/>
    <cellStyle name="Calculation 3 5 2 3 9 2 2" xfId="32629"/>
    <cellStyle name="Calculation 3 5 2 3 9 2 3" xfId="43668"/>
    <cellStyle name="Calculation 3 5 2 3 9 2 4" xfId="20715"/>
    <cellStyle name="Calculation 3 5 2 3 9 3" xfId="26713"/>
    <cellStyle name="Calculation 3 5 2 3 9 4" xfId="37651"/>
    <cellStyle name="Calculation 3 5 2 3 9 5" xfId="14698"/>
    <cellStyle name="Calculation 3 5 2 30" xfId="6749"/>
    <cellStyle name="Calculation 3 5 2 30 2" xfId="12223"/>
    <cellStyle name="Calculation 3 5 2 30 2 2" xfId="36050"/>
    <cellStyle name="Calculation 3 5 2 30 2 3" xfId="47089"/>
    <cellStyle name="Calculation 3 5 2 30 2 4" xfId="24136"/>
    <cellStyle name="Calculation 3 5 2 30 3" xfId="30577"/>
    <cellStyle name="Calculation 3 5 2 30 4" xfId="41616"/>
    <cellStyle name="Calculation 3 5 2 30 5" xfId="18663"/>
    <cellStyle name="Calculation 3 5 2 31" xfId="6794"/>
    <cellStyle name="Calculation 3 5 2 31 2" xfId="12263"/>
    <cellStyle name="Calculation 3 5 2 31 2 2" xfId="36090"/>
    <cellStyle name="Calculation 3 5 2 31 2 3" xfId="47129"/>
    <cellStyle name="Calculation 3 5 2 31 2 4" xfId="24176"/>
    <cellStyle name="Calculation 3 5 2 31 3" xfId="30621"/>
    <cellStyle name="Calculation 3 5 2 31 4" xfId="41661"/>
    <cellStyle name="Calculation 3 5 2 31 5" xfId="18708"/>
    <cellStyle name="Calculation 3 5 2 32" xfId="671"/>
    <cellStyle name="Calculation 3 5 2 32 2" xfId="6978"/>
    <cellStyle name="Calculation 3 5 2 32 2 2" xfId="30805"/>
    <cellStyle name="Calculation 3 5 2 32 2 3" xfId="41844"/>
    <cellStyle name="Calculation 3 5 2 32 2 4" xfId="18891"/>
    <cellStyle name="Calculation 3 5 2 32 3" xfId="24662"/>
    <cellStyle name="Calculation 3 5 2 32 4" xfId="29757"/>
    <cellStyle name="Calculation 3 5 2 32 5" xfId="12585"/>
    <cellStyle name="Calculation 3 5 2 33" xfId="24426"/>
    <cellStyle name="Calculation 3 5 2 34" xfId="28297"/>
    <cellStyle name="Calculation 3 5 2 35" xfId="12344"/>
    <cellStyle name="Calculation 3 5 2 4" xfId="469"/>
    <cellStyle name="Calculation 3 5 2 4 10" xfId="2863"/>
    <cellStyle name="Calculation 3 5 2 4 10 2" xfId="8875"/>
    <cellStyle name="Calculation 3 5 2 4 10 2 2" xfId="32702"/>
    <cellStyle name="Calculation 3 5 2 4 10 2 3" xfId="43741"/>
    <cellStyle name="Calculation 3 5 2 4 10 2 4" xfId="20788"/>
    <cellStyle name="Calculation 3 5 2 4 10 3" xfId="26792"/>
    <cellStyle name="Calculation 3 5 2 4 10 4" xfId="37730"/>
    <cellStyle name="Calculation 3 5 2 4 10 5" xfId="14777"/>
    <cellStyle name="Calculation 3 5 2 4 11" xfId="3131"/>
    <cellStyle name="Calculation 3 5 2 4 11 2" xfId="9104"/>
    <cellStyle name="Calculation 3 5 2 4 11 2 2" xfId="32931"/>
    <cellStyle name="Calculation 3 5 2 4 11 2 3" xfId="43970"/>
    <cellStyle name="Calculation 3 5 2 4 11 2 4" xfId="21017"/>
    <cellStyle name="Calculation 3 5 2 4 11 3" xfId="27055"/>
    <cellStyle name="Calculation 3 5 2 4 11 4" xfId="37998"/>
    <cellStyle name="Calculation 3 5 2 4 11 5" xfId="15045"/>
    <cellStyle name="Calculation 3 5 2 4 12" xfId="3375"/>
    <cellStyle name="Calculation 3 5 2 4 12 2" xfId="9316"/>
    <cellStyle name="Calculation 3 5 2 4 12 2 2" xfId="33143"/>
    <cellStyle name="Calculation 3 5 2 4 12 2 3" xfId="44182"/>
    <cellStyle name="Calculation 3 5 2 4 12 2 4" xfId="21229"/>
    <cellStyle name="Calculation 3 5 2 4 12 3" xfId="27296"/>
    <cellStyle name="Calculation 3 5 2 4 12 4" xfId="38242"/>
    <cellStyle name="Calculation 3 5 2 4 12 5" xfId="15289"/>
    <cellStyle name="Calculation 3 5 2 4 13" xfId="3620"/>
    <cellStyle name="Calculation 3 5 2 4 13 2" xfId="9529"/>
    <cellStyle name="Calculation 3 5 2 4 13 2 2" xfId="33356"/>
    <cellStyle name="Calculation 3 5 2 4 13 2 3" xfId="44395"/>
    <cellStyle name="Calculation 3 5 2 4 13 2 4" xfId="21442"/>
    <cellStyle name="Calculation 3 5 2 4 13 3" xfId="27536"/>
    <cellStyle name="Calculation 3 5 2 4 13 4" xfId="38487"/>
    <cellStyle name="Calculation 3 5 2 4 13 5" xfId="15534"/>
    <cellStyle name="Calculation 3 5 2 4 14" xfId="3868"/>
    <cellStyle name="Calculation 3 5 2 4 14 2" xfId="9743"/>
    <cellStyle name="Calculation 3 5 2 4 14 2 2" xfId="33570"/>
    <cellStyle name="Calculation 3 5 2 4 14 2 3" xfId="44609"/>
    <cellStyle name="Calculation 3 5 2 4 14 2 4" xfId="21656"/>
    <cellStyle name="Calculation 3 5 2 4 14 3" xfId="27780"/>
    <cellStyle name="Calculation 3 5 2 4 14 4" xfId="38735"/>
    <cellStyle name="Calculation 3 5 2 4 14 5" xfId="15782"/>
    <cellStyle name="Calculation 3 5 2 4 15" xfId="4112"/>
    <cellStyle name="Calculation 3 5 2 4 15 2" xfId="9954"/>
    <cellStyle name="Calculation 3 5 2 4 15 2 2" xfId="33781"/>
    <cellStyle name="Calculation 3 5 2 4 15 2 3" xfId="44820"/>
    <cellStyle name="Calculation 3 5 2 4 15 2 4" xfId="21867"/>
    <cellStyle name="Calculation 3 5 2 4 15 3" xfId="28019"/>
    <cellStyle name="Calculation 3 5 2 4 15 4" xfId="38979"/>
    <cellStyle name="Calculation 3 5 2 4 15 5" xfId="16026"/>
    <cellStyle name="Calculation 3 5 2 4 16" xfId="4354"/>
    <cellStyle name="Calculation 3 5 2 4 16 2" xfId="10164"/>
    <cellStyle name="Calculation 3 5 2 4 16 2 2" xfId="33991"/>
    <cellStyle name="Calculation 3 5 2 4 16 2 3" xfId="45030"/>
    <cellStyle name="Calculation 3 5 2 4 16 2 4" xfId="22077"/>
    <cellStyle name="Calculation 3 5 2 4 16 3" xfId="28256"/>
    <cellStyle name="Calculation 3 5 2 4 16 4" xfId="39221"/>
    <cellStyle name="Calculation 3 5 2 4 16 5" xfId="16268"/>
    <cellStyle name="Calculation 3 5 2 4 17" xfId="4575"/>
    <cellStyle name="Calculation 3 5 2 4 17 2" xfId="10351"/>
    <cellStyle name="Calculation 3 5 2 4 17 2 2" xfId="34178"/>
    <cellStyle name="Calculation 3 5 2 4 17 2 3" xfId="45217"/>
    <cellStyle name="Calculation 3 5 2 4 17 2 4" xfId="22264"/>
    <cellStyle name="Calculation 3 5 2 4 17 3" xfId="28471"/>
    <cellStyle name="Calculation 3 5 2 4 17 4" xfId="39442"/>
    <cellStyle name="Calculation 3 5 2 4 17 5" xfId="16489"/>
    <cellStyle name="Calculation 3 5 2 4 18" xfId="4785"/>
    <cellStyle name="Calculation 3 5 2 4 18 2" xfId="10534"/>
    <cellStyle name="Calculation 3 5 2 4 18 2 2" xfId="34361"/>
    <cellStyle name="Calculation 3 5 2 4 18 2 3" xfId="45400"/>
    <cellStyle name="Calculation 3 5 2 4 18 2 4" xfId="22447"/>
    <cellStyle name="Calculation 3 5 2 4 18 3" xfId="28675"/>
    <cellStyle name="Calculation 3 5 2 4 18 4" xfId="39652"/>
    <cellStyle name="Calculation 3 5 2 4 18 5" xfId="16699"/>
    <cellStyle name="Calculation 3 5 2 4 19" xfId="5020"/>
    <cellStyle name="Calculation 3 5 2 4 19 2" xfId="10739"/>
    <cellStyle name="Calculation 3 5 2 4 19 2 2" xfId="34566"/>
    <cellStyle name="Calculation 3 5 2 4 19 2 3" xfId="45605"/>
    <cellStyle name="Calculation 3 5 2 4 19 2 4" xfId="22652"/>
    <cellStyle name="Calculation 3 5 2 4 19 3" xfId="28904"/>
    <cellStyle name="Calculation 3 5 2 4 19 4" xfId="39887"/>
    <cellStyle name="Calculation 3 5 2 4 19 5" xfId="16934"/>
    <cellStyle name="Calculation 3 5 2 4 2" xfId="1113"/>
    <cellStyle name="Calculation 3 5 2 4 2 2" xfId="7366"/>
    <cellStyle name="Calculation 3 5 2 4 2 2 2" xfId="31193"/>
    <cellStyle name="Calculation 3 5 2 4 2 2 3" xfId="42232"/>
    <cellStyle name="Calculation 3 5 2 4 2 2 4" xfId="19279"/>
    <cellStyle name="Calculation 3 5 2 4 2 3" xfId="25094"/>
    <cellStyle name="Calculation 3 5 2 4 2 4" xfId="24262"/>
    <cellStyle name="Calculation 3 5 2 4 2 5" xfId="13027"/>
    <cellStyle name="Calculation 3 5 2 4 20" xfId="5241"/>
    <cellStyle name="Calculation 3 5 2 4 20 2" xfId="10926"/>
    <cellStyle name="Calculation 3 5 2 4 20 2 2" xfId="34753"/>
    <cellStyle name="Calculation 3 5 2 4 20 2 3" xfId="45792"/>
    <cellStyle name="Calculation 3 5 2 4 20 2 4" xfId="22839"/>
    <cellStyle name="Calculation 3 5 2 4 20 3" xfId="29118"/>
    <cellStyle name="Calculation 3 5 2 4 20 4" xfId="40108"/>
    <cellStyle name="Calculation 3 5 2 4 20 5" xfId="17155"/>
    <cellStyle name="Calculation 3 5 2 4 21" xfId="5474"/>
    <cellStyle name="Calculation 3 5 2 4 21 2" xfId="11129"/>
    <cellStyle name="Calculation 3 5 2 4 21 2 2" xfId="34956"/>
    <cellStyle name="Calculation 3 5 2 4 21 2 3" xfId="45995"/>
    <cellStyle name="Calculation 3 5 2 4 21 2 4" xfId="23042"/>
    <cellStyle name="Calculation 3 5 2 4 21 3" xfId="29345"/>
    <cellStyle name="Calculation 3 5 2 4 21 4" xfId="40341"/>
    <cellStyle name="Calculation 3 5 2 4 21 5" xfId="17388"/>
    <cellStyle name="Calculation 3 5 2 4 22" xfId="5707"/>
    <cellStyle name="Calculation 3 5 2 4 22 2" xfId="11330"/>
    <cellStyle name="Calculation 3 5 2 4 22 2 2" xfId="35157"/>
    <cellStyle name="Calculation 3 5 2 4 22 2 3" xfId="46196"/>
    <cellStyle name="Calculation 3 5 2 4 22 2 4" xfId="23243"/>
    <cellStyle name="Calculation 3 5 2 4 22 3" xfId="29571"/>
    <cellStyle name="Calculation 3 5 2 4 22 4" xfId="40574"/>
    <cellStyle name="Calculation 3 5 2 4 22 5" xfId="17621"/>
    <cellStyle name="Calculation 3 5 2 4 23" xfId="5924"/>
    <cellStyle name="Calculation 3 5 2 4 23 2" xfId="11514"/>
    <cellStyle name="Calculation 3 5 2 4 23 2 2" xfId="35341"/>
    <cellStyle name="Calculation 3 5 2 4 23 2 3" xfId="46380"/>
    <cellStyle name="Calculation 3 5 2 4 23 2 4" xfId="23427"/>
    <cellStyle name="Calculation 3 5 2 4 23 3" xfId="29782"/>
    <cellStyle name="Calculation 3 5 2 4 23 4" xfId="40791"/>
    <cellStyle name="Calculation 3 5 2 4 23 5" xfId="17838"/>
    <cellStyle name="Calculation 3 5 2 4 24" xfId="6132"/>
    <cellStyle name="Calculation 3 5 2 4 24 2" xfId="11695"/>
    <cellStyle name="Calculation 3 5 2 4 24 2 2" xfId="35522"/>
    <cellStyle name="Calculation 3 5 2 4 24 2 3" xfId="46561"/>
    <cellStyle name="Calculation 3 5 2 4 24 2 4" xfId="23608"/>
    <cellStyle name="Calculation 3 5 2 4 24 3" xfId="29983"/>
    <cellStyle name="Calculation 3 5 2 4 24 4" xfId="40999"/>
    <cellStyle name="Calculation 3 5 2 4 24 5" xfId="18046"/>
    <cellStyle name="Calculation 3 5 2 4 25" xfId="6352"/>
    <cellStyle name="Calculation 3 5 2 4 25 2" xfId="11887"/>
    <cellStyle name="Calculation 3 5 2 4 25 2 2" xfId="35714"/>
    <cellStyle name="Calculation 3 5 2 4 25 2 3" xfId="46753"/>
    <cellStyle name="Calculation 3 5 2 4 25 2 4" xfId="23800"/>
    <cellStyle name="Calculation 3 5 2 4 25 3" xfId="30196"/>
    <cellStyle name="Calculation 3 5 2 4 25 4" xfId="41219"/>
    <cellStyle name="Calculation 3 5 2 4 25 5" xfId="18266"/>
    <cellStyle name="Calculation 3 5 2 4 26" xfId="708"/>
    <cellStyle name="Calculation 3 5 2 4 26 2" xfId="7015"/>
    <cellStyle name="Calculation 3 5 2 4 26 2 2" xfId="30842"/>
    <cellStyle name="Calculation 3 5 2 4 26 2 3" xfId="41881"/>
    <cellStyle name="Calculation 3 5 2 4 26 2 4" xfId="18928"/>
    <cellStyle name="Calculation 3 5 2 4 26 3" xfId="24699"/>
    <cellStyle name="Calculation 3 5 2 4 26 4" xfId="27271"/>
    <cellStyle name="Calculation 3 5 2 4 26 5" xfId="12622"/>
    <cellStyle name="Calculation 3 5 2 4 27" xfId="24465"/>
    <cellStyle name="Calculation 3 5 2 4 28" xfId="27588"/>
    <cellStyle name="Calculation 3 5 2 4 29" xfId="12383"/>
    <cellStyle name="Calculation 3 5 2 4 3" xfId="1326"/>
    <cellStyle name="Calculation 3 5 2 4 3 2" xfId="7551"/>
    <cellStyle name="Calculation 3 5 2 4 3 2 2" xfId="31378"/>
    <cellStyle name="Calculation 3 5 2 4 3 2 3" xfId="42417"/>
    <cellStyle name="Calculation 3 5 2 4 3 2 4" xfId="19464"/>
    <cellStyle name="Calculation 3 5 2 4 3 3" xfId="25301"/>
    <cellStyle name="Calculation 3 5 2 4 3 4" xfId="36193"/>
    <cellStyle name="Calculation 3 5 2 4 3 5" xfId="13240"/>
    <cellStyle name="Calculation 3 5 2 4 4" xfId="1558"/>
    <cellStyle name="Calculation 3 5 2 4 4 2" xfId="7749"/>
    <cellStyle name="Calculation 3 5 2 4 4 2 2" xfId="31576"/>
    <cellStyle name="Calculation 3 5 2 4 4 2 3" xfId="42615"/>
    <cellStyle name="Calculation 3 5 2 4 4 2 4" xfId="19662"/>
    <cellStyle name="Calculation 3 5 2 4 4 3" xfId="25525"/>
    <cellStyle name="Calculation 3 5 2 4 4 4" xfId="36425"/>
    <cellStyle name="Calculation 3 5 2 4 4 5" xfId="13472"/>
    <cellStyle name="Calculation 3 5 2 4 5" xfId="1769"/>
    <cellStyle name="Calculation 3 5 2 4 5 2" xfId="7933"/>
    <cellStyle name="Calculation 3 5 2 4 5 2 2" xfId="31760"/>
    <cellStyle name="Calculation 3 5 2 4 5 2 3" xfId="42799"/>
    <cellStyle name="Calculation 3 5 2 4 5 2 4" xfId="19846"/>
    <cellStyle name="Calculation 3 5 2 4 5 3" xfId="25729"/>
    <cellStyle name="Calculation 3 5 2 4 5 4" xfId="36636"/>
    <cellStyle name="Calculation 3 5 2 4 5 5" xfId="13683"/>
    <cellStyle name="Calculation 3 5 2 4 6" xfId="2000"/>
    <cellStyle name="Calculation 3 5 2 4 6 2" xfId="8134"/>
    <cellStyle name="Calculation 3 5 2 4 6 2 2" xfId="31961"/>
    <cellStyle name="Calculation 3 5 2 4 6 2 3" xfId="43000"/>
    <cellStyle name="Calculation 3 5 2 4 6 2 4" xfId="20047"/>
    <cellStyle name="Calculation 3 5 2 4 6 3" xfId="25953"/>
    <cellStyle name="Calculation 3 5 2 4 6 4" xfId="36867"/>
    <cellStyle name="Calculation 3 5 2 4 6 5" xfId="13914"/>
    <cellStyle name="Calculation 3 5 2 4 7" xfId="2225"/>
    <cellStyle name="Calculation 3 5 2 4 7 2" xfId="8325"/>
    <cellStyle name="Calculation 3 5 2 4 7 2 2" xfId="32152"/>
    <cellStyle name="Calculation 3 5 2 4 7 2 3" xfId="43191"/>
    <cellStyle name="Calculation 3 5 2 4 7 2 4" xfId="20238"/>
    <cellStyle name="Calculation 3 5 2 4 7 3" xfId="26171"/>
    <cellStyle name="Calculation 3 5 2 4 7 4" xfId="37092"/>
    <cellStyle name="Calculation 3 5 2 4 7 5" xfId="14139"/>
    <cellStyle name="Calculation 3 5 2 4 8" xfId="2439"/>
    <cellStyle name="Calculation 3 5 2 4 8 2" xfId="8511"/>
    <cellStyle name="Calculation 3 5 2 4 8 2 2" xfId="32338"/>
    <cellStyle name="Calculation 3 5 2 4 8 2 3" xfId="43377"/>
    <cellStyle name="Calculation 3 5 2 4 8 2 4" xfId="20424"/>
    <cellStyle name="Calculation 3 5 2 4 8 3" xfId="26379"/>
    <cellStyle name="Calculation 3 5 2 4 8 4" xfId="37306"/>
    <cellStyle name="Calculation 3 5 2 4 8 5" xfId="14353"/>
    <cellStyle name="Calculation 3 5 2 4 9" xfId="2659"/>
    <cellStyle name="Calculation 3 5 2 4 9 2" xfId="8697"/>
    <cellStyle name="Calculation 3 5 2 4 9 2 2" xfId="32524"/>
    <cellStyle name="Calculation 3 5 2 4 9 2 3" xfId="43563"/>
    <cellStyle name="Calculation 3 5 2 4 9 2 4" xfId="20610"/>
    <cellStyle name="Calculation 3 5 2 4 9 3" xfId="26593"/>
    <cellStyle name="Calculation 3 5 2 4 9 4" xfId="37526"/>
    <cellStyle name="Calculation 3 5 2 4 9 5" xfId="14573"/>
    <cellStyle name="Calculation 3 5 2 5" xfId="1074"/>
    <cellStyle name="Calculation 3 5 2 5 2" xfId="7329"/>
    <cellStyle name="Calculation 3 5 2 5 2 2" xfId="31156"/>
    <cellStyle name="Calculation 3 5 2 5 2 3" xfId="42195"/>
    <cellStyle name="Calculation 3 5 2 5 2 4" xfId="19242"/>
    <cellStyle name="Calculation 3 5 2 5 3" xfId="25055"/>
    <cellStyle name="Calculation 3 5 2 5 4" xfId="24237"/>
    <cellStyle name="Calculation 3 5 2 5 5" xfId="12988"/>
    <cellStyle name="Calculation 3 5 2 6" xfId="1287"/>
    <cellStyle name="Calculation 3 5 2 6 2" xfId="7514"/>
    <cellStyle name="Calculation 3 5 2 6 2 2" xfId="31341"/>
    <cellStyle name="Calculation 3 5 2 6 2 3" xfId="42380"/>
    <cellStyle name="Calculation 3 5 2 6 2 4" xfId="19427"/>
    <cellStyle name="Calculation 3 5 2 6 3" xfId="25262"/>
    <cellStyle name="Calculation 3 5 2 6 4" xfId="36154"/>
    <cellStyle name="Calculation 3 5 2 6 5" xfId="13201"/>
    <cellStyle name="Calculation 3 5 2 7" xfId="1519"/>
    <cellStyle name="Calculation 3 5 2 7 2" xfId="7712"/>
    <cellStyle name="Calculation 3 5 2 7 2 2" xfId="31539"/>
    <cellStyle name="Calculation 3 5 2 7 2 3" xfId="42578"/>
    <cellStyle name="Calculation 3 5 2 7 2 4" xfId="19625"/>
    <cellStyle name="Calculation 3 5 2 7 3" xfId="25486"/>
    <cellStyle name="Calculation 3 5 2 7 4" xfId="36386"/>
    <cellStyle name="Calculation 3 5 2 7 5" xfId="13433"/>
    <cellStyle name="Calculation 3 5 2 8" xfId="1730"/>
    <cellStyle name="Calculation 3 5 2 8 2" xfId="7896"/>
    <cellStyle name="Calculation 3 5 2 8 2 2" xfId="31723"/>
    <cellStyle name="Calculation 3 5 2 8 2 3" xfId="42762"/>
    <cellStyle name="Calculation 3 5 2 8 2 4" xfId="19809"/>
    <cellStyle name="Calculation 3 5 2 8 3" xfId="25690"/>
    <cellStyle name="Calculation 3 5 2 8 4" xfId="36597"/>
    <cellStyle name="Calculation 3 5 2 8 5" xfId="13644"/>
    <cellStyle name="Calculation 3 5 2 9" xfId="1961"/>
    <cellStyle name="Calculation 3 5 2 9 2" xfId="8097"/>
    <cellStyle name="Calculation 3 5 2 9 2 2" xfId="31924"/>
    <cellStyle name="Calculation 3 5 2 9 2 3" xfId="42963"/>
    <cellStyle name="Calculation 3 5 2 9 2 4" xfId="20010"/>
    <cellStyle name="Calculation 3 5 2 9 3" xfId="25914"/>
    <cellStyle name="Calculation 3 5 2 9 4" xfId="36828"/>
    <cellStyle name="Calculation 3 5 2 9 5" xfId="13875"/>
    <cellStyle name="Calculation 3 5 20" xfId="12304"/>
    <cellStyle name="Calculation 3 5 3" xfId="510"/>
    <cellStyle name="Calculation 3 5 3 10" xfId="2904"/>
    <cellStyle name="Calculation 3 5 3 10 2" xfId="8912"/>
    <cellStyle name="Calculation 3 5 3 10 2 2" xfId="32739"/>
    <cellStyle name="Calculation 3 5 3 10 2 3" xfId="43778"/>
    <cellStyle name="Calculation 3 5 3 10 2 4" xfId="20825"/>
    <cellStyle name="Calculation 3 5 3 10 3" xfId="26831"/>
    <cellStyle name="Calculation 3 5 3 10 4" xfId="37771"/>
    <cellStyle name="Calculation 3 5 3 10 5" xfId="14818"/>
    <cellStyle name="Calculation 3 5 3 11" xfId="3172"/>
    <cellStyle name="Calculation 3 5 3 11 2" xfId="9141"/>
    <cellStyle name="Calculation 3 5 3 11 2 2" xfId="32968"/>
    <cellStyle name="Calculation 3 5 3 11 2 3" xfId="44007"/>
    <cellStyle name="Calculation 3 5 3 11 2 4" xfId="21054"/>
    <cellStyle name="Calculation 3 5 3 11 3" xfId="27095"/>
    <cellStyle name="Calculation 3 5 3 11 4" xfId="38039"/>
    <cellStyle name="Calculation 3 5 3 11 5" xfId="15086"/>
    <cellStyle name="Calculation 3 5 3 12" xfId="3416"/>
    <cellStyle name="Calculation 3 5 3 12 2" xfId="9353"/>
    <cellStyle name="Calculation 3 5 3 12 2 2" xfId="33180"/>
    <cellStyle name="Calculation 3 5 3 12 2 3" xfId="44219"/>
    <cellStyle name="Calculation 3 5 3 12 2 4" xfId="21266"/>
    <cellStyle name="Calculation 3 5 3 12 3" xfId="27335"/>
    <cellStyle name="Calculation 3 5 3 12 4" xfId="38283"/>
    <cellStyle name="Calculation 3 5 3 12 5" xfId="15330"/>
    <cellStyle name="Calculation 3 5 3 13" xfId="3661"/>
    <cellStyle name="Calculation 3 5 3 13 2" xfId="9566"/>
    <cellStyle name="Calculation 3 5 3 13 2 2" xfId="33393"/>
    <cellStyle name="Calculation 3 5 3 13 2 3" xfId="44432"/>
    <cellStyle name="Calculation 3 5 3 13 2 4" xfId="21479"/>
    <cellStyle name="Calculation 3 5 3 13 3" xfId="27575"/>
    <cellStyle name="Calculation 3 5 3 13 4" xfId="38528"/>
    <cellStyle name="Calculation 3 5 3 13 5" xfId="15575"/>
    <cellStyle name="Calculation 3 5 3 14" xfId="3909"/>
    <cellStyle name="Calculation 3 5 3 14 2" xfId="9780"/>
    <cellStyle name="Calculation 3 5 3 14 2 2" xfId="33607"/>
    <cellStyle name="Calculation 3 5 3 14 2 3" xfId="44646"/>
    <cellStyle name="Calculation 3 5 3 14 2 4" xfId="21693"/>
    <cellStyle name="Calculation 3 5 3 14 3" xfId="27819"/>
    <cellStyle name="Calculation 3 5 3 14 4" xfId="38776"/>
    <cellStyle name="Calculation 3 5 3 14 5" xfId="15823"/>
    <cellStyle name="Calculation 3 5 3 15" xfId="4153"/>
    <cellStyle name="Calculation 3 5 3 15 2" xfId="9991"/>
    <cellStyle name="Calculation 3 5 3 15 2 2" xfId="33818"/>
    <cellStyle name="Calculation 3 5 3 15 2 3" xfId="44857"/>
    <cellStyle name="Calculation 3 5 3 15 2 4" xfId="21904"/>
    <cellStyle name="Calculation 3 5 3 15 3" xfId="28058"/>
    <cellStyle name="Calculation 3 5 3 15 4" xfId="39020"/>
    <cellStyle name="Calculation 3 5 3 15 5" xfId="16067"/>
    <cellStyle name="Calculation 3 5 3 16" xfId="4395"/>
    <cellStyle name="Calculation 3 5 3 16 2" xfId="10201"/>
    <cellStyle name="Calculation 3 5 3 16 2 2" xfId="34028"/>
    <cellStyle name="Calculation 3 5 3 16 2 3" xfId="45067"/>
    <cellStyle name="Calculation 3 5 3 16 2 4" xfId="22114"/>
    <cellStyle name="Calculation 3 5 3 16 3" xfId="28295"/>
    <cellStyle name="Calculation 3 5 3 16 4" xfId="39262"/>
    <cellStyle name="Calculation 3 5 3 16 5" xfId="16309"/>
    <cellStyle name="Calculation 3 5 3 17" xfId="4616"/>
    <cellStyle name="Calculation 3 5 3 17 2" xfId="10388"/>
    <cellStyle name="Calculation 3 5 3 17 2 2" xfId="34215"/>
    <cellStyle name="Calculation 3 5 3 17 2 3" xfId="45254"/>
    <cellStyle name="Calculation 3 5 3 17 2 4" xfId="22301"/>
    <cellStyle name="Calculation 3 5 3 17 3" xfId="28510"/>
    <cellStyle name="Calculation 3 5 3 17 4" xfId="39483"/>
    <cellStyle name="Calculation 3 5 3 17 5" xfId="16530"/>
    <cellStyle name="Calculation 3 5 3 18" xfId="4826"/>
    <cellStyle name="Calculation 3 5 3 18 2" xfId="10571"/>
    <cellStyle name="Calculation 3 5 3 18 2 2" xfId="34398"/>
    <cellStyle name="Calculation 3 5 3 18 2 3" xfId="45437"/>
    <cellStyle name="Calculation 3 5 3 18 2 4" xfId="22484"/>
    <cellStyle name="Calculation 3 5 3 18 3" xfId="28714"/>
    <cellStyle name="Calculation 3 5 3 18 4" xfId="39693"/>
    <cellStyle name="Calculation 3 5 3 18 5" xfId="16740"/>
    <cellStyle name="Calculation 3 5 3 19" xfId="5061"/>
    <cellStyle name="Calculation 3 5 3 19 2" xfId="10776"/>
    <cellStyle name="Calculation 3 5 3 19 2 2" xfId="34603"/>
    <cellStyle name="Calculation 3 5 3 19 2 3" xfId="45642"/>
    <cellStyle name="Calculation 3 5 3 19 2 4" xfId="22689"/>
    <cellStyle name="Calculation 3 5 3 19 3" xfId="28943"/>
    <cellStyle name="Calculation 3 5 3 19 4" xfId="39928"/>
    <cellStyle name="Calculation 3 5 3 19 5" xfId="16975"/>
    <cellStyle name="Calculation 3 5 3 2" xfId="1154"/>
    <cellStyle name="Calculation 3 5 3 2 2" xfId="7403"/>
    <cellStyle name="Calculation 3 5 3 2 2 2" xfId="31230"/>
    <cellStyle name="Calculation 3 5 3 2 2 3" xfId="42269"/>
    <cellStyle name="Calculation 3 5 3 2 2 4" xfId="19316"/>
    <cellStyle name="Calculation 3 5 3 2 3" xfId="25133"/>
    <cellStyle name="Calculation 3 5 3 2 4" xfId="24353"/>
    <cellStyle name="Calculation 3 5 3 2 5" xfId="13068"/>
    <cellStyle name="Calculation 3 5 3 20" xfId="5282"/>
    <cellStyle name="Calculation 3 5 3 20 2" xfId="10963"/>
    <cellStyle name="Calculation 3 5 3 20 2 2" xfId="34790"/>
    <cellStyle name="Calculation 3 5 3 20 2 3" xfId="45829"/>
    <cellStyle name="Calculation 3 5 3 20 2 4" xfId="22876"/>
    <cellStyle name="Calculation 3 5 3 20 3" xfId="29157"/>
    <cellStyle name="Calculation 3 5 3 20 4" xfId="40149"/>
    <cellStyle name="Calculation 3 5 3 20 5" xfId="17196"/>
    <cellStyle name="Calculation 3 5 3 21" xfId="5515"/>
    <cellStyle name="Calculation 3 5 3 21 2" xfId="11166"/>
    <cellStyle name="Calculation 3 5 3 21 2 2" xfId="34993"/>
    <cellStyle name="Calculation 3 5 3 21 2 3" xfId="46032"/>
    <cellStyle name="Calculation 3 5 3 21 2 4" xfId="23079"/>
    <cellStyle name="Calculation 3 5 3 21 3" xfId="29384"/>
    <cellStyle name="Calculation 3 5 3 21 4" xfId="40382"/>
    <cellStyle name="Calculation 3 5 3 21 5" xfId="17429"/>
    <cellStyle name="Calculation 3 5 3 22" xfId="5748"/>
    <cellStyle name="Calculation 3 5 3 22 2" xfId="11367"/>
    <cellStyle name="Calculation 3 5 3 22 2 2" xfId="35194"/>
    <cellStyle name="Calculation 3 5 3 22 2 3" xfId="46233"/>
    <cellStyle name="Calculation 3 5 3 22 2 4" xfId="23280"/>
    <cellStyle name="Calculation 3 5 3 22 3" xfId="29610"/>
    <cellStyle name="Calculation 3 5 3 22 4" xfId="40615"/>
    <cellStyle name="Calculation 3 5 3 22 5" xfId="17662"/>
    <cellStyle name="Calculation 3 5 3 23" xfId="5965"/>
    <cellStyle name="Calculation 3 5 3 23 2" xfId="11551"/>
    <cellStyle name="Calculation 3 5 3 23 2 2" xfId="35378"/>
    <cellStyle name="Calculation 3 5 3 23 2 3" xfId="46417"/>
    <cellStyle name="Calculation 3 5 3 23 2 4" xfId="23464"/>
    <cellStyle name="Calculation 3 5 3 23 3" xfId="29821"/>
    <cellStyle name="Calculation 3 5 3 23 4" xfId="40832"/>
    <cellStyle name="Calculation 3 5 3 23 5" xfId="17879"/>
    <cellStyle name="Calculation 3 5 3 24" xfId="6173"/>
    <cellStyle name="Calculation 3 5 3 24 2" xfId="11732"/>
    <cellStyle name="Calculation 3 5 3 24 2 2" xfId="35559"/>
    <cellStyle name="Calculation 3 5 3 24 2 3" xfId="46598"/>
    <cellStyle name="Calculation 3 5 3 24 2 4" xfId="23645"/>
    <cellStyle name="Calculation 3 5 3 24 3" xfId="30022"/>
    <cellStyle name="Calculation 3 5 3 24 4" xfId="41040"/>
    <cellStyle name="Calculation 3 5 3 24 5" xfId="18087"/>
    <cellStyle name="Calculation 3 5 3 25" xfId="6393"/>
    <cellStyle name="Calculation 3 5 3 25 2" xfId="11924"/>
    <cellStyle name="Calculation 3 5 3 25 2 2" xfId="35751"/>
    <cellStyle name="Calculation 3 5 3 25 2 3" xfId="46790"/>
    <cellStyle name="Calculation 3 5 3 25 2 4" xfId="23837"/>
    <cellStyle name="Calculation 3 5 3 25 3" xfId="30235"/>
    <cellStyle name="Calculation 3 5 3 25 4" xfId="41260"/>
    <cellStyle name="Calculation 3 5 3 25 5" xfId="18307"/>
    <cellStyle name="Calculation 3 5 3 26" xfId="6619"/>
    <cellStyle name="Calculation 3 5 3 26 2" xfId="12117"/>
    <cellStyle name="Calculation 3 5 3 26 2 2" xfId="35944"/>
    <cellStyle name="Calculation 3 5 3 26 2 3" xfId="46983"/>
    <cellStyle name="Calculation 3 5 3 26 2 4" xfId="24030"/>
    <cellStyle name="Calculation 3 5 3 26 3" xfId="30452"/>
    <cellStyle name="Calculation 3 5 3 26 4" xfId="41486"/>
    <cellStyle name="Calculation 3 5 3 26 5" xfId="18533"/>
    <cellStyle name="Calculation 3 5 3 27" xfId="745"/>
    <cellStyle name="Calculation 3 5 3 27 2" xfId="7052"/>
    <cellStyle name="Calculation 3 5 3 27 2 2" xfId="30879"/>
    <cellStyle name="Calculation 3 5 3 27 2 3" xfId="41918"/>
    <cellStyle name="Calculation 3 5 3 27 2 4" xfId="18965"/>
    <cellStyle name="Calculation 3 5 3 27 3" xfId="24736"/>
    <cellStyle name="Calculation 3 5 3 27 4" xfId="28924"/>
    <cellStyle name="Calculation 3 5 3 27 5" xfId="12659"/>
    <cellStyle name="Calculation 3 5 3 28" xfId="6835"/>
    <cellStyle name="Calculation 3 5 3 28 2" xfId="30662"/>
    <cellStyle name="Calculation 3 5 3 28 3" xfId="41701"/>
    <cellStyle name="Calculation 3 5 3 28 4" xfId="18748"/>
    <cellStyle name="Calculation 3 5 3 29" xfId="24504"/>
    <cellStyle name="Calculation 3 5 3 3" xfId="1367"/>
    <cellStyle name="Calculation 3 5 3 3 2" xfId="7588"/>
    <cellStyle name="Calculation 3 5 3 3 2 2" xfId="31415"/>
    <cellStyle name="Calculation 3 5 3 3 2 3" xfId="42454"/>
    <cellStyle name="Calculation 3 5 3 3 2 4" xfId="19501"/>
    <cellStyle name="Calculation 3 5 3 3 3" xfId="25340"/>
    <cellStyle name="Calculation 3 5 3 3 4" xfId="36234"/>
    <cellStyle name="Calculation 3 5 3 3 5" xfId="13281"/>
    <cellStyle name="Calculation 3 5 3 30" xfId="28303"/>
    <cellStyle name="Calculation 3 5 3 31" xfId="12424"/>
    <cellStyle name="Calculation 3 5 3 4" xfId="1599"/>
    <cellStyle name="Calculation 3 5 3 4 2" xfId="7786"/>
    <cellStyle name="Calculation 3 5 3 4 2 2" xfId="31613"/>
    <cellStyle name="Calculation 3 5 3 4 2 3" xfId="42652"/>
    <cellStyle name="Calculation 3 5 3 4 2 4" xfId="19699"/>
    <cellStyle name="Calculation 3 5 3 4 3" xfId="25564"/>
    <cellStyle name="Calculation 3 5 3 4 4" xfId="36466"/>
    <cellStyle name="Calculation 3 5 3 4 5" xfId="13513"/>
    <cellStyle name="Calculation 3 5 3 5" xfId="1810"/>
    <cellStyle name="Calculation 3 5 3 5 2" xfId="7970"/>
    <cellStyle name="Calculation 3 5 3 5 2 2" xfId="31797"/>
    <cellStyle name="Calculation 3 5 3 5 2 3" xfId="42836"/>
    <cellStyle name="Calculation 3 5 3 5 2 4" xfId="19883"/>
    <cellStyle name="Calculation 3 5 3 5 3" xfId="25768"/>
    <cellStyle name="Calculation 3 5 3 5 4" xfId="36677"/>
    <cellStyle name="Calculation 3 5 3 5 5" xfId="13724"/>
    <cellStyle name="Calculation 3 5 3 6" xfId="2041"/>
    <cellStyle name="Calculation 3 5 3 6 2" xfId="8171"/>
    <cellStyle name="Calculation 3 5 3 6 2 2" xfId="31998"/>
    <cellStyle name="Calculation 3 5 3 6 2 3" xfId="43037"/>
    <cellStyle name="Calculation 3 5 3 6 2 4" xfId="20084"/>
    <cellStyle name="Calculation 3 5 3 6 3" xfId="25993"/>
    <cellStyle name="Calculation 3 5 3 6 4" xfId="36908"/>
    <cellStyle name="Calculation 3 5 3 6 5" xfId="13955"/>
    <cellStyle name="Calculation 3 5 3 7" xfId="2266"/>
    <cellStyle name="Calculation 3 5 3 7 2" xfId="8362"/>
    <cellStyle name="Calculation 3 5 3 7 2 2" xfId="32189"/>
    <cellStyle name="Calculation 3 5 3 7 2 3" xfId="43228"/>
    <cellStyle name="Calculation 3 5 3 7 2 4" xfId="20275"/>
    <cellStyle name="Calculation 3 5 3 7 3" xfId="26210"/>
    <cellStyle name="Calculation 3 5 3 7 4" xfId="37133"/>
    <cellStyle name="Calculation 3 5 3 7 5" xfId="14180"/>
    <cellStyle name="Calculation 3 5 3 8" xfId="2480"/>
    <cellStyle name="Calculation 3 5 3 8 2" xfId="8548"/>
    <cellStyle name="Calculation 3 5 3 8 2 2" xfId="32375"/>
    <cellStyle name="Calculation 3 5 3 8 2 3" xfId="43414"/>
    <cellStyle name="Calculation 3 5 3 8 2 4" xfId="20461"/>
    <cellStyle name="Calculation 3 5 3 8 3" xfId="26419"/>
    <cellStyle name="Calculation 3 5 3 8 4" xfId="37347"/>
    <cellStyle name="Calculation 3 5 3 8 5" xfId="14394"/>
    <cellStyle name="Calculation 3 5 3 9" xfId="2698"/>
    <cellStyle name="Calculation 3 5 3 9 2" xfId="8732"/>
    <cellStyle name="Calculation 3 5 3 9 2 2" xfId="32559"/>
    <cellStyle name="Calculation 3 5 3 9 2 3" xfId="43598"/>
    <cellStyle name="Calculation 3 5 3 9 2 4" xfId="20645"/>
    <cellStyle name="Calculation 3 5 3 9 3" xfId="26631"/>
    <cellStyle name="Calculation 3 5 3 9 4" xfId="37565"/>
    <cellStyle name="Calculation 3 5 3 9 5" xfId="14612"/>
    <cellStyle name="Calculation 3 5 4" xfId="979"/>
    <cellStyle name="Calculation 3 5 4 2" xfId="7258"/>
    <cellStyle name="Calculation 3 5 4 2 2" xfId="31085"/>
    <cellStyle name="Calculation 3 5 4 2 3" xfId="42124"/>
    <cellStyle name="Calculation 3 5 4 2 4" xfId="19171"/>
    <cellStyle name="Calculation 3 5 4 3" xfId="24964"/>
    <cellStyle name="Calculation 3 5 4 4" xfId="30321"/>
    <cellStyle name="Calculation 3 5 4 5" xfId="12893"/>
    <cellStyle name="Calculation 3 5 5" xfId="959"/>
    <cellStyle name="Calculation 3 5 5 2" xfId="7241"/>
    <cellStyle name="Calculation 3 5 5 2 2" xfId="31068"/>
    <cellStyle name="Calculation 3 5 5 2 3" xfId="42107"/>
    <cellStyle name="Calculation 3 5 5 2 4" xfId="19154"/>
    <cellStyle name="Calculation 3 5 5 3" xfId="24944"/>
    <cellStyle name="Calculation 3 5 5 4" xfId="29269"/>
    <cellStyle name="Calculation 3 5 5 5" xfId="12873"/>
    <cellStyle name="Calculation 3 5 6" xfId="887"/>
    <cellStyle name="Calculation 3 5 6 2" xfId="7185"/>
    <cellStyle name="Calculation 3 5 6 2 2" xfId="31012"/>
    <cellStyle name="Calculation 3 5 6 2 3" xfId="42051"/>
    <cellStyle name="Calculation 3 5 6 2 4" xfId="19098"/>
    <cellStyle name="Calculation 3 5 6 3" xfId="24877"/>
    <cellStyle name="Calculation 3 5 6 4" xfId="29046"/>
    <cellStyle name="Calculation 3 5 6 5" xfId="12801"/>
    <cellStyle name="Calculation 3 5 7" xfId="3051"/>
    <cellStyle name="Calculation 3 5 7 2" xfId="9031"/>
    <cellStyle name="Calculation 3 5 7 2 2" xfId="32858"/>
    <cellStyle name="Calculation 3 5 7 2 3" xfId="43897"/>
    <cellStyle name="Calculation 3 5 7 2 4" xfId="20944"/>
    <cellStyle name="Calculation 3 5 7 3" xfId="26975"/>
    <cellStyle name="Calculation 3 5 7 4" xfId="37918"/>
    <cellStyle name="Calculation 3 5 7 5" xfId="14965"/>
    <cellStyle name="Calculation 3 5 8" xfId="3294"/>
    <cellStyle name="Calculation 3 5 8 2" xfId="9241"/>
    <cellStyle name="Calculation 3 5 8 2 2" xfId="33068"/>
    <cellStyle name="Calculation 3 5 8 2 3" xfId="44107"/>
    <cellStyle name="Calculation 3 5 8 2 4" xfId="21154"/>
    <cellStyle name="Calculation 3 5 8 3" xfId="27215"/>
    <cellStyle name="Calculation 3 5 8 4" xfId="38161"/>
    <cellStyle name="Calculation 3 5 8 5" xfId="15208"/>
    <cellStyle name="Calculation 3 5 9" xfId="3541"/>
    <cellStyle name="Calculation 3 5 9 2" xfId="9456"/>
    <cellStyle name="Calculation 3 5 9 2 2" xfId="33283"/>
    <cellStyle name="Calculation 3 5 9 2 3" xfId="44322"/>
    <cellStyle name="Calculation 3 5 9 2 4" xfId="21369"/>
    <cellStyle name="Calculation 3 5 9 3" xfId="27457"/>
    <cellStyle name="Calculation 3 5 9 4" xfId="38408"/>
    <cellStyle name="Calculation 3 5 9 5" xfId="15455"/>
    <cellStyle name="Calculation 3 6" xfId="400"/>
    <cellStyle name="Calculation 3 6 10" xfId="3800"/>
    <cellStyle name="Calculation 3 6 10 2" xfId="9681"/>
    <cellStyle name="Calculation 3 6 10 2 2" xfId="33508"/>
    <cellStyle name="Calculation 3 6 10 2 3" xfId="44547"/>
    <cellStyle name="Calculation 3 6 10 2 4" xfId="21594"/>
    <cellStyle name="Calculation 3 6 10 3" xfId="27712"/>
    <cellStyle name="Calculation 3 6 10 4" xfId="38667"/>
    <cellStyle name="Calculation 3 6 10 5" xfId="15714"/>
    <cellStyle name="Calculation 3 6 11" xfId="4044"/>
    <cellStyle name="Calculation 3 6 11 2" xfId="9892"/>
    <cellStyle name="Calculation 3 6 11 2 2" xfId="33719"/>
    <cellStyle name="Calculation 3 6 11 2 3" xfId="44758"/>
    <cellStyle name="Calculation 3 6 11 2 4" xfId="21805"/>
    <cellStyle name="Calculation 3 6 11 3" xfId="27951"/>
    <cellStyle name="Calculation 3 6 11 4" xfId="38911"/>
    <cellStyle name="Calculation 3 6 11 5" xfId="15958"/>
    <cellStyle name="Calculation 3 6 12" xfId="4287"/>
    <cellStyle name="Calculation 3 6 12 2" xfId="10102"/>
    <cellStyle name="Calculation 3 6 12 2 2" xfId="33929"/>
    <cellStyle name="Calculation 3 6 12 2 3" xfId="44968"/>
    <cellStyle name="Calculation 3 6 12 2 4" xfId="22015"/>
    <cellStyle name="Calculation 3 6 12 3" xfId="28189"/>
    <cellStyle name="Calculation 3 6 12 4" xfId="39154"/>
    <cellStyle name="Calculation 3 6 12 5" xfId="16201"/>
    <cellStyle name="Calculation 3 6 13" xfId="4952"/>
    <cellStyle name="Calculation 3 6 13 2" xfId="10676"/>
    <cellStyle name="Calculation 3 6 13 2 2" xfId="34503"/>
    <cellStyle name="Calculation 3 6 13 2 3" xfId="45542"/>
    <cellStyle name="Calculation 3 6 13 2 4" xfId="22589"/>
    <cellStyle name="Calculation 3 6 13 3" xfId="28837"/>
    <cellStyle name="Calculation 3 6 13 4" xfId="39819"/>
    <cellStyle name="Calculation 3 6 13 5" xfId="16866"/>
    <cellStyle name="Calculation 3 6 14" xfId="5405"/>
    <cellStyle name="Calculation 3 6 14 2" xfId="11066"/>
    <cellStyle name="Calculation 3 6 14 2 2" xfId="34893"/>
    <cellStyle name="Calculation 3 6 14 2 3" xfId="45932"/>
    <cellStyle name="Calculation 3 6 14 2 4" xfId="22979"/>
    <cellStyle name="Calculation 3 6 14 3" xfId="29277"/>
    <cellStyle name="Calculation 3 6 14 4" xfId="40272"/>
    <cellStyle name="Calculation 3 6 14 5" xfId="17319"/>
    <cellStyle name="Calculation 3 6 15" xfId="6067"/>
    <cellStyle name="Calculation 3 6 15 2" xfId="11635"/>
    <cellStyle name="Calculation 3 6 15 2 2" xfId="35462"/>
    <cellStyle name="Calculation 3 6 15 2 3" xfId="46501"/>
    <cellStyle name="Calculation 3 6 15 2 4" xfId="23548"/>
    <cellStyle name="Calculation 3 6 15 3" xfId="29919"/>
    <cellStyle name="Calculation 3 6 15 4" xfId="40934"/>
    <cellStyle name="Calculation 3 6 15 5" xfId="17981"/>
    <cellStyle name="Calculation 3 6 16" xfId="6766"/>
    <cellStyle name="Calculation 3 6 16 2" xfId="12238"/>
    <cellStyle name="Calculation 3 6 16 2 2" xfId="36065"/>
    <cellStyle name="Calculation 3 6 16 2 3" xfId="47104"/>
    <cellStyle name="Calculation 3 6 16 2 4" xfId="24151"/>
    <cellStyle name="Calculation 3 6 16 3" xfId="30594"/>
    <cellStyle name="Calculation 3 6 16 4" xfId="41633"/>
    <cellStyle name="Calculation 3 6 16 5" xfId="18680"/>
    <cellStyle name="Calculation 3 6 17" xfId="646"/>
    <cellStyle name="Calculation 3 6 17 2" xfId="6953"/>
    <cellStyle name="Calculation 3 6 17 2 2" xfId="30780"/>
    <cellStyle name="Calculation 3 6 17 2 3" xfId="41819"/>
    <cellStyle name="Calculation 3 6 17 2 4" xfId="18866"/>
    <cellStyle name="Calculation 3 6 17 3" xfId="24637"/>
    <cellStyle name="Calculation 3 6 17 4" xfId="25660"/>
    <cellStyle name="Calculation 3 6 17 5" xfId="12560"/>
    <cellStyle name="Calculation 3 6 18" xfId="24397"/>
    <cellStyle name="Calculation 3 6 19" xfId="25018"/>
    <cellStyle name="Calculation 3 6 2" xfId="442"/>
    <cellStyle name="Calculation 3 6 2 10" xfId="2198"/>
    <cellStyle name="Calculation 3 6 2 10 2" xfId="8299"/>
    <cellStyle name="Calculation 3 6 2 10 2 2" xfId="32126"/>
    <cellStyle name="Calculation 3 6 2 10 2 3" xfId="43165"/>
    <cellStyle name="Calculation 3 6 2 10 2 4" xfId="20212"/>
    <cellStyle name="Calculation 3 6 2 10 3" xfId="26144"/>
    <cellStyle name="Calculation 3 6 2 10 4" xfId="37065"/>
    <cellStyle name="Calculation 3 6 2 10 5" xfId="14112"/>
    <cellStyle name="Calculation 3 6 2 11" xfId="2412"/>
    <cellStyle name="Calculation 3 6 2 11 2" xfId="8485"/>
    <cellStyle name="Calculation 3 6 2 11 2 2" xfId="32312"/>
    <cellStyle name="Calculation 3 6 2 11 2 3" xfId="43351"/>
    <cellStyle name="Calculation 3 6 2 11 2 4" xfId="20398"/>
    <cellStyle name="Calculation 3 6 2 11 3" xfId="26352"/>
    <cellStyle name="Calculation 3 6 2 11 4" xfId="37279"/>
    <cellStyle name="Calculation 3 6 2 11 5" xfId="14326"/>
    <cellStyle name="Calculation 3 6 2 12" xfId="2635"/>
    <cellStyle name="Calculation 3 6 2 12 2" xfId="8675"/>
    <cellStyle name="Calculation 3 6 2 12 2 2" xfId="32502"/>
    <cellStyle name="Calculation 3 6 2 12 2 3" xfId="43541"/>
    <cellStyle name="Calculation 3 6 2 12 2 4" xfId="20588"/>
    <cellStyle name="Calculation 3 6 2 12 3" xfId="26570"/>
    <cellStyle name="Calculation 3 6 2 12 4" xfId="37502"/>
    <cellStyle name="Calculation 3 6 2 12 5" xfId="14549"/>
    <cellStyle name="Calculation 3 6 2 13" xfId="2836"/>
    <cellStyle name="Calculation 3 6 2 13 2" xfId="8849"/>
    <cellStyle name="Calculation 3 6 2 13 2 2" xfId="32676"/>
    <cellStyle name="Calculation 3 6 2 13 2 3" xfId="43715"/>
    <cellStyle name="Calculation 3 6 2 13 2 4" xfId="20762"/>
    <cellStyle name="Calculation 3 6 2 13 3" xfId="26765"/>
    <cellStyle name="Calculation 3 6 2 13 4" xfId="37703"/>
    <cellStyle name="Calculation 3 6 2 13 5" xfId="14750"/>
    <cellStyle name="Calculation 3 6 2 14" xfId="3104"/>
    <cellStyle name="Calculation 3 6 2 14 2" xfId="9078"/>
    <cellStyle name="Calculation 3 6 2 14 2 2" xfId="32905"/>
    <cellStyle name="Calculation 3 6 2 14 2 3" xfId="43944"/>
    <cellStyle name="Calculation 3 6 2 14 2 4" xfId="20991"/>
    <cellStyle name="Calculation 3 6 2 14 3" xfId="27028"/>
    <cellStyle name="Calculation 3 6 2 14 4" xfId="37971"/>
    <cellStyle name="Calculation 3 6 2 14 5" xfId="15018"/>
    <cellStyle name="Calculation 3 6 2 15" xfId="3348"/>
    <cellStyle name="Calculation 3 6 2 15 2" xfId="9290"/>
    <cellStyle name="Calculation 3 6 2 15 2 2" xfId="33117"/>
    <cellStyle name="Calculation 3 6 2 15 2 3" xfId="44156"/>
    <cellStyle name="Calculation 3 6 2 15 2 4" xfId="21203"/>
    <cellStyle name="Calculation 3 6 2 15 3" xfId="27269"/>
    <cellStyle name="Calculation 3 6 2 15 4" xfId="38215"/>
    <cellStyle name="Calculation 3 6 2 15 5" xfId="15262"/>
    <cellStyle name="Calculation 3 6 2 16" xfId="3593"/>
    <cellStyle name="Calculation 3 6 2 16 2" xfId="9503"/>
    <cellStyle name="Calculation 3 6 2 16 2 2" xfId="33330"/>
    <cellStyle name="Calculation 3 6 2 16 2 3" xfId="44369"/>
    <cellStyle name="Calculation 3 6 2 16 2 4" xfId="21416"/>
    <cellStyle name="Calculation 3 6 2 16 3" xfId="27509"/>
    <cellStyle name="Calculation 3 6 2 16 4" xfId="38460"/>
    <cellStyle name="Calculation 3 6 2 16 5" xfId="15507"/>
    <cellStyle name="Calculation 3 6 2 17" xfId="3841"/>
    <cellStyle name="Calculation 3 6 2 17 2" xfId="9717"/>
    <cellStyle name="Calculation 3 6 2 17 2 2" xfId="33544"/>
    <cellStyle name="Calculation 3 6 2 17 2 3" xfId="44583"/>
    <cellStyle name="Calculation 3 6 2 17 2 4" xfId="21630"/>
    <cellStyle name="Calculation 3 6 2 17 3" xfId="27753"/>
    <cellStyle name="Calculation 3 6 2 17 4" xfId="38708"/>
    <cellStyle name="Calculation 3 6 2 17 5" xfId="15755"/>
    <cellStyle name="Calculation 3 6 2 18" xfId="4085"/>
    <cellStyle name="Calculation 3 6 2 18 2" xfId="9928"/>
    <cellStyle name="Calculation 3 6 2 18 2 2" xfId="33755"/>
    <cellStyle name="Calculation 3 6 2 18 2 3" xfId="44794"/>
    <cellStyle name="Calculation 3 6 2 18 2 4" xfId="21841"/>
    <cellStyle name="Calculation 3 6 2 18 3" xfId="27992"/>
    <cellStyle name="Calculation 3 6 2 18 4" xfId="38952"/>
    <cellStyle name="Calculation 3 6 2 18 5" xfId="15999"/>
    <cellStyle name="Calculation 3 6 2 19" xfId="4327"/>
    <cellStyle name="Calculation 3 6 2 19 2" xfId="10138"/>
    <cellStyle name="Calculation 3 6 2 19 2 2" xfId="33965"/>
    <cellStyle name="Calculation 3 6 2 19 2 3" xfId="45004"/>
    <cellStyle name="Calculation 3 6 2 19 2 4" xfId="22051"/>
    <cellStyle name="Calculation 3 6 2 19 3" xfId="28229"/>
    <cellStyle name="Calculation 3 6 2 19 4" xfId="39194"/>
    <cellStyle name="Calculation 3 6 2 19 5" xfId="16241"/>
    <cellStyle name="Calculation 3 6 2 2" xfId="563"/>
    <cellStyle name="Calculation 3 6 2 2 10" xfId="2957"/>
    <cellStyle name="Calculation 3 6 2 2 10 2" xfId="8953"/>
    <cellStyle name="Calculation 3 6 2 2 10 2 2" xfId="32780"/>
    <cellStyle name="Calculation 3 6 2 2 10 2 3" xfId="43819"/>
    <cellStyle name="Calculation 3 6 2 2 10 2 4" xfId="20866"/>
    <cellStyle name="Calculation 3 6 2 2 10 3" xfId="26882"/>
    <cellStyle name="Calculation 3 6 2 2 10 4" xfId="37824"/>
    <cellStyle name="Calculation 3 6 2 2 10 5" xfId="14871"/>
    <cellStyle name="Calculation 3 6 2 2 11" xfId="3225"/>
    <cellStyle name="Calculation 3 6 2 2 11 2" xfId="9182"/>
    <cellStyle name="Calculation 3 6 2 2 11 2 2" xfId="33009"/>
    <cellStyle name="Calculation 3 6 2 2 11 2 3" xfId="44048"/>
    <cellStyle name="Calculation 3 6 2 2 11 2 4" xfId="21095"/>
    <cellStyle name="Calculation 3 6 2 2 11 3" xfId="27147"/>
    <cellStyle name="Calculation 3 6 2 2 11 4" xfId="38092"/>
    <cellStyle name="Calculation 3 6 2 2 11 5" xfId="15139"/>
    <cellStyle name="Calculation 3 6 2 2 12" xfId="3469"/>
    <cellStyle name="Calculation 3 6 2 2 12 2" xfId="9394"/>
    <cellStyle name="Calculation 3 6 2 2 12 2 2" xfId="33221"/>
    <cellStyle name="Calculation 3 6 2 2 12 2 3" xfId="44260"/>
    <cellStyle name="Calculation 3 6 2 2 12 2 4" xfId="21307"/>
    <cellStyle name="Calculation 3 6 2 2 12 3" xfId="27386"/>
    <cellStyle name="Calculation 3 6 2 2 12 4" xfId="38336"/>
    <cellStyle name="Calculation 3 6 2 2 12 5" xfId="15383"/>
    <cellStyle name="Calculation 3 6 2 2 13" xfId="3714"/>
    <cellStyle name="Calculation 3 6 2 2 13 2" xfId="9607"/>
    <cellStyle name="Calculation 3 6 2 2 13 2 2" xfId="33434"/>
    <cellStyle name="Calculation 3 6 2 2 13 2 3" xfId="44473"/>
    <cellStyle name="Calculation 3 6 2 2 13 2 4" xfId="21520"/>
    <cellStyle name="Calculation 3 6 2 2 13 3" xfId="27627"/>
    <cellStyle name="Calculation 3 6 2 2 13 4" xfId="38581"/>
    <cellStyle name="Calculation 3 6 2 2 13 5" xfId="15628"/>
    <cellStyle name="Calculation 3 6 2 2 14" xfId="3962"/>
    <cellStyle name="Calculation 3 6 2 2 14 2" xfId="9821"/>
    <cellStyle name="Calculation 3 6 2 2 14 2 2" xfId="33648"/>
    <cellStyle name="Calculation 3 6 2 2 14 2 3" xfId="44687"/>
    <cellStyle name="Calculation 3 6 2 2 14 2 4" xfId="21734"/>
    <cellStyle name="Calculation 3 6 2 2 14 3" xfId="27870"/>
    <cellStyle name="Calculation 3 6 2 2 14 4" xfId="38829"/>
    <cellStyle name="Calculation 3 6 2 2 14 5" xfId="15876"/>
    <cellStyle name="Calculation 3 6 2 2 15" xfId="4206"/>
    <cellStyle name="Calculation 3 6 2 2 15 2" xfId="10032"/>
    <cellStyle name="Calculation 3 6 2 2 15 2 2" xfId="33859"/>
    <cellStyle name="Calculation 3 6 2 2 15 2 3" xfId="44898"/>
    <cellStyle name="Calculation 3 6 2 2 15 2 4" xfId="21945"/>
    <cellStyle name="Calculation 3 6 2 2 15 3" xfId="28109"/>
    <cellStyle name="Calculation 3 6 2 2 15 4" xfId="39073"/>
    <cellStyle name="Calculation 3 6 2 2 15 5" xfId="16120"/>
    <cellStyle name="Calculation 3 6 2 2 16" xfId="4448"/>
    <cellStyle name="Calculation 3 6 2 2 16 2" xfId="10242"/>
    <cellStyle name="Calculation 3 6 2 2 16 2 2" xfId="34069"/>
    <cellStyle name="Calculation 3 6 2 2 16 2 3" xfId="45108"/>
    <cellStyle name="Calculation 3 6 2 2 16 2 4" xfId="22155"/>
    <cellStyle name="Calculation 3 6 2 2 16 3" xfId="28346"/>
    <cellStyle name="Calculation 3 6 2 2 16 4" xfId="39315"/>
    <cellStyle name="Calculation 3 6 2 2 16 5" xfId="16362"/>
    <cellStyle name="Calculation 3 6 2 2 17" xfId="4669"/>
    <cellStyle name="Calculation 3 6 2 2 17 2" xfId="10429"/>
    <cellStyle name="Calculation 3 6 2 2 17 2 2" xfId="34256"/>
    <cellStyle name="Calculation 3 6 2 2 17 2 3" xfId="45295"/>
    <cellStyle name="Calculation 3 6 2 2 17 2 4" xfId="22342"/>
    <cellStyle name="Calculation 3 6 2 2 17 3" xfId="28561"/>
    <cellStyle name="Calculation 3 6 2 2 17 4" xfId="39536"/>
    <cellStyle name="Calculation 3 6 2 2 17 5" xfId="16583"/>
    <cellStyle name="Calculation 3 6 2 2 18" xfId="4879"/>
    <cellStyle name="Calculation 3 6 2 2 18 2" xfId="10612"/>
    <cellStyle name="Calculation 3 6 2 2 18 2 2" xfId="34439"/>
    <cellStyle name="Calculation 3 6 2 2 18 2 3" xfId="45478"/>
    <cellStyle name="Calculation 3 6 2 2 18 2 4" xfId="22525"/>
    <cellStyle name="Calculation 3 6 2 2 18 3" xfId="28765"/>
    <cellStyle name="Calculation 3 6 2 2 18 4" xfId="39746"/>
    <cellStyle name="Calculation 3 6 2 2 18 5" xfId="16793"/>
    <cellStyle name="Calculation 3 6 2 2 19" xfId="5114"/>
    <cellStyle name="Calculation 3 6 2 2 19 2" xfId="10817"/>
    <cellStyle name="Calculation 3 6 2 2 19 2 2" xfId="34644"/>
    <cellStyle name="Calculation 3 6 2 2 19 2 3" xfId="45683"/>
    <cellStyle name="Calculation 3 6 2 2 19 2 4" xfId="22730"/>
    <cellStyle name="Calculation 3 6 2 2 19 3" xfId="28995"/>
    <cellStyle name="Calculation 3 6 2 2 19 4" xfId="39981"/>
    <cellStyle name="Calculation 3 6 2 2 19 5" xfId="17028"/>
    <cellStyle name="Calculation 3 6 2 2 2" xfId="1207"/>
    <cellStyle name="Calculation 3 6 2 2 2 2" xfId="7444"/>
    <cellStyle name="Calculation 3 6 2 2 2 2 2" xfId="31271"/>
    <cellStyle name="Calculation 3 6 2 2 2 2 3" xfId="42310"/>
    <cellStyle name="Calculation 3 6 2 2 2 2 4" xfId="19357"/>
    <cellStyle name="Calculation 3 6 2 2 2 3" xfId="25184"/>
    <cellStyle name="Calculation 3 6 2 2 2 4" xfId="24326"/>
    <cellStyle name="Calculation 3 6 2 2 2 5" xfId="13121"/>
    <cellStyle name="Calculation 3 6 2 2 20" xfId="5335"/>
    <cellStyle name="Calculation 3 6 2 2 20 2" xfId="11004"/>
    <cellStyle name="Calculation 3 6 2 2 20 2 2" xfId="34831"/>
    <cellStyle name="Calculation 3 6 2 2 20 2 3" xfId="45870"/>
    <cellStyle name="Calculation 3 6 2 2 20 2 4" xfId="22917"/>
    <cellStyle name="Calculation 3 6 2 2 20 3" xfId="29208"/>
    <cellStyle name="Calculation 3 6 2 2 20 4" xfId="40202"/>
    <cellStyle name="Calculation 3 6 2 2 20 5" xfId="17249"/>
    <cellStyle name="Calculation 3 6 2 2 21" xfId="5568"/>
    <cellStyle name="Calculation 3 6 2 2 21 2" xfId="11207"/>
    <cellStyle name="Calculation 3 6 2 2 21 2 2" xfId="35034"/>
    <cellStyle name="Calculation 3 6 2 2 21 2 3" xfId="46073"/>
    <cellStyle name="Calculation 3 6 2 2 21 2 4" xfId="23120"/>
    <cellStyle name="Calculation 3 6 2 2 21 3" xfId="29435"/>
    <cellStyle name="Calculation 3 6 2 2 21 4" xfId="40435"/>
    <cellStyle name="Calculation 3 6 2 2 21 5" xfId="17482"/>
    <cellStyle name="Calculation 3 6 2 2 22" xfId="5801"/>
    <cellStyle name="Calculation 3 6 2 2 22 2" xfId="11408"/>
    <cellStyle name="Calculation 3 6 2 2 22 2 2" xfId="35235"/>
    <cellStyle name="Calculation 3 6 2 2 22 2 3" xfId="46274"/>
    <cellStyle name="Calculation 3 6 2 2 22 2 4" xfId="23321"/>
    <cellStyle name="Calculation 3 6 2 2 22 3" xfId="29661"/>
    <cellStyle name="Calculation 3 6 2 2 22 4" xfId="40668"/>
    <cellStyle name="Calculation 3 6 2 2 22 5" xfId="17715"/>
    <cellStyle name="Calculation 3 6 2 2 23" xfId="6018"/>
    <cellStyle name="Calculation 3 6 2 2 23 2" xfId="11592"/>
    <cellStyle name="Calculation 3 6 2 2 23 2 2" xfId="35419"/>
    <cellStyle name="Calculation 3 6 2 2 23 2 3" xfId="46458"/>
    <cellStyle name="Calculation 3 6 2 2 23 2 4" xfId="23505"/>
    <cellStyle name="Calculation 3 6 2 2 23 3" xfId="29871"/>
    <cellStyle name="Calculation 3 6 2 2 23 4" xfId="40885"/>
    <cellStyle name="Calculation 3 6 2 2 23 5" xfId="17932"/>
    <cellStyle name="Calculation 3 6 2 2 24" xfId="6226"/>
    <cellStyle name="Calculation 3 6 2 2 24 2" xfId="11773"/>
    <cellStyle name="Calculation 3 6 2 2 24 2 2" xfId="35600"/>
    <cellStyle name="Calculation 3 6 2 2 24 2 3" xfId="46639"/>
    <cellStyle name="Calculation 3 6 2 2 24 2 4" xfId="23686"/>
    <cellStyle name="Calculation 3 6 2 2 24 3" xfId="30072"/>
    <cellStyle name="Calculation 3 6 2 2 24 4" xfId="41093"/>
    <cellStyle name="Calculation 3 6 2 2 24 5" xfId="18140"/>
    <cellStyle name="Calculation 3 6 2 2 25" xfId="6446"/>
    <cellStyle name="Calculation 3 6 2 2 25 2" xfId="11965"/>
    <cellStyle name="Calculation 3 6 2 2 25 2 2" xfId="35792"/>
    <cellStyle name="Calculation 3 6 2 2 25 2 3" xfId="46831"/>
    <cellStyle name="Calculation 3 6 2 2 25 2 4" xfId="23878"/>
    <cellStyle name="Calculation 3 6 2 2 25 3" xfId="30285"/>
    <cellStyle name="Calculation 3 6 2 2 25 4" xfId="41313"/>
    <cellStyle name="Calculation 3 6 2 2 25 5" xfId="18360"/>
    <cellStyle name="Calculation 3 6 2 2 26" xfId="6672"/>
    <cellStyle name="Calculation 3 6 2 2 26 2" xfId="12158"/>
    <cellStyle name="Calculation 3 6 2 2 26 2 2" xfId="35985"/>
    <cellStyle name="Calculation 3 6 2 2 26 2 3" xfId="47024"/>
    <cellStyle name="Calculation 3 6 2 2 26 2 4" xfId="24071"/>
    <cellStyle name="Calculation 3 6 2 2 26 3" xfId="30502"/>
    <cellStyle name="Calculation 3 6 2 2 26 4" xfId="41539"/>
    <cellStyle name="Calculation 3 6 2 2 26 5" xfId="18586"/>
    <cellStyle name="Calculation 3 6 2 2 27" xfId="786"/>
    <cellStyle name="Calculation 3 6 2 2 27 2" xfId="7093"/>
    <cellStyle name="Calculation 3 6 2 2 27 2 2" xfId="30920"/>
    <cellStyle name="Calculation 3 6 2 2 27 2 3" xfId="41959"/>
    <cellStyle name="Calculation 3 6 2 2 27 2 4" xfId="19006"/>
    <cellStyle name="Calculation 3 6 2 2 27 3" xfId="24777"/>
    <cellStyle name="Calculation 3 6 2 2 27 4" xfId="24932"/>
    <cellStyle name="Calculation 3 6 2 2 27 5" xfId="12700"/>
    <cellStyle name="Calculation 3 6 2 2 28" xfId="6876"/>
    <cellStyle name="Calculation 3 6 2 2 28 2" xfId="30703"/>
    <cellStyle name="Calculation 3 6 2 2 28 3" xfId="41742"/>
    <cellStyle name="Calculation 3 6 2 2 28 4" xfId="18789"/>
    <cellStyle name="Calculation 3 6 2 2 29" xfId="24555"/>
    <cellStyle name="Calculation 3 6 2 2 3" xfId="1420"/>
    <cellStyle name="Calculation 3 6 2 2 3 2" xfId="7629"/>
    <cellStyle name="Calculation 3 6 2 2 3 2 2" xfId="31456"/>
    <cellStyle name="Calculation 3 6 2 2 3 2 3" xfId="42495"/>
    <cellStyle name="Calculation 3 6 2 2 3 2 4" xfId="19542"/>
    <cellStyle name="Calculation 3 6 2 2 3 3" xfId="25390"/>
    <cellStyle name="Calculation 3 6 2 2 3 4" xfId="36287"/>
    <cellStyle name="Calculation 3 6 2 2 3 5" xfId="13334"/>
    <cellStyle name="Calculation 3 6 2 2 30" xfId="24937"/>
    <cellStyle name="Calculation 3 6 2 2 31" xfId="12477"/>
    <cellStyle name="Calculation 3 6 2 2 4" xfId="1652"/>
    <cellStyle name="Calculation 3 6 2 2 4 2" xfId="7827"/>
    <cellStyle name="Calculation 3 6 2 2 4 2 2" xfId="31654"/>
    <cellStyle name="Calculation 3 6 2 2 4 2 3" xfId="42693"/>
    <cellStyle name="Calculation 3 6 2 2 4 2 4" xfId="19740"/>
    <cellStyle name="Calculation 3 6 2 2 4 3" xfId="25614"/>
    <cellStyle name="Calculation 3 6 2 2 4 4" xfId="36519"/>
    <cellStyle name="Calculation 3 6 2 2 4 5" xfId="13566"/>
    <cellStyle name="Calculation 3 6 2 2 5" xfId="1863"/>
    <cellStyle name="Calculation 3 6 2 2 5 2" xfId="8011"/>
    <cellStyle name="Calculation 3 6 2 2 5 2 2" xfId="31838"/>
    <cellStyle name="Calculation 3 6 2 2 5 2 3" xfId="42877"/>
    <cellStyle name="Calculation 3 6 2 2 5 2 4" xfId="19924"/>
    <cellStyle name="Calculation 3 6 2 2 5 3" xfId="25818"/>
    <cellStyle name="Calculation 3 6 2 2 5 4" xfId="36730"/>
    <cellStyle name="Calculation 3 6 2 2 5 5" xfId="13777"/>
    <cellStyle name="Calculation 3 6 2 2 6" xfId="2094"/>
    <cellStyle name="Calculation 3 6 2 2 6 2" xfId="8212"/>
    <cellStyle name="Calculation 3 6 2 2 6 2 2" xfId="32039"/>
    <cellStyle name="Calculation 3 6 2 2 6 2 3" xfId="43078"/>
    <cellStyle name="Calculation 3 6 2 2 6 2 4" xfId="20125"/>
    <cellStyle name="Calculation 3 6 2 2 6 3" xfId="26043"/>
    <cellStyle name="Calculation 3 6 2 2 6 4" xfId="36961"/>
    <cellStyle name="Calculation 3 6 2 2 6 5" xfId="14008"/>
    <cellStyle name="Calculation 3 6 2 2 7" xfId="2319"/>
    <cellStyle name="Calculation 3 6 2 2 7 2" xfId="8403"/>
    <cellStyle name="Calculation 3 6 2 2 7 2 2" xfId="32230"/>
    <cellStyle name="Calculation 3 6 2 2 7 2 3" xfId="43269"/>
    <cellStyle name="Calculation 3 6 2 2 7 2 4" xfId="20316"/>
    <cellStyle name="Calculation 3 6 2 2 7 3" xfId="26260"/>
    <cellStyle name="Calculation 3 6 2 2 7 4" xfId="37186"/>
    <cellStyle name="Calculation 3 6 2 2 7 5" xfId="14233"/>
    <cellStyle name="Calculation 3 6 2 2 8" xfId="2533"/>
    <cellStyle name="Calculation 3 6 2 2 8 2" xfId="8589"/>
    <cellStyle name="Calculation 3 6 2 2 8 2 2" xfId="32416"/>
    <cellStyle name="Calculation 3 6 2 2 8 2 3" xfId="43455"/>
    <cellStyle name="Calculation 3 6 2 2 8 2 4" xfId="20502"/>
    <cellStyle name="Calculation 3 6 2 2 8 3" xfId="26469"/>
    <cellStyle name="Calculation 3 6 2 2 8 4" xfId="37400"/>
    <cellStyle name="Calculation 3 6 2 2 8 5" xfId="14447"/>
    <cellStyle name="Calculation 3 6 2 2 9" xfId="2751"/>
    <cellStyle name="Calculation 3 6 2 2 9 2" xfId="8773"/>
    <cellStyle name="Calculation 3 6 2 2 9 2 2" xfId="32600"/>
    <cellStyle name="Calculation 3 6 2 2 9 2 3" xfId="43639"/>
    <cellStyle name="Calculation 3 6 2 2 9 2 4" xfId="20686"/>
    <cellStyle name="Calculation 3 6 2 2 9 3" xfId="26681"/>
    <cellStyle name="Calculation 3 6 2 2 9 4" xfId="37618"/>
    <cellStyle name="Calculation 3 6 2 2 9 5" xfId="14665"/>
    <cellStyle name="Calculation 3 6 2 20" xfId="4548"/>
    <cellStyle name="Calculation 3 6 2 20 2" xfId="10325"/>
    <cellStyle name="Calculation 3 6 2 20 2 2" xfId="34152"/>
    <cellStyle name="Calculation 3 6 2 20 2 3" xfId="45191"/>
    <cellStyle name="Calculation 3 6 2 20 2 4" xfId="22238"/>
    <cellStyle name="Calculation 3 6 2 20 3" xfId="28444"/>
    <cellStyle name="Calculation 3 6 2 20 4" xfId="39415"/>
    <cellStyle name="Calculation 3 6 2 20 5" xfId="16462"/>
    <cellStyle name="Calculation 3 6 2 21" xfId="4758"/>
    <cellStyle name="Calculation 3 6 2 21 2" xfId="10508"/>
    <cellStyle name="Calculation 3 6 2 21 2 2" xfId="34335"/>
    <cellStyle name="Calculation 3 6 2 21 2 3" xfId="45374"/>
    <cellStyle name="Calculation 3 6 2 21 2 4" xfId="22421"/>
    <cellStyle name="Calculation 3 6 2 21 3" xfId="28648"/>
    <cellStyle name="Calculation 3 6 2 21 4" xfId="39625"/>
    <cellStyle name="Calculation 3 6 2 21 5" xfId="16672"/>
    <cellStyle name="Calculation 3 6 2 22" xfId="4993"/>
    <cellStyle name="Calculation 3 6 2 22 2" xfId="10713"/>
    <cellStyle name="Calculation 3 6 2 22 2 2" xfId="34540"/>
    <cellStyle name="Calculation 3 6 2 22 2 3" xfId="45579"/>
    <cellStyle name="Calculation 3 6 2 22 2 4" xfId="22626"/>
    <cellStyle name="Calculation 3 6 2 22 3" xfId="28877"/>
    <cellStyle name="Calculation 3 6 2 22 4" xfId="39860"/>
    <cellStyle name="Calculation 3 6 2 22 5" xfId="16907"/>
    <cellStyle name="Calculation 3 6 2 23" xfId="5214"/>
    <cellStyle name="Calculation 3 6 2 23 2" xfId="10900"/>
    <cellStyle name="Calculation 3 6 2 23 2 2" xfId="34727"/>
    <cellStyle name="Calculation 3 6 2 23 2 3" xfId="45766"/>
    <cellStyle name="Calculation 3 6 2 23 2 4" xfId="22813"/>
    <cellStyle name="Calculation 3 6 2 23 3" xfId="29091"/>
    <cellStyle name="Calculation 3 6 2 23 4" xfId="40081"/>
    <cellStyle name="Calculation 3 6 2 23 5" xfId="17128"/>
    <cellStyle name="Calculation 3 6 2 24" xfId="5447"/>
    <cellStyle name="Calculation 3 6 2 24 2" xfId="11103"/>
    <cellStyle name="Calculation 3 6 2 24 2 2" xfId="34930"/>
    <cellStyle name="Calculation 3 6 2 24 2 3" xfId="45969"/>
    <cellStyle name="Calculation 3 6 2 24 2 4" xfId="23016"/>
    <cellStyle name="Calculation 3 6 2 24 3" xfId="29318"/>
    <cellStyle name="Calculation 3 6 2 24 4" xfId="40314"/>
    <cellStyle name="Calculation 3 6 2 24 5" xfId="17361"/>
    <cellStyle name="Calculation 3 6 2 25" xfId="5680"/>
    <cellStyle name="Calculation 3 6 2 25 2" xfId="11304"/>
    <cellStyle name="Calculation 3 6 2 25 2 2" xfId="35131"/>
    <cellStyle name="Calculation 3 6 2 25 2 3" xfId="46170"/>
    <cellStyle name="Calculation 3 6 2 25 2 4" xfId="23217"/>
    <cellStyle name="Calculation 3 6 2 25 3" xfId="29544"/>
    <cellStyle name="Calculation 3 6 2 25 4" xfId="40547"/>
    <cellStyle name="Calculation 3 6 2 25 5" xfId="17594"/>
    <cellStyle name="Calculation 3 6 2 26" xfId="5897"/>
    <cellStyle name="Calculation 3 6 2 26 2" xfId="11488"/>
    <cellStyle name="Calculation 3 6 2 26 2 2" xfId="35315"/>
    <cellStyle name="Calculation 3 6 2 26 2 3" xfId="46354"/>
    <cellStyle name="Calculation 3 6 2 26 2 4" xfId="23401"/>
    <cellStyle name="Calculation 3 6 2 26 3" xfId="29755"/>
    <cellStyle name="Calculation 3 6 2 26 4" xfId="40764"/>
    <cellStyle name="Calculation 3 6 2 26 5" xfId="17811"/>
    <cellStyle name="Calculation 3 6 2 27" xfId="6105"/>
    <cellStyle name="Calculation 3 6 2 27 2" xfId="11669"/>
    <cellStyle name="Calculation 3 6 2 27 2 2" xfId="35496"/>
    <cellStyle name="Calculation 3 6 2 27 2 3" xfId="46535"/>
    <cellStyle name="Calculation 3 6 2 27 2 4" xfId="23582"/>
    <cellStyle name="Calculation 3 6 2 27 3" xfId="29956"/>
    <cellStyle name="Calculation 3 6 2 27 4" xfId="40972"/>
    <cellStyle name="Calculation 3 6 2 27 5" xfId="18019"/>
    <cellStyle name="Calculation 3 6 2 28" xfId="6325"/>
    <cellStyle name="Calculation 3 6 2 28 2" xfId="11861"/>
    <cellStyle name="Calculation 3 6 2 28 2 2" xfId="35688"/>
    <cellStyle name="Calculation 3 6 2 28 2 3" xfId="46727"/>
    <cellStyle name="Calculation 3 6 2 28 2 4" xfId="23774"/>
    <cellStyle name="Calculation 3 6 2 28 3" xfId="30169"/>
    <cellStyle name="Calculation 3 6 2 28 4" xfId="41192"/>
    <cellStyle name="Calculation 3 6 2 28 5" xfId="18239"/>
    <cellStyle name="Calculation 3 6 2 29" xfId="6560"/>
    <cellStyle name="Calculation 3 6 2 29 2" xfId="12063"/>
    <cellStyle name="Calculation 3 6 2 29 2 2" xfId="35890"/>
    <cellStyle name="Calculation 3 6 2 29 2 3" xfId="46929"/>
    <cellStyle name="Calculation 3 6 2 29 2 4" xfId="23976"/>
    <cellStyle name="Calculation 3 6 2 29 3" xfId="30395"/>
    <cellStyle name="Calculation 3 6 2 29 4" xfId="41427"/>
    <cellStyle name="Calculation 3 6 2 29 5" xfId="18474"/>
    <cellStyle name="Calculation 3 6 2 3" xfId="608"/>
    <cellStyle name="Calculation 3 6 2 3 10" xfId="3002"/>
    <cellStyle name="Calculation 3 6 2 3 10 2" xfId="8993"/>
    <cellStyle name="Calculation 3 6 2 3 10 2 2" xfId="32820"/>
    <cellStyle name="Calculation 3 6 2 3 10 2 3" xfId="43859"/>
    <cellStyle name="Calculation 3 6 2 3 10 2 4" xfId="20906"/>
    <cellStyle name="Calculation 3 6 2 3 10 3" xfId="26926"/>
    <cellStyle name="Calculation 3 6 2 3 10 4" xfId="37869"/>
    <cellStyle name="Calculation 3 6 2 3 10 5" xfId="14916"/>
    <cellStyle name="Calculation 3 6 2 3 11" xfId="3270"/>
    <cellStyle name="Calculation 3 6 2 3 11 2" xfId="9222"/>
    <cellStyle name="Calculation 3 6 2 3 11 2 2" xfId="33049"/>
    <cellStyle name="Calculation 3 6 2 3 11 2 3" xfId="44088"/>
    <cellStyle name="Calculation 3 6 2 3 11 2 4" xfId="21135"/>
    <cellStyle name="Calculation 3 6 2 3 11 3" xfId="27191"/>
    <cellStyle name="Calculation 3 6 2 3 11 4" xfId="38137"/>
    <cellStyle name="Calculation 3 6 2 3 11 5" xfId="15184"/>
    <cellStyle name="Calculation 3 6 2 3 12" xfId="3514"/>
    <cellStyle name="Calculation 3 6 2 3 12 2" xfId="9434"/>
    <cellStyle name="Calculation 3 6 2 3 12 2 2" xfId="33261"/>
    <cellStyle name="Calculation 3 6 2 3 12 2 3" xfId="44300"/>
    <cellStyle name="Calculation 3 6 2 3 12 2 4" xfId="21347"/>
    <cellStyle name="Calculation 3 6 2 3 12 3" xfId="27430"/>
    <cellStyle name="Calculation 3 6 2 3 12 4" xfId="38381"/>
    <cellStyle name="Calculation 3 6 2 3 12 5" xfId="15428"/>
    <cellStyle name="Calculation 3 6 2 3 13" xfId="3759"/>
    <cellStyle name="Calculation 3 6 2 3 13 2" xfId="9647"/>
    <cellStyle name="Calculation 3 6 2 3 13 2 2" xfId="33474"/>
    <cellStyle name="Calculation 3 6 2 3 13 2 3" xfId="44513"/>
    <cellStyle name="Calculation 3 6 2 3 13 2 4" xfId="21560"/>
    <cellStyle name="Calculation 3 6 2 3 13 3" xfId="27671"/>
    <cellStyle name="Calculation 3 6 2 3 13 4" xfId="38626"/>
    <cellStyle name="Calculation 3 6 2 3 13 5" xfId="15673"/>
    <cellStyle name="Calculation 3 6 2 3 14" xfId="4007"/>
    <cellStyle name="Calculation 3 6 2 3 14 2" xfId="9861"/>
    <cellStyle name="Calculation 3 6 2 3 14 2 2" xfId="33688"/>
    <cellStyle name="Calculation 3 6 2 3 14 2 3" xfId="44727"/>
    <cellStyle name="Calculation 3 6 2 3 14 2 4" xfId="21774"/>
    <cellStyle name="Calculation 3 6 2 3 14 3" xfId="27914"/>
    <cellStyle name="Calculation 3 6 2 3 14 4" xfId="38874"/>
    <cellStyle name="Calculation 3 6 2 3 14 5" xfId="15921"/>
    <cellStyle name="Calculation 3 6 2 3 15" xfId="4251"/>
    <cellStyle name="Calculation 3 6 2 3 15 2" xfId="10072"/>
    <cellStyle name="Calculation 3 6 2 3 15 2 2" xfId="33899"/>
    <cellStyle name="Calculation 3 6 2 3 15 2 3" xfId="44938"/>
    <cellStyle name="Calculation 3 6 2 3 15 2 4" xfId="21985"/>
    <cellStyle name="Calculation 3 6 2 3 15 3" xfId="28153"/>
    <cellStyle name="Calculation 3 6 2 3 15 4" xfId="39118"/>
    <cellStyle name="Calculation 3 6 2 3 15 5" xfId="16165"/>
    <cellStyle name="Calculation 3 6 2 3 16" xfId="4493"/>
    <cellStyle name="Calculation 3 6 2 3 16 2" xfId="10282"/>
    <cellStyle name="Calculation 3 6 2 3 16 2 2" xfId="34109"/>
    <cellStyle name="Calculation 3 6 2 3 16 2 3" xfId="45148"/>
    <cellStyle name="Calculation 3 6 2 3 16 2 4" xfId="22195"/>
    <cellStyle name="Calculation 3 6 2 3 16 3" xfId="28390"/>
    <cellStyle name="Calculation 3 6 2 3 16 4" xfId="39360"/>
    <cellStyle name="Calculation 3 6 2 3 16 5" xfId="16407"/>
    <cellStyle name="Calculation 3 6 2 3 17" xfId="4714"/>
    <cellStyle name="Calculation 3 6 2 3 17 2" xfId="10469"/>
    <cellStyle name="Calculation 3 6 2 3 17 2 2" xfId="34296"/>
    <cellStyle name="Calculation 3 6 2 3 17 2 3" xfId="45335"/>
    <cellStyle name="Calculation 3 6 2 3 17 2 4" xfId="22382"/>
    <cellStyle name="Calculation 3 6 2 3 17 3" xfId="28605"/>
    <cellStyle name="Calculation 3 6 2 3 17 4" xfId="39581"/>
    <cellStyle name="Calculation 3 6 2 3 17 5" xfId="16628"/>
    <cellStyle name="Calculation 3 6 2 3 18" xfId="4924"/>
    <cellStyle name="Calculation 3 6 2 3 18 2" xfId="10652"/>
    <cellStyle name="Calculation 3 6 2 3 18 2 2" xfId="34479"/>
    <cellStyle name="Calculation 3 6 2 3 18 2 3" xfId="45518"/>
    <cellStyle name="Calculation 3 6 2 3 18 2 4" xfId="22565"/>
    <cellStyle name="Calculation 3 6 2 3 18 3" xfId="28809"/>
    <cellStyle name="Calculation 3 6 2 3 18 4" xfId="39791"/>
    <cellStyle name="Calculation 3 6 2 3 18 5" xfId="16838"/>
    <cellStyle name="Calculation 3 6 2 3 19" xfId="5159"/>
    <cellStyle name="Calculation 3 6 2 3 19 2" xfId="10857"/>
    <cellStyle name="Calculation 3 6 2 3 19 2 2" xfId="34684"/>
    <cellStyle name="Calculation 3 6 2 3 19 2 3" xfId="45723"/>
    <cellStyle name="Calculation 3 6 2 3 19 2 4" xfId="22770"/>
    <cellStyle name="Calculation 3 6 2 3 19 3" xfId="29039"/>
    <cellStyle name="Calculation 3 6 2 3 19 4" xfId="40026"/>
    <cellStyle name="Calculation 3 6 2 3 19 5" xfId="17073"/>
    <cellStyle name="Calculation 3 6 2 3 2" xfId="1252"/>
    <cellStyle name="Calculation 3 6 2 3 2 2" xfId="7484"/>
    <cellStyle name="Calculation 3 6 2 3 2 2 2" xfId="31311"/>
    <cellStyle name="Calculation 3 6 2 3 2 2 3" xfId="42350"/>
    <cellStyle name="Calculation 3 6 2 3 2 2 4" xfId="19397"/>
    <cellStyle name="Calculation 3 6 2 3 2 3" xfId="25228"/>
    <cellStyle name="Calculation 3 6 2 3 2 4" xfId="36119"/>
    <cellStyle name="Calculation 3 6 2 3 2 5" xfId="13166"/>
    <cellStyle name="Calculation 3 6 2 3 20" xfId="5380"/>
    <cellStyle name="Calculation 3 6 2 3 20 2" xfId="11044"/>
    <cellStyle name="Calculation 3 6 2 3 20 2 2" xfId="34871"/>
    <cellStyle name="Calculation 3 6 2 3 20 2 3" xfId="45910"/>
    <cellStyle name="Calculation 3 6 2 3 20 2 4" xfId="22957"/>
    <cellStyle name="Calculation 3 6 2 3 20 3" xfId="29252"/>
    <cellStyle name="Calculation 3 6 2 3 20 4" xfId="40247"/>
    <cellStyle name="Calculation 3 6 2 3 20 5" xfId="17294"/>
    <cellStyle name="Calculation 3 6 2 3 21" xfId="5613"/>
    <cellStyle name="Calculation 3 6 2 3 21 2" xfId="11247"/>
    <cellStyle name="Calculation 3 6 2 3 21 2 2" xfId="35074"/>
    <cellStyle name="Calculation 3 6 2 3 21 2 3" xfId="46113"/>
    <cellStyle name="Calculation 3 6 2 3 21 2 4" xfId="23160"/>
    <cellStyle name="Calculation 3 6 2 3 21 3" xfId="29479"/>
    <cellStyle name="Calculation 3 6 2 3 21 4" xfId="40480"/>
    <cellStyle name="Calculation 3 6 2 3 21 5" xfId="17527"/>
    <cellStyle name="Calculation 3 6 2 3 22" xfId="5846"/>
    <cellStyle name="Calculation 3 6 2 3 22 2" xfId="11448"/>
    <cellStyle name="Calculation 3 6 2 3 22 2 2" xfId="35275"/>
    <cellStyle name="Calculation 3 6 2 3 22 2 3" xfId="46314"/>
    <cellStyle name="Calculation 3 6 2 3 22 2 4" xfId="23361"/>
    <cellStyle name="Calculation 3 6 2 3 22 3" xfId="29705"/>
    <cellStyle name="Calculation 3 6 2 3 22 4" xfId="40713"/>
    <cellStyle name="Calculation 3 6 2 3 22 5" xfId="17760"/>
    <cellStyle name="Calculation 3 6 2 3 23" xfId="6063"/>
    <cellStyle name="Calculation 3 6 2 3 23 2" xfId="11632"/>
    <cellStyle name="Calculation 3 6 2 3 23 2 2" xfId="35459"/>
    <cellStyle name="Calculation 3 6 2 3 23 2 3" xfId="46498"/>
    <cellStyle name="Calculation 3 6 2 3 23 2 4" xfId="23545"/>
    <cellStyle name="Calculation 3 6 2 3 23 3" xfId="29915"/>
    <cellStyle name="Calculation 3 6 2 3 23 4" xfId="40930"/>
    <cellStyle name="Calculation 3 6 2 3 23 5" xfId="17977"/>
    <cellStyle name="Calculation 3 6 2 3 24" xfId="6271"/>
    <cellStyle name="Calculation 3 6 2 3 24 2" xfId="11813"/>
    <cellStyle name="Calculation 3 6 2 3 24 2 2" xfId="35640"/>
    <cellStyle name="Calculation 3 6 2 3 24 2 3" xfId="46679"/>
    <cellStyle name="Calculation 3 6 2 3 24 2 4" xfId="23726"/>
    <cellStyle name="Calculation 3 6 2 3 24 3" xfId="30116"/>
    <cellStyle name="Calculation 3 6 2 3 24 4" xfId="41138"/>
    <cellStyle name="Calculation 3 6 2 3 24 5" xfId="18185"/>
    <cellStyle name="Calculation 3 6 2 3 25" xfId="6491"/>
    <cellStyle name="Calculation 3 6 2 3 25 2" xfId="12005"/>
    <cellStyle name="Calculation 3 6 2 3 25 2 2" xfId="35832"/>
    <cellStyle name="Calculation 3 6 2 3 25 2 3" xfId="46871"/>
    <cellStyle name="Calculation 3 6 2 3 25 2 4" xfId="23918"/>
    <cellStyle name="Calculation 3 6 2 3 25 3" xfId="30329"/>
    <cellStyle name="Calculation 3 6 2 3 25 4" xfId="41358"/>
    <cellStyle name="Calculation 3 6 2 3 25 5" xfId="18405"/>
    <cellStyle name="Calculation 3 6 2 3 26" xfId="6717"/>
    <cellStyle name="Calculation 3 6 2 3 26 2" xfId="12198"/>
    <cellStyle name="Calculation 3 6 2 3 26 2 2" xfId="36025"/>
    <cellStyle name="Calculation 3 6 2 3 26 2 3" xfId="47064"/>
    <cellStyle name="Calculation 3 6 2 3 26 2 4" xfId="24111"/>
    <cellStyle name="Calculation 3 6 2 3 26 3" xfId="30546"/>
    <cellStyle name="Calculation 3 6 2 3 26 4" xfId="41584"/>
    <cellStyle name="Calculation 3 6 2 3 26 5" xfId="18631"/>
    <cellStyle name="Calculation 3 6 2 3 27" xfId="826"/>
    <cellStyle name="Calculation 3 6 2 3 27 2" xfId="7133"/>
    <cellStyle name="Calculation 3 6 2 3 27 2 2" xfId="30960"/>
    <cellStyle name="Calculation 3 6 2 3 27 2 3" xfId="41999"/>
    <cellStyle name="Calculation 3 6 2 3 27 2 4" xfId="19046"/>
    <cellStyle name="Calculation 3 6 2 3 27 3" xfId="24817"/>
    <cellStyle name="Calculation 3 6 2 3 27 4" xfId="24576"/>
    <cellStyle name="Calculation 3 6 2 3 27 5" xfId="12740"/>
    <cellStyle name="Calculation 3 6 2 3 28" xfId="6916"/>
    <cellStyle name="Calculation 3 6 2 3 28 2" xfId="30743"/>
    <cellStyle name="Calculation 3 6 2 3 28 3" xfId="41782"/>
    <cellStyle name="Calculation 3 6 2 3 28 4" xfId="18829"/>
    <cellStyle name="Calculation 3 6 2 3 29" xfId="24599"/>
    <cellStyle name="Calculation 3 6 2 3 3" xfId="1465"/>
    <cellStyle name="Calculation 3 6 2 3 3 2" xfId="7669"/>
    <cellStyle name="Calculation 3 6 2 3 3 2 2" xfId="31496"/>
    <cellStyle name="Calculation 3 6 2 3 3 2 3" xfId="42535"/>
    <cellStyle name="Calculation 3 6 2 3 3 2 4" xfId="19582"/>
    <cellStyle name="Calculation 3 6 2 3 3 3" xfId="25434"/>
    <cellStyle name="Calculation 3 6 2 3 3 4" xfId="36332"/>
    <cellStyle name="Calculation 3 6 2 3 3 5" xfId="13379"/>
    <cellStyle name="Calculation 3 6 2 3 30" xfId="29835"/>
    <cellStyle name="Calculation 3 6 2 3 31" xfId="12522"/>
    <cellStyle name="Calculation 3 6 2 3 4" xfId="1697"/>
    <cellStyle name="Calculation 3 6 2 3 4 2" xfId="7867"/>
    <cellStyle name="Calculation 3 6 2 3 4 2 2" xfId="31694"/>
    <cellStyle name="Calculation 3 6 2 3 4 2 3" xfId="42733"/>
    <cellStyle name="Calculation 3 6 2 3 4 2 4" xfId="19780"/>
    <cellStyle name="Calculation 3 6 2 3 4 3" xfId="25658"/>
    <cellStyle name="Calculation 3 6 2 3 4 4" xfId="36564"/>
    <cellStyle name="Calculation 3 6 2 3 4 5" xfId="13611"/>
    <cellStyle name="Calculation 3 6 2 3 5" xfId="1908"/>
    <cellStyle name="Calculation 3 6 2 3 5 2" xfId="8051"/>
    <cellStyle name="Calculation 3 6 2 3 5 2 2" xfId="31878"/>
    <cellStyle name="Calculation 3 6 2 3 5 2 3" xfId="42917"/>
    <cellStyle name="Calculation 3 6 2 3 5 2 4" xfId="19964"/>
    <cellStyle name="Calculation 3 6 2 3 5 3" xfId="25862"/>
    <cellStyle name="Calculation 3 6 2 3 5 4" xfId="36775"/>
    <cellStyle name="Calculation 3 6 2 3 5 5" xfId="13822"/>
    <cellStyle name="Calculation 3 6 2 3 6" xfId="2139"/>
    <cellStyle name="Calculation 3 6 2 3 6 2" xfId="8252"/>
    <cellStyle name="Calculation 3 6 2 3 6 2 2" xfId="32079"/>
    <cellStyle name="Calculation 3 6 2 3 6 2 3" xfId="43118"/>
    <cellStyle name="Calculation 3 6 2 3 6 2 4" xfId="20165"/>
    <cellStyle name="Calculation 3 6 2 3 6 3" xfId="26087"/>
    <cellStyle name="Calculation 3 6 2 3 6 4" xfId="37006"/>
    <cellStyle name="Calculation 3 6 2 3 6 5" xfId="14053"/>
    <cellStyle name="Calculation 3 6 2 3 7" xfId="2364"/>
    <cellStyle name="Calculation 3 6 2 3 7 2" xfId="8443"/>
    <cellStyle name="Calculation 3 6 2 3 7 2 2" xfId="32270"/>
    <cellStyle name="Calculation 3 6 2 3 7 2 3" xfId="43309"/>
    <cellStyle name="Calculation 3 6 2 3 7 2 4" xfId="20356"/>
    <cellStyle name="Calculation 3 6 2 3 7 3" xfId="26304"/>
    <cellStyle name="Calculation 3 6 2 3 7 4" xfId="37231"/>
    <cellStyle name="Calculation 3 6 2 3 7 5" xfId="14278"/>
    <cellStyle name="Calculation 3 6 2 3 8" xfId="2578"/>
    <cellStyle name="Calculation 3 6 2 3 8 2" xfId="8629"/>
    <cellStyle name="Calculation 3 6 2 3 8 2 2" xfId="32456"/>
    <cellStyle name="Calculation 3 6 2 3 8 2 3" xfId="43495"/>
    <cellStyle name="Calculation 3 6 2 3 8 2 4" xfId="20542"/>
    <cellStyle name="Calculation 3 6 2 3 8 3" xfId="26513"/>
    <cellStyle name="Calculation 3 6 2 3 8 4" xfId="37445"/>
    <cellStyle name="Calculation 3 6 2 3 8 5" xfId="14492"/>
    <cellStyle name="Calculation 3 6 2 3 9" xfId="2796"/>
    <cellStyle name="Calculation 3 6 2 3 9 2" xfId="8813"/>
    <cellStyle name="Calculation 3 6 2 3 9 2 2" xfId="32640"/>
    <cellStyle name="Calculation 3 6 2 3 9 2 3" xfId="43679"/>
    <cellStyle name="Calculation 3 6 2 3 9 2 4" xfId="20726"/>
    <cellStyle name="Calculation 3 6 2 3 9 3" xfId="26725"/>
    <cellStyle name="Calculation 3 6 2 3 9 4" xfId="37663"/>
    <cellStyle name="Calculation 3 6 2 3 9 5" xfId="14710"/>
    <cellStyle name="Calculation 3 6 2 30" xfId="6761"/>
    <cellStyle name="Calculation 3 6 2 30 2" xfId="12234"/>
    <cellStyle name="Calculation 3 6 2 30 2 2" xfId="36061"/>
    <cellStyle name="Calculation 3 6 2 30 2 3" xfId="47100"/>
    <cellStyle name="Calculation 3 6 2 30 2 4" xfId="24147"/>
    <cellStyle name="Calculation 3 6 2 30 3" xfId="30589"/>
    <cellStyle name="Calculation 3 6 2 30 4" xfId="41628"/>
    <cellStyle name="Calculation 3 6 2 30 5" xfId="18675"/>
    <cellStyle name="Calculation 3 6 2 31" xfId="6806"/>
    <cellStyle name="Calculation 3 6 2 31 2" xfId="12274"/>
    <cellStyle name="Calculation 3 6 2 31 2 2" xfId="36101"/>
    <cellStyle name="Calculation 3 6 2 31 2 3" xfId="47140"/>
    <cellStyle name="Calculation 3 6 2 31 2 4" xfId="24187"/>
    <cellStyle name="Calculation 3 6 2 31 3" xfId="30633"/>
    <cellStyle name="Calculation 3 6 2 31 4" xfId="41673"/>
    <cellStyle name="Calculation 3 6 2 31 5" xfId="18720"/>
    <cellStyle name="Calculation 3 6 2 32" xfId="682"/>
    <cellStyle name="Calculation 3 6 2 32 2" xfId="6989"/>
    <cellStyle name="Calculation 3 6 2 32 2 2" xfId="30816"/>
    <cellStyle name="Calculation 3 6 2 32 2 3" xfId="41855"/>
    <cellStyle name="Calculation 3 6 2 32 2 4" xfId="18902"/>
    <cellStyle name="Calculation 3 6 2 32 3" xfId="24673"/>
    <cellStyle name="Calculation 3 6 2 32 4" xfId="25616"/>
    <cellStyle name="Calculation 3 6 2 32 5" xfId="12596"/>
    <cellStyle name="Calculation 3 6 2 33" xfId="24438"/>
    <cellStyle name="Calculation 3 6 2 34" xfId="29713"/>
    <cellStyle name="Calculation 3 6 2 35" xfId="12356"/>
    <cellStyle name="Calculation 3 6 2 4" xfId="480"/>
    <cellStyle name="Calculation 3 6 2 4 10" xfId="2874"/>
    <cellStyle name="Calculation 3 6 2 4 10 2" xfId="8886"/>
    <cellStyle name="Calculation 3 6 2 4 10 2 2" xfId="32713"/>
    <cellStyle name="Calculation 3 6 2 4 10 2 3" xfId="43752"/>
    <cellStyle name="Calculation 3 6 2 4 10 2 4" xfId="20799"/>
    <cellStyle name="Calculation 3 6 2 4 10 3" xfId="26803"/>
    <cellStyle name="Calculation 3 6 2 4 10 4" xfId="37741"/>
    <cellStyle name="Calculation 3 6 2 4 10 5" xfId="14788"/>
    <cellStyle name="Calculation 3 6 2 4 11" xfId="3142"/>
    <cellStyle name="Calculation 3 6 2 4 11 2" xfId="9115"/>
    <cellStyle name="Calculation 3 6 2 4 11 2 2" xfId="32942"/>
    <cellStyle name="Calculation 3 6 2 4 11 2 3" xfId="43981"/>
    <cellStyle name="Calculation 3 6 2 4 11 2 4" xfId="21028"/>
    <cellStyle name="Calculation 3 6 2 4 11 3" xfId="27066"/>
    <cellStyle name="Calculation 3 6 2 4 11 4" xfId="38009"/>
    <cellStyle name="Calculation 3 6 2 4 11 5" xfId="15056"/>
    <cellStyle name="Calculation 3 6 2 4 12" xfId="3386"/>
    <cellStyle name="Calculation 3 6 2 4 12 2" xfId="9327"/>
    <cellStyle name="Calculation 3 6 2 4 12 2 2" xfId="33154"/>
    <cellStyle name="Calculation 3 6 2 4 12 2 3" xfId="44193"/>
    <cellStyle name="Calculation 3 6 2 4 12 2 4" xfId="21240"/>
    <cellStyle name="Calculation 3 6 2 4 12 3" xfId="27307"/>
    <cellStyle name="Calculation 3 6 2 4 12 4" xfId="38253"/>
    <cellStyle name="Calculation 3 6 2 4 12 5" xfId="15300"/>
    <cellStyle name="Calculation 3 6 2 4 13" xfId="3631"/>
    <cellStyle name="Calculation 3 6 2 4 13 2" xfId="9540"/>
    <cellStyle name="Calculation 3 6 2 4 13 2 2" xfId="33367"/>
    <cellStyle name="Calculation 3 6 2 4 13 2 3" xfId="44406"/>
    <cellStyle name="Calculation 3 6 2 4 13 2 4" xfId="21453"/>
    <cellStyle name="Calculation 3 6 2 4 13 3" xfId="27547"/>
    <cellStyle name="Calculation 3 6 2 4 13 4" xfId="38498"/>
    <cellStyle name="Calculation 3 6 2 4 13 5" xfId="15545"/>
    <cellStyle name="Calculation 3 6 2 4 14" xfId="3879"/>
    <cellStyle name="Calculation 3 6 2 4 14 2" xfId="9754"/>
    <cellStyle name="Calculation 3 6 2 4 14 2 2" xfId="33581"/>
    <cellStyle name="Calculation 3 6 2 4 14 2 3" xfId="44620"/>
    <cellStyle name="Calculation 3 6 2 4 14 2 4" xfId="21667"/>
    <cellStyle name="Calculation 3 6 2 4 14 3" xfId="27791"/>
    <cellStyle name="Calculation 3 6 2 4 14 4" xfId="38746"/>
    <cellStyle name="Calculation 3 6 2 4 14 5" xfId="15793"/>
    <cellStyle name="Calculation 3 6 2 4 15" xfId="4123"/>
    <cellStyle name="Calculation 3 6 2 4 15 2" xfId="9965"/>
    <cellStyle name="Calculation 3 6 2 4 15 2 2" xfId="33792"/>
    <cellStyle name="Calculation 3 6 2 4 15 2 3" xfId="44831"/>
    <cellStyle name="Calculation 3 6 2 4 15 2 4" xfId="21878"/>
    <cellStyle name="Calculation 3 6 2 4 15 3" xfId="28030"/>
    <cellStyle name="Calculation 3 6 2 4 15 4" xfId="38990"/>
    <cellStyle name="Calculation 3 6 2 4 15 5" xfId="16037"/>
    <cellStyle name="Calculation 3 6 2 4 16" xfId="4365"/>
    <cellStyle name="Calculation 3 6 2 4 16 2" xfId="10175"/>
    <cellStyle name="Calculation 3 6 2 4 16 2 2" xfId="34002"/>
    <cellStyle name="Calculation 3 6 2 4 16 2 3" xfId="45041"/>
    <cellStyle name="Calculation 3 6 2 4 16 2 4" xfId="22088"/>
    <cellStyle name="Calculation 3 6 2 4 16 3" xfId="28267"/>
    <cellStyle name="Calculation 3 6 2 4 16 4" xfId="39232"/>
    <cellStyle name="Calculation 3 6 2 4 16 5" xfId="16279"/>
    <cellStyle name="Calculation 3 6 2 4 17" xfId="4586"/>
    <cellStyle name="Calculation 3 6 2 4 17 2" xfId="10362"/>
    <cellStyle name="Calculation 3 6 2 4 17 2 2" xfId="34189"/>
    <cellStyle name="Calculation 3 6 2 4 17 2 3" xfId="45228"/>
    <cellStyle name="Calculation 3 6 2 4 17 2 4" xfId="22275"/>
    <cellStyle name="Calculation 3 6 2 4 17 3" xfId="28482"/>
    <cellStyle name="Calculation 3 6 2 4 17 4" xfId="39453"/>
    <cellStyle name="Calculation 3 6 2 4 17 5" xfId="16500"/>
    <cellStyle name="Calculation 3 6 2 4 18" xfId="4796"/>
    <cellStyle name="Calculation 3 6 2 4 18 2" xfId="10545"/>
    <cellStyle name="Calculation 3 6 2 4 18 2 2" xfId="34372"/>
    <cellStyle name="Calculation 3 6 2 4 18 2 3" xfId="45411"/>
    <cellStyle name="Calculation 3 6 2 4 18 2 4" xfId="22458"/>
    <cellStyle name="Calculation 3 6 2 4 18 3" xfId="28686"/>
    <cellStyle name="Calculation 3 6 2 4 18 4" xfId="39663"/>
    <cellStyle name="Calculation 3 6 2 4 18 5" xfId="16710"/>
    <cellStyle name="Calculation 3 6 2 4 19" xfId="5031"/>
    <cellStyle name="Calculation 3 6 2 4 19 2" xfId="10750"/>
    <cellStyle name="Calculation 3 6 2 4 19 2 2" xfId="34577"/>
    <cellStyle name="Calculation 3 6 2 4 19 2 3" xfId="45616"/>
    <cellStyle name="Calculation 3 6 2 4 19 2 4" xfId="22663"/>
    <cellStyle name="Calculation 3 6 2 4 19 3" xfId="28915"/>
    <cellStyle name="Calculation 3 6 2 4 19 4" xfId="39898"/>
    <cellStyle name="Calculation 3 6 2 4 19 5" xfId="16945"/>
    <cellStyle name="Calculation 3 6 2 4 2" xfId="1124"/>
    <cellStyle name="Calculation 3 6 2 4 2 2" xfId="7377"/>
    <cellStyle name="Calculation 3 6 2 4 2 2 2" xfId="31204"/>
    <cellStyle name="Calculation 3 6 2 4 2 2 3" xfId="42243"/>
    <cellStyle name="Calculation 3 6 2 4 2 2 4" xfId="19290"/>
    <cellStyle name="Calculation 3 6 2 4 2 3" xfId="25105"/>
    <cellStyle name="Calculation 3 6 2 4 2 4" xfId="24222"/>
    <cellStyle name="Calculation 3 6 2 4 2 5" xfId="13038"/>
    <cellStyle name="Calculation 3 6 2 4 20" xfId="5252"/>
    <cellStyle name="Calculation 3 6 2 4 20 2" xfId="10937"/>
    <cellStyle name="Calculation 3 6 2 4 20 2 2" xfId="34764"/>
    <cellStyle name="Calculation 3 6 2 4 20 2 3" xfId="45803"/>
    <cellStyle name="Calculation 3 6 2 4 20 2 4" xfId="22850"/>
    <cellStyle name="Calculation 3 6 2 4 20 3" xfId="29129"/>
    <cellStyle name="Calculation 3 6 2 4 20 4" xfId="40119"/>
    <cellStyle name="Calculation 3 6 2 4 20 5" xfId="17166"/>
    <cellStyle name="Calculation 3 6 2 4 21" xfId="5485"/>
    <cellStyle name="Calculation 3 6 2 4 21 2" xfId="11140"/>
    <cellStyle name="Calculation 3 6 2 4 21 2 2" xfId="34967"/>
    <cellStyle name="Calculation 3 6 2 4 21 2 3" xfId="46006"/>
    <cellStyle name="Calculation 3 6 2 4 21 2 4" xfId="23053"/>
    <cellStyle name="Calculation 3 6 2 4 21 3" xfId="29356"/>
    <cellStyle name="Calculation 3 6 2 4 21 4" xfId="40352"/>
    <cellStyle name="Calculation 3 6 2 4 21 5" xfId="17399"/>
    <cellStyle name="Calculation 3 6 2 4 22" xfId="5718"/>
    <cellStyle name="Calculation 3 6 2 4 22 2" xfId="11341"/>
    <cellStyle name="Calculation 3 6 2 4 22 2 2" xfId="35168"/>
    <cellStyle name="Calculation 3 6 2 4 22 2 3" xfId="46207"/>
    <cellStyle name="Calculation 3 6 2 4 22 2 4" xfId="23254"/>
    <cellStyle name="Calculation 3 6 2 4 22 3" xfId="29582"/>
    <cellStyle name="Calculation 3 6 2 4 22 4" xfId="40585"/>
    <cellStyle name="Calculation 3 6 2 4 22 5" xfId="17632"/>
    <cellStyle name="Calculation 3 6 2 4 23" xfId="5935"/>
    <cellStyle name="Calculation 3 6 2 4 23 2" xfId="11525"/>
    <cellStyle name="Calculation 3 6 2 4 23 2 2" xfId="35352"/>
    <cellStyle name="Calculation 3 6 2 4 23 2 3" xfId="46391"/>
    <cellStyle name="Calculation 3 6 2 4 23 2 4" xfId="23438"/>
    <cellStyle name="Calculation 3 6 2 4 23 3" xfId="29793"/>
    <cellStyle name="Calculation 3 6 2 4 23 4" xfId="40802"/>
    <cellStyle name="Calculation 3 6 2 4 23 5" xfId="17849"/>
    <cellStyle name="Calculation 3 6 2 4 24" xfId="6143"/>
    <cellStyle name="Calculation 3 6 2 4 24 2" xfId="11706"/>
    <cellStyle name="Calculation 3 6 2 4 24 2 2" xfId="35533"/>
    <cellStyle name="Calculation 3 6 2 4 24 2 3" xfId="46572"/>
    <cellStyle name="Calculation 3 6 2 4 24 2 4" xfId="23619"/>
    <cellStyle name="Calculation 3 6 2 4 24 3" xfId="29994"/>
    <cellStyle name="Calculation 3 6 2 4 24 4" xfId="41010"/>
    <cellStyle name="Calculation 3 6 2 4 24 5" xfId="18057"/>
    <cellStyle name="Calculation 3 6 2 4 25" xfId="6363"/>
    <cellStyle name="Calculation 3 6 2 4 25 2" xfId="11898"/>
    <cellStyle name="Calculation 3 6 2 4 25 2 2" xfId="35725"/>
    <cellStyle name="Calculation 3 6 2 4 25 2 3" xfId="46764"/>
    <cellStyle name="Calculation 3 6 2 4 25 2 4" xfId="23811"/>
    <cellStyle name="Calculation 3 6 2 4 25 3" xfId="30207"/>
    <cellStyle name="Calculation 3 6 2 4 25 4" xfId="41230"/>
    <cellStyle name="Calculation 3 6 2 4 25 5" xfId="18277"/>
    <cellStyle name="Calculation 3 6 2 4 26" xfId="719"/>
    <cellStyle name="Calculation 3 6 2 4 26 2" xfId="7026"/>
    <cellStyle name="Calculation 3 6 2 4 26 2 2" xfId="30853"/>
    <cellStyle name="Calculation 3 6 2 4 26 2 3" xfId="41892"/>
    <cellStyle name="Calculation 3 6 2 4 26 2 4" xfId="18939"/>
    <cellStyle name="Calculation 3 6 2 4 26 3" xfId="24710"/>
    <cellStyle name="Calculation 3 6 2 4 26 4" xfId="26989"/>
    <cellStyle name="Calculation 3 6 2 4 26 5" xfId="12633"/>
    <cellStyle name="Calculation 3 6 2 4 27" xfId="24476"/>
    <cellStyle name="Calculation 3 6 2 4 28" xfId="26970"/>
    <cellStyle name="Calculation 3 6 2 4 29" xfId="12394"/>
    <cellStyle name="Calculation 3 6 2 4 3" xfId="1337"/>
    <cellStyle name="Calculation 3 6 2 4 3 2" xfId="7562"/>
    <cellStyle name="Calculation 3 6 2 4 3 2 2" xfId="31389"/>
    <cellStyle name="Calculation 3 6 2 4 3 2 3" xfId="42428"/>
    <cellStyle name="Calculation 3 6 2 4 3 2 4" xfId="19475"/>
    <cellStyle name="Calculation 3 6 2 4 3 3" xfId="25312"/>
    <cellStyle name="Calculation 3 6 2 4 3 4" xfId="36204"/>
    <cellStyle name="Calculation 3 6 2 4 3 5" xfId="13251"/>
    <cellStyle name="Calculation 3 6 2 4 4" xfId="1569"/>
    <cellStyle name="Calculation 3 6 2 4 4 2" xfId="7760"/>
    <cellStyle name="Calculation 3 6 2 4 4 2 2" xfId="31587"/>
    <cellStyle name="Calculation 3 6 2 4 4 2 3" xfId="42626"/>
    <cellStyle name="Calculation 3 6 2 4 4 2 4" xfId="19673"/>
    <cellStyle name="Calculation 3 6 2 4 4 3" xfId="25536"/>
    <cellStyle name="Calculation 3 6 2 4 4 4" xfId="36436"/>
    <cellStyle name="Calculation 3 6 2 4 4 5" xfId="13483"/>
    <cellStyle name="Calculation 3 6 2 4 5" xfId="1780"/>
    <cellStyle name="Calculation 3 6 2 4 5 2" xfId="7944"/>
    <cellStyle name="Calculation 3 6 2 4 5 2 2" xfId="31771"/>
    <cellStyle name="Calculation 3 6 2 4 5 2 3" xfId="42810"/>
    <cellStyle name="Calculation 3 6 2 4 5 2 4" xfId="19857"/>
    <cellStyle name="Calculation 3 6 2 4 5 3" xfId="25740"/>
    <cellStyle name="Calculation 3 6 2 4 5 4" xfId="36647"/>
    <cellStyle name="Calculation 3 6 2 4 5 5" xfId="13694"/>
    <cellStyle name="Calculation 3 6 2 4 6" xfId="2011"/>
    <cellStyle name="Calculation 3 6 2 4 6 2" xfId="8145"/>
    <cellStyle name="Calculation 3 6 2 4 6 2 2" xfId="31972"/>
    <cellStyle name="Calculation 3 6 2 4 6 2 3" xfId="43011"/>
    <cellStyle name="Calculation 3 6 2 4 6 2 4" xfId="20058"/>
    <cellStyle name="Calculation 3 6 2 4 6 3" xfId="25964"/>
    <cellStyle name="Calculation 3 6 2 4 6 4" xfId="36878"/>
    <cellStyle name="Calculation 3 6 2 4 6 5" xfId="13925"/>
    <cellStyle name="Calculation 3 6 2 4 7" xfId="2236"/>
    <cellStyle name="Calculation 3 6 2 4 7 2" xfId="8336"/>
    <cellStyle name="Calculation 3 6 2 4 7 2 2" xfId="32163"/>
    <cellStyle name="Calculation 3 6 2 4 7 2 3" xfId="43202"/>
    <cellStyle name="Calculation 3 6 2 4 7 2 4" xfId="20249"/>
    <cellStyle name="Calculation 3 6 2 4 7 3" xfId="26182"/>
    <cellStyle name="Calculation 3 6 2 4 7 4" xfId="37103"/>
    <cellStyle name="Calculation 3 6 2 4 7 5" xfId="14150"/>
    <cellStyle name="Calculation 3 6 2 4 8" xfId="2450"/>
    <cellStyle name="Calculation 3 6 2 4 8 2" xfId="8522"/>
    <cellStyle name="Calculation 3 6 2 4 8 2 2" xfId="32349"/>
    <cellStyle name="Calculation 3 6 2 4 8 2 3" xfId="43388"/>
    <cellStyle name="Calculation 3 6 2 4 8 2 4" xfId="20435"/>
    <cellStyle name="Calculation 3 6 2 4 8 3" xfId="26390"/>
    <cellStyle name="Calculation 3 6 2 4 8 4" xfId="37317"/>
    <cellStyle name="Calculation 3 6 2 4 8 5" xfId="14364"/>
    <cellStyle name="Calculation 3 6 2 4 9" xfId="2668"/>
    <cellStyle name="Calculation 3 6 2 4 9 2" xfId="8706"/>
    <cellStyle name="Calculation 3 6 2 4 9 2 2" xfId="32533"/>
    <cellStyle name="Calculation 3 6 2 4 9 2 3" xfId="43572"/>
    <cellStyle name="Calculation 3 6 2 4 9 2 4" xfId="20619"/>
    <cellStyle name="Calculation 3 6 2 4 9 3" xfId="26602"/>
    <cellStyle name="Calculation 3 6 2 4 9 4" xfId="37535"/>
    <cellStyle name="Calculation 3 6 2 4 9 5" xfId="14582"/>
    <cellStyle name="Calculation 3 6 2 5" xfId="1086"/>
    <cellStyle name="Calculation 3 6 2 5 2" xfId="7340"/>
    <cellStyle name="Calculation 3 6 2 5 2 2" xfId="31167"/>
    <cellStyle name="Calculation 3 6 2 5 2 3" xfId="42206"/>
    <cellStyle name="Calculation 3 6 2 5 2 4" xfId="19253"/>
    <cellStyle name="Calculation 3 6 2 5 3" xfId="25067"/>
    <cellStyle name="Calculation 3 6 2 5 4" xfId="24198"/>
    <cellStyle name="Calculation 3 6 2 5 5" xfId="13000"/>
    <cellStyle name="Calculation 3 6 2 6" xfId="1299"/>
    <cellStyle name="Calculation 3 6 2 6 2" xfId="7525"/>
    <cellStyle name="Calculation 3 6 2 6 2 2" xfId="31352"/>
    <cellStyle name="Calculation 3 6 2 6 2 3" xfId="42391"/>
    <cellStyle name="Calculation 3 6 2 6 2 4" xfId="19438"/>
    <cellStyle name="Calculation 3 6 2 6 3" xfId="25274"/>
    <cellStyle name="Calculation 3 6 2 6 4" xfId="36166"/>
    <cellStyle name="Calculation 3 6 2 6 5" xfId="13213"/>
    <cellStyle name="Calculation 3 6 2 7" xfId="1531"/>
    <cellStyle name="Calculation 3 6 2 7 2" xfId="7723"/>
    <cellStyle name="Calculation 3 6 2 7 2 2" xfId="31550"/>
    <cellStyle name="Calculation 3 6 2 7 2 3" xfId="42589"/>
    <cellStyle name="Calculation 3 6 2 7 2 4" xfId="19636"/>
    <cellStyle name="Calculation 3 6 2 7 3" xfId="25498"/>
    <cellStyle name="Calculation 3 6 2 7 4" xfId="36398"/>
    <cellStyle name="Calculation 3 6 2 7 5" xfId="13445"/>
    <cellStyle name="Calculation 3 6 2 8" xfId="1742"/>
    <cellStyle name="Calculation 3 6 2 8 2" xfId="7907"/>
    <cellStyle name="Calculation 3 6 2 8 2 2" xfId="31734"/>
    <cellStyle name="Calculation 3 6 2 8 2 3" xfId="42773"/>
    <cellStyle name="Calculation 3 6 2 8 2 4" xfId="19820"/>
    <cellStyle name="Calculation 3 6 2 8 3" xfId="25702"/>
    <cellStyle name="Calculation 3 6 2 8 4" xfId="36609"/>
    <cellStyle name="Calculation 3 6 2 8 5" xfId="13656"/>
    <cellStyle name="Calculation 3 6 2 9" xfId="1973"/>
    <cellStyle name="Calculation 3 6 2 9 2" xfId="8108"/>
    <cellStyle name="Calculation 3 6 2 9 2 2" xfId="31935"/>
    <cellStyle name="Calculation 3 6 2 9 2 3" xfId="42974"/>
    <cellStyle name="Calculation 3 6 2 9 2 4" xfId="20021"/>
    <cellStyle name="Calculation 3 6 2 9 3" xfId="25926"/>
    <cellStyle name="Calculation 3 6 2 9 4" xfId="36840"/>
    <cellStyle name="Calculation 3 6 2 9 5" xfId="13887"/>
    <cellStyle name="Calculation 3 6 20" xfId="12316"/>
    <cellStyle name="Calculation 3 6 3" xfId="568"/>
    <cellStyle name="Calculation 3 6 3 10" xfId="2962"/>
    <cellStyle name="Calculation 3 6 3 10 2" xfId="8957"/>
    <cellStyle name="Calculation 3 6 3 10 2 2" xfId="32784"/>
    <cellStyle name="Calculation 3 6 3 10 2 3" xfId="43823"/>
    <cellStyle name="Calculation 3 6 3 10 2 4" xfId="20870"/>
    <cellStyle name="Calculation 3 6 3 10 3" xfId="26887"/>
    <cellStyle name="Calculation 3 6 3 10 4" xfId="37829"/>
    <cellStyle name="Calculation 3 6 3 10 5" xfId="14876"/>
    <cellStyle name="Calculation 3 6 3 11" xfId="3230"/>
    <cellStyle name="Calculation 3 6 3 11 2" xfId="9186"/>
    <cellStyle name="Calculation 3 6 3 11 2 2" xfId="33013"/>
    <cellStyle name="Calculation 3 6 3 11 2 3" xfId="44052"/>
    <cellStyle name="Calculation 3 6 3 11 2 4" xfId="21099"/>
    <cellStyle name="Calculation 3 6 3 11 3" xfId="27152"/>
    <cellStyle name="Calculation 3 6 3 11 4" xfId="38097"/>
    <cellStyle name="Calculation 3 6 3 11 5" xfId="15144"/>
    <cellStyle name="Calculation 3 6 3 12" xfId="3474"/>
    <cellStyle name="Calculation 3 6 3 12 2" xfId="9398"/>
    <cellStyle name="Calculation 3 6 3 12 2 2" xfId="33225"/>
    <cellStyle name="Calculation 3 6 3 12 2 3" xfId="44264"/>
    <cellStyle name="Calculation 3 6 3 12 2 4" xfId="21311"/>
    <cellStyle name="Calculation 3 6 3 12 3" xfId="27391"/>
    <cellStyle name="Calculation 3 6 3 12 4" xfId="38341"/>
    <cellStyle name="Calculation 3 6 3 12 5" xfId="15388"/>
    <cellStyle name="Calculation 3 6 3 13" xfId="3719"/>
    <cellStyle name="Calculation 3 6 3 13 2" xfId="9611"/>
    <cellStyle name="Calculation 3 6 3 13 2 2" xfId="33438"/>
    <cellStyle name="Calculation 3 6 3 13 2 3" xfId="44477"/>
    <cellStyle name="Calculation 3 6 3 13 2 4" xfId="21524"/>
    <cellStyle name="Calculation 3 6 3 13 3" xfId="27632"/>
    <cellStyle name="Calculation 3 6 3 13 4" xfId="38586"/>
    <cellStyle name="Calculation 3 6 3 13 5" xfId="15633"/>
    <cellStyle name="Calculation 3 6 3 14" xfId="3967"/>
    <cellStyle name="Calculation 3 6 3 14 2" xfId="9825"/>
    <cellStyle name="Calculation 3 6 3 14 2 2" xfId="33652"/>
    <cellStyle name="Calculation 3 6 3 14 2 3" xfId="44691"/>
    <cellStyle name="Calculation 3 6 3 14 2 4" xfId="21738"/>
    <cellStyle name="Calculation 3 6 3 14 3" xfId="27875"/>
    <cellStyle name="Calculation 3 6 3 14 4" xfId="38834"/>
    <cellStyle name="Calculation 3 6 3 14 5" xfId="15881"/>
    <cellStyle name="Calculation 3 6 3 15" xfId="4211"/>
    <cellStyle name="Calculation 3 6 3 15 2" xfId="10036"/>
    <cellStyle name="Calculation 3 6 3 15 2 2" xfId="33863"/>
    <cellStyle name="Calculation 3 6 3 15 2 3" xfId="44902"/>
    <cellStyle name="Calculation 3 6 3 15 2 4" xfId="21949"/>
    <cellStyle name="Calculation 3 6 3 15 3" xfId="28114"/>
    <cellStyle name="Calculation 3 6 3 15 4" xfId="39078"/>
    <cellStyle name="Calculation 3 6 3 15 5" xfId="16125"/>
    <cellStyle name="Calculation 3 6 3 16" xfId="4453"/>
    <cellStyle name="Calculation 3 6 3 16 2" xfId="10246"/>
    <cellStyle name="Calculation 3 6 3 16 2 2" xfId="34073"/>
    <cellStyle name="Calculation 3 6 3 16 2 3" xfId="45112"/>
    <cellStyle name="Calculation 3 6 3 16 2 4" xfId="22159"/>
    <cellStyle name="Calculation 3 6 3 16 3" xfId="28351"/>
    <cellStyle name="Calculation 3 6 3 16 4" xfId="39320"/>
    <cellStyle name="Calculation 3 6 3 16 5" xfId="16367"/>
    <cellStyle name="Calculation 3 6 3 17" xfId="4674"/>
    <cellStyle name="Calculation 3 6 3 17 2" xfId="10433"/>
    <cellStyle name="Calculation 3 6 3 17 2 2" xfId="34260"/>
    <cellStyle name="Calculation 3 6 3 17 2 3" xfId="45299"/>
    <cellStyle name="Calculation 3 6 3 17 2 4" xfId="22346"/>
    <cellStyle name="Calculation 3 6 3 17 3" xfId="28566"/>
    <cellStyle name="Calculation 3 6 3 17 4" xfId="39541"/>
    <cellStyle name="Calculation 3 6 3 17 5" xfId="16588"/>
    <cellStyle name="Calculation 3 6 3 18" xfId="4884"/>
    <cellStyle name="Calculation 3 6 3 18 2" xfId="10616"/>
    <cellStyle name="Calculation 3 6 3 18 2 2" xfId="34443"/>
    <cellStyle name="Calculation 3 6 3 18 2 3" xfId="45482"/>
    <cellStyle name="Calculation 3 6 3 18 2 4" xfId="22529"/>
    <cellStyle name="Calculation 3 6 3 18 3" xfId="28770"/>
    <cellStyle name="Calculation 3 6 3 18 4" xfId="39751"/>
    <cellStyle name="Calculation 3 6 3 18 5" xfId="16798"/>
    <cellStyle name="Calculation 3 6 3 19" xfId="5119"/>
    <cellStyle name="Calculation 3 6 3 19 2" xfId="10821"/>
    <cellStyle name="Calculation 3 6 3 19 2 2" xfId="34648"/>
    <cellStyle name="Calculation 3 6 3 19 2 3" xfId="45687"/>
    <cellStyle name="Calculation 3 6 3 19 2 4" xfId="22734"/>
    <cellStyle name="Calculation 3 6 3 19 3" xfId="29000"/>
    <cellStyle name="Calculation 3 6 3 19 4" xfId="39986"/>
    <cellStyle name="Calculation 3 6 3 19 5" xfId="17033"/>
    <cellStyle name="Calculation 3 6 3 2" xfId="1212"/>
    <cellStyle name="Calculation 3 6 3 2 2" xfId="7448"/>
    <cellStyle name="Calculation 3 6 3 2 2 2" xfId="31275"/>
    <cellStyle name="Calculation 3 6 3 2 2 3" xfId="42314"/>
    <cellStyle name="Calculation 3 6 3 2 2 4" xfId="19361"/>
    <cellStyle name="Calculation 3 6 3 2 3" xfId="25189"/>
    <cellStyle name="Calculation 3 6 3 2 4" xfId="24327"/>
    <cellStyle name="Calculation 3 6 3 2 5" xfId="13126"/>
    <cellStyle name="Calculation 3 6 3 20" xfId="5340"/>
    <cellStyle name="Calculation 3 6 3 20 2" xfId="11008"/>
    <cellStyle name="Calculation 3 6 3 20 2 2" xfId="34835"/>
    <cellStyle name="Calculation 3 6 3 20 2 3" xfId="45874"/>
    <cellStyle name="Calculation 3 6 3 20 2 4" xfId="22921"/>
    <cellStyle name="Calculation 3 6 3 20 3" xfId="29213"/>
    <cellStyle name="Calculation 3 6 3 20 4" xfId="40207"/>
    <cellStyle name="Calculation 3 6 3 20 5" xfId="17254"/>
    <cellStyle name="Calculation 3 6 3 21" xfId="5573"/>
    <cellStyle name="Calculation 3 6 3 21 2" xfId="11211"/>
    <cellStyle name="Calculation 3 6 3 21 2 2" xfId="35038"/>
    <cellStyle name="Calculation 3 6 3 21 2 3" xfId="46077"/>
    <cellStyle name="Calculation 3 6 3 21 2 4" xfId="23124"/>
    <cellStyle name="Calculation 3 6 3 21 3" xfId="29440"/>
    <cellStyle name="Calculation 3 6 3 21 4" xfId="40440"/>
    <cellStyle name="Calculation 3 6 3 21 5" xfId="17487"/>
    <cellStyle name="Calculation 3 6 3 22" xfId="5806"/>
    <cellStyle name="Calculation 3 6 3 22 2" xfId="11412"/>
    <cellStyle name="Calculation 3 6 3 22 2 2" xfId="35239"/>
    <cellStyle name="Calculation 3 6 3 22 2 3" xfId="46278"/>
    <cellStyle name="Calculation 3 6 3 22 2 4" xfId="23325"/>
    <cellStyle name="Calculation 3 6 3 22 3" xfId="29666"/>
    <cellStyle name="Calculation 3 6 3 22 4" xfId="40673"/>
    <cellStyle name="Calculation 3 6 3 22 5" xfId="17720"/>
    <cellStyle name="Calculation 3 6 3 23" xfId="6023"/>
    <cellStyle name="Calculation 3 6 3 23 2" xfId="11596"/>
    <cellStyle name="Calculation 3 6 3 23 2 2" xfId="35423"/>
    <cellStyle name="Calculation 3 6 3 23 2 3" xfId="46462"/>
    <cellStyle name="Calculation 3 6 3 23 2 4" xfId="23509"/>
    <cellStyle name="Calculation 3 6 3 23 3" xfId="29876"/>
    <cellStyle name="Calculation 3 6 3 23 4" xfId="40890"/>
    <cellStyle name="Calculation 3 6 3 23 5" xfId="17937"/>
    <cellStyle name="Calculation 3 6 3 24" xfId="6231"/>
    <cellStyle name="Calculation 3 6 3 24 2" xfId="11777"/>
    <cellStyle name="Calculation 3 6 3 24 2 2" xfId="35604"/>
    <cellStyle name="Calculation 3 6 3 24 2 3" xfId="46643"/>
    <cellStyle name="Calculation 3 6 3 24 2 4" xfId="23690"/>
    <cellStyle name="Calculation 3 6 3 24 3" xfId="30077"/>
    <cellStyle name="Calculation 3 6 3 24 4" xfId="41098"/>
    <cellStyle name="Calculation 3 6 3 24 5" xfId="18145"/>
    <cellStyle name="Calculation 3 6 3 25" xfId="6451"/>
    <cellStyle name="Calculation 3 6 3 25 2" xfId="11969"/>
    <cellStyle name="Calculation 3 6 3 25 2 2" xfId="35796"/>
    <cellStyle name="Calculation 3 6 3 25 2 3" xfId="46835"/>
    <cellStyle name="Calculation 3 6 3 25 2 4" xfId="23882"/>
    <cellStyle name="Calculation 3 6 3 25 3" xfId="30290"/>
    <cellStyle name="Calculation 3 6 3 25 4" xfId="41318"/>
    <cellStyle name="Calculation 3 6 3 25 5" xfId="18365"/>
    <cellStyle name="Calculation 3 6 3 26" xfId="6677"/>
    <cellStyle name="Calculation 3 6 3 26 2" xfId="12162"/>
    <cellStyle name="Calculation 3 6 3 26 2 2" xfId="35989"/>
    <cellStyle name="Calculation 3 6 3 26 2 3" xfId="47028"/>
    <cellStyle name="Calculation 3 6 3 26 2 4" xfId="24075"/>
    <cellStyle name="Calculation 3 6 3 26 3" xfId="30507"/>
    <cellStyle name="Calculation 3 6 3 26 4" xfId="41544"/>
    <cellStyle name="Calculation 3 6 3 26 5" xfId="18591"/>
    <cellStyle name="Calculation 3 6 3 27" xfId="790"/>
    <cellStyle name="Calculation 3 6 3 27 2" xfId="7097"/>
    <cellStyle name="Calculation 3 6 3 27 2 2" xfId="30924"/>
    <cellStyle name="Calculation 3 6 3 27 2 3" xfId="41963"/>
    <cellStyle name="Calculation 3 6 3 27 2 4" xfId="19010"/>
    <cellStyle name="Calculation 3 6 3 27 3" xfId="24781"/>
    <cellStyle name="Calculation 3 6 3 27 4" xfId="29045"/>
    <cellStyle name="Calculation 3 6 3 27 5" xfId="12704"/>
    <cellStyle name="Calculation 3 6 3 28" xfId="6880"/>
    <cellStyle name="Calculation 3 6 3 28 2" xfId="30707"/>
    <cellStyle name="Calculation 3 6 3 28 3" xfId="41746"/>
    <cellStyle name="Calculation 3 6 3 28 4" xfId="18793"/>
    <cellStyle name="Calculation 3 6 3 29" xfId="24560"/>
    <cellStyle name="Calculation 3 6 3 3" xfId="1425"/>
    <cellStyle name="Calculation 3 6 3 3 2" xfId="7633"/>
    <cellStyle name="Calculation 3 6 3 3 2 2" xfId="31460"/>
    <cellStyle name="Calculation 3 6 3 3 2 3" xfId="42499"/>
    <cellStyle name="Calculation 3 6 3 3 2 4" xfId="19546"/>
    <cellStyle name="Calculation 3 6 3 3 3" xfId="25395"/>
    <cellStyle name="Calculation 3 6 3 3 4" xfId="36292"/>
    <cellStyle name="Calculation 3 6 3 3 5" xfId="13339"/>
    <cellStyle name="Calculation 3 6 3 30" xfId="25235"/>
    <cellStyle name="Calculation 3 6 3 31" xfId="12482"/>
    <cellStyle name="Calculation 3 6 3 4" xfId="1657"/>
    <cellStyle name="Calculation 3 6 3 4 2" xfId="7831"/>
    <cellStyle name="Calculation 3 6 3 4 2 2" xfId="31658"/>
    <cellStyle name="Calculation 3 6 3 4 2 3" xfId="42697"/>
    <cellStyle name="Calculation 3 6 3 4 2 4" xfId="19744"/>
    <cellStyle name="Calculation 3 6 3 4 3" xfId="25619"/>
    <cellStyle name="Calculation 3 6 3 4 4" xfId="36524"/>
    <cellStyle name="Calculation 3 6 3 4 5" xfId="13571"/>
    <cellStyle name="Calculation 3 6 3 5" xfId="1868"/>
    <cellStyle name="Calculation 3 6 3 5 2" xfId="8015"/>
    <cellStyle name="Calculation 3 6 3 5 2 2" xfId="31842"/>
    <cellStyle name="Calculation 3 6 3 5 2 3" xfId="42881"/>
    <cellStyle name="Calculation 3 6 3 5 2 4" xfId="19928"/>
    <cellStyle name="Calculation 3 6 3 5 3" xfId="25823"/>
    <cellStyle name="Calculation 3 6 3 5 4" xfId="36735"/>
    <cellStyle name="Calculation 3 6 3 5 5" xfId="13782"/>
    <cellStyle name="Calculation 3 6 3 6" xfId="2099"/>
    <cellStyle name="Calculation 3 6 3 6 2" xfId="8216"/>
    <cellStyle name="Calculation 3 6 3 6 2 2" xfId="32043"/>
    <cellStyle name="Calculation 3 6 3 6 2 3" xfId="43082"/>
    <cellStyle name="Calculation 3 6 3 6 2 4" xfId="20129"/>
    <cellStyle name="Calculation 3 6 3 6 3" xfId="26048"/>
    <cellStyle name="Calculation 3 6 3 6 4" xfId="36966"/>
    <cellStyle name="Calculation 3 6 3 6 5" xfId="14013"/>
    <cellStyle name="Calculation 3 6 3 7" xfId="2324"/>
    <cellStyle name="Calculation 3 6 3 7 2" xfId="8407"/>
    <cellStyle name="Calculation 3 6 3 7 2 2" xfId="32234"/>
    <cellStyle name="Calculation 3 6 3 7 2 3" xfId="43273"/>
    <cellStyle name="Calculation 3 6 3 7 2 4" xfId="20320"/>
    <cellStyle name="Calculation 3 6 3 7 3" xfId="26265"/>
    <cellStyle name="Calculation 3 6 3 7 4" xfId="37191"/>
    <cellStyle name="Calculation 3 6 3 7 5" xfId="14238"/>
    <cellStyle name="Calculation 3 6 3 8" xfId="2538"/>
    <cellStyle name="Calculation 3 6 3 8 2" xfId="8593"/>
    <cellStyle name="Calculation 3 6 3 8 2 2" xfId="32420"/>
    <cellStyle name="Calculation 3 6 3 8 2 3" xfId="43459"/>
    <cellStyle name="Calculation 3 6 3 8 2 4" xfId="20506"/>
    <cellStyle name="Calculation 3 6 3 8 3" xfId="26474"/>
    <cellStyle name="Calculation 3 6 3 8 4" xfId="37405"/>
    <cellStyle name="Calculation 3 6 3 8 5" xfId="14452"/>
    <cellStyle name="Calculation 3 6 3 9" xfId="2756"/>
    <cellStyle name="Calculation 3 6 3 9 2" xfId="8777"/>
    <cellStyle name="Calculation 3 6 3 9 2 2" xfId="32604"/>
    <cellStyle name="Calculation 3 6 3 9 2 3" xfId="43643"/>
    <cellStyle name="Calculation 3 6 3 9 2 4" xfId="20690"/>
    <cellStyle name="Calculation 3 6 3 9 3" xfId="26686"/>
    <cellStyle name="Calculation 3 6 3 9 4" xfId="37623"/>
    <cellStyle name="Calculation 3 6 3 9 5" xfId="14670"/>
    <cellStyle name="Calculation 3 6 4" xfId="1257"/>
    <cellStyle name="Calculation 3 6 4 2" xfId="7488"/>
    <cellStyle name="Calculation 3 6 4 2 2" xfId="31315"/>
    <cellStyle name="Calculation 3 6 4 2 3" xfId="42354"/>
    <cellStyle name="Calculation 3 6 4 2 4" xfId="19401"/>
    <cellStyle name="Calculation 3 6 4 3" xfId="25233"/>
    <cellStyle name="Calculation 3 6 4 4" xfId="36124"/>
    <cellStyle name="Calculation 3 6 4 5" xfId="13171"/>
    <cellStyle name="Calculation 3 6 5" xfId="2371"/>
    <cellStyle name="Calculation 3 6 5 2" xfId="8449"/>
    <cellStyle name="Calculation 3 6 5 2 2" xfId="32276"/>
    <cellStyle name="Calculation 3 6 5 2 3" xfId="43315"/>
    <cellStyle name="Calculation 3 6 5 2 4" xfId="20362"/>
    <cellStyle name="Calculation 3 6 5 3" xfId="26311"/>
    <cellStyle name="Calculation 3 6 5 4" xfId="37238"/>
    <cellStyle name="Calculation 3 6 5 5" xfId="14285"/>
    <cellStyle name="Calculation 3 6 6" xfId="921"/>
    <cellStyle name="Calculation 3 6 6 2" xfId="7214"/>
    <cellStyle name="Calculation 3 6 6 2 2" xfId="31041"/>
    <cellStyle name="Calculation 3 6 6 2 3" xfId="42080"/>
    <cellStyle name="Calculation 3 6 6 2 4" xfId="19127"/>
    <cellStyle name="Calculation 3 6 6 3" xfId="24909"/>
    <cellStyle name="Calculation 3 6 6 4" xfId="27573"/>
    <cellStyle name="Calculation 3 6 6 5" xfId="12835"/>
    <cellStyle name="Calculation 3 6 7" xfId="3063"/>
    <cellStyle name="Calculation 3 6 7 2" xfId="9042"/>
    <cellStyle name="Calculation 3 6 7 2 2" xfId="32869"/>
    <cellStyle name="Calculation 3 6 7 2 3" xfId="43908"/>
    <cellStyle name="Calculation 3 6 7 2 4" xfId="20955"/>
    <cellStyle name="Calculation 3 6 7 3" xfId="26987"/>
    <cellStyle name="Calculation 3 6 7 4" xfId="37930"/>
    <cellStyle name="Calculation 3 6 7 5" xfId="14977"/>
    <cellStyle name="Calculation 3 6 8" xfId="3306"/>
    <cellStyle name="Calculation 3 6 8 2" xfId="9252"/>
    <cellStyle name="Calculation 3 6 8 2 2" xfId="33079"/>
    <cellStyle name="Calculation 3 6 8 2 3" xfId="44118"/>
    <cellStyle name="Calculation 3 6 8 2 4" xfId="21165"/>
    <cellStyle name="Calculation 3 6 8 3" xfId="27227"/>
    <cellStyle name="Calculation 3 6 8 4" xfId="38173"/>
    <cellStyle name="Calculation 3 6 8 5" xfId="15220"/>
    <cellStyle name="Calculation 3 6 9" xfId="3553"/>
    <cellStyle name="Calculation 3 6 9 2" xfId="9467"/>
    <cellStyle name="Calculation 3 6 9 2 2" xfId="33294"/>
    <cellStyle name="Calculation 3 6 9 2 3" xfId="44333"/>
    <cellStyle name="Calculation 3 6 9 2 4" xfId="21380"/>
    <cellStyle name="Calculation 3 6 9 3" xfId="27469"/>
    <cellStyle name="Calculation 3 6 9 4" xfId="38420"/>
    <cellStyle name="Calculation 3 6 9 5" xfId="15467"/>
    <cellStyle name="Calculation 3 7" xfId="406"/>
    <cellStyle name="Calculation 3 7 10" xfId="2162"/>
    <cellStyle name="Calculation 3 7 10 2" xfId="8266"/>
    <cellStyle name="Calculation 3 7 10 2 2" xfId="32093"/>
    <cellStyle name="Calculation 3 7 10 2 3" xfId="43132"/>
    <cellStyle name="Calculation 3 7 10 2 4" xfId="20179"/>
    <cellStyle name="Calculation 3 7 10 3" xfId="26109"/>
    <cellStyle name="Calculation 3 7 10 4" xfId="37029"/>
    <cellStyle name="Calculation 3 7 10 5" xfId="14076"/>
    <cellStyle name="Calculation 3 7 11" xfId="2376"/>
    <cellStyle name="Calculation 3 7 11 2" xfId="8452"/>
    <cellStyle name="Calculation 3 7 11 2 2" xfId="32279"/>
    <cellStyle name="Calculation 3 7 11 2 3" xfId="43318"/>
    <cellStyle name="Calculation 3 7 11 2 4" xfId="20365"/>
    <cellStyle name="Calculation 3 7 11 3" xfId="26316"/>
    <cellStyle name="Calculation 3 7 11 4" xfId="37243"/>
    <cellStyle name="Calculation 3 7 11 5" xfId="14290"/>
    <cellStyle name="Calculation 3 7 12" xfId="2599"/>
    <cellStyle name="Calculation 3 7 12 2" xfId="8642"/>
    <cellStyle name="Calculation 3 7 12 2 2" xfId="32469"/>
    <cellStyle name="Calculation 3 7 12 2 3" xfId="43508"/>
    <cellStyle name="Calculation 3 7 12 2 4" xfId="20555"/>
    <cellStyle name="Calculation 3 7 12 3" xfId="26534"/>
    <cellStyle name="Calculation 3 7 12 4" xfId="37466"/>
    <cellStyle name="Calculation 3 7 12 5" xfId="14513"/>
    <cellStyle name="Calculation 3 7 13" xfId="2800"/>
    <cellStyle name="Calculation 3 7 13 2" xfId="8816"/>
    <cellStyle name="Calculation 3 7 13 2 2" xfId="32643"/>
    <cellStyle name="Calculation 3 7 13 2 3" xfId="43682"/>
    <cellStyle name="Calculation 3 7 13 2 4" xfId="20729"/>
    <cellStyle name="Calculation 3 7 13 3" xfId="26729"/>
    <cellStyle name="Calculation 3 7 13 4" xfId="37667"/>
    <cellStyle name="Calculation 3 7 13 5" xfId="14714"/>
    <cellStyle name="Calculation 3 7 14" xfId="3068"/>
    <cellStyle name="Calculation 3 7 14 2" xfId="9045"/>
    <cellStyle name="Calculation 3 7 14 2 2" xfId="32872"/>
    <cellStyle name="Calculation 3 7 14 2 3" xfId="43911"/>
    <cellStyle name="Calculation 3 7 14 2 4" xfId="20958"/>
    <cellStyle name="Calculation 3 7 14 3" xfId="26992"/>
    <cellStyle name="Calculation 3 7 14 4" xfId="37935"/>
    <cellStyle name="Calculation 3 7 14 5" xfId="14982"/>
    <cellStyle name="Calculation 3 7 15" xfId="3312"/>
    <cellStyle name="Calculation 3 7 15 2" xfId="9257"/>
    <cellStyle name="Calculation 3 7 15 2 2" xfId="33084"/>
    <cellStyle name="Calculation 3 7 15 2 3" xfId="44123"/>
    <cellStyle name="Calculation 3 7 15 2 4" xfId="21170"/>
    <cellStyle name="Calculation 3 7 15 3" xfId="27233"/>
    <cellStyle name="Calculation 3 7 15 4" xfId="38179"/>
    <cellStyle name="Calculation 3 7 15 5" xfId="15226"/>
    <cellStyle name="Calculation 3 7 16" xfId="3557"/>
    <cellStyle name="Calculation 3 7 16 2" xfId="9470"/>
    <cellStyle name="Calculation 3 7 16 2 2" xfId="33297"/>
    <cellStyle name="Calculation 3 7 16 2 3" xfId="44336"/>
    <cellStyle name="Calculation 3 7 16 2 4" xfId="21383"/>
    <cellStyle name="Calculation 3 7 16 3" xfId="27473"/>
    <cellStyle name="Calculation 3 7 16 4" xfId="38424"/>
    <cellStyle name="Calculation 3 7 16 5" xfId="15471"/>
    <cellStyle name="Calculation 3 7 17" xfId="3805"/>
    <cellStyle name="Calculation 3 7 17 2" xfId="9684"/>
    <cellStyle name="Calculation 3 7 17 2 2" xfId="33511"/>
    <cellStyle name="Calculation 3 7 17 2 3" xfId="44550"/>
    <cellStyle name="Calculation 3 7 17 2 4" xfId="21597"/>
    <cellStyle name="Calculation 3 7 17 3" xfId="27717"/>
    <cellStyle name="Calculation 3 7 17 4" xfId="38672"/>
    <cellStyle name="Calculation 3 7 17 5" xfId="15719"/>
    <cellStyle name="Calculation 3 7 18" xfId="4049"/>
    <cellStyle name="Calculation 3 7 18 2" xfId="9895"/>
    <cellStyle name="Calculation 3 7 18 2 2" xfId="33722"/>
    <cellStyle name="Calculation 3 7 18 2 3" xfId="44761"/>
    <cellStyle name="Calculation 3 7 18 2 4" xfId="21808"/>
    <cellStyle name="Calculation 3 7 18 3" xfId="27956"/>
    <cellStyle name="Calculation 3 7 18 4" xfId="38916"/>
    <cellStyle name="Calculation 3 7 18 5" xfId="15963"/>
    <cellStyle name="Calculation 3 7 19" xfId="4291"/>
    <cellStyle name="Calculation 3 7 19 2" xfId="10105"/>
    <cellStyle name="Calculation 3 7 19 2 2" xfId="33932"/>
    <cellStyle name="Calculation 3 7 19 2 3" xfId="44971"/>
    <cellStyle name="Calculation 3 7 19 2 4" xfId="22018"/>
    <cellStyle name="Calculation 3 7 19 3" xfId="28193"/>
    <cellStyle name="Calculation 3 7 19 4" xfId="39158"/>
    <cellStyle name="Calculation 3 7 19 5" xfId="16205"/>
    <cellStyle name="Calculation 3 7 2" xfId="527"/>
    <cellStyle name="Calculation 3 7 2 10" xfId="2921"/>
    <cellStyle name="Calculation 3 7 2 10 2" xfId="8920"/>
    <cellStyle name="Calculation 3 7 2 10 2 2" xfId="32747"/>
    <cellStyle name="Calculation 3 7 2 10 2 3" xfId="43786"/>
    <cellStyle name="Calculation 3 7 2 10 2 4" xfId="20833"/>
    <cellStyle name="Calculation 3 7 2 10 3" xfId="26846"/>
    <cellStyle name="Calculation 3 7 2 10 4" xfId="37788"/>
    <cellStyle name="Calculation 3 7 2 10 5" xfId="14835"/>
    <cellStyle name="Calculation 3 7 2 11" xfId="3189"/>
    <cellStyle name="Calculation 3 7 2 11 2" xfId="9149"/>
    <cellStyle name="Calculation 3 7 2 11 2 2" xfId="32976"/>
    <cellStyle name="Calculation 3 7 2 11 2 3" xfId="44015"/>
    <cellStyle name="Calculation 3 7 2 11 2 4" xfId="21062"/>
    <cellStyle name="Calculation 3 7 2 11 3" xfId="27111"/>
    <cellStyle name="Calculation 3 7 2 11 4" xfId="38056"/>
    <cellStyle name="Calculation 3 7 2 11 5" xfId="15103"/>
    <cellStyle name="Calculation 3 7 2 12" xfId="3433"/>
    <cellStyle name="Calculation 3 7 2 12 2" xfId="9361"/>
    <cellStyle name="Calculation 3 7 2 12 2 2" xfId="33188"/>
    <cellStyle name="Calculation 3 7 2 12 2 3" xfId="44227"/>
    <cellStyle name="Calculation 3 7 2 12 2 4" xfId="21274"/>
    <cellStyle name="Calculation 3 7 2 12 3" xfId="27350"/>
    <cellStyle name="Calculation 3 7 2 12 4" xfId="38300"/>
    <cellStyle name="Calculation 3 7 2 12 5" xfId="15347"/>
    <cellStyle name="Calculation 3 7 2 13" xfId="3678"/>
    <cellStyle name="Calculation 3 7 2 13 2" xfId="9574"/>
    <cellStyle name="Calculation 3 7 2 13 2 2" xfId="33401"/>
    <cellStyle name="Calculation 3 7 2 13 2 3" xfId="44440"/>
    <cellStyle name="Calculation 3 7 2 13 2 4" xfId="21487"/>
    <cellStyle name="Calculation 3 7 2 13 3" xfId="27591"/>
    <cellStyle name="Calculation 3 7 2 13 4" xfId="38545"/>
    <cellStyle name="Calculation 3 7 2 13 5" xfId="15592"/>
    <cellStyle name="Calculation 3 7 2 14" xfId="3926"/>
    <cellStyle name="Calculation 3 7 2 14 2" xfId="9788"/>
    <cellStyle name="Calculation 3 7 2 14 2 2" xfId="33615"/>
    <cellStyle name="Calculation 3 7 2 14 2 3" xfId="44654"/>
    <cellStyle name="Calculation 3 7 2 14 2 4" xfId="21701"/>
    <cellStyle name="Calculation 3 7 2 14 3" xfId="27834"/>
    <cellStyle name="Calculation 3 7 2 14 4" xfId="38793"/>
    <cellStyle name="Calculation 3 7 2 14 5" xfId="15840"/>
    <cellStyle name="Calculation 3 7 2 15" xfId="4170"/>
    <cellStyle name="Calculation 3 7 2 15 2" xfId="9999"/>
    <cellStyle name="Calculation 3 7 2 15 2 2" xfId="33826"/>
    <cellStyle name="Calculation 3 7 2 15 2 3" xfId="44865"/>
    <cellStyle name="Calculation 3 7 2 15 2 4" xfId="21912"/>
    <cellStyle name="Calculation 3 7 2 15 3" xfId="28073"/>
    <cellStyle name="Calculation 3 7 2 15 4" xfId="39037"/>
    <cellStyle name="Calculation 3 7 2 15 5" xfId="16084"/>
    <cellStyle name="Calculation 3 7 2 16" xfId="4412"/>
    <cellStyle name="Calculation 3 7 2 16 2" xfId="10209"/>
    <cellStyle name="Calculation 3 7 2 16 2 2" xfId="34036"/>
    <cellStyle name="Calculation 3 7 2 16 2 3" xfId="45075"/>
    <cellStyle name="Calculation 3 7 2 16 2 4" xfId="22122"/>
    <cellStyle name="Calculation 3 7 2 16 3" xfId="28310"/>
    <cellStyle name="Calculation 3 7 2 16 4" xfId="39279"/>
    <cellStyle name="Calculation 3 7 2 16 5" xfId="16326"/>
    <cellStyle name="Calculation 3 7 2 17" xfId="4633"/>
    <cellStyle name="Calculation 3 7 2 17 2" xfId="10396"/>
    <cellStyle name="Calculation 3 7 2 17 2 2" xfId="34223"/>
    <cellStyle name="Calculation 3 7 2 17 2 3" xfId="45262"/>
    <cellStyle name="Calculation 3 7 2 17 2 4" xfId="22309"/>
    <cellStyle name="Calculation 3 7 2 17 3" xfId="28525"/>
    <cellStyle name="Calculation 3 7 2 17 4" xfId="39500"/>
    <cellStyle name="Calculation 3 7 2 17 5" xfId="16547"/>
    <cellStyle name="Calculation 3 7 2 18" xfId="4843"/>
    <cellStyle name="Calculation 3 7 2 18 2" xfId="10579"/>
    <cellStyle name="Calculation 3 7 2 18 2 2" xfId="34406"/>
    <cellStyle name="Calculation 3 7 2 18 2 3" xfId="45445"/>
    <cellStyle name="Calculation 3 7 2 18 2 4" xfId="22492"/>
    <cellStyle name="Calculation 3 7 2 18 3" xfId="28729"/>
    <cellStyle name="Calculation 3 7 2 18 4" xfId="39710"/>
    <cellStyle name="Calculation 3 7 2 18 5" xfId="16757"/>
    <cellStyle name="Calculation 3 7 2 19" xfId="5078"/>
    <cellStyle name="Calculation 3 7 2 19 2" xfId="10784"/>
    <cellStyle name="Calculation 3 7 2 19 2 2" xfId="34611"/>
    <cellStyle name="Calculation 3 7 2 19 2 3" xfId="45650"/>
    <cellStyle name="Calculation 3 7 2 19 2 4" xfId="22697"/>
    <cellStyle name="Calculation 3 7 2 19 3" xfId="28959"/>
    <cellStyle name="Calculation 3 7 2 19 4" xfId="39945"/>
    <cellStyle name="Calculation 3 7 2 19 5" xfId="16992"/>
    <cellStyle name="Calculation 3 7 2 2" xfId="1171"/>
    <cellStyle name="Calculation 3 7 2 2 2" xfId="7411"/>
    <cellStyle name="Calculation 3 7 2 2 2 2" xfId="31238"/>
    <cellStyle name="Calculation 3 7 2 2 2 3" xfId="42277"/>
    <cellStyle name="Calculation 3 7 2 2 2 4" xfId="19324"/>
    <cellStyle name="Calculation 3 7 2 2 3" xfId="25148"/>
    <cellStyle name="Calculation 3 7 2 2 4" xfId="24342"/>
    <cellStyle name="Calculation 3 7 2 2 5" xfId="13085"/>
    <cellStyle name="Calculation 3 7 2 20" xfId="5299"/>
    <cellStyle name="Calculation 3 7 2 20 2" xfId="10971"/>
    <cellStyle name="Calculation 3 7 2 20 2 2" xfId="34798"/>
    <cellStyle name="Calculation 3 7 2 20 2 3" xfId="45837"/>
    <cellStyle name="Calculation 3 7 2 20 2 4" xfId="22884"/>
    <cellStyle name="Calculation 3 7 2 20 3" xfId="29172"/>
    <cellStyle name="Calculation 3 7 2 20 4" xfId="40166"/>
    <cellStyle name="Calculation 3 7 2 20 5" xfId="17213"/>
    <cellStyle name="Calculation 3 7 2 21" xfId="5532"/>
    <cellStyle name="Calculation 3 7 2 21 2" xfId="11174"/>
    <cellStyle name="Calculation 3 7 2 21 2 2" xfId="35001"/>
    <cellStyle name="Calculation 3 7 2 21 2 3" xfId="46040"/>
    <cellStyle name="Calculation 3 7 2 21 2 4" xfId="23087"/>
    <cellStyle name="Calculation 3 7 2 21 3" xfId="29399"/>
    <cellStyle name="Calculation 3 7 2 21 4" xfId="40399"/>
    <cellStyle name="Calculation 3 7 2 21 5" xfId="17446"/>
    <cellStyle name="Calculation 3 7 2 22" xfId="5765"/>
    <cellStyle name="Calculation 3 7 2 22 2" xfId="11375"/>
    <cellStyle name="Calculation 3 7 2 22 2 2" xfId="35202"/>
    <cellStyle name="Calculation 3 7 2 22 2 3" xfId="46241"/>
    <cellStyle name="Calculation 3 7 2 22 2 4" xfId="23288"/>
    <cellStyle name="Calculation 3 7 2 22 3" xfId="29625"/>
    <cellStyle name="Calculation 3 7 2 22 4" xfId="40632"/>
    <cellStyle name="Calculation 3 7 2 22 5" xfId="17679"/>
    <cellStyle name="Calculation 3 7 2 23" xfId="5982"/>
    <cellStyle name="Calculation 3 7 2 23 2" xfId="11559"/>
    <cellStyle name="Calculation 3 7 2 23 2 2" xfId="35386"/>
    <cellStyle name="Calculation 3 7 2 23 2 3" xfId="46425"/>
    <cellStyle name="Calculation 3 7 2 23 2 4" xfId="23472"/>
    <cellStyle name="Calculation 3 7 2 23 3" xfId="29836"/>
    <cellStyle name="Calculation 3 7 2 23 4" xfId="40849"/>
    <cellStyle name="Calculation 3 7 2 23 5" xfId="17896"/>
    <cellStyle name="Calculation 3 7 2 24" xfId="6190"/>
    <cellStyle name="Calculation 3 7 2 24 2" xfId="11740"/>
    <cellStyle name="Calculation 3 7 2 24 2 2" xfId="35567"/>
    <cellStyle name="Calculation 3 7 2 24 2 3" xfId="46606"/>
    <cellStyle name="Calculation 3 7 2 24 2 4" xfId="23653"/>
    <cellStyle name="Calculation 3 7 2 24 3" xfId="30037"/>
    <cellStyle name="Calculation 3 7 2 24 4" xfId="41057"/>
    <cellStyle name="Calculation 3 7 2 24 5" xfId="18104"/>
    <cellStyle name="Calculation 3 7 2 25" xfId="6410"/>
    <cellStyle name="Calculation 3 7 2 25 2" xfId="11932"/>
    <cellStyle name="Calculation 3 7 2 25 2 2" xfId="35759"/>
    <cellStyle name="Calculation 3 7 2 25 2 3" xfId="46798"/>
    <cellStyle name="Calculation 3 7 2 25 2 4" xfId="23845"/>
    <cellStyle name="Calculation 3 7 2 25 3" xfId="30250"/>
    <cellStyle name="Calculation 3 7 2 25 4" xfId="41277"/>
    <cellStyle name="Calculation 3 7 2 25 5" xfId="18324"/>
    <cellStyle name="Calculation 3 7 2 26" xfId="6636"/>
    <cellStyle name="Calculation 3 7 2 26 2" xfId="12125"/>
    <cellStyle name="Calculation 3 7 2 26 2 2" xfId="35952"/>
    <cellStyle name="Calculation 3 7 2 26 2 3" xfId="46991"/>
    <cellStyle name="Calculation 3 7 2 26 2 4" xfId="24038"/>
    <cellStyle name="Calculation 3 7 2 26 3" xfId="30467"/>
    <cellStyle name="Calculation 3 7 2 26 4" xfId="41503"/>
    <cellStyle name="Calculation 3 7 2 26 5" xfId="18550"/>
    <cellStyle name="Calculation 3 7 2 27" xfId="753"/>
    <cellStyle name="Calculation 3 7 2 27 2" xfId="7060"/>
    <cellStyle name="Calculation 3 7 2 27 2 2" xfId="30887"/>
    <cellStyle name="Calculation 3 7 2 27 2 3" xfId="41926"/>
    <cellStyle name="Calculation 3 7 2 27 2 4" xfId="18973"/>
    <cellStyle name="Calculation 3 7 2 27 3" xfId="24744"/>
    <cellStyle name="Calculation 3 7 2 27 4" xfId="27075"/>
    <cellStyle name="Calculation 3 7 2 27 5" xfId="12667"/>
    <cellStyle name="Calculation 3 7 2 28" xfId="6843"/>
    <cellStyle name="Calculation 3 7 2 28 2" xfId="30670"/>
    <cellStyle name="Calculation 3 7 2 28 3" xfId="41709"/>
    <cellStyle name="Calculation 3 7 2 28 4" xfId="18756"/>
    <cellStyle name="Calculation 3 7 2 29" xfId="24519"/>
    <cellStyle name="Calculation 3 7 2 3" xfId="1384"/>
    <cellStyle name="Calculation 3 7 2 3 2" xfId="7596"/>
    <cellStyle name="Calculation 3 7 2 3 2 2" xfId="31423"/>
    <cellStyle name="Calculation 3 7 2 3 2 3" xfId="42462"/>
    <cellStyle name="Calculation 3 7 2 3 2 4" xfId="19509"/>
    <cellStyle name="Calculation 3 7 2 3 3" xfId="25355"/>
    <cellStyle name="Calculation 3 7 2 3 4" xfId="36251"/>
    <cellStyle name="Calculation 3 7 2 3 5" xfId="13298"/>
    <cellStyle name="Calculation 3 7 2 30" xfId="26108"/>
    <cellStyle name="Calculation 3 7 2 31" xfId="12441"/>
    <cellStyle name="Calculation 3 7 2 4" xfId="1616"/>
    <cellStyle name="Calculation 3 7 2 4 2" xfId="7794"/>
    <cellStyle name="Calculation 3 7 2 4 2 2" xfId="31621"/>
    <cellStyle name="Calculation 3 7 2 4 2 3" xfId="42660"/>
    <cellStyle name="Calculation 3 7 2 4 2 4" xfId="19707"/>
    <cellStyle name="Calculation 3 7 2 4 3" xfId="25579"/>
    <cellStyle name="Calculation 3 7 2 4 4" xfId="36483"/>
    <cellStyle name="Calculation 3 7 2 4 5" xfId="13530"/>
    <cellStyle name="Calculation 3 7 2 5" xfId="1827"/>
    <cellStyle name="Calculation 3 7 2 5 2" xfId="7978"/>
    <cellStyle name="Calculation 3 7 2 5 2 2" xfId="31805"/>
    <cellStyle name="Calculation 3 7 2 5 2 3" xfId="42844"/>
    <cellStyle name="Calculation 3 7 2 5 2 4" xfId="19891"/>
    <cellStyle name="Calculation 3 7 2 5 3" xfId="25783"/>
    <cellStyle name="Calculation 3 7 2 5 4" xfId="36694"/>
    <cellStyle name="Calculation 3 7 2 5 5" xfId="13741"/>
    <cellStyle name="Calculation 3 7 2 6" xfId="2058"/>
    <cellStyle name="Calculation 3 7 2 6 2" xfId="8179"/>
    <cellStyle name="Calculation 3 7 2 6 2 2" xfId="32006"/>
    <cellStyle name="Calculation 3 7 2 6 2 3" xfId="43045"/>
    <cellStyle name="Calculation 3 7 2 6 2 4" xfId="20092"/>
    <cellStyle name="Calculation 3 7 2 6 3" xfId="26008"/>
    <cellStyle name="Calculation 3 7 2 6 4" xfId="36925"/>
    <cellStyle name="Calculation 3 7 2 6 5" xfId="13972"/>
    <cellStyle name="Calculation 3 7 2 7" xfId="2283"/>
    <cellStyle name="Calculation 3 7 2 7 2" xfId="8370"/>
    <cellStyle name="Calculation 3 7 2 7 2 2" xfId="32197"/>
    <cellStyle name="Calculation 3 7 2 7 2 3" xfId="43236"/>
    <cellStyle name="Calculation 3 7 2 7 2 4" xfId="20283"/>
    <cellStyle name="Calculation 3 7 2 7 3" xfId="26225"/>
    <cellStyle name="Calculation 3 7 2 7 4" xfId="37150"/>
    <cellStyle name="Calculation 3 7 2 7 5" xfId="14197"/>
    <cellStyle name="Calculation 3 7 2 8" xfId="2497"/>
    <cellStyle name="Calculation 3 7 2 8 2" xfId="8556"/>
    <cellStyle name="Calculation 3 7 2 8 2 2" xfId="32383"/>
    <cellStyle name="Calculation 3 7 2 8 2 3" xfId="43422"/>
    <cellStyle name="Calculation 3 7 2 8 2 4" xfId="20469"/>
    <cellStyle name="Calculation 3 7 2 8 3" xfId="26434"/>
    <cellStyle name="Calculation 3 7 2 8 4" xfId="37364"/>
    <cellStyle name="Calculation 3 7 2 8 5" xfId="14411"/>
    <cellStyle name="Calculation 3 7 2 9" xfId="2715"/>
    <cellStyle name="Calculation 3 7 2 9 2" xfId="8740"/>
    <cellStyle name="Calculation 3 7 2 9 2 2" xfId="32567"/>
    <cellStyle name="Calculation 3 7 2 9 2 3" xfId="43606"/>
    <cellStyle name="Calculation 3 7 2 9 2 4" xfId="20653"/>
    <cellStyle name="Calculation 3 7 2 9 3" xfId="26646"/>
    <cellStyle name="Calculation 3 7 2 9 4" xfId="37582"/>
    <cellStyle name="Calculation 3 7 2 9 5" xfId="14629"/>
    <cellStyle name="Calculation 3 7 20" xfId="4512"/>
    <cellStyle name="Calculation 3 7 20 2" xfId="10292"/>
    <cellStyle name="Calculation 3 7 20 2 2" xfId="34119"/>
    <cellStyle name="Calculation 3 7 20 2 3" xfId="45158"/>
    <cellStyle name="Calculation 3 7 20 2 4" xfId="22205"/>
    <cellStyle name="Calculation 3 7 20 3" xfId="28408"/>
    <cellStyle name="Calculation 3 7 20 4" xfId="39379"/>
    <cellStyle name="Calculation 3 7 20 5" xfId="16426"/>
    <cellStyle name="Calculation 3 7 21" xfId="4722"/>
    <cellStyle name="Calculation 3 7 21 2" xfId="10475"/>
    <cellStyle name="Calculation 3 7 21 2 2" xfId="34302"/>
    <cellStyle name="Calculation 3 7 21 2 3" xfId="45341"/>
    <cellStyle name="Calculation 3 7 21 2 4" xfId="22388"/>
    <cellStyle name="Calculation 3 7 21 3" xfId="28613"/>
    <cellStyle name="Calculation 3 7 21 4" xfId="39589"/>
    <cellStyle name="Calculation 3 7 21 5" xfId="16636"/>
    <cellStyle name="Calculation 3 7 22" xfId="4957"/>
    <cellStyle name="Calculation 3 7 22 2" xfId="10680"/>
    <cellStyle name="Calculation 3 7 22 2 2" xfId="34507"/>
    <cellStyle name="Calculation 3 7 22 2 3" xfId="45546"/>
    <cellStyle name="Calculation 3 7 22 2 4" xfId="22593"/>
    <cellStyle name="Calculation 3 7 22 3" xfId="28842"/>
    <cellStyle name="Calculation 3 7 22 4" xfId="39824"/>
    <cellStyle name="Calculation 3 7 22 5" xfId="16871"/>
    <cellStyle name="Calculation 3 7 23" xfId="5178"/>
    <cellStyle name="Calculation 3 7 23 2" xfId="10867"/>
    <cellStyle name="Calculation 3 7 23 2 2" xfId="34694"/>
    <cellStyle name="Calculation 3 7 23 2 3" xfId="45733"/>
    <cellStyle name="Calculation 3 7 23 2 4" xfId="22780"/>
    <cellStyle name="Calculation 3 7 23 3" xfId="29056"/>
    <cellStyle name="Calculation 3 7 23 4" xfId="40045"/>
    <cellStyle name="Calculation 3 7 23 5" xfId="17092"/>
    <cellStyle name="Calculation 3 7 24" xfId="5411"/>
    <cellStyle name="Calculation 3 7 24 2" xfId="11070"/>
    <cellStyle name="Calculation 3 7 24 2 2" xfId="34897"/>
    <cellStyle name="Calculation 3 7 24 2 3" xfId="45936"/>
    <cellStyle name="Calculation 3 7 24 2 4" xfId="22983"/>
    <cellStyle name="Calculation 3 7 24 3" xfId="29283"/>
    <cellStyle name="Calculation 3 7 24 4" xfId="40278"/>
    <cellStyle name="Calculation 3 7 24 5" xfId="17325"/>
    <cellStyle name="Calculation 3 7 25" xfId="5644"/>
    <cellStyle name="Calculation 3 7 25 2" xfId="11271"/>
    <cellStyle name="Calculation 3 7 25 2 2" xfId="35098"/>
    <cellStyle name="Calculation 3 7 25 2 3" xfId="46137"/>
    <cellStyle name="Calculation 3 7 25 2 4" xfId="23184"/>
    <cellStyle name="Calculation 3 7 25 3" xfId="29509"/>
    <cellStyle name="Calculation 3 7 25 4" xfId="40511"/>
    <cellStyle name="Calculation 3 7 25 5" xfId="17558"/>
    <cellStyle name="Calculation 3 7 26" xfId="5861"/>
    <cellStyle name="Calculation 3 7 26 2" xfId="11455"/>
    <cellStyle name="Calculation 3 7 26 2 2" xfId="35282"/>
    <cellStyle name="Calculation 3 7 26 2 3" xfId="46321"/>
    <cellStyle name="Calculation 3 7 26 2 4" xfId="23368"/>
    <cellStyle name="Calculation 3 7 26 3" xfId="29720"/>
    <cellStyle name="Calculation 3 7 26 4" xfId="40728"/>
    <cellStyle name="Calculation 3 7 26 5" xfId="17775"/>
    <cellStyle name="Calculation 3 7 27" xfId="6069"/>
    <cellStyle name="Calculation 3 7 27 2" xfId="11636"/>
    <cellStyle name="Calculation 3 7 27 2 2" xfId="35463"/>
    <cellStyle name="Calculation 3 7 27 2 3" xfId="46502"/>
    <cellStyle name="Calculation 3 7 27 2 4" xfId="23549"/>
    <cellStyle name="Calculation 3 7 27 3" xfId="29921"/>
    <cellStyle name="Calculation 3 7 27 4" xfId="40936"/>
    <cellStyle name="Calculation 3 7 27 5" xfId="17983"/>
    <cellStyle name="Calculation 3 7 28" xfId="6289"/>
    <cellStyle name="Calculation 3 7 28 2" xfId="11828"/>
    <cellStyle name="Calculation 3 7 28 2 2" xfId="35655"/>
    <cellStyle name="Calculation 3 7 28 2 3" xfId="46694"/>
    <cellStyle name="Calculation 3 7 28 2 4" xfId="23741"/>
    <cellStyle name="Calculation 3 7 28 3" xfId="30134"/>
    <cellStyle name="Calculation 3 7 28 4" xfId="41156"/>
    <cellStyle name="Calculation 3 7 28 5" xfId="18203"/>
    <cellStyle name="Calculation 3 7 29" xfId="6524"/>
    <cellStyle name="Calculation 3 7 29 2" xfId="12030"/>
    <cellStyle name="Calculation 3 7 29 2 2" xfId="35857"/>
    <cellStyle name="Calculation 3 7 29 2 3" xfId="46896"/>
    <cellStyle name="Calculation 3 7 29 2 4" xfId="23943"/>
    <cellStyle name="Calculation 3 7 29 3" xfId="30360"/>
    <cellStyle name="Calculation 3 7 29 4" xfId="41391"/>
    <cellStyle name="Calculation 3 7 29 5" xfId="18438"/>
    <cellStyle name="Calculation 3 7 3" xfId="572"/>
    <cellStyle name="Calculation 3 7 3 10" xfId="2966"/>
    <cellStyle name="Calculation 3 7 3 10 2" xfId="8960"/>
    <cellStyle name="Calculation 3 7 3 10 2 2" xfId="32787"/>
    <cellStyle name="Calculation 3 7 3 10 2 3" xfId="43826"/>
    <cellStyle name="Calculation 3 7 3 10 2 4" xfId="20873"/>
    <cellStyle name="Calculation 3 7 3 10 3" xfId="26891"/>
    <cellStyle name="Calculation 3 7 3 10 4" xfId="37833"/>
    <cellStyle name="Calculation 3 7 3 10 5" xfId="14880"/>
    <cellStyle name="Calculation 3 7 3 11" xfId="3234"/>
    <cellStyle name="Calculation 3 7 3 11 2" xfId="9189"/>
    <cellStyle name="Calculation 3 7 3 11 2 2" xfId="33016"/>
    <cellStyle name="Calculation 3 7 3 11 2 3" xfId="44055"/>
    <cellStyle name="Calculation 3 7 3 11 2 4" xfId="21102"/>
    <cellStyle name="Calculation 3 7 3 11 3" xfId="27156"/>
    <cellStyle name="Calculation 3 7 3 11 4" xfId="38101"/>
    <cellStyle name="Calculation 3 7 3 11 5" xfId="15148"/>
    <cellStyle name="Calculation 3 7 3 12" xfId="3478"/>
    <cellStyle name="Calculation 3 7 3 12 2" xfId="9401"/>
    <cellStyle name="Calculation 3 7 3 12 2 2" xfId="33228"/>
    <cellStyle name="Calculation 3 7 3 12 2 3" xfId="44267"/>
    <cellStyle name="Calculation 3 7 3 12 2 4" xfId="21314"/>
    <cellStyle name="Calculation 3 7 3 12 3" xfId="27395"/>
    <cellStyle name="Calculation 3 7 3 12 4" xfId="38345"/>
    <cellStyle name="Calculation 3 7 3 12 5" xfId="15392"/>
    <cellStyle name="Calculation 3 7 3 13" xfId="3723"/>
    <cellStyle name="Calculation 3 7 3 13 2" xfId="9614"/>
    <cellStyle name="Calculation 3 7 3 13 2 2" xfId="33441"/>
    <cellStyle name="Calculation 3 7 3 13 2 3" xfId="44480"/>
    <cellStyle name="Calculation 3 7 3 13 2 4" xfId="21527"/>
    <cellStyle name="Calculation 3 7 3 13 3" xfId="27636"/>
    <cellStyle name="Calculation 3 7 3 13 4" xfId="38590"/>
    <cellStyle name="Calculation 3 7 3 13 5" xfId="15637"/>
    <cellStyle name="Calculation 3 7 3 14" xfId="3971"/>
    <cellStyle name="Calculation 3 7 3 14 2" xfId="9828"/>
    <cellStyle name="Calculation 3 7 3 14 2 2" xfId="33655"/>
    <cellStyle name="Calculation 3 7 3 14 2 3" xfId="44694"/>
    <cellStyle name="Calculation 3 7 3 14 2 4" xfId="21741"/>
    <cellStyle name="Calculation 3 7 3 14 3" xfId="27879"/>
    <cellStyle name="Calculation 3 7 3 14 4" xfId="38838"/>
    <cellStyle name="Calculation 3 7 3 14 5" xfId="15885"/>
    <cellStyle name="Calculation 3 7 3 15" xfId="4215"/>
    <cellStyle name="Calculation 3 7 3 15 2" xfId="10039"/>
    <cellStyle name="Calculation 3 7 3 15 2 2" xfId="33866"/>
    <cellStyle name="Calculation 3 7 3 15 2 3" xfId="44905"/>
    <cellStyle name="Calculation 3 7 3 15 2 4" xfId="21952"/>
    <cellStyle name="Calculation 3 7 3 15 3" xfId="28118"/>
    <cellStyle name="Calculation 3 7 3 15 4" xfId="39082"/>
    <cellStyle name="Calculation 3 7 3 15 5" xfId="16129"/>
    <cellStyle name="Calculation 3 7 3 16" xfId="4457"/>
    <cellStyle name="Calculation 3 7 3 16 2" xfId="10249"/>
    <cellStyle name="Calculation 3 7 3 16 2 2" xfId="34076"/>
    <cellStyle name="Calculation 3 7 3 16 2 3" xfId="45115"/>
    <cellStyle name="Calculation 3 7 3 16 2 4" xfId="22162"/>
    <cellStyle name="Calculation 3 7 3 16 3" xfId="28355"/>
    <cellStyle name="Calculation 3 7 3 16 4" xfId="39324"/>
    <cellStyle name="Calculation 3 7 3 16 5" xfId="16371"/>
    <cellStyle name="Calculation 3 7 3 17" xfId="4678"/>
    <cellStyle name="Calculation 3 7 3 17 2" xfId="10436"/>
    <cellStyle name="Calculation 3 7 3 17 2 2" xfId="34263"/>
    <cellStyle name="Calculation 3 7 3 17 2 3" xfId="45302"/>
    <cellStyle name="Calculation 3 7 3 17 2 4" xfId="22349"/>
    <cellStyle name="Calculation 3 7 3 17 3" xfId="28570"/>
    <cellStyle name="Calculation 3 7 3 17 4" xfId="39545"/>
    <cellStyle name="Calculation 3 7 3 17 5" xfId="16592"/>
    <cellStyle name="Calculation 3 7 3 18" xfId="4888"/>
    <cellStyle name="Calculation 3 7 3 18 2" xfId="10619"/>
    <cellStyle name="Calculation 3 7 3 18 2 2" xfId="34446"/>
    <cellStyle name="Calculation 3 7 3 18 2 3" xfId="45485"/>
    <cellStyle name="Calculation 3 7 3 18 2 4" xfId="22532"/>
    <cellStyle name="Calculation 3 7 3 18 3" xfId="28774"/>
    <cellStyle name="Calculation 3 7 3 18 4" xfId="39755"/>
    <cellStyle name="Calculation 3 7 3 18 5" xfId="16802"/>
    <cellStyle name="Calculation 3 7 3 19" xfId="5123"/>
    <cellStyle name="Calculation 3 7 3 19 2" xfId="10824"/>
    <cellStyle name="Calculation 3 7 3 19 2 2" xfId="34651"/>
    <cellStyle name="Calculation 3 7 3 19 2 3" xfId="45690"/>
    <cellStyle name="Calculation 3 7 3 19 2 4" xfId="22737"/>
    <cellStyle name="Calculation 3 7 3 19 3" xfId="29004"/>
    <cellStyle name="Calculation 3 7 3 19 4" xfId="39990"/>
    <cellStyle name="Calculation 3 7 3 19 5" xfId="17037"/>
    <cellStyle name="Calculation 3 7 3 2" xfId="1216"/>
    <cellStyle name="Calculation 3 7 3 2 2" xfId="7451"/>
    <cellStyle name="Calculation 3 7 3 2 2 2" xfId="31278"/>
    <cellStyle name="Calculation 3 7 3 2 2 3" xfId="42317"/>
    <cellStyle name="Calculation 3 7 3 2 2 4" xfId="19364"/>
    <cellStyle name="Calculation 3 7 3 2 3" xfId="25193"/>
    <cellStyle name="Calculation 3 7 3 2 4" xfId="24322"/>
    <cellStyle name="Calculation 3 7 3 2 5" xfId="13130"/>
    <cellStyle name="Calculation 3 7 3 20" xfId="5344"/>
    <cellStyle name="Calculation 3 7 3 20 2" xfId="11011"/>
    <cellStyle name="Calculation 3 7 3 20 2 2" xfId="34838"/>
    <cellStyle name="Calculation 3 7 3 20 2 3" xfId="45877"/>
    <cellStyle name="Calculation 3 7 3 20 2 4" xfId="22924"/>
    <cellStyle name="Calculation 3 7 3 20 3" xfId="29217"/>
    <cellStyle name="Calculation 3 7 3 20 4" xfId="40211"/>
    <cellStyle name="Calculation 3 7 3 20 5" xfId="17258"/>
    <cellStyle name="Calculation 3 7 3 21" xfId="5577"/>
    <cellStyle name="Calculation 3 7 3 21 2" xfId="11214"/>
    <cellStyle name="Calculation 3 7 3 21 2 2" xfId="35041"/>
    <cellStyle name="Calculation 3 7 3 21 2 3" xfId="46080"/>
    <cellStyle name="Calculation 3 7 3 21 2 4" xfId="23127"/>
    <cellStyle name="Calculation 3 7 3 21 3" xfId="29444"/>
    <cellStyle name="Calculation 3 7 3 21 4" xfId="40444"/>
    <cellStyle name="Calculation 3 7 3 21 5" xfId="17491"/>
    <cellStyle name="Calculation 3 7 3 22" xfId="5810"/>
    <cellStyle name="Calculation 3 7 3 22 2" xfId="11415"/>
    <cellStyle name="Calculation 3 7 3 22 2 2" xfId="35242"/>
    <cellStyle name="Calculation 3 7 3 22 2 3" xfId="46281"/>
    <cellStyle name="Calculation 3 7 3 22 2 4" xfId="23328"/>
    <cellStyle name="Calculation 3 7 3 22 3" xfId="29670"/>
    <cellStyle name="Calculation 3 7 3 22 4" xfId="40677"/>
    <cellStyle name="Calculation 3 7 3 22 5" xfId="17724"/>
    <cellStyle name="Calculation 3 7 3 23" xfId="6027"/>
    <cellStyle name="Calculation 3 7 3 23 2" xfId="11599"/>
    <cellStyle name="Calculation 3 7 3 23 2 2" xfId="35426"/>
    <cellStyle name="Calculation 3 7 3 23 2 3" xfId="46465"/>
    <cellStyle name="Calculation 3 7 3 23 2 4" xfId="23512"/>
    <cellStyle name="Calculation 3 7 3 23 3" xfId="29880"/>
    <cellStyle name="Calculation 3 7 3 23 4" xfId="40894"/>
    <cellStyle name="Calculation 3 7 3 23 5" xfId="17941"/>
    <cellStyle name="Calculation 3 7 3 24" xfId="6235"/>
    <cellStyle name="Calculation 3 7 3 24 2" xfId="11780"/>
    <cellStyle name="Calculation 3 7 3 24 2 2" xfId="35607"/>
    <cellStyle name="Calculation 3 7 3 24 2 3" xfId="46646"/>
    <cellStyle name="Calculation 3 7 3 24 2 4" xfId="23693"/>
    <cellStyle name="Calculation 3 7 3 24 3" xfId="30081"/>
    <cellStyle name="Calculation 3 7 3 24 4" xfId="41102"/>
    <cellStyle name="Calculation 3 7 3 24 5" xfId="18149"/>
    <cellStyle name="Calculation 3 7 3 25" xfId="6455"/>
    <cellStyle name="Calculation 3 7 3 25 2" xfId="11972"/>
    <cellStyle name="Calculation 3 7 3 25 2 2" xfId="35799"/>
    <cellStyle name="Calculation 3 7 3 25 2 3" xfId="46838"/>
    <cellStyle name="Calculation 3 7 3 25 2 4" xfId="23885"/>
    <cellStyle name="Calculation 3 7 3 25 3" xfId="30294"/>
    <cellStyle name="Calculation 3 7 3 25 4" xfId="41322"/>
    <cellStyle name="Calculation 3 7 3 25 5" xfId="18369"/>
    <cellStyle name="Calculation 3 7 3 26" xfId="6681"/>
    <cellStyle name="Calculation 3 7 3 26 2" xfId="12165"/>
    <cellStyle name="Calculation 3 7 3 26 2 2" xfId="35992"/>
    <cellStyle name="Calculation 3 7 3 26 2 3" xfId="47031"/>
    <cellStyle name="Calculation 3 7 3 26 2 4" xfId="24078"/>
    <cellStyle name="Calculation 3 7 3 26 3" xfId="30511"/>
    <cellStyle name="Calculation 3 7 3 26 4" xfId="41548"/>
    <cellStyle name="Calculation 3 7 3 26 5" xfId="18595"/>
    <cellStyle name="Calculation 3 7 3 27" xfId="793"/>
    <cellStyle name="Calculation 3 7 3 27 2" xfId="7100"/>
    <cellStyle name="Calculation 3 7 3 27 2 2" xfId="30927"/>
    <cellStyle name="Calculation 3 7 3 27 2 3" xfId="41966"/>
    <cellStyle name="Calculation 3 7 3 27 2 4" xfId="19013"/>
    <cellStyle name="Calculation 3 7 3 27 3" xfId="24784"/>
    <cellStyle name="Calculation 3 7 3 27 4" xfId="28399"/>
    <cellStyle name="Calculation 3 7 3 27 5" xfId="12707"/>
    <cellStyle name="Calculation 3 7 3 28" xfId="6883"/>
    <cellStyle name="Calculation 3 7 3 28 2" xfId="30710"/>
    <cellStyle name="Calculation 3 7 3 28 3" xfId="41749"/>
    <cellStyle name="Calculation 3 7 3 28 4" xfId="18796"/>
    <cellStyle name="Calculation 3 7 3 29" xfId="24564"/>
    <cellStyle name="Calculation 3 7 3 3" xfId="1429"/>
    <cellStyle name="Calculation 3 7 3 3 2" xfId="7636"/>
    <cellStyle name="Calculation 3 7 3 3 2 2" xfId="31463"/>
    <cellStyle name="Calculation 3 7 3 3 2 3" xfId="42502"/>
    <cellStyle name="Calculation 3 7 3 3 2 4" xfId="19549"/>
    <cellStyle name="Calculation 3 7 3 3 3" xfId="25399"/>
    <cellStyle name="Calculation 3 7 3 3 4" xfId="36296"/>
    <cellStyle name="Calculation 3 7 3 3 5" xfId="13343"/>
    <cellStyle name="Calculation 3 7 3 30" xfId="26267"/>
    <cellStyle name="Calculation 3 7 3 31" xfId="12486"/>
    <cellStyle name="Calculation 3 7 3 4" xfId="1661"/>
    <cellStyle name="Calculation 3 7 3 4 2" xfId="7834"/>
    <cellStyle name="Calculation 3 7 3 4 2 2" xfId="31661"/>
    <cellStyle name="Calculation 3 7 3 4 2 3" xfId="42700"/>
    <cellStyle name="Calculation 3 7 3 4 2 4" xfId="19747"/>
    <cellStyle name="Calculation 3 7 3 4 3" xfId="25623"/>
    <cellStyle name="Calculation 3 7 3 4 4" xfId="36528"/>
    <cellStyle name="Calculation 3 7 3 4 5" xfId="13575"/>
    <cellStyle name="Calculation 3 7 3 5" xfId="1872"/>
    <cellStyle name="Calculation 3 7 3 5 2" xfId="8018"/>
    <cellStyle name="Calculation 3 7 3 5 2 2" xfId="31845"/>
    <cellStyle name="Calculation 3 7 3 5 2 3" xfId="42884"/>
    <cellStyle name="Calculation 3 7 3 5 2 4" xfId="19931"/>
    <cellStyle name="Calculation 3 7 3 5 3" xfId="25827"/>
    <cellStyle name="Calculation 3 7 3 5 4" xfId="36739"/>
    <cellStyle name="Calculation 3 7 3 5 5" xfId="13786"/>
    <cellStyle name="Calculation 3 7 3 6" xfId="2103"/>
    <cellStyle name="Calculation 3 7 3 6 2" xfId="8219"/>
    <cellStyle name="Calculation 3 7 3 6 2 2" xfId="32046"/>
    <cellStyle name="Calculation 3 7 3 6 2 3" xfId="43085"/>
    <cellStyle name="Calculation 3 7 3 6 2 4" xfId="20132"/>
    <cellStyle name="Calculation 3 7 3 6 3" xfId="26052"/>
    <cellStyle name="Calculation 3 7 3 6 4" xfId="36970"/>
    <cellStyle name="Calculation 3 7 3 6 5" xfId="14017"/>
    <cellStyle name="Calculation 3 7 3 7" xfId="2328"/>
    <cellStyle name="Calculation 3 7 3 7 2" xfId="8410"/>
    <cellStyle name="Calculation 3 7 3 7 2 2" xfId="32237"/>
    <cellStyle name="Calculation 3 7 3 7 2 3" xfId="43276"/>
    <cellStyle name="Calculation 3 7 3 7 2 4" xfId="20323"/>
    <cellStyle name="Calculation 3 7 3 7 3" xfId="26269"/>
    <cellStyle name="Calculation 3 7 3 7 4" xfId="37195"/>
    <cellStyle name="Calculation 3 7 3 7 5" xfId="14242"/>
    <cellStyle name="Calculation 3 7 3 8" xfId="2542"/>
    <cellStyle name="Calculation 3 7 3 8 2" xfId="8596"/>
    <cellStyle name="Calculation 3 7 3 8 2 2" xfId="32423"/>
    <cellStyle name="Calculation 3 7 3 8 2 3" xfId="43462"/>
    <cellStyle name="Calculation 3 7 3 8 2 4" xfId="20509"/>
    <cellStyle name="Calculation 3 7 3 8 3" xfId="26478"/>
    <cellStyle name="Calculation 3 7 3 8 4" xfId="37409"/>
    <cellStyle name="Calculation 3 7 3 8 5" xfId="14456"/>
    <cellStyle name="Calculation 3 7 3 9" xfId="2760"/>
    <cellStyle name="Calculation 3 7 3 9 2" xfId="8780"/>
    <cellStyle name="Calculation 3 7 3 9 2 2" xfId="32607"/>
    <cellStyle name="Calculation 3 7 3 9 2 3" xfId="43646"/>
    <cellStyle name="Calculation 3 7 3 9 2 4" xfId="20693"/>
    <cellStyle name="Calculation 3 7 3 9 3" xfId="26690"/>
    <cellStyle name="Calculation 3 7 3 9 4" xfId="37627"/>
    <cellStyle name="Calculation 3 7 3 9 5" xfId="14674"/>
    <cellStyle name="Calculation 3 7 30" xfId="6725"/>
    <cellStyle name="Calculation 3 7 30 2" xfId="12201"/>
    <cellStyle name="Calculation 3 7 30 2 2" xfId="36028"/>
    <cellStyle name="Calculation 3 7 30 2 3" xfId="47067"/>
    <cellStyle name="Calculation 3 7 30 2 4" xfId="24114"/>
    <cellStyle name="Calculation 3 7 30 3" xfId="30554"/>
    <cellStyle name="Calculation 3 7 30 4" xfId="41592"/>
    <cellStyle name="Calculation 3 7 30 5" xfId="18639"/>
    <cellStyle name="Calculation 3 7 31" xfId="6770"/>
    <cellStyle name="Calculation 3 7 31 2" xfId="12241"/>
    <cellStyle name="Calculation 3 7 31 2 2" xfId="36068"/>
    <cellStyle name="Calculation 3 7 31 2 3" xfId="47107"/>
    <cellStyle name="Calculation 3 7 31 2 4" xfId="24154"/>
    <cellStyle name="Calculation 3 7 31 3" xfId="30598"/>
    <cellStyle name="Calculation 3 7 31 4" xfId="41637"/>
    <cellStyle name="Calculation 3 7 31 5" xfId="18684"/>
    <cellStyle name="Calculation 3 7 32" xfId="649"/>
    <cellStyle name="Calculation 3 7 32 2" xfId="6956"/>
    <cellStyle name="Calculation 3 7 32 2 2" xfId="30783"/>
    <cellStyle name="Calculation 3 7 32 2 3" xfId="41822"/>
    <cellStyle name="Calculation 3 7 32 2 4" xfId="18869"/>
    <cellStyle name="Calculation 3 7 32 3" xfId="24640"/>
    <cellStyle name="Calculation 3 7 32 4" xfId="30331"/>
    <cellStyle name="Calculation 3 7 32 5" xfId="12563"/>
    <cellStyle name="Calculation 3 7 33" xfId="24402"/>
    <cellStyle name="Calculation 3 7 34" xfId="25872"/>
    <cellStyle name="Calculation 3 7 35" xfId="12320"/>
    <cellStyle name="Calculation 3 7 4" xfId="447"/>
    <cellStyle name="Calculation 3 7 4 10" xfId="2841"/>
    <cellStyle name="Calculation 3 7 4 10 2" xfId="8853"/>
    <cellStyle name="Calculation 3 7 4 10 2 2" xfId="32680"/>
    <cellStyle name="Calculation 3 7 4 10 2 3" xfId="43719"/>
    <cellStyle name="Calculation 3 7 4 10 2 4" xfId="20766"/>
    <cellStyle name="Calculation 3 7 4 10 3" xfId="26770"/>
    <cellStyle name="Calculation 3 7 4 10 4" xfId="37708"/>
    <cellStyle name="Calculation 3 7 4 10 5" xfId="14755"/>
    <cellStyle name="Calculation 3 7 4 11" xfId="3109"/>
    <cellStyle name="Calculation 3 7 4 11 2" xfId="9082"/>
    <cellStyle name="Calculation 3 7 4 11 2 2" xfId="32909"/>
    <cellStyle name="Calculation 3 7 4 11 2 3" xfId="43948"/>
    <cellStyle name="Calculation 3 7 4 11 2 4" xfId="20995"/>
    <cellStyle name="Calculation 3 7 4 11 3" xfId="27033"/>
    <cellStyle name="Calculation 3 7 4 11 4" xfId="37976"/>
    <cellStyle name="Calculation 3 7 4 11 5" xfId="15023"/>
    <cellStyle name="Calculation 3 7 4 12" xfId="3353"/>
    <cellStyle name="Calculation 3 7 4 12 2" xfId="9294"/>
    <cellStyle name="Calculation 3 7 4 12 2 2" xfId="33121"/>
    <cellStyle name="Calculation 3 7 4 12 2 3" xfId="44160"/>
    <cellStyle name="Calculation 3 7 4 12 2 4" xfId="21207"/>
    <cellStyle name="Calculation 3 7 4 12 3" xfId="27274"/>
    <cellStyle name="Calculation 3 7 4 12 4" xfId="38220"/>
    <cellStyle name="Calculation 3 7 4 12 5" xfId="15267"/>
    <cellStyle name="Calculation 3 7 4 13" xfId="3598"/>
    <cellStyle name="Calculation 3 7 4 13 2" xfId="9507"/>
    <cellStyle name="Calculation 3 7 4 13 2 2" xfId="33334"/>
    <cellStyle name="Calculation 3 7 4 13 2 3" xfId="44373"/>
    <cellStyle name="Calculation 3 7 4 13 2 4" xfId="21420"/>
    <cellStyle name="Calculation 3 7 4 13 3" xfId="27514"/>
    <cellStyle name="Calculation 3 7 4 13 4" xfId="38465"/>
    <cellStyle name="Calculation 3 7 4 13 5" xfId="15512"/>
    <cellStyle name="Calculation 3 7 4 14" xfId="3846"/>
    <cellStyle name="Calculation 3 7 4 14 2" xfId="9721"/>
    <cellStyle name="Calculation 3 7 4 14 2 2" xfId="33548"/>
    <cellStyle name="Calculation 3 7 4 14 2 3" xfId="44587"/>
    <cellStyle name="Calculation 3 7 4 14 2 4" xfId="21634"/>
    <cellStyle name="Calculation 3 7 4 14 3" xfId="27758"/>
    <cellStyle name="Calculation 3 7 4 14 4" xfId="38713"/>
    <cellStyle name="Calculation 3 7 4 14 5" xfId="15760"/>
    <cellStyle name="Calculation 3 7 4 15" xfId="4090"/>
    <cellStyle name="Calculation 3 7 4 15 2" xfId="9932"/>
    <cellStyle name="Calculation 3 7 4 15 2 2" xfId="33759"/>
    <cellStyle name="Calculation 3 7 4 15 2 3" xfId="44798"/>
    <cellStyle name="Calculation 3 7 4 15 2 4" xfId="21845"/>
    <cellStyle name="Calculation 3 7 4 15 3" xfId="27997"/>
    <cellStyle name="Calculation 3 7 4 15 4" xfId="38957"/>
    <cellStyle name="Calculation 3 7 4 15 5" xfId="16004"/>
    <cellStyle name="Calculation 3 7 4 16" xfId="4332"/>
    <cellStyle name="Calculation 3 7 4 16 2" xfId="10142"/>
    <cellStyle name="Calculation 3 7 4 16 2 2" xfId="33969"/>
    <cellStyle name="Calculation 3 7 4 16 2 3" xfId="45008"/>
    <cellStyle name="Calculation 3 7 4 16 2 4" xfId="22055"/>
    <cellStyle name="Calculation 3 7 4 16 3" xfId="28234"/>
    <cellStyle name="Calculation 3 7 4 16 4" xfId="39199"/>
    <cellStyle name="Calculation 3 7 4 16 5" xfId="16246"/>
    <cellStyle name="Calculation 3 7 4 17" xfId="4553"/>
    <cellStyle name="Calculation 3 7 4 17 2" xfId="10329"/>
    <cellStyle name="Calculation 3 7 4 17 2 2" xfId="34156"/>
    <cellStyle name="Calculation 3 7 4 17 2 3" xfId="45195"/>
    <cellStyle name="Calculation 3 7 4 17 2 4" xfId="22242"/>
    <cellStyle name="Calculation 3 7 4 17 3" xfId="28449"/>
    <cellStyle name="Calculation 3 7 4 17 4" xfId="39420"/>
    <cellStyle name="Calculation 3 7 4 17 5" xfId="16467"/>
    <cellStyle name="Calculation 3 7 4 18" xfId="4763"/>
    <cellStyle name="Calculation 3 7 4 18 2" xfId="10512"/>
    <cellStyle name="Calculation 3 7 4 18 2 2" xfId="34339"/>
    <cellStyle name="Calculation 3 7 4 18 2 3" xfId="45378"/>
    <cellStyle name="Calculation 3 7 4 18 2 4" xfId="22425"/>
    <cellStyle name="Calculation 3 7 4 18 3" xfId="28653"/>
    <cellStyle name="Calculation 3 7 4 18 4" xfId="39630"/>
    <cellStyle name="Calculation 3 7 4 18 5" xfId="16677"/>
    <cellStyle name="Calculation 3 7 4 19" xfId="4998"/>
    <cellStyle name="Calculation 3 7 4 19 2" xfId="10717"/>
    <cellStyle name="Calculation 3 7 4 19 2 2" xfId="34544"/>
    <cellStyle name="Calculation 3 7 4 19 2 3" xfId="45583"/>
    <cellStyle name="Calculation 3 7 4 19 2 4" xfId="22630"/>
    <cellStyle name="Calculation 3 7 4 19 3" xfId="28882"/>
    <cellStyle name="Calculation 3 7 4 19 4" xfId="39865"/>
    <cellStyle name="Calculation 3 7 4 19 5" xfId="16912"/>
    <cellStyle name="Calculation 3 7 4 2" xfId="1091"/>
    <cellStyle name="Calculation 3 7 4 2 2" xfId="7344"/>
    <cellStyle name="Calculation 3 7 4 2 2 2" xfId="31171"/>
    <cellStyle name="Calculation 3 7 4 2 2 3" xfId="42210"/>
    <cellStyle name="Calculation 3 7 4 2 2 4" xfId="19257"/>
    <cellStyle name="Calculation 3 7 4 2 3" xfId="25072"/>
    <cellStyle name="Calculation 3 7 4 2 4" xfId="24196"/>
    <cellStyle name="Calculation 3 7 4 2 5" xfId="13005"/>
    <cellStyle name="Calculation 3 7 4 20" xfId="5219"/>
    <cellStyle name="Calculation 3 7 4 20 2" xfId="10904"/>
    <cellStyle name="Calculation 3 7 4 20 2 2" xfId="34731"/>
    <cellStyle name="Calculation 3 7 4 20 2 3" xfId="45770"/>
    <cellStyle name="Calculation 3 7 4 20 2 4" xfId="22817"/>
    <cellStyle name="Calculation 3 7 4 20 3" xfId="29096"/>
    <cellStyle name="Calculation 3 7 4 20 4" xfId="40086"/>
    <cellStyle name="Calculation 3 7 4 20 5" xfId="17133"/>
    <cellStyle name="Calculation 3 7 4 21" xfId="5452"/>
    <cellStyle name="Calculation 3 7 4 21 2" xfId="11107"/>
    <cellStyle name="Calculation 3 7 4 21 2 2" xfId="34934"/>
    <cellStyle name="Calculation 3 7 4 21 2 3" xfId="45973"/>
    <cellStyle name="Calculation 3 7 4 21 2 4" xfId="23020"/>
    <cellStyle name="Calculation 3 7 4 21 3" xfId="29323"/>
    <cellStyle name="Calculation 3 7 4 21 4" xfId="40319"/>
    <cellStyle name="Calculation 3 7 4 21 5" xfId="17366"/>
    <cellStyle name="Calculation 3 7 4 22" xfId="5685"/>
    <cellStyle name="Calculation 3 7 4 22 2" xfId="11308"/>
    <cellStyle name="Calculation 3 7 4 22 2 2" xfId="35135"/>
    <cellStyle name="Calculation 3 7 4 22 2 3" xfId="46174"/>
    <cellStyle name="Calculation 3 7 4 22 2 4" xfId="23221"/>
    <cellStyle name="Calculation 3 7 4 22 3" xfId="29549"/>
    <cellStyle name="Calculation 3 7 4 22 4" xfId="40552"/>
    <cellStyle name="Calculation 3 7 4 22 5" xfId="17599"/>
    <cellStyle name="Calculation 3 7 4 23" xfId="5902"/>
    <cellStyle name="Calculation 3 7 4 23 2" xfId="11492"/>
    <cellStyle name="Calculation 3 7 4 23 2 2" xfId="35319"/>
    <cellStyle name="Calculation 3 7 4 23 2 3" xfId="46358"/>
    <cellStyle name="Calculation 3 7 4 23 2 4" xfId="23405"/>
    <cellStyle name="Calculation 3 7 4 23 3" xfId="29760"/>
    <cellStyle name="Calculation 3 7 4 23 4" xfId="40769"/>
    <cellStyle name="Calculation 3 7 4 23 5" xfId="17816"/>
    <cellStyle name="Calculation 3 7 4 24" xfId="6110"/>
    <cellStyle name="Calculation 3 7 4 24 2" xfId="11673"/>
    <cellStyle name="Calculation 3 7 4 24 2 2" xfId="35500"/>
    <cellStyle name="Calculation 3 7 4 24 2 3" xfId="46539"/>
    <cellStyle name="Calculation 3 7 4 24 2 4" xfId="23586"/>
    <cellStyle name="Calculation 3 7 4 24 3" xfId="29961"/>
    <cellStyle name="Calculation 3 7 4 24 4" xfId="40977"/>
    <cellStyle name="Calculation 3 7 4 24 5" xfId="18024"/>
    <cellStyle name="Calculation 3 7 4 25" xfId="6330"/>
    <cellStyle name="Calculation 3 7 4 25 2" xfId="11865"/>
    <cellStyle name="Calculation 3 7 4 25 2 2" xfId="35692"/>
    <cellStyle name="Calculation 3 7 4 25 2 3" xfId="46731"/>
    <cellStyle name="Calculation 3 7 4 25 2 4" xfId="23778"/>
    <cellStyle name="Calculation 3 7 4 25 3" xfId="30174"/>
    <cellStyle name="Calculation 3 7 4 25 4" xfId="41197"/>
    <cellStyle name="Calculation 3 7 4 25 5" xfId="18244"/>
    <cellStyle name="Calculation 3 7 4 26" xfId="686"/>
    <cellStyle name="Calculation 3 7 4 26 2" xfId="6993"/>
    <cellStyle name="Calculation 3 7 4 26 2 2" xfId="30820"/>
    <cellStyle name="Calculation 3 7 4 26 2 3" xfId="41859"/>
    <cellStyle name="Calculation 3 7 4 26 2 4" xfId="18906"/>
    <cellStyle name="Calculation 3 7 4 26 3" xfId="24677"/>
    <cellStyle name="Calculation 3 7 4 26 4" xfId="30074"/>
    <cellStyle name="Calculation 3 7 4 26 5" xfId="12600"/>
    <cellStyle name="Calculation 3 7 4 27" xfId="24443"/>
    <cellStyle name="Calculation 3 7 4 28" xfId="26939"/>
    <cellStyle name="Calculation 3 7 4 29" xfId="12361"/>
    <cellStyle name="Calculation 3 7 4 3" xfId="1304"/>
    <cellStyle name="Calculation 3 7 4 3 2" xfId="7529"/>
    <cellStyle name="Calculation 3 7 4 3 2 2" xfId="31356"/>
    <cellStyle name="Calculation 3 7 4 3 2 3" xfId="42395"/>
    <cellStyle name="Calculation 3 7 4 3 2 4" xfId="19442"/>
    <cellStyle name="Calculation 3 7 4 3 3" xfId="25279"/>
    <cellStyle name="Calculation 3 7 4 3 4" xfId="36171"/>
    <cellStyle name="Calculation 3 7 4 3 5" xfId="13218"/>
    <cellStyle name="Calculation 3 7 4 4" xfId="1536"/>
    <cellStyle name="Calculation 3 7 4 4 2" xfId="7727"/>
    <cellStyle name="Calculation 3 7 4 4 2 2" xfId="31554"/>
    <cellStyle name="Calculation 3 7 4 4 2 3" xfId="42593"/>
    <cellStyle name="Calculation 3 7 4 4 2 4" xfId="19640"/>
    <cellStyle name="Calculation 3 7 4 4 3" xfId="25503"/>
    <cellStyle name="Calculation 3 7 4 4 4" xfId="36403"/>
    <cellStyle name="Calculation 3 7 4 4 5" xfId="13450"/>
    <cellStyle name="Calculation 3 7 4 5" xfId="1747"/>
    <cellStyle name="Calculation 3 7 4 5 2" xfId="7911"/>
    <cellStyle name="Calculation 3 7 4 5 2 2" xfId="31738"/>
    <cellStyle name="Calculation 3 7 4 5 2 3" xfId="42777"/>
    <cellStyle name="Calculation 3 7 4 5 2 4" xfId="19824"/>
    <cellStyle name="Calculation 3 7 4 5 3" xfId="25707"/>
    <cellStyle name="Calculation 3 7 4 5 4" xfId="36614"/>
    <cellStyle name="Calculation 3 7 4 5 5" xfId="13661"/>
    <cellStyle name="Calculation 3 7 4 6" xfId="1978"/>
    <cellStyle name="Calculation 3 7 4 6 2" xfId="8112"/>
    <cellStyle name="Calculation 3 7 4 6 2 2" xfId="31939"/>
    <cellStyle name="Calculation 3 7 4 6 2 3" xfId="42978"/>
    <cellStyle name="Calculation 3 7 4 6 2 4" xfId="20025"/>
    <cellStyle name="Calculation 3 7 4 6 3" xfId="25931"/>
    <cellStyle name="Calculation 3 7 4 6 4" xfId="36845"/>
    <cellStyle name="Calculation 3 7 4 6 5" xfId="13892"/>
    <cellStyle name="Calculation 3 7 4 7" xfId="2203"/>
    <cellStyle name="Calculation 3 7 4 7 2" xfId="8303"/>
    <cellStyle name="Calculation 3 7 4 7 2 2" xfId="32130"/>
    <cellStyle name="Calculation 3 7 4 7 2 3" xfId="43169"/>
    <cellStyle name="Calculation 3 7 4 7 2 4" xfId="20216"/>
    <cellStyle name="Calculation 3 7 4 7 3" xfId="26149"/>
    <cellStyle name="Calculation 3 7 4 7 4" xfId="37070"/>
    <cellStyle name="Calculation 3 7 4 7 5" xfId="14117"/>
    <cellStyle name="Calculation 3 7 4 8" xfId="2417"/>
    <cellStyle name="Calculation 3 7 4 8 2" xfId="8489"/>
    <cellStyle name="Calculation 3 7 4 8 2 2" xfId="32316"/>
    <cellStyle name="Calculation 3 7 4 8 2 3" xfId="43355"/>
    <cellStyle name="Calculation 3 7 4 8 2 4" xfId="20402"/>
    <cellStyle name="Calculation 3 7 4 8 3" xfId="26357"/>
    <cellStyle name="Calculation 3 7 4 8 4" xfId="37284"/>
    <cellStyle name="Calculation 3 7 4 8 5" xfId="14331"/>
    <cellStyle name="Calculation 3 7 4 9" xfId="2640"/>
    <cellStyle name="Calculation 3 7 4 9 2" xfId="8679"/>
    <cellStyle name="Calculation 3 7 4 9 2 2" xfId="32506"/>
    <cellStyle name="Calculation 3 7 4 9 2 3" xfId="43545"/>
    <cellStyle name="Calculation 3 7 4 9 2 4" xfId="20592"/>
    <cellStyle name="Calculation 3 7 4 9 3" xfId="26575"/>
    <cellStyle name="Calculation 3 7 4 9 4" xfId="37507"/>
    <cellStyle name="Calculation 3 7 4 9 5" xfId="14554"/>
    <cellStyle name="Calculation 3 7 5" xfId="1050"/>
    <cellStyle name="Calculation 3 7 5 2" xfId="7307"/>
    <cellStyle name="Calculation 3 7 5 2 2" xfId="31134"/>
    <cellStyle name="Calculation 3 7 5 2 3" xfId="42173"/>
    <cellStyle name="Calculation 3 7 5 2 4" xfId="19220"/>
    <cellStyle name="Calculation 3 7 5 3" xfId="25032"/>
    <cellStyle name="Calculation 3 7 5 4" xfId="25001"/>
    <cellStyle name="Calculation 3 7 5 5" xfId="12964"/>
    <cellStyle name="Calculation 3 7 6" xfId="1263"/>
    <cellStyle name="Calculation 3 7 6 2" xfId="7492"/>
    <cellStyle name="Calculation 3 7 6 2 2" xfId="31319"/>
    <cellStyle name="Calculation 3 7 6 2 3" xfId="42358"/>
    <cellStyle name="Calculation 3 7 6 2 4" xfId="19405"/>
    <cellStyle name="Calculation 3 7 6 3" xfId="25239"/>
    <cellStyle name="Calculation 3 7 6 4" xfId="36130"/>
    <cellStyle name="Calculation 3 7 6 5" xfId="13177"/>
    <cellStyle name="Calculation 3 7 7" xfId="1495"/>
    <cellStyle name="Calculation 3 7 7 2" xfId="7690"/>
    <cellStyle name="Calculation 3 7 7 2 2" xfId="31517"/>
    <cellStyle name="Calculation 3 7 7 2 3" xfId="42556"/>
    <cellStyle name="Calculation 3 7 7 2 4" xfId="19603"/>
    <cellStyle name="Calculation 3 7 7 3" xfId="25463"/>
    <cellStyle name="Calculation 3 7 7 4" xfId="36362"/>
    <cellStyle name="Calculation 3 7 7 5" xfId="13409"/>
    <cellStyle name="Calculation 3 7 8" xfId="1706"/>
    <cellStyle name="Calculation 3 7 8 2" xfId="7874"/>
    <cellStyle name="Calculation 3 7 8 2 2" xfId="31701"/>
    <cellStyle name="Calculation 3 7 8 2 3" xfId="42740"/>
    <cellStyle name="Calculation 3 7 8 2 4" xfId="19787"/>
    <cellStyle name="Calculation 3 7 8 3" xfId="25667"/>
    <cellStyle name="Calculation 3 7 8 4" xfId="36573"/>
    <cellStyle name="Calculation 3 7 8 5" xfId="13620"/>
    <cellStyle name="Calculation 3 7 9" xfId="1937"/>
    <cellStyle name="Calculation 3 7 9 2" xfId="8075"/>
    <cellStyle name="Calculation 3 7 9 2 2" xfId="31902"/>
    <cellStyle name="Calculation 3 7 9 2 3" xfId="42941"/>
    <cellStyle name="Calculation 3 7 9 2 4" xfId="19988"/>
    <cellStyle name="Calculation 3 7 9 3" xfId="25891"/>
    <cellStyle name="Calculation 3 7 9 4" xfId="36804"/>
    <cellStyle name="Calculation 3 7 9 5" xfId="13851"/>
    <cellStyle name="Calculation 3 8" xfId="446"/>
    <cellStyle name="Calculation 3 8 10" xfId="2840"/>
    <cellStyle name="Calculation 3 8 10 2" xfId="8852"/>
    <cellStyle name="Calculation 3 8 10 2 2" xfId="32679"/>
    <cellStyle name="Calculation 3 8 10 2 3" xfId="43718"/>
    <cellStyle name="Calculation 3 8 10 2 4" xfId="20765"/>
    <cellStyle name="Calculation 3 8 10 3" xfId="26769"/>
    <cellStyle name="Calculation 3 8 10 4" xfId="37707"/>
    <cellStyle name="Calculation 3 8 10 5" xfId="14754"/>
    <cellStyle name="Calculation 3 8 11" xfId="3108"/>
    <cellStyle name="Calculation 3 8 11 2" xfId="9081"/>
    <cellStyle name="Calculation 3 8 11 2 2" xfId="32908"/>
    <cellStyle name="Calculation 3 8 11 2 3" xfId="43947"/>
    <cellStyle name="Calculation 3 8 11 2 4" xfId="20994"/>
    <cellStyle name="Calculation 3 8 11 3" xfId="27032"/>
    <cellStyle name="Calculation 3 8 11 4" xfId="37975"/>
    <cellStyle name="Calculation 3 8 11 5" xfId="15022"/>
    <cellStyle name="Calculation 3 8 12" xfId="3352"/>
    <cellStyle name="Calculation 3 8 12 2" xfId="9293"/>
    <cellStyle name="Calculation 3 8 12 2 2" xfId="33120"/>
    <cellStyle name="Calculation 3 8 12 2 3" xfId="44159"/>
    <cellStyle name="Calculation 3 8 12 2 4" xfId="21206"/>
    <cellStyle name="Calculation 3 8 12 3" xfId="27273"/>
    <cellStyle name="Calculation 3 8 12 4" xfId="38219"/>
    <cellStyle name="Calculation 3 8 12 5" xfId="15266"/>
    <cellStyle name="Calculation 3 8 13" xfId="3597"/>
    <cellStyle name="Calculation 3 8 13 2" xfId="9506"/>
    <cellStyle name="Calculation 3 8 13 2 2" xfId="33333"/>
    <cellStyle name="Calculation 3 8 13 2 3" xfId="44372"/>
    <cellStyle name="Calculation 3 8 13 2 4" xfId="21419"/>
    <cellStyle name="Calculation 3 8 13 3" xfId="27513"/>
    <cellStyle name="Calculation 3 8 13 4" xfId="38464"/>
    <cellStyle name="Calculation 3 8 13 5" xfId="15511"/>
    <cellStyle name="Calculation 3 8 14" xfId="3845"/>
    <cellStyle name="Calculation 3 8 14 2" xfId="9720"/>
    <cellStyle name="Calculation 3 8 14 2 2" xfId="33547"/>
    <cellStyle name="Calculation 3 8 14 2 3" xfId="44586"/>
    <cellStyle name="Calculation 3 8 14 2 4" xfId="21633"/>
    <cellStyle name="Calculation 3 8 14 3" xfId="27757"/>
    <cellStyle name="Calculation 3 8 14 4" xfId="38712"/>
    <cellStyle name="Calculation 3 8 14 5" xfId="15759"/>
    <cellStyle name="Calculation 3 8 15" xfId="4089"/>
    <cellStyle name="Calculation 3 8 15 2" xfId="9931"/>
    <cellStyle name="Calculation 3 8 15 2 2" xfId="33758"/>
    <cellStyle name="Calculation 3 8 15 2 3" xfId="44797"/>
    <cellStyle name="Calculation 3 8 15 2 4" xfId="21844"/>
    <cellStyle name="Calculation 3 8 15 3" xfId="27996"/>
    <cellStyle name="Calculation 3 8 15 4" xfId="38956"/>
    <cellStyle name="Calculation 3 8 15 5" xfId="16003"/>
    <cellStyle name="Calculation 3 8 16" xfId="4331"/>
    <cellStyle name="Calculation 3 8 16 2" xfId="10141"/>
    <cellStyle name="Calculation 3 8 16 2 2" xfId="33968"/>
    <cellStyle name="Calculation 3 8 16 2 3" xfId="45007"/>
    <cellStyle name="Calculation 3 8 16 2 4" xfId="22054"/>
    <cellStyle name="Calculation 3 8 16 3" xfId="28233"/>
    <cellStyle name="Calculation 3 8 16 4" xfId="39198"/>
    <cellStyle name="Calculation 3 8 16 5" xfId="16245"/>
    <cellStyle name="Calculation 3 8 17" xfId="4552"/>
    <cellStyle name="Calculation 3 8 17 2" xfId="10328"/>
    <cellStyle name="Calculation 3 8 17 2 2" xfId="34155"/>
    <cellStyle name="Calculation 3 8 17 2 3" xfId="45194"/>
    <cellStyle name="Calculation 3 8 17 2 4" xfId="22241"/>
    <cellStyle name="Calculation 3 8 17 3" xfId="28448"/>
    <cellStyle name="Calculation 3 8 17 4" xfId="39419"/>
    <cellStyle name="Calculation 3 8 17 5" xfId="16466"/>
    <cellStyle name="Calculation 3 8 18" xfId="4762"/>
    <cellStyle name="Calculation 3 8 18 2" xfId="10511"/>
    <cellStyle name="Calculation 3 8 18 2 2" xfId="34338"/>
    <cellStyle name="Calculation 3 8 18 2 3" xfId="45377"/>
    <cellStyle name="Calculation 3 8 18 2 4" xfId="22424"/>
    <cellStyle name="Calculation 3 8 18 3" xfId="28652"/>
    <cellStyle name="Calculation 3 8 18 4" xfId="39629"/>
    <cellStyle name="Calculation 3 8 18 5" xfId="16676"/>
    <cellStyle name="Calculation 3 8 19" xfId="4997"/>
    <cellStyle name="Calculation 3 8 19 2" xfId="10716"/>
    <cellStyle name="Calculation 3 8 19 2 2" xfId="34543"/>
    <cellStyle name="Calculation 3 8 19 2 3" xfId="45582"/>
    <cellStyle name="Calculation 3 8 19 2 4" xfId="22629"/>
    <cellStyle name="Calculation 3 8 19 3" xfId="28881"/>
    <cellStyle name="Calculation 3 8 19 4" xfId="39864"/>
    <cellStyle name="Calculation 3 8 19 5" xfId="16911"/>
    <cellStyle name="Calculation 3 8 2" xfId="1090"/>
    <cellStyle name="Calculation 3 8 2 2" xfId="7343"/>
    <cellStyle name="Calculation 3 8 2 2 2" xfId="31170"/>
    <cellStyle name="Calculation 3 8 2 2 3" xfId="42209"/>
    <cellStyle name="Calculation 3 8 2 2 4" xfId="19256"/>
    <cellStyle name="Calculation 3 8 2 3" xfId="25071"/>
    <cellStyle name="Calculation 3 8 2 4" xfId="24197"/>
    <cellStyle name="Calculation 3 8 2 5" xfId="13004"/>
    <cellStyle name="Calculation 3 8 20" xfId="5218"/>
    <cellStyle name="Calculation 3 8 20 2" xfId="10903"/>
    <cellStyle name="Calculation 3 8 20 2 2" xfId="34730"/>
    <cellStyle name="Calculation 3 8 20 2 3" xfId="45769"/>
    <cellStyle name="Calculation 3 8 20 2 4" xfId="22816"/>
    <cellStyle name="Calculation 3 8 20 3" xfId="29095"/>
    <cellStyle name="Calculation 3 8 20 4" xfId="40085"/>
    <cellStyle name="Calculation 3 8 20 5" xfId="17132"/>
    <cellStyle name="Calculation 3 8 21" xfId="5451"/>
    <cellStyle name="Calculation 3 8 21 2" xfId="11106"/>
    <cellStyle name="Calculation 3 8 21 2 2" xfId="34933"/>
    <cellStyle name="Calculation 3 8 21 2 3" xfId="45972"/>
    <cellStyle name="Calculation 3 8 21 2 4" xfId="23019"/>
    <cellStyle name="Calculation 3 8 21 3" xfId="29322"/>
    <cellStyle name="Calculation 3 8 21 4" xfId="40318"/>
    <cellStyle name="Calculation 3 8 21 5" xfId="17365"/>
    <cellStyle name="Calculation 3 8 22" xfId="5684"/>
    <cellStyle name="Calculation 3 8 22 2" xfId="11307"/>
    <cellStyle name="Calculation 3 8 22 2 2" xfId="35134"/>
    <cellStyle name="Calculation 3 8 22 2 3" xfId="46173"/>
    <cellStyle name="Calculation 3 8 22 2 4" xfId="23220"/>
    <cellStyle name="Calculation 3 8 22 3" xfId="29548"/>
    <cellStyle name="Calculation 3 8 22 4" xfId="40551"/>
    <cellStyle name="Calculation 3 8 22 5" xfId="17598"/>
    <cellStyle name="Calculation 3 8 23" xfId="5901"/>
    <cellStyle name="Calculation 3 8 23 2" xfId="11491"/>
    <cellStyle name="Calculation 3 8 23 2 2" xfId="35318"/>
    <cellStyle name="Calculation 3 8 23 2 3" xfId="46357"/>
    <cellStyle name="Calculation 3 8 23 2 4" xfId="23404"/>
    <cellStyle name="Calculation 3 8 23 3" xfId="29759"/>
    <cellStyle name="Calculation 3 8 23 4" xfId="40768"/>
    <cellStyle name="Calculation 3 8 23 5" xfId="17815"/>
    <cellStyle name="Calculation 3 8 24" xfId="6109"/>
    <cellStyle name="Calculation 3 8 24 2" xfId="11672"/>
    <cellStyle name="Calculation 3 8 24 2 2" xfId="35499"/>
    <cellStyle name="Calculation 3 8 24 2 3" xfId="46538"/>
    <cellStyle name="Calculation 3 8 24 2 4" xfId="23585"/>
    <cellStyle name="Calculation 3 8 24 3" xfId="29960"/>
    <cellStyle name="Calculation 3 8 24 4" xfId="40976"/>
    <cellStyle name="Calculation 3 8 24 5" xfId="18023"/>
    <cellStyle name="Calculation 3 8 25" xfId="6329"/>
    <cellStyle name="Calculation 3 8 25 2" xfId="11864"/>
    <cellStyle name="Calculation 3 8 25 2 2" xfId="35691"/>
    <cellStyle name="Calculation 3 8 25 2 3" xfId="46730"/>
    <cellStyle name="Calculation 3 8 25 2 4" xfId="23777"/>
    <cellStyle name="Calculation 3 8 25 3" xfId="30173"/>
    <cellStyle name="Calculation 3 8 25 4" xfId="41196"/>
    <cellStyle name="Calculation 3 8 25 5" xfId="18243"/>
    <cellStyle name="Calculation 3 8 26" xfId="6564"/>
    <cellStyle name="Calculation 3 8 26 2" xfId="12066"/>
    <cellStyle name="Calculation 3 8 26 2 2" xfId="35893"/>
    <cellStyle name="Calculation 3 8 26 2 3" xfId="46932"/>
    <cellStyle name="Calculation 3 8 26 2 4" xfId="23979"/>
    <cellStyle name="Calculation 3 8 26 3" xfId="30399"/>
    <cellStyle name="Calculation 3 8 26 4" xfId="41431"/>
    <cellStyle name="Calculation 3 8 26 5" xfId="18478"/>
    <cellStyle name="Calculation 3 8 27" xfId="685"/>
    <cellStyle name="Calculation 3 8 27 2" xfId="6992"/>
    <cellStyle name="Calculation 3 8 27 2 2" xfId="30819"/>
    <cellStyle name="Calculation 3 8 27 2 3" xfId="41858"/>
    <cellStyle name="Calculation 3 8 27 2 4" xfId="18905"/>
    <cellStyle name="Calculation 3 8 27 3" xfId="24676"/>
    <cellStyle name="Calculation 3 8 27 4" xfId="30287"/>
    <cellStyle name="Calculation 3 8 27 5" xfId="12599"/>
    <cellStyle name="Calculation 3 8 28" xfId="6811"/>
    <cellStyle name="Calculation 3 8 28 2" xfId="30638"/>
    <cellStyle name="Calculation 3 8 28 3" xfId="41677"/>
    <cellStyle name="Calculation 3 8 28 4" xfId="18724"/>
    <cellStyle name="Calculation 3 8 29" xfId="24442"/>
    <cellStyle name="Calculation 3 8 3" xfId="1303"/>
    <cellStyle name="Calculation 3 8 3 2" xfId="7528"/>
    <cellStyle name="Calculation 3 8 3 2 2" xfId="31355"/>
    <cellStyle name="Calculation 3 8 3 2 3" xfId="42394"/>
    <cellStyle name="Calculation 3 8 3 2 4" xfId="19441"/>
    <cellStyle name="Calculation 3 8 3 3" xfId="25278"/>
    <cellStyle name="Calculation 3 8 3 4" xfId="36170"/>
    <cellStyle name="Calculation 3 8 3 5" xfId="13217"/>
    <cellStyle name="Calculation 3 8 30" xfId="28820"/>
    <cellStyle name="Calculation 3 8 31" xfId="12360"/>
    <cellStyle name="Calculation 3 8 4" xfId="1535"/>
    <cellStyle name="Calculation 3 8 4 2" xfId="7726"/>
    <cellStyle name="Calculation 3 8 4 2 2" xfId="31553"/>
    <cellStyle name="Calculation 3 8 4 2 3" xfId="42592"/>
    <cellStyle name="Calculation 3 8 4 2 4" xfId="19639"/>
    <cellStyle name="Calculation 3 8 4 3" xfId="25502"/>
    <cellStyle name="Calculation 3 8 4 4" xfId="36402"/>
    <cellStyle name="Calculation 3 8 4 5" xfId="13449"/>
    <cellStyle name="Calculation 3 8 5" xfId="1746"/>
    <cellStyle name="Calculation 3 8 5 2" xfId="7910"/>
    <cellStyle name="Calculation 3 8 5 2 2" xfId="31737"/>
    <cellStyle name="Calculation 3 8 5 2 3" xfId="42776"/>
    <cellStyle name="Calculation 3 8 5 2 4" xfId="19823"/>
    <cellStyle name="Calculation 3 8 5 3" xfId="25706"/>
    <cellStyle name="Calculation 3 8 5 4" xfId="36613"/>
    <cellStyle name="Calculation 3 8 5 5" xfId="13660"/>
    <cellStyle name="Calculation 3 8 6" xfId="1977"/>
    <cellStyle name="Calculation 3 8 6 2" xfId="8111"/>
    <cellStyle name="Calculation 3 8 6 2 2" xfId="31938"/>
    <cellStyle name="Calculation 3 8 6 2 3" xfId="42977"/>
    <cellStyle name="Calculation 3 8 6 2 4" xfId="20024"/>
    <cellStyle name="Calculation 3 8 6 3" xfId="25930"/>
    <cellStyle name="Calculation 3 8 6 4" xfId="36844"/>
    <cellStyle name="Calculation 3 8 6 5" xfId="13891"/>
    <cellStyle name="Calculation 3 8 7" xfId="2202"/>
    <cellStyle name="Calculation 3 8 7 2" xfId="8302"/>
    <cellStyle name="Calculation 3 8 7 2 2" xfId="32129"/>
    <cellStyle name="Calculation 3 8 7 2 3" xfId="43168"/>
    <cellStyle name="Calculation 3 8 7 2 4" xfId="20215"/>
    <cellStyle name="Calculation 3 8 7 3" xfId="26148"/>
    <cellStyle name="Calculation 3 8 7 4" xfId="37069"/>
    <cellStyle name="Calculation 3 8 7 5" xfId="14116"/>
    <cellStyle name="Calculation 3 8 8" xfId="2416"/>
    <cellStyle name="Calculation 3 8 8 2" xfId="8488"/>
    <cellStyle name="Calculation 3 8 8 2 2" xfId="32315"/>
    <cellStyle name="Calculation 3 8 8 2 3" xfId="43354"/>
    <cellStyle name="Calculation 3 8 8 2 4" xfId="20401"/>
    <cellStyle name="Calculation 3 8 8 3" xfId="26356"/>
    <cellStyle name="Calculation 3 8 8 4" xfId="37283"/>
    <cellStyle name="Calculation 3 8 8 5" xfId="14330"/>
    <cellStyle name="Calculation 3 8 9" xfId="2639"/>
    <cellStyle name="Calculation 3 8 9 2" xfId="8678"/>
    <cellStyle name="Calculation 3 8 9 2 2" xfId="32505"/>
    <cellStyle name="Calculation 3 8 9 2 3" xfId="43544"/>
    <cellStyle name="Calculation 3 8 9 2 4" xfId="20591"/>
    <cellStyle name="Calculation 3 8 9 3" xfId="26574"/>
    <cellStyle name="Calculation 3 8 9 4" xfId="37506"/>
    <cellStyle name="Calculation 3 8 9 5" xfId="14553"/>
    <cellStyle name="Calculation 3 9" xfId="612"/>
    <cellStyle name="Calculation 3 9 2" xfId="6919"/>
    <cellStyle name="Calculation 3 9 2 2" xfId="30746"/>
    <cellStyle name="Calculation 3 9 2 3" xfId="41785"/>
    <cellStyle name="Calculation 3 9 2 4" xfId="18832"/>
    <cellStyle name="Calculation 3 9 3" xfId="24603"/>
    <cellStyle name="Calculation 3 9 4" xfId="25147"/>
    <cellStyle name="Calculation 3 9 5" xfId="12526"/>
    <cellStyle name="Check Cell 2" xfId="75"/>
    <cellStyle name="Check Cell 3" xfId="209"/>
    <cellStyle name="Comma 2" xfId="4"/>
    <cellStyle name="Comma 2 2" xfId="32"/>
    <cellStyle name="Currency 2" xfId="5"/>
    <cellStyle name="Currency 2 2" xfId="6"/>
    <cellStyle name="Currency 2 2 2" xfId="7"/>
    <cellStyle name="Currency 2 2 2 2" xfId="8"/>
    <cellStyle name="Currency 2 2 2 2 2" xfId="29"/>
    <cellStyle name="Currency 2 2 2 2 2 2" xfId="405"/>
    <cellStyle name="Currency 2 2 2 3" xfId="33"/>
    <cellStyle name="Currency 3" xfId="9"/>
    <cellStyle name="Currency 3 2" xfId="10"/>
    <cellStyle name="Currency 3 2 2" xfId="11"/>
    <cellStyle name="Currency 4" xfId="12"/>
    <cellStyle name="Currency 4 2" xfId="13"/>
    <cellStyle name="Currency 4 2 2" xfId="14"/>
    <cellStyle name="Currency 4 2 2 2" xfId="6810"/>
    <cellStyle name="Currency 4 3" xfId="104"/>
    <cellStyle name="Currency 5" xfId="28"/>
    <cellStyle name="Currency 5 2" xfId="34"/>
    <cellStyle name="Currency 6" xfId="35"/>
    <cellStyle name="Euro" xfId="105"/>
    <cellStyle name="Explanatory Text 2" xfId="76"/>
    <cellStyle name="Explanatory Text 3" xfId="210"/>
    <cellStyle name="Good 2" xfId="77"/>
    <cellStyle name="Good 3" xfId="211"/>
    <cellStyle name="Heading 1 2" xfId="78"/>
    <cellStyle name="Heading 1 3" xfId="212"/>
    <cellStyle name="Heading 2 2" xfId="79"/>
    <cellStyle name="Heading 2 3" xfId="213"/>
    <cellStyle name="Heading 3 2" xfId="80"/>
    <cellStyle name="Heading 3 3" xfId="214"/>
    <cellStyle name="Heading 3 3 10" xfId="934"/>
    <cellStyle name="Heading 3 3 10 2" xfId="25353"/>
    <cellStyle name="Heading 3 3 10 3" xfId="12848"/>
    <cellStyle name="Heading 3 3 11" xfId="1038"/>
    <cellStyle name="Heading 3 3 11 2" xfId="27261"/>
    <cellStyle name="Heading 3 3 11 3" xfId="12952"/>
    <cellStyle name="Heading 3 3 12" xfId="1262"/>
    <cellStyle name="Heading 3 3 12 2" xfId="36129"/>
    <cellStyle name="Heading 3 3 12 3" xfId="13176"/>
    <cellStyle name="Heading 3 3 13" xfId="1479"/>
    <cellStyle name="Heading 3 3 13 2" xfId="36346"/>
    <cellStyle name="Heading 3 3 13 3" xfId="13393"/>
    <cellStyle name="Heading 3 3 14" xfId="993"/>
    <cellStyle name="Heading 3 3 14 2" xfId="27422"/>
    <cellStyle name="Heading 3 3 14 3" xfId="12907"/>
    <cellStyle name="Heading 3 3 15" xfId="942"/>
    <cellStyle name="Heading 3 3 15 2" xfId="25146"/>
    <cellStyle name="Heading 3 3 15 3" xfId="12856"/>
    <cellStyle name="Heading 3 3 16" xfId="2144"/>
    <cellStyle name="Heading 3 3 16 2" xfId="37011"/>
    <cellStyle name="Heading 3 3 16 3" xfId="14058"/>
    <cellStyle name="Heading 3 3 17" xfId="2375"/>
    <cellStyle name="Heading 3 3 17 2" xfId="37242"/>
    <cellStyle name="Heading 3 3 17 3" xfId="14289"/>
    <cellStyle name="Heading 3 3 18" xfId="873"/>
    <cellStyle name="Heading 3 3 18 2" xfId="24415"/>
    <cellStyle name="Heading 3 3 18 3" xfId="12787"/>
    <cellStyle name="Heading 3 3 19" xfId="901"/>
    <cellStyle name="Heading 3 3 19 2" xfId="26417"/>
    <cellStyle name="Heading 3 3 19 3" xfId="12815"/>
    <cellStyle name="Heading 3 3 2" xfId="392"/>
    <cellStyle name="Heading 3 3 2 10" xfId="2153"/>
    <cellStyle name="Heading 3 3 2 10 2" xfId="37020"/>
    <cellStyle name="Heading 3 3 2 10 3" xfId="14067"/>
    <cellStyle name="Heading 3 3 2 11" xfId="994"/>
    <cellStyle name="Heading 3 3 2 11 2" xfId="27183"/>
    <cellStyle name="Heading 3 3 2 11 3" xfId="12908"/>
    <cellStyle name="Heading 3 3 2 12" xfId="2594"/>
    <cellStyle name="Heading 3 3 2 12 2" xfId="37461"/>
    <cellStyle name="Heading 3 3 2 12 3" xfId="14508"/>
    <cellStyle name="Heading 3 3 2 13" xfId="1018"/>
    <cellStyle name="Heading 3 3 2 13 2" xfId="29653"/>
    <cellStyle name="Heading 3 3 2 13 3" xfId="12932"/>
    <cellStyle name="Heading 3 3 2 14" xfId="3055"/>
    <cellStyle name="Heading 3 3 2 14 2" xfId="37922"/>
    <cellStyle name="Heading 3 3 2 14 3" xfId="14969"/>
    <cellStyle name="Heading 3 3 2 15" xfId="3298"/>
    <cellStyle name="Heading 3 3 2 15 2" xfId="38165"/>
    <cellStyle name="Heading 3 3 2 15 3" xfId="15212"/>
    <cellStyle name="Heading 3 3 2 16" xfId="3545"/>
    <cellStyle name="Heading 3 3 2 16 2" xfId="38412"/>
    <cellStyle name="Heading 3 3 2 16 3" xfId="15459"/>
    <cellStyle name="Heading 3 3 2 17" xfId="3792"/>
    <cellStyle name="Heading 3 3 2 17 2" xfId="38659"/>
    <cellStyle name="Heading 3 3 2 17 3" xfId="15706"/>
    <cellStyle name="Heading 3 3 2 18" xfId="4036"/>
    <cellStyle name="Heading 3 3 2 18 2" xfId="38903"/>
    <cellStyle name="Heading 3 3 2 18 3" xfId="15950"/>
    <cellStyle name="Heading 3 3 2 19" xfId="4279"/>
    <cellStyle name="Heading 3 3 2 19 2" xfId="39146"/>
    <cellStyle name="Heading 3 3 2 19 3" xfId="16193"/>
    <cellStyle name="Heading 3 3 2 2" xfId="434"/>
    <cellStyle name="Heading 3 3 2 2 10" xfId="2404"/>
    <cellStyle name="Heading 3 3 2 2 10 2" xfId="37271"/>
    <cellStyle name="Heading 3 3 2 2 10 3" xfId="14318"/>
    <cellStyle name="Heading 3 3 2 2 11" xfId="2627"/>
    <cellStyle name="Heading 3 3 2 2 11 2" xfId="37494"/>
    <cellStyle name="Heading 3 3 2 2 11 3" xfId="14541"/>
    <cellStyle name="Heading 3 3 2 2 12" xfId="2828"/>
    <cellStyle name="Heading 3 3 2 2 12 2" xfId="37695"/>
    <cellStyle name="Heading 3 3 2 2 12 3" xfId="14742"/>
    <cellStyle name="Heading 3 3 2 2 13" xfId="3096"/>
    <cellStyle name="Heading 3 3 2 2 13 2" xfId="37963"/>
    <cellStyle name="Heading 3 3 2 2 13 3" xfId="15010"/>
    <cellStyle name="Heading 3 3 2 2 14" xfId="3340"/>
    <cellStyle name="Heading 3 3 2 2 14 2" xfId="38207"/>
    <cellStyle name="Heading 3 3 2 2 14 3" xfId="15254"/>
    <cellStyle name="Heading 3 3 2 2 15" xfId="3585"/>
    <cellStyle name="Heading 3 3 2 2 15 2" xfId="38452"/>
    <cellStyle name="Heading 3 3 2 2 15 3" xfId="15499"/>
    <cellStyle name="Heading 3 3 2 2 16" xfId="3833"/>
    <cellStyle name="Heading 3 3 2 2 16 2" xfId="38700"/>
    <cellStyle name="Heading 3 3 2 2 16 3" xfId="15747"/>
    <cellStyle name="Heading 3 3 2 2 17" xfId="4077"/>
    <cellStyle name="Heading 3 3 2 2 17 2" xfId="38944"/>
    <cellStyle name="Heading 3 3 2 2 17 3" xfId="15991"/>
    <cellStyle name="Heading 3 3 2 2 18" xfId="4319"/>
    <cellStyle name="Heading 3 3 2 2 18 2" xfId="39186"/>
    <cellStyle name="Heading 3 3 2 2 18 3" xfId="16233"/>
    <cellStyle name="Heading 3 3 2 2 19" xfId="4540"/>
    <cellStyle name="Heading 3 3 2 2 19 2" xfId="39407"/>
    <cellStyle name="Heading 3 3 2 2 19 3" xfId="16454"/>
    <cellStyle name="Heading 3 3 2 2 2" xfId="555"/>
    <cellStyle name="Heading 3 3 2 2 2 10" xfId="2949"/>
    <cellStyle name="Heading 3 3 2 2 2 10 2" xfId="37816"/>
    <cellStyle name="Heading 3 3 2 2 2 10 3" xfId="14863"/>
    <cellStyle name="Heading 3 3 2 2 2 11" xfId="3217"/>
    <cellStyle name="Heading 3 3 2 2 2 11 2" xfId="38084"/>
    <cellStyle name="Heading 3 3 2 2 2 11 3" xfId="15131"/>
    <cellStyle name="Heading 3 3 2 2 2 12" xfId="3461"/>
    <cellStyle name="Heading 3 3 2 2 2 12 2" xfId="38328"/>
    <cellStyle name="Heading 3 3 2 2 2 12 3" xfId="15375"/>
    <cellStyle name="Heading 3 3 2 2 2 13" xfId="3706"/>
    <cellStyle name="Heading 3 3 2 2 2 13 2" xfId="38573"/>
    <cellStyle name="Heading 3 3 2 2 2 13 3" xfId="15620"/>
    <cellStyle name="Heading 3 3 2 2 2 14" xfId="3954"/>
    <cellStyle name="Heading 3 3 2 2 2 14 2" xfId="38821"/>
    <cellStyle name="Heading 3 3 2 2 2 14 3" xfId="15868"/>
    <cellStyle name="Heading 3 3 2 2 2 15" xfId="4198"/>
    <cellStyle name="Heading 3 3 2 2 2 15 2" xfId="39065"/>
    <cellStyle name="Heading 3 3 2 2 2 15 3" xfId="16112"/>
    <cellStyle name="Heading 3 3 2 2 2 16" xfId="4440"/>
    <cellStyle name="Heading 3 3 2 2 2 16 2" xfId="39307"/>
    <cellStyle name="Heading 3 3 2 2 2 16 3" xfId="16354"/>
    <cellStyle name="Heading 3 3 2 2 2 17" xfId="4661"/>
    <cellStyle name="Heading 3 3 2 2 2 17 2" xfId="39528"/>
    <cellStyle name="Heading 3 3 2 2 2 17 3" xfId="16575"/>
    <cellStyle name="Heading 3 3 2 2 2 18" xfId="4871"/>
    <cellStyle name="Heading 3 3 2 2 2 18 2" xfId="39738"/>
    <cellStyle name="Heading 3 3 2 2 2 18 3" xfId="16785"/>
    <cellStyle name="Heading 3 3 2 2 2 19" xfId="5106"/>
    <cellStyle name="Heading 3 3 2 2 2 19 2" xfId="39973"/>
    <cellStyle name="Heading 3 3 2 2 2 19 3" xfId="17020"/>
    <cellStyle name="Heading 3 3 2 2 2 2" xfId="1199"/>
    <cellStyle name="Heading 3 3 2 2 2 2 2" xfId="24333"/>
    <cellStyle name="Heading 3 3 2 2 2 2 3" xfId="13113"/>
    <cellStyle name="Heading 3 3 2 2 2 20" xfId="5327"/>
    <cellStyle name="Heading 3 3 2 2 2 20 2" xfId="40194"/>
    <cellStyle name="Heading 3 3 2 2 2 20 3" xfId="17241"/>
    <cellStyle name="Heading 3 3 2 2 2 21" xfId="5560"/>
    <cellStyle name="Heading 3 3 2 2 2 21 2" xfId="40427"/>
    <cellStyle name="Heading 3 3 2 2 2 21 3" xfId="17474"/>
    <cellStyle name="Heading 3 3 2 2 2 22" xfId="5793"/>
    <cellStyle name="Heading 3 3 2 2 2 22 2" xfId="40660"/>
    <cellStyle name="Heading 3 3 2 2 2 22 3" xfId="17707"/>
    <cellStyle name="Heading 3 3 2 2 2 23" xfId="6010"/>
    <cellStyle name="Heading 3 3 2 2 2 23 2" xfId="40877"/>
    <cellStyle name="Heading 3 3 2 2 2 23 3" xfId="17924"/>
    <cellStyle name="Heading 3 3 2 2 2 24" xfId="6218"/>
    <cellStyle name="Heading 3 3 2 2 2 24 2" xfId="41085"/>
    <cellStyle name="Heading 3 3 2 2 2 24 3" xfId="18132"/>
    <cellStyle name="Heading 3 3 2 2 2 25" xfId="6438"/>
    <cellStyle name="Heading 3 3 2 2 2 25 2" xfId="41305"/>
    <cellStyle name="Heading 3 3 2 2 2 25 3" xfId="18352"/>
    <cellStyle name="Heading 3 3 2 2 2 26" xfId="6664"/>
    <cellStyle name="Heading 3 3 2 2 2 26 2" xfId="41531"/>
    <cellStyle name="Heading 3 3 2 2 2 26 3" xfId="18578"/>
    <cellStyle name="Heading 3 3 2 2 2 27" xfId="28159"/>
    <cellStyle name="Heading 3 3 2 2 2 28" xfId="12469"/>
    <cellStyle name="Heading 3 3 2 2 2 3" xfId="1412"/>
    <cellStyle name="Heading 3 3 2 2 2 3 2" xfId="36279"/>
    <cellStyle name="Heading 3 3 2 2 2 3 3" xfId="13326"/>
    <cellStyle name="Heading 3 3 2 2 2 4" xfId="1644"/>
    <cellStyle name="Heading 3 3 2 2 2 4 2" xfId="36511"/>
    <cellStyle name="Heading 3 3 2 2 2 4 3" xfId="13558"/>
    <cellStyle name="Heading 3 3 2 2 2 5" xfId="1855"/>
    <cellStyle name="Heading 3 3 2 2 2 5 2" xfId="36722"/>
    <cellStyle name="Heading 3 3 2 2 2 5 3" xfId="13769"/>
    <cellStyle name="Heading 3 3 2 2 2 6" xfId="2086"/>
    <cellStyle name="Heading 3 3 2 2 2 6 2" xfId="36953"/>
    <cellStyle name="Heading 3 3 2 2 2 6 3" xfId="14000"/>
    <cellStyle name="Heading 3 3 2 2 2 7" xfId="2311"/>
    <cellStyle name="Heading 3 3 2 2 2 7 2" xfId="37178"/>
    <cellStyle name="Heading 3 3 2 2 2 7 3" xfId="14225"/>
    <cellStyle name="Heading 3 3 2 2 2 8" xfId="2525"/>
    <cellStyle name="Heading 3 3 2 2 2 8 2" xfId="37392"/>
    <cellStyle name="Heading 3 3 2 2 2 8 3" xfId="14439"/>
    <cellStyle name="Heading 3 3 2 2 2 9" xfId="2743"/>
    <cellStyle name="Heading 3 3 2 2 2 9 2" xfId="37610"/>
    <cellStyle name="Heading 3 3 2 2 2 9 3" xfId="14657"/>
    <cellStyle name="Heading 3 3 2 2 20" xfId="4750"/>
    <cellStyle name="Heading 3 3 2 2 20 2" xfId="39617"/>
    <cellStyle name="Heading 3 3 2 2 20 3" xfId="16664"/>
    <cellStyle name="Heading 3 3 2 2 21" xfId="4985"/>
    <cellStyle name="Heading 3 3 2 2 21 2" xfId="39852"/>
    <cellStyle name="Heading 3 3 2 2 21 3" xfId="16899"/>
    <cellStyle name="Heading 3 3 2 2 22" xfId="5206"/>
    <cellStyle name="Heading 3 3 2 2 22 2" xfId="40073"/>
    <cellStyle name="Heading 3 3 2 2 22 3" xfId="17120"/>
    <cellStyle name="Heading 3 3 2 2 23" xfId="5439"/>
    <cellStyle name="Heading 3 3 2 2 23 2" xfId="40306"/>
    <cellStyle name="Heading 3 3 2 2 23 3" xfId="17353"/>
    <cellStyle name="Heading 3 3 2 2 24" xfId="5672"/>
    <cellStyle name="Heading 3 3 2 2 24 2" xfId="40539"/>
    <cellStyle name="Heading 3 3 2 2 24 3" xfId="17586"/>
    <cellStyle name="Heading 3 3 2 2 25" xfId="5889"/>
    <cellStyle name="Heading 3 3 2 2 25 2" xfId="40756"/>
    <cellStyle name="Heading 3 3 2 2 25 3" xfId="17803"/>
    <cellStyle name="Heading 3 3 2 2 26" xfId="6097"/>
    <cellStyle name="Heading 3 3 2 2 26 2" xfId="40964"/>
    <cellStyle name="Heading 3 3 2 2 26 3" xfId="18011"/>
    <cellStyle name="Heading 3 3 2 2 27" xfId="6317"/>
    <cellStyle name="Heading 3 3 2 2 27 2" xfId="41184"/>
    <cellStyle name="Heading 3 3 2 2 27 3" xfId="18231"/>
    <cellStyle name="Heading 3 3 2 2 28" xfId="6552"/>
    <cellStyle name="Heading 3 3 2 2 28 2" xfId="41419"/>
    <cellStyle name="Heading 3 3 2 2 28 3" xfId="18466"/>
    <cellStyle name="Heading 3 3 2 2 29" xfId="6753"/>
    <cellStyle name="Heading 3 3 2 2 29 2" xfId="41620"/>
    <cellStyle name="Heading 3 3 2 2 29 3" xfId="18667"/>
    <cellStyle name="Heading 3 3 2 2 3" xfId="600"/>
    <cellStyle name="Heading 3 3 2 2 3 10" xfId="2994"/>
    <cellStyle name="Heading 3 3 2 2 3 10 2" xfId="37861"/>
    <cellStyle name="Heading 3 3 2 2 3 10 3" xfId="14908"/>
    <cellStyle name="Heading 3 3 2 2 3 11" xfId="3262"/>
    <cellStyle name="Heading 3 3 2 2 3 11 2" xfId="38129"/>
    <cellStyle name="Heading 3 3 2 2 3 11 3" xfId="15176"/>
    <cellStyle name="Heading 3 3 2 2 3 12" xfId="3506"/>
    <cellStyle name="Heading 3 3 2 2 3 12 2" xfId="38373"/>
    <cellStyle name="Heading 3 3 2 2 3 12 3" xfId="15420"/>
    <cellStyle name="Heading 3 3 2 2 3 13" xfId="3751"/>
    <cellStyle name="Heading 3 3 2 2 3 13 2" xfId="38618"/>
    <cellStyle name="Heading 3 3 2 2 3 13 3" xfId="15665"/>
    <cellStyle name="Heading 3 3 2 2 3 14" xfId="3999"/>
    <cellStyle name="Heading 3 3 2 2 3 14 2" xfId="38866"/>
    <cellStyle name="Heading 3 3 2 2 3 14 3" xfId="15913"/>
    <cellStyle name="Heading 3 3 2 2 3 15" xfId="4243"/>
    <cellStyle name="Heading 3 3 2 2 3 15 2" xfId="39110"/>
    <cellStyle name="Heading 3 3 2 2 3 15 3" xfId="16157"/>
    <cellStyle name="Heading 3 3 2 2 3 16" xfId="4485"/>
    <cellStyle name="Heading 3 3 2 2 3 16 2" xfId="39352"/>
    <cellStyle name="Heading 3 3 2 2 3 16 3" xfId="16399"/>
    <cellStyle name="Heading 3 3 2 2 3 17" xfId="4706"/>
    <cellStyle name="Heading 3 3 2 2 3 17 2" xfId="39573"/>
    <cellStyle name="Heading 3 3 2 2 3 17 3" xfId="16620"/>
    <cellStyle name="Heading 3 3 2 2 3 18" xfId="4916"/>
    <cellStyle name="Heading 3 3 2 2 3 18 2" xfId="39783"/>
    <cellStyle name="Heading 3 3 2 2 3 18 3" xfId="16830"/>
    <cellStyle name="Heading 3 3 2 2 3 19" xfId="5151"/>
    <cellStyle name="Heading 3 3 2 2 3 19 2" xfId="40018"/>
    <cellStyle name="Heading 3 3 2 2 3 19 3" xfId="17065"/>
    <cellStyle name="Heading 3 3 2 2 3 2" xfId="1244"/>
    <cellStyle name="Heading 3 3 2 2 3 2 2" xfId="36111"/>
    <cellStyle name="Heading 3 3 2 2 3 2 3" xfId="13158"/>
    <cellStyle name="Heading 3 3 2 2 3 20" xfId="5372"/>
    <cellStyle name="Heading 3 3 2 2 3 20 2" xfId="40239"/>
    <cellStyle name="Heading 3 3 2 2 3 20 3" xfId="17286"/>
    <cellStyle name="Heading 3 3 2 2 3 21" xfId="5605"/>
    <cellStyle name="Heading 3 3 2 2 3 21 2" xfId="40472"/>
    <cellStyle name="Heading 3 3 2 2 3 21 3" xfId="17519"/>
    <cellStyle name="Heading 3 3 2 2 3 22" xfId="5838"/>
    <cellStyle name="Heading 3 3 2 2 3 22 2" xfId="40705"/>
    <cellStyle name="Heading 3 3 2 2 3 22 3" xfId="17752"/>
    <cellStyle name="Heading 3 3 2 2 3 23" xfId="6055"/>
    <cellStyle name="Heading 3 3 2 2 3 23 2" xfId="40922"/>
    <cellStyle name="Heading 3 3 2 2 3 23 3" xfId="17969"/>
    <cellStyle name="Heading 3 3 2 2 3 24" xfId="6263"/>
    <cellStyle name="Heading 3 3 2 2 3 24 2" xfId="41130"/>
    <cellStyle name="Heading 3 3 2 2 3 24 3" xfId="18177"/>
    <cellStyle name="Heading 3 3 2 2 3 25" xfId="6483"/>
    <cellStyle name="Heading 3 3 2 2 3 25 2" xfId="41350"/>
    <cellStyle name="Heading 3 3 2 2 3 25 3" xfId="18397"/>
    <cellStyle name="Heading 3 3 2 2 3 26" xfId="6709"/>
    <cellStyle name="Heading 3 3 2 2 3 26 2" xfId="41576"/>
    <cellStyle name="Heading 3 3 2 2 3 26 3" xfId="18623"/>
    <cellStyle name="Heading 3 3 2 2 3 27" xfId="26224"/>
    <cellStyle name="Heading 3 3 2 2 3 28" xfId="12514"/>
    <cellStyle name="Heading 3 3 2 2 3 3" xfId="1457"/>
    <cellStyle name="Heading 3 3 2 2 3 3 2" xfId="36324"/>
    <cellStyle name="Heading 3 3 2 2 3 3 3" xfId="13371"/>
    <cellStyle name="Heading 3 3 2 2 3 4" xfId="1689"/>
    <cellStyle name="Heading 3 3 2 2 3 4 2" xfId="36556"/>
    <cellStyle name="Heading 3 3 2 2 3 4 3" xfId="13603"/>
    <cellStyle name="Heading 3 3 2 2 3 5" xfId="1900"/>
    <cellStyle name="Heading 3 3 2 2 3 5 2" xfId="36767"/>
    <cellStyle name="Heading 3 3 2 2 3 5 3" xfId="13814"/>
    <cellStyle name="Heading 3 3 2 2 3 6" xfId="2131"/>
    <cellStyle name="Heading 3 3 2 2 3 6 2" xfId="36998"/>
    <cellStyle name="Heading 3 3 2 2 3 6 3" xfId="14045"/>
    <cellStyle name="Heading 3 3 2 2 3 7" xfId="2356"/>
    <cellStyle name="Heading 3 3 2 2 3 7 2" xfId="37223"/>
    <cellStyle name="Heading 3 3 2 2 3 7 3" xfId="14270"/>
    <cellStyle name="Heading 3 3 2 2 3 8" xfId="2570"/>
    <cellStyle name="Heading 3 3 2 2 3 8 2" xfId="37437"/>
    <cellStyle name="Heading 3 3 2 2 3 8 3" xfId="14484"/>
    <cellStyle name="Heading 3 3 2 2 3 9" xfId="2788"/>
    <cellStyle name="Heading 3 3 2 2 3 9 2" xfId="37655"/>
    <cellStyle name="Heading 3 3 2 2 3 9 3" xfId="14702"/>
    <cellStyle name="Heading 3 3 2 2 30" xfId="6798"/>
    <cellStyle name="Heading 3 3 2 2 30 2" xfId="41665"/>
    <cellStyle name="Heading 3 3 2 2 30 3" xfId="18712"/>
    <cellStyle name="Heading 3 3 2 2 31" xfId="27337"/>
    <cellStyle name="Heading 3 3 2 2 32" xfId="12348"/>
    <cellStyle name="Heading 3 3 2 2 4" xfId="1078"/>
    <cellStyle name="Heading 3 3 2 2 4 2" xfId="24204"/>
    <cellStyle name="Heading 3 3 2 2 4 3" xfId="12992"/>
    <cellStyle name="Heading 3 3 2 2 5" xfId="1291"/>
    <cellStyle name="Heading 3 3 2 2 5 2" xfId="36158"/>
    <cellStyle name="Heading 3 3 2 2 5 3" xfId="13205"/>
    <cellStyle name="Heading 3 3 2 2 6" xfId="1523"/>
    <cellStyle name="Heading 3 3 2 2 6 2" xfId="36390"/>
    <cellStyle name="Heading 3 3 2 2 6 3" xfId="13437"/>
    <cellStyle name="Heading 3 3 2 2 7" xfId="1734"/>
    <cellStyle name="Heading 3 3 2 2 7 2" xfId="36601"/>
    <cellStyle name="Heading 3 3 2 2 7 3" xfId="13648"/>
    <cellStyle name="Heading 3 3 2 2 8" xfId="1965"/>
    <cellStyle name="Heading 3 3 2 2 8 2" xfId="36832"/>
    <cellStyle name="Heading 3 3 2 2 8 3" xfId="13879"/>
    <cellStyle name="Heading 3 3 2 2 9" xfId="2190"/>
    <cellStyle name="Heading 3 3 2 2 9 2" xfId="37057"/>
    <cellStyle name="Heading 3 3 2 2 9 3" xfId="14104"/>
    <cellStyle name="Heading 3 3 2 20" xfId="4508"/>
    <cellStyle name="Heading 3 3 2 20 2" xfId="39375"/>
    <cellStyle name="Heading 3 3 2 20 3" xfId="16422"/>
    <cellStyle name="Heading 3 3 2 21" xfId="3025"/>
    <cellStyle name="Heading 3 3 2 21 2" xfId="37892"/>
    <cellStyle name="Heading 3 3 2 21 3" xfId="14939"/>
    <cellStyle name="Heading 3 3 2 22" xfId="4944"/>
    <cellStyle name="Heading 3 3 2 22 2" xfId="39811"/>
    <cellStyle name="Heading 3 3 2 22 3" xfId="16858"/>
    <cellStyle name="Heading 3 3 2 23" xfId="5171"/>
    <cellStyle name="Heading 3 3 2 23 2" xfId="40038"/>
    <cellStyle name="Heading 3 3 2 23 3" xfId="17085"/>
    <cellStyle name="Heading 3 3 2 24" xfId="5397"/>
    <cellStyle name="Heading 3 3 2 24 2" xfId="40264"/>
    <cellStyle name="Heading 3 3 2 24 3" xfId="17311"/>
    <cellStyle name="Heading 3 3 2 25" xfId="5633"/>
    <cellStyle name="Heading 3 3 2 25 2" xfId="40500"/>
    <cellStyle name="Heading 3 3 2 25 3" xfId="17547"/>
    <cellStyle name="Heading 3 3 2 26" xfId="5857"/>
    <cellStyle name="Heading 3 3 2 26 2" xfId="40724"/>
    <cellStyle name="Heading 3 3 2 26 3" xfId="17771"/>
    <cellStyle name="Heading 3 3 2 27" xfId="3012"/>
    <cellStyle name="Heading 3 3 2 27 2" xfId="37879"/>
    <cellStyle name="Heading 3 3 2 27 3" xfId="14926"/>
    <cellStyle name="Heading 3 3 2 28" xfId="6278"/>
    <cellStyle name="Heading 3 3 2 28 2" xfId="41145"/>
    <cellStyle name="Heading 3 3 2 28 3" xfId="18192"/>
    <cellStyle name="Heading 3 3 2 29" xfId="6513"/>
    <cellStyle name="Heading 3 3 2 29 2" xfId="41380"/>
    <cellStyle name="Heading 3 3 2 29 3" xfId="18427"/>
    <cellStyle name="Heading 3 3 2 3" xfId="525"/>
    <cellStyle name="Heading 3 3 2 3 10" xfId="2919"/>
    <cellStyle name="Heading 3 3 2 3 10 2" xfId="37786"/>
    <cellStyle name="Heading 3 3 2 3 10 3" xfId="14833"/>
    <cellStyle name="Heading 3 3 2 3 11" xfId="3187"/>
    <cellStyle name="Heading 3 3 2 3 11 2" xfId="38054"/>
    <cellStyle name="Heading 3 3 2 3 11 3" xfId="15101"/>
    <cellStyle name="Heading 3 3 2 3 12" xfId="3431"/>
    <cellStyle name="Heading 3 3 2 3 12 2" xfId="38298"/>
    <cellStyle name="Heading 3 3 2 3 12 3" xfId="15345"/>
    <cellStyle name="Heading 3 3 2 3 13" xfId="3676"/>
    <cellStyle name="Heading 3 3 2 3 13 2" xfId="38543"/>
    <cellStyle name="Heading 3 3 2 3 13 3" xfId="15590"/>
    <cellStyle name="Heading 3 3 2 3 14" xfId="3924"/>
    <cellStyle name="Heading 3 3 2 3 14 2" xfId="38791"/>
    <cellStyle name="Heading 3 3 2 3 14 3" xfId="15838"/>
    <cellStyle name="Heading 3 3 2 3 15" xfId="4168"/>
    <cellStyle name="Heading 3 3 2 3 15 2" xfId="39035"/>
    <cellStyle name="Heading 3 3 2 3 15 3" xfId="16082"/>
    <cellStyle name="Heading 3 3 2 3 16" xfId="4410"/>
    <cellStyle name="Heading 3 3 2 3 16 2" xfId="39277"/>
    <cellStyle name="Heading 3 3 2 3 16 3" xfId="16324"/>
    <cellStyle name="Heading 3 3 2 3 17" xfId="4631"/>
    <cellStyle name="Heading 3 3 2 3 17 2" xfId="39498"/>
    <cellStyle name="Heading 3 3 2 3 17 3" xfId="16545"/>
    <cellStyle name="Heading 3 3 2 3 18" xfId="4841"/>
    <cellStyle name="Heading 3 3 2 3 18 2" xfId="39708"/>
    <cellStyle name="Heading 3 3 2 3 18 3" xfId="16755"/>
    <cellStyle name="Heading 3 3 2 3 19" xfId="5076"/>
    <cellStyle name="Heading 3 3 2 3 19 2" xfId="39943"/>
    <cellStyle name="Heading 3 3 2 3 19 3" xfId="16990"/>
    <cellStyle name="Heading 3 3 2 3 2" xfId="1169"/>
    <cellStyle name="Heading 3 3 2 3 2 2" xfId="24217"/>
    <cellStyle name="Heading 3 3 2 3 2 3" xfId="13083"/>
    <cellStyle name="Heading 3 3 2 3 20" xfId="5297"/>
    <cellStyle name="Heading 3 3 2 3 20 2" xfId="40164"/>
    <cellStyle name="Heading 3 3 2 3 20 3" xfId="17211"/>
    <cellStyle name="Heading 3 3 2 3 21" xfId="5530"/>
    <cellStyle name="Heading 3 3 2 3 21 2" xfId="40397"/>
    <cellStyle name="Heading 3 3 2 3 21 3" xfId="17444"/>
    <cellStyle name="Heading 3 3 2 3 22" xfId="5763"/>
    <cellStyle name="Heading 3 3 2 3 22 2" xfId="40630"/>
    <cellStyle name="Heading 3 3 2 3 22 3" xfId="17677"/>
    <cellStyle name="Heading 3 3 2 3 23" xfId="5980"/>
    <cellStyle name="Heading 3 3 2 3 23 2" xfId="40847"/>
    <cellStyle name="Heading 3 3 2 3 23 3" xfId="17894"/>
    <cellStyle name="Heading 3 3 2 3 24" xfId="6188"/>
    <cellStyle name="Heading 3 3 2 3 24 2" xfId="41055"/>
    <cellStyle name="Heading 3 3 2 3 24 3" xfId="18102"/>
    <cellStyle name="Heading 3 3 2 3 25" xfId="6408"/>
    <cellStyle name="Heading 3 3 2 3 25 2" xfId="41275"/>
    <cellStyle name="Heading 3 3 2 3 25 3" xfId="18322"/>
    <cellStyle name="Heading 3 3 2 3 26" xfId="6634"/>
    <cellStyle name="Heading 3 3 2 3 26 2" xfId="41501"/>
    <cellStyle name="Heading 3 3 2 3 26 3" xfId="18548"/>
    <cellStyle name="Heading 3 3 2 3 27" xfId="29044"/>
    <cellStyle name="Heading 3 3 2 3 28" xfId="12439"/>
    <cellStyle name="Heading 3 3 2 3 3" xfId="1382"/>
    <cellStyle name="Heading 3 3 2 3 3 2" xfId="36249"/>
    <cellStyle name="Heading 3 3 2 3 3 3" xfId="13296"/>
    <cellStyle name="Heading 3 3 2 3 4" xfId="1614"/>
    <cellStyle name="Heading 3 3 2 3 4 2" xfId="36481"/>
    <cellStyle name="Heading 3 3 2 3 4 3" xfId="13528"/>
    <cellStyle name="Heading 3 3 2 3 5" xfId="1825"/>
    <cellStyle name="Heading 3 3 2 3 5 2" xfId="36692"/>
    <cellStyle name="Heading 3 3 2 3 5 3" xfId="13739"/>
    <cellStyle name="Heading 3 3 2 3 6" xfId="2056"/>
    <cellStyle name="Heading 3 3 2 3 6 2" xfId="36923"/>
    <cellStyle name="Heading 3 3 2 3 6 3" xfId="13970"/>
    <cellStyle name="Heading 3 3 2 3 7" xfId="2281"/>
    <cellStyle name="Heading 3 3 2 3 7 2" xfId="37148"/>
    <cellStyle name="Heading 3 3 2 3 7 3" xfId="14195"/>
    <cellStyle name="Heading 3 3 2 3 8" xfId="2495"/>
    <cellStyle name="Heading 3 3 2 3 8 2" xfId="37362"/>
    <cellStyle name="Heading 3 3 2 3 8 3" xfId="14409"/>
    <cellStyle name="Heading 3 3 2 3 9" xfId="2713"/>
    <cellStyle name="Heading 3 3 2 3 9 2" xfId="37580"/>
    <cellStyle name="Heading 3 3 2 3 9 3" xfId="14627"/>
    <cellStyle name="Heading 3 3 2 30" xfId="6723"/>
    <cellStyle name="Heading 3 3 2 30 2" xfId="41590"/>
    <cellStyle name="Heading 3 3 2 30 3" xfId="18637"/>
    <cellStyle name="Heading 3 3 2 31" xfId="5855"/>
    <cellStyle name="Heading 3 3 2 31 2" xfId="40722"/>
    <cellStyle name="Heading 3 3 2 31 3" xfId="17769"/>
    <cellStyle name="Heading 3 3 2 32" xfId="26322"/>
    <cellStyle name="Heading 3 3 2 33" xfId="12308"/>
    <cellStyle name="Heading 3 3 2 4" xfId="508"/>
    <cellStyle name="Heading 3 3 2 4 10" xfId="2902"/>
    <cellStyle name="Heading 3 3 2 4 10 2" xfId="37769"/>
    <cellStyle name="Heading 3 3 2 4 10 3" xfId="14816"/>
    <cellStyle name="Heading 3 3 2 4 11" xfId="3170"/>
    <cellStyle name="Heading 3 3 2 4 11 2" xfId="38037"/>
    <cellStyle name="Heading 3 3 2 4 11 3" xfId="15084"/>
    <cellStyle name="Heading 3 3 2 4 12" xfId="3414"/>
    <cellStyle name="Heading 3 3 2 4 12 2" xfId="38281"/>
    <cellStyle name="Heading 3 3 2 4 12 3" xfId="15328"/>
    <cellStyle name="Heading 3 3 2 4 13" xfId="3659"/>
    <cellStyle name="Heading 3 3 2 4 13 2" xfId="38526"/>
    <cellStyle name="Heading 3 3 2 4 13 3" xfId="15573"/>
    <cellStyle name="Heading 3 3 2 4 14" xfId="3907"/>
    <cellStyle name="Heading 3 3 2 4 14 2" xfId="38774"/>
    <cellStyle name="Heading 3 3 2 4 14 3" xfId="15821"/>
    <cellStyle name="Heading 3 3 2 4 15" xfId="4151"/>
    <cellStyle name="Heading 3 3 2 4 15 2" xfId="39018"/>
    <cellStyle name="Heading 3 3 2 4 15 3" xfId="16065"/>
    <cellStyle name="Heading 3 3 2 4 16" xfId="4393"/>
    <cellStyle name="Heading 3 3 2 4 16 2" xfId="39260"/>
    <cellStyle name="Heading 3 3 2 4 16 3" xfId="16307"/>
    <cellStyle name="Heading 3 3 2 4 17" xfId="4614"/>
    <cellStyle name="Heading 3 3 2 4 17 2" xfId="39481"/>
    <cellStyle name="Heading 3 3 2 4 17 3" xfId="16528"/>
    <cellStyle name="Heading 3 3 2 4 18" xfId="4824"/>
    <cellStyle name="Heading 3 3 2 4 18 2" xfId="39691"/>
    <cellStyle name="Heading 3 3 2 4 18 3" xfId="16738"/>
    <cellStyle name="Heading 3 3 2 4 19" xfId="5059"/>
    <cellStyle name="Heading 3 3 2 4 19 2" xfId="39926"/>
    <cellStyle name="Heading 3 3 2 4 19 3" xfId="16973"/>
    <cellStyle name="Heading 3 3 2 4 2" xfId="1152"/>
    <cellStyle name="Heading 3 3 2 4 2 2" xfId="24253"/>
    <cellStyle name="Heading 3 3 2 4 2 3" xfId="13066"/>
    <cellStyle name="Heading 3 3 2 4 20" xfId="5280"/>
    <cellStyle name="Heading 3 3 2 4 20 2" xfId="40147"/>
    <cellStyle name="Heading 3 3 2 4 20 3" xfId="17194"/>
    <cellStyle name="Heading 3 3 2 4 21" xfId="5513"/>
    <cellStyle name="Heading 3 3 2 4 21 2" xfId="40380"/>
    <cellStyle name="Heading 3 3 2 4 21 3" xfId="17427"/>
    <cellStyle name="Heading 3 3 2 4 22" xfId="5746"/>
    <cellStyle name="Heading 3 3 2 4 22 2" xfId="40613"/>
    <cellStyle name="Heading 3 3 2 4 22 3" xfId="17660"/>
    <cellStyle name="Heading 3 3 2 4 23" xfId="5963"/>
    <cellStyle name="Heading 3 3 2 4 23 2" xfId="40830"/>
    <cellStyle name="Heading 3 3 2 4 23 3" xfId="17877"/>
    <cellStyle name="Heading 3 3 2 4 24" xfId="6171"/>
    <cellStyle name="Heading 3 3 2 4 24 2" xfId="41038"/>
    <cellStyle name="Heading 3 3 2 4 24 3" xfId="18085"/>
    <cellStyle name="Heading 3 3 2 4 25" xfId="6391"/>
    <cellStyle name="Heading 3 3 2 4 25 2" xfId="41258"/>
    <cellStyle name="Heading 3 3 2 4 25 3" xfId="18305"/>
    <cellStyle name="Heading 3 3 2 4 26" xfId="6617"/>
    <cellStyle name="Heading 3 3 2 4 26 2" xfId="41484"/>
    <cellStyle name="Heading 3 3 2 4 26 3" xfId="18531"/>
    <cellStyle name="Heading 3 3 2 4 27" xfId="28722"/>
    <cellStyle name="Heading 3 3 2 4 28" xfId="12422"/>
    <cellStyle name="Heading 3 3 2 4 3" xfId="1365"/>
    <cellStyle name="Heading 3 3 2 4 3 2" xfId="36232"/>
    <cellStyle name="Heading 3 3 2 4 3 3" xfId="13279"/>
    <cellStyle name="Heading 3 3 2 4 4" xfId="1597"/>
    <cellStyle name="Heading 3 3 2 4 4 2" xfId="36464"/>
    <cellStyle name="Heading 3 3 2 4 4 3" xfId="13511"/>
    <cellStyle name="Heading 3 3 2 4 5" xfId="1808"/>
    <cellStyle name="Heading 3 3 2 4 5 2" xfId="36675"/>
    <cellStyle name="Heading 3 3 2 4 5 3" xfId="13722"/>
    <cellStyle name="Heading 3 3 2 4 6" xfId="2039"/>
    <cellStyle name="Heading 3 3 2 4 6 2" xfId="36906"/>
    <cellStyle name="Heading 3 3 2 4 6 3" xfId="13953"/>
    <cellStyle name="Heading 3 3 2 4 7" xfId="2264"/>
    <cellStyle name="Heading 3 3 2 4 7 2" xfId="37131"/>
    <cellStyle name="Heading 3 3 2 4 7 3" xfId="14178"/>
    <cellStyle name="Heading 3 3 2 4 8" xfId="2478"/>
    <cellStyle name="Heading 3 3 2 4 8 2" xfId="37345"/>
    <cellStyle name="Heading 3 3 2 4 8 3" xfId="14392"/>
    <cellStyle name="Heading 3 3 2 4 9" xfId="2696"/>
    <cellStyle name="Heading 3 3 2 4 9 2" xfId="37563"/>
    <cellStyle name="Heading 3 3 2 4 9 3" xfId="14610"/>
    <cellStyle name="Heading 3 3 2 5" xfId="1044"/>
    <cellStyle name="Heading 3 3 2 5 2" xfId="28181"/>
    <cellStyle name="Heading 3 3 2 5 3" xfId="12958"/>
    <cellStyle name="Heading 3 3 2 6" xfId="977"/>
    <cellStyle name="Heading 3 3 2 6 2" xfId="25426"/>
    <cellStyle name="Heading 3 3 2 6 3" xfId="12891"/>
    <cellStyle name="Heading 3 3 2 7" xfId="1486"/>
    <cellStyle name="Heading 3 3 2 7 2" xfId="36353"/>
    <cellStyle name="Heading 3 3 2 7 3" xfId="13400"/>
    <cellStyle name="Heading 3 3 2 8" xfId="999"/>
    <cellStyle name="Heading 3 3 2 8 2" xfId="30161"/>
    <cellStyle name="Heading 3 3 2 8 3" xfId="12913"/>
    <cellStyle name="Heading 3 3 2 9" xfId="1925"/>
    <cellStyle name="Heading 3 3 2 9 2" xfId="36792"/>
    <cellStyle name="Heading 3 3 2 9 3" xfId="13839"/>
    <cellStyle name="Heading 3 3 20" xfId="3067"/>
    <cellStyle name="Heading 3 3 20 2" xfId="37934"/>
    <cellStyle name="Heading 3 3 20 3" xfId="14981"/>
    <cellStyle name="Heading 3 3 21" xfId="923"/>
    <cellStyle name="Heading 3 3 21 2" xfId="27093"/>
    <cellStyle name="Heading 3 3 21 3" xfId="12837"/>
    <cellStyle name="Heading 3 3 22" xfId="3804"/>
    <cellStyle name="Heading 3 3 22 2" xfId="38671"/>
    <cellStyle name="Heading 3 3 22 3" xfId="15718"/>
    <cellStyle name="Heading 3 3 23" xfId="4048"/>
    <cellStyle name="Heading 3 3 23 2" xfId="38915"/>
    <cellStyle name="Heading 3 3 23 3" xfId="15962"/>
    <cellStyle name="Heading 3 3 24" xfId="917"/>
    <cellStyle name="Heading 3 3 24 2" xfId="28508"/>
    <cellStyle name="Heading 3 3 24 3" xfId="12831"/>
    <cellStyle name="Heading 3 3 25" xfId="2147"/>
    <cellStyle name="Heading 3 3 25 2" xfId="37014"/>
    <cellStyle name="Heading 3 3 25 3" xfId="14061"/>
    <cellStyle name="Heading 3 3 26" xfId="5410"/>
    <cellStyle name="Heading 3 3 26 2" xfId="40277"/>
    <cellStyle name="Heading 3 3 26 3" xfId="17324"/>
    <cellStyle name="Heading 3 3 27" xfId="5167"/>
    <cellStyle name="Heading 3 3 27 2" xfId="40034"/>
    <cellStyle name="Heading 3 3 27 3" xfId="17081"/>
    <cellStyle name="Heading 3 3 28" xfId="908"/>
    <cellStyle name="Heading 3 3 28 2" xfId="30233"/>
    <cellStyle name="Heading 3 3 28 3" xfId="12822"/>
    <cellStyle name="Heading 3 3 29" xfId="6721"/>
    <cellStyle name="Heading 3 3 29 2" xfId="41588"/>
    <cellStyle name="Heading 3 3 29 3" xfId="18635"/>
    <cellStyle name="Heading 3 3 3" xfId="376"/>
    <cellStyle name="Heading 3 3 3 10" xfId="2145"/>
    <cellStyle name="Heading 3 3 3 10 2" xfId="37012"/>
    <cellStyle name="Heading 3 3 3 10 3" xfId="14059"/>
    <cellStyle name="Heading 3 3 3 11" xfId="1482"/>
    <cellStyle name="Heading 3 3 3 11 2" xfId="36349"/>
    <cellStyle name="Heading 3 3 3 11 3" xfId="13396"/>
    <cellStyle name="Heading 3 3 3 12" xfId="2588"/>
    <cellStyle name="Heading 3 3 3 12 2" xfId="37455"/>
    <cellStyle name="Heading 3 3 3 12 3" xfId="14502"/>
    <cellStyle name="Heading 3 3 3 13" xfId="859"/>
    <cellStyle name="Heading 3 3 3 13 2" xfId="27363"/>
    <cellStyle name="Heading 3 3 3 13 3" xfId="12773"/>
    <cellStyle name="Heading 3 3 3 14" xfId="3039"/>
    <cellStyle name="Heading 3 3 3 14 2" xfId="37906"/>
    <cellStyle name="Heading 3 3 3 14 3" xfId="14953"/>
    <cellStyle name="Heading 3 3 3 15" xfId="3282"/>
    <cellStyle name="Heading 3 3 3 15 2" xfId="38149"/>
    <cellStyle name="Heading 3 3 3 15 3" xfId="15196"/>
    <cellStyle name="Heading 3 3 3 16" xfId="3529"/>
    <cellStyle name="Heading 3 3 3 16 2" xfId="38396"/>
    <cellStyle name="Heading 3 3 3 16 3" xfId="15443"/>
    <cellStyle name="Heading 3 3 3 17" xfId="3776"/>
    <cellStyle name="Heading 3 3 3 17 2" xfId="38643"/>
    <cellStyle name="Heading 3 3 3 17 3" xfId="15690"/>
    <cellStyle name="Heading 3 3 3 18" xfId="4020"/>
    <cellStyle name="Heading 3 3 3 18 2" xfId="38887"/>
    <cellStyle name="Heading 3 3 3 18 3" xfId="15934"/>
    <cellStyle name="Heading 3 3 3 19" xfId="4263"/>
    <cellStyle name="Heading 3 3 3 19 2" xfId="39130"/>
    <cellStyle name="Heading 3 3 3 19 3" xfId="16177"/>
    <cellStyle name="Heading 3 3 3 2" xfId="419"/>
    <cellStyle name="Heading 3 3 3 2 10" xfId="2389"/>
    <cellStyle name="Heading 3 3 3 2 10 2" xfId="37256"/>
    <cellStyle name="Heading 3 3 3 2 10 3" xfId="14303"/>
    <cellStyle name="Heading 3 3 3 2 11" xfId="2612"/>
    <cellStyle name="Heading 3 3 3 2 11 2" xfId="37479"/>
    <cellStyle name="Heading 3 3 3 2 11 3" xfId="14526"/>
    <cellStyle name="Heading 3 3 3 2 12" xfId="2813"/>
    <cellStyle name="Heading 3 3 3 2 12 2" xfId="37680"/>
    <cellStyle name="Heading 3 3 3 2 12 3" xfId="14727"/>
    <cellStyle name="Heading 3 3 3 2 13" xfId="3081"/>
    <cellStyle name="Heading 3 3 3 2 13 2" xfId="37948"/>
    <cellStyle name="Heading 3 3 3 2 13 3" xfId="14995"/>
    <cellStyle name="Heading 3 3 3 2 14" xfId="3325"/>
    <cellStyle name="Heading 3 3 3 2 14 2" xfId="38192"/>
    <cellStyle name="Heading 3 3 3 2 14 3" xfId="15239"/>
    <cellStyle name="Heading 3 3 3 2 15" xfId="3570"/>
    <cellStyle name="Heading 3 3 3 2 15 2" xfId="38437"/>
    <cellStyle name="Heading 3 3 3 2 15 3" xfId="15484"/>
    <cellStyle name="Heading 3 3 3 2 16" xfId="3818"/>
    <cellStyle name="Heading 3 3 3 2 16 2" xfId="38685"/>
    <cellStyle name="Heading 3 3 3 2 16 3" xfId="15732"/>
    <cellStyle name="Heading 3 3 3 2 17" xfId="4062"/>
    <cellStyle name="Heading 3 3 3 2 17 2" xfId="38929"/>
    <cellStyle name="Heading 3 3 3 2 17 3" xfId="15976"/>
    <cellStyle name="Heading 3 3 3 2 18" xfId="4304"/>
    <cellStyle name="Heading 3 3 3 2 18 2" xfId="39171"/>
    <cellStyle name="Heading 3 3 3 2 18 3" xfId="16218"/>
    <cellStyle name="Heading 3 3 3 2 19" xfId="4525"/>
    <cellStyle name="Heading 3 3 3 2 19 2" xfId="39392"/>
    <cellStyle name="Heading 3 3 3 2 19 3" xfId="16439"/>
    <cellStyle name="Heading 3 3 3 2 2" xfId="540"/>
    <cellStyle name="Heading 3 3 3 2 2 10" xfId="2934"/>
    <cellStyle name="Heading 3 3 3 2 2 10 2" xfId="37801"/>
    <cellStyle name="Heading 3 3 3 2 2 10 3" xfId="14848"/>
    <cellStyle name="Heading 3 3 3 2 2 11" xfId="3202"/>
    <cellStyle name="Heading 3 3 3 2 2 11 2" xfId="38069"/>
    <cellStyle name="Heading 3 3 3 2 2 11 3" xfId="15116"/>
    <cellStyle name="Heading 3 3 3 2 2 12" xfId="3446"/>
    <cellStyle name="Heading 3 3 3 2 2 12 2" xfId="38313"/>
    <cellStyle name="Heading 3 3 3 2 2 12 3" xfId="15360"/>
    <cellStyle name="Heading 3 3 3 2 2 13" xfId="3691"/>
    <cellStyle name="Heading 3 3 3 2 2 13 2" xfId="38558"/>
    <cellStyle name="Heading 3 3 3 2 2 13 3" xfId="15605"/>
    <cellStyle name="Heading 3 3 3 2 2 14" xfId="3939"/>
    <cellStyle name="Heading 3 3 3 2 2 14 2" xfId="38806"/>
    <cellStyle name="Heading 3 3 3 2 2 14 3" xfId="15853"/>
    <cellStyle name="Heading 3 3 3 2 2 15" xfId="4183"/>
    <cellStyle name="Heading 3 3 3 2 2 15 2" xfId="39050"/>
    <cellStyle name="Heading 3 3 3 2 2 15 3" xfId="16097"/>
    <cellStyle name="Heading 3 3 3 2 2 16" xfId="4425"/>
    <cellStyle name="Heading 3 3 3 2 2 16 2" xfId="39292"/>
    <cellStyle name="Heading 3 3 3 2 2 16 3" xfId="16339"/>
    <cellStyle name="Heading 3 3 3 2 2 17" xfId="4646"/>
    <cellStyle name="Heading 3 3 3 2 2 17 2" xfId="39513"/>
    <cellStyle name="Heading 3 3 3 2 2 17 3" xfId="16560"/>
    <cellStyle name="Heading 3 3 3 2 2 18" xfId="4856"/>
    <cellStyle name="Heading 3 3 3 2 2 18 2" xfId="39723"/>
    <cellStyle name="Heading 3 3 3 2 2 18 3" xfId="16770"/>
    <cellStyle name="Heading 3 3 3 2 2 19" xfId="5091"/>
    <cellStyle name="Heading 3 3 3 2 2 19 2" xfId="39958"/>
    <cellStyle name="Heading 3 3 3 2 2 19 3" xfId="17005"/>
    <cellStyle name="Heading 3 3 3 2 2 2" xfId="1184"/>
    <cellStyle name="Heading 3 3 3 2 2 2 2" xfId="24298"/>
    <cellStyle name="Heading 3 3 3 2 2 2 3" xfId="13098"/>
    <cellStyle name="Heading 3 3 3 2 2 20" xfId="5312"/>
    <cellStyle name="Heading 3 3 3 2 2 20 2" xfId="40179"/>
    <cellStyle name="Heading 3 3 3 2 2 20 3" xfId="17226"/>
    <cellStyle name="Heading 3 3 3 2 2 21" xfId="5545"/>
    <cellStyle name="Heading 3 3 3 2 2 21 2" xfId="40412"/>
    <cellStyle name="Heading 3 3 3 2 2 21 3" xfId="17459"/>
    <cellStyle name="Heading 3 3 3 2 2 22" xfId="5778"/>
    <cellStyle name="Heading 3 3 3 2 2 22 2" xfId="40645"/>
    <cellStyle name="Heading 3 3 3 2 2 22 3" xfId="17692"/>
    <cellStyle name="Heading 3 3 3 2 2 23" xfId="5995"/>
    <cellStyle name="Heading 3 3 3 2 2 23 2" xfId="40862"/>
    <cellStyle name="Heading 3 3 3 2 2 23 3" xfId="17909"/>
    <cellStyle name="Heading 3 3 3 2 2 24" xfId="6203"/>
    <cellStyle name="Heading 3 3 3 2 2 24 2" xfId="41070"/>
    <cellStyle name="Heading 3 3 3 2 2 24 3" xfId="18117"/>
    <cellStyle name="Heading 3 3 3 2 2 25" xfId="6423"/>
    <cellStyle name="Heading 3 3 3 2 2 25 2" xfId="41290"/>
    <cellStyle name="Heading 3 3 3 2 2 25 3" xfId="18337"/>
    <cellStyle name="Heading 3 3 3 2 2 26" xfId="6649"/>
    <cellStyle name="Heading 3 3 3 2 2 26 2" xfId="41516"/>
    <cellStyle name="Heading 3 3 3 2 2 26 3" xfId="18563"/>
    <cellStyle name="Heading 3 3 3 2 2 27" xfId="29393"/>
    <cellStyle name="Heading 3 3 3 2 2 28" xfId="12454"/>
    <cellStyle name="Heading 3 3 3 2 2 3" xfId="1397"/>
    <cellStyle name="Heading 3 3 3 2 2 3 2" xfId="36264"/>
    <cellStyle name="Heading 3 3 3 2 2 3 3" xfId="13311"/>
    <cellStyle name="Heading 3 3 3 2 2 4" xfId="1629"/>
    <cellStyle name="Heading 3 3 3 2 2 4 2" xfId="36496"/>
    <cellStyle name="Heading 3 3 3 2 2 4 3" xfId="13543"/>
    <cellStyle name="Heading 3 3 3 2 2 5" xfId="1840"/>
    <cellStyle name="Heading 3 3 3 2 2 5 2" xfId="36707"/>
    <cellStyle name="Heading 3 3 3 2 2 5 3" xfId="13754"/>
    <cellStyle name="Heading 3 3 3 2 2 6" xfId="2071"/>
    <cellStyle name="Heading 3 3 3 2 2 6 2" xfId="36938"/>
    <cellStyle name="Heading 3 3 3 2 2 6 3" xfId="13985"/>
    <cellStyle name="Heading 3 3 3 2 2 7" xfId="2296"/>
    <cellStyle name="Heading 3 3 3 2 2 7 2" xfId="37163"/>
    <cellStyle name="Heading 3 3 3 2 2 7 3" xfId="14210"/>
    <cellStyle name="Heading 3 3 3 2 2 8" xfId="2510"/>
    <cellStyle name="Heading 3 3 3 2 2 8 2" xfId="37377"/>
    <cellStyle name="Heading 3 3 3 2 2 8 3" xfId="14424"/>
    <cellStyle name="Heading 3 3 3 2 2 9" xfId="2728"/>
    <cellStyle name="Heading 3 3 3 2 2 9 2" xfId="37595"/>
    <cellStyle name="Heading 3 3 3 2 2 9 3" xfId="14642"/>
    <cellStyle name="Heading 3 3 3 2 20" xfId="4735"/>
    <cellStyle name="Heading 3 3 3 2 20 2" xfId="39602"/>
    <cellStyle name="Heading 3 3 3 2 20 3" xfId="16649"/>
    <cellStyle name="Heading 3 3 3 2 21" xfId="4970"/>
    <cellStyle name="Heading 3 3 3 2 21 2" xfId="39837"/>
    <cellStyle name="Heading 3 3 3 2 21 3" xfId="16884"/>
    <cellStyle name="Heading 3 3 3 2 22" xfId="5191"/>
    <cellStyle name="Heading 3 3 3 2 22 2" xfId="40058"/>
    <cellStyle name="Heading 3 3 3 2 22 3" xfId="17105"/>
    <cellStyle name="Heading 3 3 3 2 23" xfId="5424"/>
    <cellStyle name="Heading 3 3 3 2 23 2" xfId="40291"/>
    <cellStyle name="Heading 3 3 3 2 23 3" xfId="17338"/>
    <cellStyle name="Heading 3 3 3 2 24" xfId="5657"/>
    <cellStyle name="Heading 3 3 3 2 24 2" xfId="40524"/>
    <cellStyle name="Heading 3 3 3 2 24 3" xfId="17571"/>
    <cellStyle name="Heading 3 3 3 2 25" xfId="5874"/>
    <cellStyle name="Heading 3 3 3 2 25 2" xfId="40741"/>
    <cellStyle name="Heading 3 3 3 2 25 3" xfId="17788"/>
    <cellStyle name="Heading 3 3 3 2 26" xfId="6082"/>
    <cellStyle name="Heading 3 3 3 2 26 2" xfId="40949"/>
    <cellStyle name="Heading 3 3 3 2 26 3" xfId="17996"/>
    <cellStyle name="Heading 3 3 3 2 27" xfId="6302"/>
    <cellStyle name="Heading 3 3 3 2 27 2" xfId="41169"/>
    <cellStyle name="Heading 3 3 3 2 27 3" xfId="18216"/>
    <cellStyle name="Heading 3 3 3 2 28" xfId="6537"/>
    <cellStyle name="Heading 3 3 3 2 28 2" xfId="41404"/>
    <cellStyle name="Heading 3 3 3 2 28 3" xfId="18451"/>
    <cellStyle name="Heading 3 3 3 2 29" xfId="6738"/>
    <cellStyle name="Heading 3 3 3 2 29 2" xfId="41605"/>
    <cellStyle name="Heading 3 3 3 2 29 3" xfId="18652"/>
    <cellStyle name="Heading 3 3 3 2 3" xfId="585"/>
    <cellStyle name="Heading 3 3 3 2 3 10" xfId="2979"/>
    <cellStyle name="Heading 3 3 3 2 3 10 2" xfId="37846"/>
    <cellStyle name="Heading 3 3 3 2 3 10 3" xfId="14893"/>
    <cellStyle name="Heading 3 3 3 2 3 11" xfId="3247"/>
    <cellStyle name="Heading 3 3 3 2 3 11 2" xfId="38114"/>
    <cellStyle name="Heading 3 3 3 2 3 11 3" xfId="15161"/>
    <cellStyle name="Heading 3 3 3 2 3 12" xfId="3491"/>
    <cellStyle name="Heading 3 3 3 2 3 12 2" xfId="38358"/>
    <cellStyle name="Heading 3 3 3 2 3 12 3" xfId="15405"/>
    <cellStyle name="Heading 3 3 3 2 3 13" xfId="3736"/>
    <cellStyle name="Heading 3 3 3 2 3 13 2" xfId="38603"/>
    <cellStyle name="Heading 3 3 3 2 3 13 3" xfId="15650"/>
    <cellStyle name="Heading 3 3 3 2 3 14" xfId="3984"/>
    <cellStyle name="Heading 3 3 3 2 3 14 2" xfId="38851"/>
    <cellStyle name="Heading 3 3 3 2 3 14 3" xfId="15898"/>
    <cellStyle name="Heading 3 3 3 2 3 15" xfId="4228"/>
    <cellStyle name="Heading 3 3 3 2 3 15 2" xfId="39095"/>
    <cellStyle name="Heading 3 3 3 2 3 15 3" xfId="16142"/>
    <cellStyle name="Heading 3 3 3 2 3 16" xfId="4470"/>
    <cellStyle name="Heading 3 3 3 2 3 16 2" xfId="39337"/>
    <cellStyle name="Heading 3 3 3 2 3 16 3" xfId="16384"/>
    <cellStyle name="Heading 3 3 3 2 3 17" xfId="4691"/>
    <cellStyle name="Heading 3 3 3 2 3 17 2" xfId="39558"/>
    <cellStyle name="Heading 3 3 3 2 3 17 3" xfId="16605"/>
    <cellStyle name="Heading 3 3 3 2 3 18" xfId="4901"/>
    <cellStyle name="Heading 3 3 3 2 3 18 2" xfId="39768"/>
    <cellStyle name="Heading 3 3 3 2 3 18 3" xfId="16815"/>
    <cellStyle name="Heading 3 3 3 2 3 19" xfId="5136"/>
    <cellStyle name="Heading 3 3 3 2 3 19 2" xfId="40003"/>
    <cellStyle name="Heading 3 3 3 2 3 19 3" xfId="17050"/>
    <cellStyle name="Heading 3 3 3 2 3 2" xfId="1229"/>
    <cellStyle name="Heading 3 3 3 2 3 2 2" xfId="24293"/>
    <cellStyle name="Heading 3 3 3 2 3 2 3" xfId="13143"/>
    <cellStyle name="Heading 3 3 3 2 3 20" xfId="5357"/>
    <cellStyle name="Heading 3 3 3 2 3 20 2" xfId="40224"/>
    <cellStyle name="Heading 3 3 3 2 3 20 3" xfId="17271"/>
    <cellStyle name="Heading 3 3 3 2 3 21" xfId="5590"/>
    <cellStyle name="Heading 3 3 3 2 3 21 2" xfId="40457"/>
    <cellStyle name="Heading 3 3 3 2 3 21 3" xfId="17504"/>
    <cellStyle name="Heading 3 3 3 2 3 22" xfId="5823"/>
    <cellStyle name="Heading 3 3 3 2 3 22 2" xfId="40690"/>
    <cellStyle name="Heading 3 3 3 2 3 22 3" xfId="17737"/>
    <cellStyle name="Heading 3 3 3 2 3 23" xfId="6040"/>
    <cellStyle name="Heading 3 3 3 2 3 23 2" xfId="40907"/>
    <cellStyle name="Heading 3 3 3 2 3 23 3" xfId="17954"/>
    <cellStyle name="Heading 3 3 3 2 3 24" xfId="6248"/>
    <cellStyle name="Heading 3 3 3 2 3 24 2" xfId="41115"/>
    <cellStyle name="Heading 3 3 3 2 3 24 3" xfId="18162"/>
    <cellStyle name="Heading 3 3 3 2 3 25" xfId="6468"/>
    <cellStyle name="Heading 3 3 3 2 3 25 2" xfId="41335"/>
    <cellStyle name="Heading 3 3 3 2 3 25 3" xfId="18382"/>
    <cellStyle name="Heading 3 3 3 2 3 26" xfId="6694"/>
    <cellStyle name="Heading 3 3 3 2 3 26 2" xfId="41561"/>
    <cellStyle name="Heading 3 3 3 2 3 26 3" xfId="18608"/>
    <cellStyle name="Heading 3 3 3 2 3 27" xfId="29002"/>
    <cellStyle name="Heading 3 3 3 2 3 28" xfId="12499"/>
    <cellStyle name="Heading 3 3 3 2 3 3" xfId="1442"/>
    <cellStyle name="Heading 3 3 3 2 3 3 2" xfId="36309"/>
    <cellStyle name="Heading 3 3 3 2 3 3 3" xfId="13356"/>
    <cellStyle name="Heading 3 3 3 2 3 4" xfId="1674"/>
    <cellStyle name="Heading 3 3 3 2 3 4 2" xfId="36541"/>
    <cellStyle name="Heading 3 3 3 2 3 4 3" xfId="13588"/>
    <cellStyle name="Heading 3 3 3 2 3 5" xfId="1885"/>
    <cellStyle name="Heading 3 3 3 2 3 5 2" xfId="36752"/>
    <cellStyle name="Heading 3 3 3 2 3 5 3" xfId="13799"/>
    <cellStyle name="Heading 3 3 3 2 3 6" xfId="2116"/>
    <cellStyle name="Heading 3 3 3 2 3 6 2" xfId="36983"/>
    <cellStyle name="Heading 3 3 3 2 3 6 3" xfId="14030"/>
    <cellStyle name="Heading 3 3 3 2 3 7" xfId="2341"/>
    <cellStyle name="Heading 3 3 3 2 3 7 2" xfId="37208"/>
    <cellStyle name="Heading 3 3 3 2 3 7 3" xfId="14255"/>
    <cellStyle name="Heading 3 3 3 2 3 8" xfId="2555"/>
    <cellStyle name="Heading 3 3 3 2 3 8 2" xfId="37422"/>
    <cellStyle name="Heading 3 3 3 2 3 8 3" xfId="14469"/>
    <cellStyle name="Heading 3 3 3 2 3 9" xfId="2773"/>
    <cellStyle name="Heading 3 3 3 2 3 9 2" xfId="37640"/>
    <cellStyle name="Heading 3 3 3 2 3 9 3" xfId="14687"/>
    <cellStyle name="Heading 3 3 3 2 30" xfId="6783"/>
    <cellStyle name="Heading 3 3 3 2 30 2" xfId="41650"/>
    <cellStyle name="Heading 3 3 3 2 30 3" xfId="18697"/>
    <cellStyle name="Heading 3 3 3 2 31" xfId="30454"/>
    <cellStyle name="Heading 3 3 3 2 32" xfId="12333"/>
    <cellStyle name="Heading 3 3 3 2 4" xfId="1063"/>
    <cellStyle name="Heading 3 3 3 2 4 2" xfId="25020"/>
    <cellStyle name="Heading 3 3 3 2 4 3" xfId="12977"/>
    <cellStyle name="Heading 3 3 3 2 5" xfId="1276"/>
    <cellStyle name="Heading 3 3 3 2 5 2" xfId="36143"/>
    <cellStyle name="Heading 3 3 3 2 5 3" xfId="13190"/>
    <cellStyle name="Heading 3 3 3 2 6" xfId="1508"/>
    <cellStyle name="Heading 3 3 3 2 6 2" xfId="36375"/>
    <cellStyle name="Heading 3 3 3 2 6 3" xfId="13422"/>
    <cellStyle name="Heading 3 3 3 2 7" xfId="1719"/>
    <cellStyle name="Heading 3 3 3 2 7 2" xfId="36586"/>
    <cellStyle name="Heading 3 3 3 2 7 3" xfId="13633"/>
    <cellStyle name="Heading 3 3 3 2 8" xfId="1950"/>
    <cellStyle name="Heading 3 3 3 2 8 2" xfId="36817"/>
    <cellStyle name="Heading 3 3 3 2 8 3" xfId="13864"/>
    <cellStyle name="Heading 3 3 3 2 9" xfId="2175"/>
    <cellStyle name="Heading 3 3 3 2 9 2" xfId="37042"/>
    <cellStyle name="Heading 3 3 3 2 9 3" xfId="14089"/>
    <cellStyle name="Heading 3 3 3 20" xfId="4503"/>
    <cellStyle name="Heading 3 3 3 20 2" xfId="39370"/>
    <cellStyle name="Heading 3 3 3 20 3" xfId="16417"/>
    <cellStyle name="Heading 3 3 3 21" xfId="1005"/>
    <cellStyle name="Heading 3 3 3 21 2" xfId="28869"/>
    <cellStyle name="Heading 3 3 3 21 3" xfId="12919"/>
    <cellStyle name="Heading 3 3 3 22" xfId="4928"/>
    <cellStyle name="Heading 3 3 3 22 2" xfId="39795"/>
    <cellStyle name="Heading 3 3 3 22 3" xfId="16842"/>
    <cellStyle name="Heading 3 3 3 23" xfId="5166"/>
    <cellStyle name="Heading 3 3 3 23 2" xfId="40033"/>
    <cellStyle name="Heading 3 3 3 23 3" xfId="17080"/>
    <cellStyle name="Heading 3 3 3 24" xfId="4510"/>
    <cellStyle name="Heading 3 3 3 24 2" xfId="39377"/>
    <cellStyle name="Heading 3 3 3 24 3" xfId="16424"/>
    <cellStyle name="Heading 3 3 3 25" xfId="5624"/>
    <cellStyle name="Heading 3 3 3 25 2" xfId="40491"/>
    <cellStyle name="Heading 3 3 3 25 3" xfId="17538"/>
    <cellStyle name="Heading 3 3 3 26" xfId="5851"/>
    <cellStyle name="Heading 3 3 3 26 2" xfId="40718"/>
    <cellStyle name="Heading 3 3 3 26 3" xfId="17765"/>
    <cellStyle name="Heading 3 3 3 27" xfId="946"/>
    <cellStyle name="Heading 3 3 3 27 2" xfId="28308"/>
    <cellStyle name="Heading 3 3 3 27 3" xfId="12860"/>
    <cellStyle name="Heading 3 3 3 28" xfId="882"/>
    <cellStyle name="Heading 3 3 3 28 2" xfId="25450"/>
    <cellStyle name="Heading 3 3 3 28 3" xfId="12796"/>
    <cellStyle name="Heading 3 3 3 29" xfId="6502"/>
    <cellStyle name="Heading 3 3 3 29 2" xfId="41369"/>
    <cellStyle name="Heading 3 3 3 29 3" xfId="18416"/>
    <cellStyle name="Heading 3 3 3 3" xfId="522"/>
    <cellStyle name="Heading 3 3 3 3 10" xfId="2916"/>
    <cellStyle name="Heading 3 3 3 3 10 2" xfId="37783"/>
    <cellStyle name="Heading 3 3 3 3 10 3" xfId="14830"/>
    <cellStyle name="Heading 3 3 3 3 11" xfId="3184"/>
    <cellStyle name="Heading 3 3 3 3 11 2" xfId="38051"/>
    <cellStyle name="Heading 3 3 3 3 11 3" xfId="15098"/>
    <cellStyle name="Heading 3 3 3 3 12" xfId="3428"/>
    <cellStyle name="Heading 3 3 3 3 12 2" xfId="38295"/>
    <cellStyle name="Heading 3 3 3 3 12 3" xfId="15342"/>
    <cellStyle name="Heading 3 3 3 3 13" xfId="3673"/>
    <cellStyle name="Heading 3 3 3 3 13 2" xfId="38540"/>
    <cellStyle name="Heading 3 3 3 3 13 3" xfId="15587"/>
    <cellStyle name="Heading 3 3 3 3 14" xfId="3921"/>
    <cellStyle name="Heading 3 3 3 3 14 2" xfId="38788"/>
    <cellStyle name="Heading 3 3 3 3 14 3" xfId="15835"/>
    <cellStyle name="Heading 3 3 3 3 15" xfId="4165"/>
    <cellStyle name="Heading 3 3 3 3 15 2" xfId="39032"/>
    <cellStyle name="Heading 3 3 3 3 15 3" xfId="16079"/>
    <cellStyle name="Heading 3 3 3 3 16" xfId="4407"/>
    <cellStyle name="Heading 3 3 3 3 16 2" xfId="39274"/>
    <cellStyle name="Heading 3 3 3 3 16 3" xfId="16321"/>
    <cellStyle name="Heading 3 3 3 3 17" xfId="4628"/>
    <cellStyle name="Heading 3 3 3 3 17 2" xfId="39495"/>
    <cellStyle name="Heading 3 3 3 3 17 3" xfId="16542"/>
    <cellStyle name="Heading 3 3 3 3 18" xfId="4838"/>
    <cellStyle name="Heading 3 3 3 3 18 2" xfId="39705"/>
    <cellStyle name="Heading 3 3 3 3 18 3" xfId="16752"/>
    <cellStyle name="Heading 3 3 3 3 19" xfId="5073"/>
    <cellStyle name="Heading 3 3 3 3 19 2" xfId="39940"/>
    <cellStyle name="Heading 3 3 3 3 19 3" xfId="16987"/>
    <cellStyle name="Heading 3 3 3 3 2" xfId="1166"/>
    <cellStyle name="Heading 3 3 3 3 2 2" xfId="24300"/>
    <cellStyle name="Heading 3 3 3 3 2 3" xfId="13080"/>
    <cellStyle name="Heading 3 3 3 3 20" xfId="5294"/>
    <cellStyle name="Heading 3 3 3 3 20 2" xfId="40161"/>
    <cellStyle name="Heading 3 3 3 3 20 3" xfId="17208"/>
    <cellStyle name="Heading 3 3 3 3 21" xfId="5527"/>
    <cellStyle name="Heading 3 3 3 3 21 2" xfId="40394"/>
    <cellStyle name="Heading 3 3 3 3 21 3" xfId="17441"/>
    <cellStyle name="Heading 3 3 3 3 22" xfId="5760"/>
    <cellStyle name="Heading 3 3 3 3 22 2" xfId="40627"/>
    <cellStyle name="Heading 3 3 3 3 22 3" xfId="17674"/>
    <cellStyle name="Heading 3 3 3 3 23" xfId="5977"/>
    <cellStyle name="Heading 3 3 3 3 23 2" xfId="40844"/>
    <cellStyle name="Heading 3 3 3 3 23 3" xfId="17891"/>
    <cellStyle name="Heading 3 3 3 3 24" xfId="6185"/>
    <cellStyle name="Heading 3 3 3 3 24 2" xfId="41052"/>
    <cellStyle name="Heading 3 3 3 3 24 3" xfId="18099"/>
    <cellStyle name="Heading 3 3 3 3 25" xfId="6405"/>
    <cellStyle name="Heading 3 3 3 3 25 2" xfId="41272"/>
    <cellStyle name="Heading 3 3 3 3 25 3" xfId="18319"/>
    <cellStyle name="Heading 3 3 3 3 26" xfId="6631"/>
    <cellStyle name="Heading 3 3 3 3 26 2" xfId="41498"/>
    <cellStyle name="Heading 3 3 3 3 26 3" xfId="18545"/>
    <cellStyle name="Heading 3 3 3 3 27" xfId="24868"/>
    <cellStyle name="Heading 3 3 3 3 28" xfId="12436"/>
    <cellStyle name="Heading 3 3 3 3 3" xfId="1379"/>
    <cellStyle name="Heading 3 3 3 3 3 2" xfId="36246"/>
    <cellStyle name="Heading 3 3 3 3 3 3" xfId="13293"/>
    <cellStyle name="Heading 3 3 3 3 4" xfId="1611"/>
    <cellStyle name="Heading 3 3 3 3 4 2" xfId="36478"/>
    <cellStyle name="Heading 3 3 3 3 4 3" xfId="13525"/>
    <cellStyle name="Heading 3 3 3 3 5" xfId="1822"/>
    <cellStyle name="Heading 3 3 3 3 5 2" xfId="36689"/>
    <cellStyle name="Heading 3 3 3 3 5 3" xfId="13736"/>
    <cellStyle name="Heading 3 3 3 3 6" xfId="2053"/>
    <cellStyle name="Heading 3 3 3 3 6 2" xfId="36920"/>
    <cellStyle name="Heading 3 3 3 3 6 3" xfId="13967"/>
    <cellStyle name="Heading 3 3 3 3 7" xfId="2278"/>
    <cellStyle name="Heading 3 3 3 3 7 2" xfId="37145"/>
    <cellStyle name="Heading 3 3 3 3 7 3" xfId="14192"/>
    <cellStyle name="Heading 3 3 3 3 8" xfId="2492"/>
    <cellStyle name="Heading 3 3 3 3 8 2" xfId="37359"/>
    <cellStyle name="Heading 3 3 3 3 8 3" xfId="14406"/>
    <cellStyle name="Heading 3 3 3 3 9" xfId="2710"/>
    <cellStyle name="Heading 3 3 3 3 9 2" xfId="37577"/>
    <cellStyle name="Heading 3 3 3 3 9 3" xfId="14624"/>
    <cellStyle name="Heading 3 3 3 30" xfId="2586"/>
    <cellStyle name="Heading 3 3 3 30 2" xfId="37453"/>
    <cellStyle name="Heading 3 3 3 30 3" xfId="14500"/>
    <cellStyle name="Heading 3 3 3 31" xfId="5852"/>
    <cellStyle name="Heading 3 3 3 31 2" xfId="40719"/>
    <cellStyle name="Heading 3 3 3 31 3" xfId="17766"/>
    <cellStyle name="Heading 3 3 3 32" xfId="28079"/>
    <cellStyle name="Heading 3 3 3 33" xfId="12292"/>
    <cellStyle name="Heading 3 3 3 4" xfId="489"/>
    <cellStyle name="Heading 3 3 3 4 10" xfId="2883"/>
    <cellStyle name="Heading 3 3 3 4 10 2" xfId="37750"/>
    <cellStyle name="Heading 3 3 3 4 10 3" xfId="14797"/>
    <cellStyle name="Heading 3 3 3 4 11" xfId="3151"/>
    <cellStyle name="Heading 3 3 3 4 11 2" xfId="38018"/>
    <cellStyle name="Heading 3 3 3 4 11 3" xfId="15065"/>
    <cellStyle name="Heading 3 3 3 4 12" xfId="3395"/>
    <cellStyle name="Heading 3 3 3 4 12 2" xfId="38262"/>
    <cellStyle name="Heading 3 3 3 4 12 3" xfId="15309"/>
    <cellStyle name="Heading 3 3 3 4 13" xfId="3640"/>
    <cellStyle name="Heading 3 3 3 4 13 2" xfId="38507"/>
    <cellStyle name="Heading 3 3 3 4 13 3" xfId="15554"/>
    <cellStyle name="Heading 3 3 3 4 14" xfId="3888"/>
    <cellStyle name="Heading 3 3 3 4 14 2" xfId="38755"/>
    <cellStyle name="Heading 3 3 3 4 14 3" xfId="15802"/>
    <cellStyle name="Heading 3 3 3 4 15" xfId="4132"/>
    <cellStyle name="Heading 3 3 3 4 15 2" xfId="38999"/>
    <cellStyle name="Heading 3 3 3 4 15 3" xfId="16046"/>
    <cellStyle name="Heading 3 3 3 4 16" xfId="4374"/>
    <cellStyle name="Heading 3 3 3 4 16 2" xfId="39241"/>
    <cellStyle name="Heading 3 3 3 4 16 3" xfId="16288"/>
    <cellStyle name="Heading 3 3 3 4 17" xfId="4595"/>
    <cellStyle name="Heading 3 3 3 4 17 2" xfId="39462"/>
    <cellStyle name="Heading 3 3 3 4 17 3" xfId="16509"/>
    <cellStyle name="Heading 3 3 3 4 18" xfId="4805"/>
    <cellStyle name="Heading 3 3 3 4 18 2" xfId="39672"/>
    <cellStyle name="Heading 3 3 3 4 18 3" xfId="16719"/>
    <cellStyle name="Heading 3 3 3 4 19" xfId="5040"/>
    <cellStyle name="Heading 3 3 3 4 19 2" xfId="39907"/>
    <cellStyle name="Heading 3 3 3 4 19 3" xfId="16954"/>
    <cellStyle name="Heading 3 3 3 4 2" xfId="1133"/>
    <cellStyle name="Heading 3 3 3 4 2 2" xfId="24221"/>
    <cellStyle name="Heading 3 3 3 4 2 3" xfId="13047"/>
    <cellStyle name="Heading 3 3 3 4 20" xfId="5261"/>
    <cellStyle name="Heading 3 3 3 4 20 2" xfId="40128"/>
    <cellStyle name="Heading 3 3 3 4 20 3" xfId="17175"/>
    <cellStyle name="Heading 3 3 3 4 21" xfId="5494"/>
    <cellStyle name="Heading 3 3 3 4 21 2" xfId="40361"/>
    <cellStyle name="Heading 3 3 3 4 21 3" xfId="17408"/>
    <cellStyle name="Heading 3 3 3 4 22" xfId="5727"/>
    <cellStyle name="Heading 3 3 3 4 22 2" xfId="40594"/>
    <cellStyle name="Heading 3 3 3 4 22 3" xfId="17641"/>
    <cellStyle name="Heading 3 3 3 4 23" xfId="5944"/>
    <cellStyle name="Heading 3 3 3 4 23 2" xfId="40811"/>
    <cellStyle name="Heading 3 3 3 4 23 3" xfId="17858"/>
    <cellStyle name="Heading 3 3 3 4 24" xfId="6152"/>
    <cellStyle name="Heading 3 3 3 4 24 2" xfId="41019"/>
    <cellStyle name="Heading 3 3 3 4 24 3" xfId="18066"/>
    <cellStyle name="Heading 3 3 3 4 25" xfId="6372"/>
    <cellStyle name="Heading 3 3 3 4 25 2" xfId="41239"/>
    <cellStyle name="Heading 3 3 3 4 25 3" xfId="18286"/>
    <cellStyle name="Heading 3 3 3 4 26" xfId="6598"/>
    <cellStyle name="Heading 3 3 3 4 26 2" xfId="41465"/>
    <cellStyle name="Heading 3 3 3 4 26 3" xfId="18512"/>
    <cellStyle name="Heading 3 3 3 4 27" xfId="24972"/>
    <cellStyle name="Heading 3 3 3 4 28" xfId="12403"/>
    <cellStyle name="Heading 3 3 3 4 3" xfId="1346"/>
    <cellStyle name="Heading 3 3 3 4 3 2" xfId="36213"/>
    <cellStyle name="Heading 3 3 3 4 3 3" xfId="13260"/>
    <cellStyle name="Heading 3 3 3 4 4" xfId="1578"/>
    <cellStyle name="Heading 3 3 3 4 4 2" xfId="36445"/>
    <cellStyle name="Heading 3 3 3 4 4 3" xfId="13492"/>
    <cellStyle name="Heading 3 3 3 4 5" xfId="1789"/>
    <cellStyle name="Heading 3 3 3 4 5 2" xfId="36656"/>
    <cellStyle name="Heading 3 3 3 4 5 3" xfId="13703"/>
    <cellStyle name="Heading 3 3 3 4 6" xfId="2020"/>
    <cellStyle name="Heading 3 3 3 4 6 2" xfId="36887"/>
    <cellStyle name="Heading 3 3 3 4 6 3" xfId="13934"/>
    <cellStyle name="Heading 3 3 3 4 7" xfId="2245"/>
    <cellStyle name="Heading 3 3 3 4 7 2" xfId="37112"/>
    <cellStyle name="Heading 3 3 3 4 7 3" xfId="14159"/>
    <cellStyle name="Heading 3 3 3 4 8" xfId="2459"/>
    <cellStyle name="Heading 3 3 3 4 8 2" xfId="37326"/>
    <cellStyle name="Heading 3 3 3 4 8 3" xfId="14373"/>
    <cellStyle name="Heading 3 3 3 4 9" xfId="2677"/>
    <cellStyle name="Heading 3 3 3 4 9 2" xfId="37544"/>
    <cellStyle name="Heading 3 3 3 4 9 3" xfId="14591"/>
    <cellStyle name="Heading 3 3 3 5" xfId="1035"/>
    <cellStyle name="Heading 3 3 3 5 2" xfId="27984"/>
    <cellStyle name="Heading 3 3 3 5 3" xfId="12949"/>
    <cellStyle name="Heading 3 3 3 6" xfId="855"/>
    <cellStyle name="Heading 3 3 3 6 2" xfId="28323"/>
    <cellStyle name="Heading 3 3 3 6 3" xfId="12769"/>
    <cellStyle name="Heading 3 3 3 7" xfId="1476"/>
    <cellStyle name="Heading 3 3 3 7 2" xfId="36343"/>
    <cellStyle name="Heading 3 3 3 7 3" xfId="13390"/>
    <cellStyle name="Heading 3 3 3 8" xfId="856"/>
    <cellStyle name="Heading 3 3 3 8 2" xfId="28086"/>
    <cellStyle name="Heading 3 3 3 8 3" xfId="12770"/>
    <cellStyle name="Heading 3 3 3 9" xfId="1912"/>
    <cellStyle name="Heading 3 3 3 9 2" xfId="36779"/>
    <cellStyle name="Heading 3 3 3 9 3" xfId="13826"/>
    <cellStyle name="Heading 3 3 30" xfId="27587"/>
    <cellStyle name="Heading 3 3 31" xfId="12278"/>
    <cellStyle name="Heading 3 3 4" xfId="402"/>
    <cellStyle name="Heading 3 3 4 10" xfId="2160"/>
    <cellStyle name="Heading 3 3 4 10 2" xfId="37027"/>
    <cellStyle name="Heading 3 3 4 10 3" xfId="14074"/>
    <cellStyle name="Heading 3 3 4 11" xfId="2373"/>
    <cellStyle name="Heading 3 3 4 11 2" xfId="37240"/>
    <cellStyle name="Heading 3 3 4 11 3" xfId="14287"/>
    <cellStyle name="Heading 3 3 4 12" xfId="2597"/>
    <cellStyle name="Heading 3 3 4 12 2" xfId="37464"/>
    <cellStyle name="Heading 3 3 4 12 3" xfId="14511"/>
    <cellStyle name="Heading 3 3 4 13" xfId="948"/>
    <cellStyle name="Heading 3 3 4 13 2" xfId="27832"/>
    <cellStyle name="Heading 3 3 4 13 3" xfId="12862"/>
    <cellStyle name="Heading 3 3 4 14" xfId="3065"/>
    <cellStyle name="Heading 3 3 4 14 2" xfId="37932"/>
    <cellStyle name="Heading 3 3 4 14 3" xfId="14979"/>
    <cellStyle name="Heading 3 3 4 15" xfId="3308"/>
    <cellStyle name="Heading 3 3 4 15 2" xfId="38175"/>
    <cellStyle name="Heading 3 3 4 15 3" xfId="15222"/>
    <cellStyle name="Heading 3 3 4 16" xfId="3555"/>
    <cellStyle name="Heading 3 3 4 16 2" xfId="38422"/>
    <cellStyle name="Heading 3 3 4 16 3" xfId="15469"/>
    <cellStyle name="Heading 3 3 4 17" xfId="3802"/>
    <cellStyle name="Heading 3 3 4 17 2" xfId="38669"/>
    <cellStyle name="Heading 3 3 4 17 3" xfId="15716"/>
    <cellStyle name="Heading 3 3 4 18" xfId="4046"/>
    <cellStyle name="Heading 3 3 4 18 2" xfId="38913"/>
    <cellStyle name="Heading 3 3 4 18 3" xfId="15960"/>
    <cellStyle name="Heading 3 3 4 19" xfId="4289"/>
    <cellStyle name="Heading 3 3 4 19 2" xfId="39156"/>
    <cellStyle name="Heading 3 3 4 19 3" xfId="16203"/>
    <cellStyle name="Heading 3 3 4 2" xfId="444"/>
    <cellStyle name="Heading 3 3 4 2 10" xfId="2414"/>
    <cellStyle name="Heading 3 3 4 2 10 2" xfId="37281"/>
    <cellStyle name="Heading 3 3 4 2 10 3" xfId="14328"/>
    <cellStyle name="Heading 3 3 4 2 11" xfId="2637"/>
    <cellStyle name="Heading 3 3 4 2 11 2" xfId="37504"/>
    <cellStyle name="Heading 3 3 4 2 11 3" xfId="14551"/>
    <cellStyle name="Heading 3 3 4 2 12" xfId="2838"/>
    <cellStyle name="Heading 3 3 4 2 12 2" xfId="37705"/>
    <cellStyle name="Heading 3 3 4 2 12 3" xfId="14752"/>
    <cellStyle name="Heading 3 3 4 2 13" xfId="3106"/>
    <cellStyle name="Heading 3 3 4 2 13 2" xfId="37973"/>
    <cellStyle name="Heading 3 3 4 2 13 3" xfId="15020"/>
    <cellStyle name="Heading 3 3 4 2 14" xfId="3350"/>
    <cellStyle name="Heading 3 3 4 2 14 2" xfId="38217"/>
    <cellStyle name="Heading 3 3 4 2 14 3" xfId="15264"/>
    <cellStyle name="Heading 3 3 4 2 15" xfId="3595"/>
    <cellStyle name="Heading 3 3 4 2 15 2" xfId="38462"/>
    <cellStyle name="Heading 3 3 4 2 15 3" xfId="15509"/>
    <cellStyle name="Heading 3 3 4 2 16" xfId="3843"/>
    <cellStyle name="Heading 3 3 4 2 16 2" xfId="38710"/>
    <cellStyle name="Heading 3 3 4 2 16 3" xfId="15757"/>
    <cellStyle name="Heading 3 3 4 2 17" xfId="4087"/>
    <cellStyle name="Heading 3 3 4 2 17 2" xfId="38954"/>
    <cellStyle name="Heading 3 3 4 2 17 3" xfId="16001"/>
    <cellStyle name="Heading 3 3 4 2 18" xfId="4329"/>
    <cellStyle name="Heading 3 3 4 2 18 2" xfId="39196"/>
    <cellStyle name="Heading 3 3 4 2 18 3" xfId="16243"/>
    <cellStyle name="Heading 3 3 4 2 19" xfId="4550"/>
    <cellStyle name="Heading 3 3 4 2 19 2" xfId="39417"/>
    <cellStyle name="Heading 3 3 4 2 19 3" xfId="16464"/>
    <cellStyle name="Heading 3 3 4 2 2" xfId="565"/>
    <cellStyle name="Heading 3 3 4 2 2 10" xfId="2959"/>
    <cellStyle name="Heading 3 3 4 2 2 10 2" xfId="37826"/>
    <cellStyle name="Heading 3 3 4 2 2 10 3" xfId="14873"/>
    <cellStyle name="Heading 3 3 4 2 2 11" xfId="3227"/>
    <cellStyle name="Heading 3 3 4 2 2 11 2" xfId="38094"/>
    <cellStyle name="Heading 3 3 4 2 2 11 3" xfId="15141"/>
    <cellStyle name="Heading 3 3 4 2 2 12" xfId="3471"/>
    <cellStyle name="Heading 3 3 4 2 2 12 2" xfId="38338"/>
    <cellStyle name="Heading 3 3 4 2 2 12 3" xfId="15385"/>
    <cellStyle name="Heading 3 3 4 2 2 13" xfId="3716"/>
    <cellStyle name="Heading 3 3 4 2 2 13 2" xfId="38583"/>
    <cellStyle name="Heading 3 3 4 2 2 13 3" xfId="15630"/>
    <cellStyle name="Heading 3 3 4 2 2 14" xfId="3964"/>
    <cellStyle name="Heading 3 3 4 2 2 14 2" xfId="38831"/>
    <cellStyle name="Heading 3 3 4 2 2 14 3" xfId="15878"/>
    <cellStyle name="Heading 3 3 4 2 2 15" xfId="4208"/>
    <cellStyle name="Heading 3 3 4 2 2 15 2" xfId="39075"/>
    <cellStyle name="Heading 3 3 4 2 2 15 3" xfId="16122"/>
    <cellStyle name="Heading 3 3 4 2 2 16" xfId="4450"/>
    <cellStyle name="Heading 3 3 4 2 2 16 2" xfId="39317"/>
    <cellStyle name="Heading 3 3 4 2 2 16 3" xfId="16364"/>
    <cellStyle name="Heading 3 3 4 2 2 17" xfId="4671"/>
    <cellStyle name="Heading 3 3 4 2 2 17 2" xfId="39538"/>
    <cellStyle name="Heading 3 3 4 2 2 17 3" xfId="16585"/>
    <cellStyle name="Heading 3 3 4 2 2 18" xfId="4881"/>
    <cellStyle name="Heading 3 3 4 2 2 18 2" xfId="39748"/>
    <cellStyle name="Heading 3 3 4 2 2 18 3" xfId="16795"/>
    <cellStyle name="Heading 3 3 4 2 2 19" xfId="5116"/>
    <cellStyle name="Heading 3 3 4 2 2 19 2" xfId="39983"/>
    <cellStyle name="Heading 3 3 4 2 2 19 3" xfId="17030"/>
    <cellStyle name="Heading 3 3 4 2 2 2" xfId="1209"/>
    <cellStyle name="Heading 3 3 4 2 2 2 2" xfId="24307"/>
    <cellStyle name="Heading 3 3 4 2 2 2 3" xfId="13123"/>
    <cellStyle name="Heading 3 3 4 2 2 20" xfId="5337"/>
    <cellStyle name="Heading 3 3 4 2 2 20 2" xfId="40204"/>
    <cellStyle name="Heading 3 3 4 2 2 20 3" xfId="17251"/>
    <cellStyle name="Heading 3 3 4 2 2 21" xfId="5570"/>
    <cellStyle name="Heading 3 3 4 2 2 21 2" xfId="40437"/>
    <cellStyle name="Heading 3 3 4 2 2 21 3" xfId="17484"/>
    <cellStyle name="Heading 3 3 4 2 2 22" xfId="5803"/>
    <cellStyle name="Heading 3 3 4 2 2 22 2" xfId="40670"/>
    <cellStyle name="Heading 3 3 4 2 2 22 3" xfId="17717"/>
    <cellStyle name="Heading 3 3 4 2 2 23" xfId="6020"/>
    <cellStyle name="Heading 3 3 4 2 2 23 2" xfId="40887"/>
    <cellStyle name="Heading 3 3 4 2 2 23 3" xfId="17934"/>
    <cellStyle name="Heading 3 3 4 2 2 24" xfId="6228"/>
    <cellStyle name="Heading 3 3 4 2 2 24 2" xfId="41095"/>
    <cellStyle name="Heading 3 3 4 2 2 24 3" xfId="18142"/>
    <cellStyle name="Heading 3 3 4 2 2 25" xfId="6448"/>
    <cellStyle name="Heading 3 3 4 2 2 25 2" xfId="41315"/>
    <cellStyle name="Heading 3 3 4 2 2 25 3" xfId="18362"/>
    <cellStyle name="Heading 3 3 4 2 2 26" xfId="6674"/>
    <cellStyle name="Heading 3 3 4 2 2 26 2" xfId="41541"/>
    <cellStyle name="Heading 3 3 4 2 2 26 3" xfId="18588"/>
    <cellStyle name="Heading 3 3 4 2 2 27" xfId="25888"/>
    <cellStyle name="Heading 3 3 4 2 2 28" xfId="12479"/>
    <cellStyle name="Heading 3 3 4 2 2 3" xfId="1422"/>
    <cellStyle name="Heading 3 3 4 2 2 3 2" xfId="36289"/>
    <cellStyle name="Heading 3 3 4 2 2 3 3" xfId="13336"/>
    <cellStyle name="Heading 3 3 4 2 2 4" xfId="1654"/>
    <cellStyle name="Heading 3 3 4 2 2 4 2" xfId="36521"/>
    <cellStyle name="Heading 3 3 4 2 2 4 3" xfId="13568"/>
    <cellStyle name="Heading 3 3 4 2 2 5" xfId="1865"/>
    <cellStyle name="Heading 3 3 4 2 2 5 2" xfId="36732"/>
    <cellStyle name="Heading 3 3 4 2 2 5 3" xfId="13779"/>
    <cellStyle name="Heading 3 3 4 2 2 6" xfId="2096"/>
    <cellStyle name="Heading 3 3 4 2 2 6 2" xfId="36963"/>
    <cellStyle name="Heading 3 3 4 2 2 6 3" xfId="14010"/>
    <cellStyle name="Heading 3 3 4 2 2 7" xfId="2321"/>
    <cellStyle name="Heading 3 3 4 2 2 7 2" xfId="37188"/>
    <cellStyle name="Heading 3 3 4 2 2 7 3" xfId="14235"/>
    <cellStyle name="Heading 3 3 4 2 2 8" xfId="2535"/>
    <cellStyle name="Heading 3 3 4 2 2 8 2" xfId="37402"/>
    <cellStyle name="Heading 3 3 4 2 2 8 3" xfId="14449"/>
    <cellStyle name="Heading 3 3 4 2 2 9" xfId="2753"/>
    <cellStyle name="Heading 3 3 4 2 2 9 2" xfId="37620"/>
    <cellStyle name="Heading 3 3 4 2 2 9 3" xfId="14667"/>
    <cellStyle name="Heading 3 3 4 2 20" xfId="4760"/>
    <cellStyle name="Heading 3 3 4 2 20 2" xfId="39627"/>
    <cellStyle name="Heading 3 3 4 2 20 3" xfId="16674"/>
    <cellStyle name="Heading 3 3 4 2 21" xfId="4995"/>
    <cellStyle name="Heading 3 3 4 2 21 2" xfId="39862"/>
    <cellStyle name="Heading 3 3 4 2 21 3" xfId="16909"/>
    <cellStyle name="Heading 3 3 4 2 22" xfId="5216"/>
    <cellStyle name="Heading 3 3 4 2 22 2" xfId="40083"/>
    <cellStyle name="Heading 3 3 4 2 22 3" xfId="17130"/>
    <cellStyle name="Heading 3 3 4 2 23" xfId="5449"/>
    <cellStyle name="Heading 3 3 4 2 23 2" xfId="40316"/>
    <cellStyle name="Heading 3 3 4 2 23 3" xfId="17363"/>
    <cellStyle name="Heading 3 3 4 2 24" xfId="5682"/>
    <cellStyle name="Heading 3 3 4 2 24 2" xfId="40549"/>
    <cellStyle name="Heading 3 3 4 2 24 3" xfId="17596"/>
    <cellStyle name="Heading 3 3 4 2 25" xfId="5899"/>
    <cellStyle name="Heading 3 3 4 2 25 2" xfId="40766"/>
    <cellStyle name="Heading 3 3 4 2 25 3" xfId="17813"/>
    <cellStyle name="Heading 3 3 4 2 26" xfId="6107"/>
    <cellStyle name="Heading 3 3 4 2 26 2" xfId="40974"/>
    <cellStyle name="Heading 3 3 4 2 26 3" xfId="18021"/>
    <cellStyle name="Heading 3 3 4 2 27" xfId="6327"/>
    <cellStyle name="Heading 3 3 4 2 27 2" xfId="41194"/>
    <cellStyle name="Heading 3 3 4 2 27 3" xfId="18241"/>
    <cellStyle name="Heading 3 3 4 2 28" xfId="6562"/>
    <cellStyle name="Heading 3 3 4 2 28 2" xfId="41429"/>
    <cellStyle name="Heading 3 3 4 2 28 3" xfId="18476"/>
    <cellStyle name="Heading 3 3 4 2 29" xfId="6763"/>
    <cellStyle name="Heading 3 3 4 2 29 2" xfId="41630"/>
    <cellStyle name="Heading 3 3 4 2 29 3" xfId="18677"/>
    <cellStyle name="Heading 3 3 4 2 3" xfId="610"/>
    <cellStyle name="Heading 3 3 4 2 3 10" xfId="3004"/>
    <cellStyle name="Heading 3 3 4 2 3 10 2" xfId="37871"/>
    <cellStyle name="Heading 3 3 4 2 3 10 3" xfId="14918"/>
    <cellStyle name="Heading 3 3 4 2 3 11" xfId="3272"/>
    <cellStyle name="Heading 3 3 4 2 3 11 2" xfId="38139"/>
    <cellStyle name="Heading 3 3 4 2 3 11 3" xfId="15186"/>
    <cellStyle name="Heading 3 3 4 2 3 12" xfId="3516"/>
    <cellStyle name="Heading 3 3 4 2 3 12 2" xfId="38383"/>
    <cellStyle name="Heading 3 3 4 2 3 12 3" xfId="15430"/>
    <cellStyle name="Heading 3 3 4 2 3 13" xfId="3761"/>
    <cellStyle name="Heading 3 3 4 2 3 13 2" xfId="38628"/>
    <cellStyle name="Heading 3 3 4 2 3 13 3" xfId="15675"/>
    <cellStyle name="Heading 3 3 4 2 3 14" xfId="4009"/>
    <cellStyle name="Heading 3 3 4 2 3 14 2" xfId="38876"/>
    <cellStyle name="Heading 3 3 4 2 3 14 3" xfId="15923"/>
    <cellStyle name="Heading 3 3 4 2 3 15" xfId="4253"/>
    <cellStyle name="Heading 3 3 4 2 3 15 2" xfId="39120"/>
    <cellStyle name="Heading 3 3 4 2 3 15 3" xfId="16167"/>
    <cellStyle name="Heading 3 3 4 2 3 16" xfId="4495"/>
    <cellStyle name="Heading 3 3 4 2 3 16 2" xfId="39362"/>
    <cellStyle name="Heading 3 3 4 2 3 16 3" xfId="16409"/>
    <cellStyle name="Heading 3 3 4 2 3 17" xfId="4716"/>
    <cellStyle name="Heading 3 3 4 2 3 17 2" xfId="39583"/>
    <cellStyle name="Heading 3 3 4 2 3 17 3" xfId="16630"/>
    <cellStyle name="Heading 3 3 4 2 3 18" xfId="4926"/>
    <cellStyle name="Heading 3 3 4 2 3 18 2" xfId="39793"/>
    <cellStyle name="Heading 3 3 4 2 3 18 3" xfId="16840"/>
    <cellStyle name="Heading 3 3 4 2 3 19" xfId="5161"/>
    <cellStyle name="Heading 3 3 4 2 3 19 2" xfId="40028"/>
    <cellStyle name="Heading 3 3 4 2 3 19 3" xfId="17075"/>
    <cellStyle name="Heading 3 3 4 2 3 2" xfId="1254"/>
    <cellStyle name="Heading 3 3 4 2 3 2 2" xfId="36121"/>
    <cellStyle name="Heading 3 3 4 2 3 2 3" xfId="13168"/>
    <cellStyle name="Heading 3 3 4 2 3 20" xfId="5382"/>
    <cellStyle name="Heading 3 3 4 2 3 20 2" xfId="40249"/>
    <cellStyle name="Heading 3 3 4 2 3 20 3" xfId="17296"/>
    <cellStyle name="Heading 3 3 4 2 3 21" xfId="5615"/>
    <cellStyle name="Heading 3 3 4 2 3 21 2" xfId="40482"/>
    <cellStyle name="Heading 3 3 4 2 3 21 3" xfId="17529"/>
    <cellStyle name="Heading 3 3 4 2 3 22" xfId="5848"/>
    <cellStyle name="Heading 3 3 4 2 3 22 2" xfId="40715"/>
    <cellStyle name="Heading 3 3 4 2 3 22 3" xfId="17762"/>
    <cellStyle name="Heading 3 3 4 2 3 23" xfId="6065"/>
    <cellStyle name="Heading 3 3 4 2 3 23 2" xfId="40932"/>
    <cellStyle name="Heading 3 3 4 2 3 23 3" xfId="17979"/>
    <cellStyle name="Heading 3 3 4 2 3 24" xfId="6273"/>
    <cellStyle name="Heading 3 3 4 2 3 24 2" xfId="41140"/>
    <cellStyle name="Heading 3 3 4 2 3 24 3" xfId="18187"/>
    <cellStyle name="Heading 3 3 4 2 3 25" xfId="6493"/>
    <cellStyle name="Heading 3 3 4 2 3 25 2" xfId="41360"/>
    <cellStyle name="Heading 3 3 4 2 3 25 3" xfId="18407"/>
    <cellStyle name="Heading 3 3 4 2 3 26" xfId="6719"/>
    <cellStyle name="Heading 3 3 4 2 3 26 2" xfId="41586"/>
    <cellStyle name="Heading 3 3 4 2 3 26 3" xfId="18633"/>
    <cellStyle name="Heading 3 3 4 2 3 27" xfId="29398"/>
    <cellStyle name="Heading 3 3 4 2 3 28" xfId="12524"/>
    <cellStyle name="Heading 3 3 4 2 3 3" xfId="1467"/>
    <cellStyle name="Heading 3 3 4 2 3 3 2" xfId="36334"/>
    <cellStyle name="Heading 3 3 4 2 3 3 3" xfId="13381"/>
    <cellStyle name="Heading 3 3 4 2 3 4" xfId="1699"/>
    <cellStyle name="Heading 3 3 4 2 3 4 2" xfId="36566"/>
    <cellStyle name="Heading 3 3 4 2 3 4 3" xfId="13613"/>
    <cellStyle name="Heading 3 3 4 2 3 5" xfId="1910"/>
    <cellStyle name="Heading 3 3 4 2 3 5 2" xfId="36777"/>
    <cellStyle name="Heading 3 3 4 2 3 5 3" xfId="13824"/>
    <cellStyle name="Heading 3 3 4 2 3 6" xfId="2141"/>
    <cellStyle name="Heading 3 3 4 2 3 6 2" xfId="37008"/>
    <cellStyle name="Heading 3 3 4 2 3 6 3" xfId="14055"/>
    <cellStyle name="Heading 3 3 4 2 3 7" xfId="2366"/>
    <cellStyle name="Heading 3 3 4 2 3 7 2" xfId="37233"/>
    <cellStyle name="Heading 3 3 4 2 3 7 3" xfId="14280"/>
    <cellStyle name="Heading 3 3 4 2 3 8" xfId="2580"/>
    <cellStyle name="Heading 3 3 4 2 3 8 2" xfId="37447"/>
    <cellStyle name="Heading 3 3 4 2 3 8 3" xfId="14494"/>
    <cellStyle name="Heading 3 3 4 2 3 9" xfId="2798"/>
    <cellStyle name="Heading 3 3 4 2 3 9 2" xfId="37665"/>
    <cellStyle name="Heading 3 3 4 2 3 9 3" xfId="14712"/>
    <cellStyle name="Heading 3 3 4 2 30" xfId="6808"/>
    <cellStyle name="Heading 3 3 4 2 30 2" xfId="41675"/>
    <cellStyle name="Heading 3 3 4 2 30 3" xfId="18722"/>
    <cellStyle name="Heading 3 3 4 2 31" xfId="29260"/>
    <cellStyle name="Heading 3 3 4 2 32" xfId="12358"/>
    <cellStyle name="Heading 3 3 4 2 4" xfId="1088"/>
    <cellStyle name="Heading 3 3 4 2 4 2" xfId="24401"/>
    <cellStyle name="Heading 3 3 4 2 4 3" xfId="13002"/>
    <cellStyle name="Heading 3 3 4 2 5" xfId="1301"/>
    <cellStyle name="Heading 3 3 4 2 5 2" xfId="36168"/>
    <cellStyle name="Heading 3 3 4 2 5 3" xfId="13215"/>
    <cellStyle name="Heading 3 3 4 2 6" xfId="1533"/>
    <cellStyle name="Heading 3 3 4 2 6 2" xfId="36400"/>
    <cellStyle name="Heading 3 3 4 2 6 3" xfId="13447"/>
    <cellStyle name="Heading 3 3 4 2 7" xfId="1744"/>
    <cellStyle name="Heading 3 3 4 2 7 2" xfId="36611"/>
    <cellStyle name="Heading 3 3 4 2 7 3" xfId="13658"/>
    <cellStyle name="Heading 3 3 4 2 8" xfId="1975"/>
    <cellStyle name="Heading 3 3 4 2 8 2" xfId="36842"/>
    <cellStyle name="Heading 3 3 4 2 8 3" xfId="13889"/>
    <cellStyle name="Heading 3 3 4 2 9" xfId="2200"/>
    <cellStyle name="Heading 3 3 4 2 9 2" xfId="37067"/>
    <cellStyle name="Heading 3 3 4 2 9 3" xfId="14114"/>
    <cellStyle name="Heading 3 3 4 20" xfId="4511"/>
    <cellStyle name="Heading 3 3 4 20 2" xfId="39378"/>
    <cellStyle name="Heading 3 3 4 20 3" xfId="16425"/>
    <cellStyle name="Heading 3 3 4 21" xfId="4719"/>
    <cellStyle name="Heading 3 3 4 21 2" xfId="39586"/>
    <cellStyle name="Heading 3 3 4 21 3" xfId="16633"/>
    <cellStyle name="Heading 3 3 4 22" xfId="4954"/>
    <cellStyle name="Heading 3 3 4 22 2" xfId="39821"/>
    <cellStyle name="Heading 3 3 4 22 3" xfId="16868"/>
    <cellStyle name="Heading 3 3 4 23" xfId="5177"/>
    <cellStyle name="Heading 3 3 4 23 2" xfId="40044"/>
    <cellStyle name="Heading 3 3 4 23 3" xfId="17091"/>
    <cellStyle name="Heading 3 3 4 24" xfId="5407"/>
    <cellStyle name="Heading 3 3 4 24 2" xfId="40274"/>
    <cellStyle name="Heading 3 3 4 24 3" xfId="17321"/>
    <cellStyle name="Heading 3 3 4 25" xfId="5642"/>
    <cellStyle name="Heading 3 3 4 25 2" xfId="40509"/>
    <cellStyle name="Heading 3 3 4 25 3" xfId="17556"/>
    <cellStyle name="Heading 3 3 4 26" xfId="5860"/>
    <cellStyle name="Heading 3 3 4 26 2" xfId="40727"/>
    <cellStyle name="Heading 3 3 4 26 3" xfId="17774"/>
    <cellStyle name="Heading 3 3 4 27" xfId="6068"/>
    <cellStyle name="Heading 3 3 4 27 2" xfId="40935"/>
    <cellStyle name="Heading 3 3 4 27 3" xfId="17982"/>
    <cellStyle name="Heading 3 3 4 28" xfId="6287"/>
    <cellStyle name="Heading 3 3 4 28 2" xfId="41154"/>
    <cellStyle name="Heading 3 3 4 28 3" xfId="18201"/>
    <cellStyle name="Heading 3 3 4 29" xfId="6522"/>
    <cellStyle name="Heading 3 3 4 29 2" xfId="41389"/>
    <cellStyle name="Heading 3 3 4 29 3" xfId="18436"/>
    <cellStyle name="Heading 3 3 4 3" xfId="526"/>
    <cellStyle name="Heading 3 3 4 3 10" xfId="2920"/>
    <cellStyle name="Heading 3 3 4 3 10 2" xfId="37787"/>
    <cellStyle name="Heading 3 3 4 3 10 3" xfId="14834"/>
    <cellStyle name="Heading 3 3 4 3 11" xfId="3188"/>
    <cellStyle name="Heading 3 3 4 3 11 2" xfId="38055"/>
    <cellStyle name="Heading 3 3 4 3 11 3" xfId="15102"/>
    <cellStyle name="Heading 3 3 4 3 12" xfId="3432"/>
    <cellStyle name="Heading 3 3 4 3 12 2" xfId="38299"/>
    <cellStyle name="Heading 3 3 4 3 12 3" xfId="15346"/>
    <cellStyle name="Heading 3 3 4 3 13" xfId="3677"/>
    <cellStyle name="Heading 3 3 4 3 13 2" xfId="38544"/>
    <cellStyle name="Heading 3 3 4 3 13 3" xfId="15591"/>
    <cellStyle name="Heading 3 3 4 3 14" xfId="3925"/>
    <cellStyle name="Heading 3 3 4 3 14 2" xfId="38792"/>
    <cellStyle name="Heading 3 3 4 3 14 3" xfId="15839"/>
    <cellStyle name="Heading 3 3 4 3 15" xfId="4169"/>
    <cellStyle name="Heading 3 3 4 3 15 2" xfId="39036"/>
    <cellStyle name="Heading 3 3 4 3 15 3" xfId="16083"/>
    <cellStyle name="Heading 3 3 4 3 16" xfId="4411"/>
    <cellStyle name="Heading 3 3 4 3 16 2" xfId="39278"/>
    <cellStyle name="Heading 3 3 4 3 16 3" xfId="16325"/>
    <cellStyle name="Heading 3 3 4 3 17" xfId="4632"/>
    <cellStyle name="Heading 3 3 4 3 17 2" xfId="39499"/>
    <cellStyle name="Heading 3 3 4 3 17 3" xfId="16546"/>
    <cellStyle name="Heading 3 3 4 3 18" xfId="4842"/>
    <cellStyle name="Heading 3 3 4 3 18 2" xfId="39709"/>
    <cellStyle name="Heading 3 3 4 3 18 3" xfId="16756"/>
    <cellStyle name="Heading 3 3 4 3 19" xfId="5077"/>
    <cellStyle name="Heading 3 3 4 3 19 2" xfId="39944"/>
    <cellStyle name="Heading 3 3 4 3 19 3" xfId="16991"/>
    <cellStyle name="Heading 3 3 4 3 2" xfId="1170"/>
    <cellStyle name="Heading 3 3 4 3 2 2" xfId="24251"/>
    <cellStyle name="Heading 3 3 4 3 2 3" xfId="13084"/>
    <cellStyle name="Heading 3 3 4 3 20" xfId="5298"/>
    <cellStyle name="Heading 3 3 4 3 20 2" xfId="40165"/>
    <cellStyle name="Heading 3 3 4 3 20 3" xfId="17212"/>
    <cellStyle name="Heading 3 3 4 3 21" xfId="5531"/>
    <cellStyle name="Heading 3 3 4 3 21 2" xfId="40398"/>
    <cellStyle name="Heading 3 3 4 3 21 3" xfId="17445"/>
    <cellStyle name="Heading 3 3 4 3 22" xfId="5764"/>
    <cellStyle name="Heading 3 3 4 3 22 2" xfId="40631"/>
    <cellStyle name="Heading 3 3 4 3 22 3" xfId="17678"/>
    <cellStyle name="Heading 3 3 4 3 23" xfId="5981"/>
    <cellStyle name="Heading 3 3 4 3 23 2" xfId="40848"/>
    <cellStyle name="Heading 3 3 4 3 23 3" xfId="17895"/>
    <cellStyle name="Heading 3 3 4 3 24" xfId="6189"/>
    <cellStyle name="Heading 3 3 4 3 24 2" xfId="41056"/>
    <cellStyle name="Heading 3 3 4 3 24 3" xfId="18103"/>
    <cellStyle name="Heading 3 3 4 3 25" xfId="6409"/>
    <cellStyle name="Heading 3 3 4 3 25 2" xfId="41276"/>
    <cellStyle name="Heading 3 3 4 3 25 3" xfId="18323"/>
    <cellStyle name="Heading 3 3 4 3 26" xfId="6635"/>
    <cellStyle name="Heading 3 3 4 3 26 2" xfId="41502"/>
    <cellStyle name="Heading 3 3 4 3 26 3" xfId="18549"/>
    <cellStyle name="Heading 3 3 4 3 27" xfId="24987"/>
    <cellStyle name="Heading 3 3 4 3 28" xfId="12440"/>
    <cellStyle name="Heading 3 3 4 3 3" xfId="1383"/>
    <cellStyle name="Heading 3 3 4 3 3 2" xfId="36250"/>
    <cellStyle name="Heading 3 3 4 3 3 3" xfId="13297"/>
    <cellStyle name="Heading 3 3 4 3 4" xfId="1615"/>
    <cellStyle name="Heading 3 3 4 3 4 2" xfId="36482"/>
    <cellStyle name="Heading 3 3 4 3 4 3" xfId="13529"/>
    <cellStyle name="Heading 3 3 4 3 5" xfId="1826"/>
    <cellStyle name="Heading 3 3 4 3 5 2" xfId="36693"/>
    <cellStyle name="Heading 3 3 4 3 5 3" xfId="13740"/>
    <cellStyle name="Heading 3 3 4 3 6" xfId="2057"/>
    <cellStyle name="Heading 3 3 4 3 6 2" xfId="36924"/>
    <cellStyle name="Heading 3 3 4 3 6 3" xfId="13971"/>
    <cellStyle name="Heading 3 3 4 3 7" xfId="2282"/>
    <cellStyle name="Heading 3 3 4 3 7 2" xfId="37149"/>
    <cellStyle name="Heading 3 3 4 3 7 3" xfId="14196"/>
    <cellStyle name="Heading 3 3 4 3 8" xfId="2496"/>
    <cellStyle name="Heading 3 3 4 3 8 2" xfId="37363"/>
    <cellStyle name="Heading 3 3 4 3 8 3" xfId="14410"/>
    <cellStyle name="Heading 3 3 4 3 9" xfId="2714"/>
    <cellStyle name="Heading 3 3 4 3 9 2" xfId="37581"/>
    <cellStyle name="Heading 3 3 4 3 9 3" xfId="14628"/>
    <cellStyle name="Heading 3 3 4 30" xfId="6724"/>
    <cellStyle name="Heading 3 3 4 30 2" xfId="41591"/>
    <cellStyle name="Heading 3 3 4 30 3" xfId="18638"/>
    <cellStyle name="Heading 3 3 4 31" xfId="6768"/>
    <cellStyle name="Heading 3 3 4 31 2" xfId="41635"/>
    <cellStyle name="Heading 3 3 4 31 3" xfId="18682"/>
    <cellStyle name="Heading 3 3 4 32" xfId="24916"/>
    <cellStyle name="Heading 3 3 4 33" xfId="12318"/>
    <cellStyle name="Heading 3 3 4 4" xfId="570"/>
    <cellStyle name="Heading 3 3 4 4 10" xfId="2964"/>
    <cellStyle name="Heading 3 3 4 4 10 2" xfId="37831"/>
    <cellStyle name="Heading 3 3 4 4 10 3" xfId="14878"/>
    <cellStyle name="Heading 3 3 4 4 11" xfId="3232"/>
    <cellStyle name="Heading 3 3 4 4 11 2" xfId="38099"/>
    <cellStyle name="Heading 3 3 4 4 11 3" xfId="15146"/>
    <cellStyle name="Heading 3 3 4 4 12" xfId="3476"/>
    <cellStyle name="Heading 3 3 4 4 12 2" xfId="38343"/>
    <cellStyle name="Heading 3 3 4 4 12 3" xfId="15390"/>
    <cellStyle name="Heading 3 3 4 4 13" xfId="3721"/>
    <cellStyle name="Heading 3 3 4 4 13 2" xfId="38588"/>
    <cellStyle name="Heading 3 3 4 4 13 3" xfId="15635"/>
    <cellStyle name="Heading 3 3 4 4 14" xfId="3969"/>
    <cellStyle name="Heading 3 3 4 4 14 2" xfId="38836"/>
    <cellStyle name="Heading 3 3 4 4 14 3" xfId="15883"/>
    <cellStyle name="Heading 3 3 4 4 15" xfId="4213"/>
    <cellStyle name="Heading 3 3 4 4 15 2" xfId="39080"/>
    <cellStyle name="Heading 3 3 4 4 15 3" xfId="16127"/>
    <cellStyle name="Heading 3 3 4 4 16" xfId="4455"/>
    <cellStyle name="Heading 3 3 4 4 16 2" xfId="39322"/>
    <cellStyle name="Heading 3 3 4 4 16 3" xfId="16369"/>
    <cellStyle name="Heading 3 3 4 4 17" xfId="4676"/>
    <cellStyle name="Heading 3 3 4 4 17 2" xfId="39543"/>
    <cellStyle name="Heading 3 3 4 4 17 3" xfId="16590"/>
    <cellStyle name="Heading 3 3 4 4 18" xfId="4886"/>
    <cellStyle name="Heading 3 3 4 4 18 2" xfId="39753"/>
    <cellStyle name="Heading 3 3 4 4 18 3" xfId="16800"/>
    <cellStyle name="Heading 3 3 4 4 19" xfId="5121"/>
    <cellStyle name="Heading 3 3 4 4 19 2" xfId="39988"/>
    <cellStyle name="Heading 3 3 4 4 19 3" xfId="17035"/>
    <cellStyle name="Heading 3 3 4 4 2" xfId="1214"/>
    <cellStyle name="Heading 3 3 4 4 2 2" xfId="24212"/>
    <cellStyle name="Heading 3 3 4 4 2 3" xfId="13128"/>
    <cellStyle name="Heading 3 3 4 4 20" xfId="5342"/>
    <cellStyle name="Heading 3 3 4 4 20 2" xfId="40209"/>
    <cellStyle name="Heading 3 3 4 4 20 3" xfId="17256"/>
    <cellStyle name="Heading 3 3 4 4 21" xfId="5575"/>
    <cellStyle name="Heading 3 3 4 4 21 2" xfId="40442"/>
    <cellStyle name="Heading 3 3 4 4 21 3" xfId="17489"/>
    <cellStyle name="Heading 3 3 4 4 22" xfId="5808"/>
    <cellStyle name="Heading 3 3 4 4 22 2" xfId="40675"/>
    <cellStyle name="Heading 3 3 4 4 22 3" xfId="17722"/>
    <cellStyle name="Heading 3 3 4 4 23" xfId="6025"/>
    <cellStyle name="Heading 3 3 4 4 23 2" xfId="40892"/>
    <cellStyle name="Heading 3 3 4 4 23 3" xfId="17939"/>
    <cellStyle name="Heading 3 3 4 4 24" xfId="6233"/>
    <cellStyle name="Heading 3 3 4 4 24 2" xfId="41100"/>
    <cellStyle name="Heading 3 3 4 4 24 3" xfId="18147"/>
    <cellStyle name="Heading 3 3 4 4 25" xfId="6453"/>
    <cellStyle name="Heading 3 3 4 4 25 2" xfId="41320"/>
    <cellStyle name="Heading 3 3 4 4 25 3" xfId="18367"/>
    <cellStyle name="Heading 3 3 4 4 26" xfId="6679"/>
    <cellStyle name="Heading 3 3 4 4 26 2" xfId="41546"/>
    <cellStyle name="Heading 3 3 4 4 26 3" xfId="18593"/>
    <cellStyle name="Heading 3 3 4 4 27" xfId="26688"/>
    <cellStyle name="Heading 3 3 4 4 28" xfId="12484"/>
    <cellStyle name="Heading 3 3 4 4 3" xfId="1427"/>
    <cellStyle name="Heading 3 3 4 4 3 2" xfId="36294"/>
    <cellStyle name="Heading 3 3 4 4 3 3" xfId="13341"/>
    <cellStyle name="Heading 3 3 4 4 4" xfId="1659"/>
    <cellStyle name="Heading 3 3 4 4 4 2" xfId="36526"/>
    <cellStyle name="Heading 3 3 4 4 4 3" xfId="13573"/>
    <cellStyle name="Heading 3 3 4 4 5" xfId="1870"/>
    <cellStyle name="Heading 3 3 4 4 5 2" xfId="36737"/>
    <cellStyle name="Heading 3 3 4 4 5 3" xfId="13784"/>
    <cellStyle name="Heading 3 3 4 4 6" xfId="2101"/>
    <cellStyle name="Heading 3 3 4 4 6 2" xfId="36968"/>
    <cellStyle name="Heading 3 3 4 4 6 3" xfId="14015"/>
    <cellStyle name="Heading 3 3 4 4 7" xfId="2326"/>
    <cellStyle name="Heading 3 3 4 4 7 2" xfId="37193"/>
    <cellStyle name="Heading 3 3 4 4 7 3" xfId="14240"/>
    <cellStyle name="Heading 3 3 4 4 8" xfId="2540"/>
    <cellStyle name="Heading 3 3 4 4 8 2" xfId="37407"/>
    <cellStyle name="Heading 3 3 4 4 8 3" xfId="14454"/>
    <cellStyle name="Heading 3 3 4 4 9" xfId="2758"/>
    <cellStyle name="Heading 3 3 4 4 9 2" xfId="37625"/>
    <cellStyle name="Heading 3 3 4 4 9 3" xfId="14672"/>
    <cellStyle name="Heading 3 3 4 5" xfId="1048"/>
    <cellStyle name="Heading 3 3 4 5 2" xfId="27219"/>
    <cellStyle name="Heading 3 3 4 5 3" xfId="12962"/>
    <cellStyle name="Heading 3 3 4 6" xfId="1259"/>
    <cellStyle name="Heading 3 3 4 6 2" xfId="36126"/>
    <cellStyle name="Heading 3 3 4 6 3" xfId="13173"/>
    <cellStyle name="Heading 3 3 4 7" xfId="1492"/>
    <cellStyle name="Heading 3 3 4 7 2" xfId="36359"/>
    <cellStyle name="Heading 3 3 4 7 3" xfId="13406"/>
    <cellStyle name="Heading 3 3 4 8" xfId="1703"/>
    <cellStyle name="Heading 3 3 4 8 2" xfId="36570"/>
    <cellStyle name="Heading 3 3 4 8 3" xfId="13617"/>
    <cellStyle name="Heading 3 3 4 9" xfId="1934"/>
    <cellStyle name="Heading 3 3 4 9 2" xfId="36801"/>
    <cellStyle name="Heading 3 3 4 9 3" xfId="13848"/>
    <cellStyle name="Heading 3 3 5" xfId="370"/>
    <cellStyle name="Heading 3 3 5 10" xfId="951"/>
    <cellStyle name="Heading 3 3 5 10 2" xfId="27109"/>
    <cellStyle name="Heading 3 3 5 10 3" xfId="12865"/>
    <cellStyle name="Heading 3 3 5 11" xfId="2585"/>
    <cellStyle name="Heading 3 3 5 11 2" xfId="37452"/>
    <cellStyle name="Heading 3 3 5 11 3" xfId="14499"/>
    <cellStyle name="Heading 3 3 5 12" xfId="960"/>
    <cellStyle name="Heading 3 3 5 12 2" xfId="29050"/>
    <cellStyle name="Heading 3 3 5 12 3" xfId="12874"/>
    <cellStyle name="Heading 3 3 5 13" xfId="3033"/>
    <cellStyle name="Heading 3 3 5 13 2" xfId="37900"/>
    <cellStyle name="Heading 3 3 5 13 3" xfId="14947"/>
    <cellStyle name="Heading 3 3 5 14" xfId="3276"/>
    <cellStyle name="Heading 3 3 5 14 2" xfId="38143"/>
    <cellStyle name="Heading 3 3 5 14 3" xfId="15190"/>
    <cellStyle name="Heading 3 3 5 15" xfId="3523"/>
    <cellStyle name="Heading 3 3 5 15 2" xfId="38390"/>
    <cellStyle name="Heading 3 3 5 15 3" xfId="15437"/>
    <cellStyle name="Heading 3 3 5 16" xfId="3770"/>
    <cellStyle name="Heading 3 3 5 16 2" xfId="38637"/>
    <cellStyle name="Heading 3 3 5 16 3" xfId="15684"/>
    <cellStyle name="Heading 3 3 5 17" xfId="4014"/>
    <cellStyle name="Heading 3 3 5 17 2" xfId="38881"/>
    <cellStyle name="Heading 3 3 5 17 3" xfId="15928"/>
    <cellStyle name="Heading 3 3 5 18" xfId="4257"/>
    <cellStyle name="Heading 3 3 5 18 2" xfId="39124"/>
    <cellStyle name="Heading 3 3 5 18 3" xfId="16171"/>
    <cellStyle name="Heading 3 3 5 19" xfId="4500"/>
    <cellStyle name="Heading 3 3 5 19 2" xfId="39367"/>
    <cellStyle name="Heading 3 3 5 19 3" xfId="16414"/>
    <cellStyle name="Heading 3 3 5 2" xfId="520"/>
    <cellStyle name="Heading 3 3 5 2 10" xfId="2914"/>
    <cellStyle name="Heading 3 3 5 2 10 2" xfId="37781"/>
    <cellStyle name="Heading 3 3 5 2 10 3" xfId="14828"/>
    <cellStyle name="Heading 3 3 5 2 11" xfId="3182"/>
    <cellStyle name="Heading 3 3 5 2 11 2" xfId="38049"/>
    <cellStyle name="Heading 3 3 5 2 11 3" xfId="15096"/>
    <cellStyle name="Heading 3 3 5 2 12" xfId="3426"/>
    <cellStyle name="Heading 3 3 5 2 12 2" xfId="38293"/>
    <cellStyle name="Heading 3 3 5 2 12 3" xfId="15340"/>
    <cellStyle name="Heading 3 3 5 2 13" xfId="3671"/>
    <cellStyle name="Heading 3 3 5 2 13 2" xfId="38538"/>
    <cellStyle name="Heading 3 3 5 2 13 3" xfId="15585"/>
    <cellStyle name="Heading 3 3 5 2 14" xfId="3919"/>
    <cellStyle name="Heading 3 3 5 2 14 2" xfId="38786"/>
    <cellStyle name="Heading 3 3 5 2 14 3" xfId="15833"/>
    <cellStyle name="Heading 3 3 5 2 15" xfId="4163"/>
    <cellStyle name="Heading 3 3 5 2 15 2" xfId="39030"/>
    <cellStyle name="Heading 3 3 5 2 15 3" xfId="16077"/>
    <cellStyle name="Heading 3 3 5 2 16" xfId="4405"/>
    <cellStyle name="Heading 3 3 5 2 16 2" xfId="39272"/>
    <cellStyle name="Heading 3 3 5 2 16 3" xfId="16319"/>
    <cellStyle name="Heading 3 3 5 2 17" xfId="4626"/>
    <cellStyle name="Heading 3 3 5 2 17 2" xfId="39493"/>
    <cellStyle name="Heading 3 3 5 2 17 3" xfId="16540"/>
    <cellStyle name="Heading 3 3 5 2 18" xfId="4836"/>
    <cellStyle name="Heading 3 3 5 2 18 2" xfId="39703"/>
    <cellStyle name="Heading 3 3 5 2 18 3" xfId="16750"/>
    <cellStyle name="Heading 3 3 5 2 19" xfId="5071"/>
    <cellStyle name="Heading 3 3 5 2 19 2" xfId="39938"/>
    <cellStyle name="Heading 3 3 5 2 19 3" xfId="16985"/>
    <cellStyle name="Heading 3 3 5 2 2" xfId="1164"/>
    <cellStyle name="Heading 3 3 5 2 2 2" xfId="24312"/>
    <cellStyle name="Heading 3 3 5 2 2 3" xfId="13078"/>
    <cellStyle name="Heading 3 3 5 2 20" xfId="5292"/>
    <cellStyle name="Heading 3 3 5 2 20 2" xfId="40159"/>
    <cellStyle name="Heading 3 3 5 2 20 3" xfId="17206"/>
    <cellStyle name="Heading 3 3 5 2 21" xfId="5525"/>
    <cellStyle name="Heading 3 3 5 2 21 2" xfId="40392"/>
    <cellStyle name="Heading 3 3 5 2 21 3" xfId="17439"/>
    <cellStyle name="Heading 3 3 5 2 22" xfId="5758"/>
    <cellStyle name="Heading 3 3 5 2 22 2" xfId="40625"/>
    <cellStyle name="Heading 3 3 5 2 22 3" xfId="17672"/>
    <cellStyle name="Heading 3 3 5 2 23" xfId="5975"/>
    <cellStyle name="Heading 3 3 5 2 23 2" xfId="40842"/>
    <cellStyle name="Heading 3 3 5 2 23 3" xfId="17889"/>
    <cellStyle name="Heading 3 3 5 2 24" xfId="6183"/>
    <cellStyle name="Heading 3 3 5 2 24 2" xfId="41050"/>
    <cellStyle name="Heading 3 3 5 2 24 3" xfId="18097"/>
    <cellStyle name="Heading 3 3 5 2 25" xfId="6403"/>
    <cellStyle name="Heading 3 3 5 2 25 2" xfId="41270"/>
    <cellStyle name="Heading 3 3 5 2 25 3" xfId="18317"/>
    <cellStyle name="Heading 3 3 5 2 26" xfId="6629"/>
    <cellStyle name="Heading 3 3 5 2 26 2" xfId="41496"/>
    <cellStyle name="Heading 3 3 5 2 26 3" xfId="18543"/>
    <cellStyle name="Heading 3 3 5 2 27" xfId="26945"/>
    <cellStyle name="Heading 3 3 5 2 28" xfId="12434"/>
    <cellStyle name="Heading 3 3 5 2 3" xfId="1377"/>
    <cellStyle name="Heading 3 3 5 2 3 2" xfId="36244"/>
    <cellStyle name="Heading 3 3 5 2 3 3" xfId="13291"/>
    <cellStyle name="Heading 3 3 5 2 4" xfId="1609"/>
    <cellStyle name="Heading 3 3 5 2 4 2" xfId="36476"/>
    <cellStyle name="Heading 3 3 5 2 4 3" xfId="13523"/>
    <cellStyle name="Heading 3 3 5 2 5" xfId="1820"/>
    <cellStyle name="Heading 3 3 5 2 5 2" xfId="36687"/>
    <cellStyle name="Heading 3 3 5 2 5 3" xfId="13734"/>
    <cellStyle name="Heading 3 3 5 2 6" xfId="2051"/>
    <cellStyle name="Heading 3 3 5 2 6 2" xfId="36918"/>
    <cellStyle name="Heading 3 3 5 2 6 3" xfId="13965"/>
    <cellStyle name="Heading 3 3 5 2 7" xfId="2276"/>
    <cellStyle name="Heading 3 3 5 2 7 2" xfId="37143"/>
    <cellStyle name="Heading 3 3 5 2 7 3" xfId="14190"/>
    <cellStyle name="Heading 3 3 5 2 8" xfId="2490"/>
    <cellStyle name="Heading 3 3 5 2 8 2" xfId="37357"/>
    <cellStyle name="Heading 3 3 5 2 8 3" xfId="14404"/>
    <cellStyle name="Heading 3 3 5 2 9" xfId="2708"/>
    <cellStyle name="Heading 3 3 5 2 9 2" xfId="37575"/>
    <cellStyle name="Heading 3 3 5 2 9 3" xfId="14622"/>
    <cellStyle name="Heading 3 3 5 20" xfId="2161"/>
    <cellStyle name="Heading 3 3 5 20 2" xfId="37028"/>
    <cellStyle name="Heading 3 3 5 20 3" xfId="14075"/>
    <cellStyle name="Heading 3 3 5 21" xfId="1003"/>
    <cellStyle name="Heading 3 3 5 21 2" xfId="29310"/>
    <cellStyle name="Heading 3 3 5 21 3" xfId="12917"/>
    <cellStyle name="Heading 3 3 5 22" xfId="5165"/>
    <cellStyle name="Heading 3 3 5 22 2" xfId="40032"/>
    <cellStyle name="Heading 3 3 5 22 3" xfId="17079"/>
    <cellStyle name="Heading 3 3 5 23" xfId="3767"/>
    <cellStyle name="Heading 3 3 5 23 2" xfId="38634"/>
    <cellStyle name="Heading 3 3 5 23 3" xfId="15681"/>
    <cellStyle name="Heading 3 3 5 24" xfId="5619"/>
    <cellStyle name="Heading 3 3 5 24 2" xfId="40486"/>
    <cellStyle name="Heading 3 3 5 24 3" xfId="17533"/>
    <cellStyle name="Heading 3 3 5 25" xfId="878"/>
    <cellStyle name="Heading 3 3 5 25 2" xfId="27203"/>
    <cellStyle name="Heading 3 3 5 25 3" xfId="12792"/>
    <cellStyle name="Heading 3 3 5 26" xfId="3024"/>
    <cellStyle name="Heading 3 3 5 26 2" xfId="37891"/>
    <cellStyle name="Heading 3 3 5 26 3" xfId="14938"/>
    <cellStyle name="Heading 3 3 5 27" xfId="3021"/>
    <cellStyle name="Heading 3 3 5 27 2" xfId="37888"/>
    <cellStyle name="Heading 3 3 5 27 3" xfId="14935"/>
    <cellStyle name="Heading 3 3 5 28" xfId="6497"/>
    <cellStyle name="Heading 3 3 5 28 2" xfId="41364"/>
    <cellStyle name="Heading 3 3 5 28 3" xfId="18411"/>
    <cellStyle name="Heading 3 3 5 29" xfId="5856"/>
    <cellStyle name="Heading 3 3 5 29 2" xfId="40723"/>
    <cellStyle name="Heading 3 3 5 29 3" xfId="17770"/>
    <cellStyle name="Heading 3 3 5 3" xfId="518"/>
    <cellStyle name="Heading 3 3 5 3 10" xfId="2912"/>
    <cellStyle name="Heading 3 3 5 3 10 2" xfId="37779"/>
    <cellStyle name="Heading 3 3 5 3 10 3" xfId="14826"/>
    <cellStyle name="Heading 3 3 5 3 11" xfId="3180"/>
    <cellStyle name="Heading 3 3 5 3 11 2" xfId="38047"/>
    <cellStyle name="Heading 3 3 5 3 11 3" xfId="15094"/>
    <cellStyle name="Heading 3 3 5 3 12" xfId="3424"/>
    <cellStyle name="Heading 3 3 5 3 12 2" xfId="38291"/>
    <cellStyle name="Heading 3 3 5 3 12 3" xfId="15338"/>
    <cellStyle name="Heading 3 3 5 3 13" xfId="3669"/>
    <cellStyle name="Heading 3 3 5 3 13 2" xfId="38536"/>
    <cellStyle name="Heading 3 3 5 3 13 3" xfId="15583"/>
    <cellStyle name="Heading 3 3 5 3 14" xfId="3917"/>
    <cellStyle name="Heading 3 3 5 3 14 2" xfId="38784"/>
    <cellStyle name="Heading 3 3 5 3 14 3" xfId="15831"/>
    <cellStyle name="Heading 3 3 5 3 15" xfId="4161"/>
    <cellStyle name="Heading 3 3 5 3 15 2" xfId="39028"/>
    <cellStyle name="Heading 3 3 5 3 15 3" xfId="16075"/>
    <cellStyle name="Heading 3 3 5 3 16" xfId="4403"/>
    <cellStyle name="Heading 3 3 5 3 16 2" xfId="39270"/>
    <cellStyle name="Heading 3 3 5 3 16 3" xfId="16317"/>
    <cellStyle name="Heading 3 3 5 3 17" xfId="4624"/>
    <cellStyle name="Heading 3 3 5 3 17 2" xfId="39491"/>
    <cellStyle name="Heading 3 3 5 3 17 3" xfId="16538"/>
    <cellStyle name="Heading 3 3 5 3 18" xfId="4834"/>
    <cellStyle name="Heading 3 3 5 3 18 2" xfId="39701"/>
    <cellStyle name="Heading 3 3 5 3 18 3" xfId="16748"/>
    <cellStyle name="Heading 3 3 5 3 19" xfId="5069"/>
    <cellStyle name="Heading 3 3 5 3 19 2" xfId="39936"/>
    <cellStyle name="Heading 3 3 5 3 19 3" xfId="16983"/>
    <cellStyle name="Heading 3 3 5 3 2" xfId="1162"/>
    <cellStyle name="Heading 3 3 5 3 2 2" xfId="24346"/>
    <cellStyle name="Heading 3 3 5 3 2 3" xfId="13076"/>
    <cellStyle name="Heading 3 3 5 3 20" xfId="5290"/>
    <cellStyle name="Heading 3 3 5 3 20 2" xfId="40157"/>
    <cellStyle name="Heading 3 3 5 3 20 3" xfId="17204"/>
    <cellStyle name="Heading 3 3 5 3 21" xfId="5523"/>
    <cellStyle name="Heading 3 3 5 3 21 2" xfId="40390"/>
    <cellStyle name="Heading 3 3 5 3 21 3" xfId="17437"/>
    <cellStyle name="Heading 3 3 5 3 22" xfId="5756"/>
    <cellStyle name="Heading 3 3 5 3 22 2" xfId="40623"/>
    <cellStyle name="Heading 3 3 5 3 22 3" xfId="17670"/>
    <cellStyle name="Heading 3 3 5 3 23" xfId="5973"/>
    <cellStyle name="Heading 3 3 5 3 23 2" xfId="40840"/>
    <cellStyle name="Heading 3 3 5 3 23 3" xfId="17887"/>
    <cellStyle name="Heading 3 3 5 3 24" xfId="6181"/>
    <cellStyle name="Heading 3 3 5 3 24 2" xfId="41048"/>
    <cellStyle name="Heading 3 3 5 3 24 3" xfId="18095"/>
    <cellStyle name="Heading 3 3 5 3 25" xfId="6401"/>
    <cellStyle name="Heading 3 3 5 3 25 2" xfId="41268"/>
    <cellStyle name="Heading 3 3 5 3 25 3" xfId="18315"/>
    <cellStyle name="Heading 3 3 5 3 26" xfId="6627"/>
    <cellStyle name="Heading 3 3 5 3 26 2" xfId="41494"/>
    <cellStyle name="Heading 3 3 5 3 26 3" xfId="18541"/>
    <cellStyle name="Heading 3 3 5 3 27" xfId="29715"/>
    <cellStyle name="Heading 3 3 5 3 28" xfId="12432"/>
    <cellStyle name="Heading 3 3 5 3 3" xfId="1375"/>
    <cellStyle name="Heading 3 3 5 3 3 2" xfId="36242"/>
    <cellStyle name="Heading 3 3 5 3 3 3" xfId="13289"/>
    <cellStyle name="Heading 3 3 5 3 4" xfId="1607"/>
    <cellStyle name="Heading 3 3 5 3 4 2" xfId="36474"/>
    <cellStyle name="Heading 3 3 5 3 4 3" xfId="13521"/>
    <cellStyle name="Heading 3 3 5 3 5" xfId="1818"/>
    <cellStyle name="Heading 3 3 5 3 5 2" xfId="36685"/>
    <cellStyle name="Heading 3 3 5 3 5 3" xfId="13732"/>
    <cellStyle name="Heading 3 3 5 3 6" xfId="2049"/>
    <cellStyle name="Heading 3 3 5 3 6 2" xfId="36916"/>
    <cellStyle name="Heading 3 3 5 3 6 3" xfId="13963"/>
    <cellStyle name="Heading 3 3 5 3 7" xfId="2274"/>
    <cellStyle name="Heading 3 3 5 3 7 2" xfId="37141"/>
    <cellStyle name="Heading 3 3 5 3 7 3" xfId="14188"/>
    <cellStyle name="Heading 3 3 5 3 8" xfId="2488"/>
    <cellStyle name="Heading 3 3 5 3 8 2" xfId="37355"/>
    <cellStyle name="Heading 3 3 5 3 8 3" xfId="14402"/>
    <cellStyle name="Heading 3 3 5 3 9" xfId="2706"/>
    <cellStyle name="Heading 3 3 5 3 9 2" xfId="37573"/>
    <cellStyle name="Heading 3 3 5 3 9 3" xfId="14620"/>
    <cellStyle name="Heading 3 3 5 30" xfId="849"/>
    <cellStyle name="Heading 3 3 5 30 2" xfId="29412"/>
    <cellStyle name="Heading 3 3 5 30 3" xfId="12763"/>
    <cellStyle name="Heading 3 3 5 31" xfId="29178"/>
    <cellStyle name="Heading 3 3 5 32" xfId="12286"/>
    <cellStyle name="Heading 3 3 5 4" xfId="1031"/>
    <cellStyle name="Heading 3 3 5 4 2" xfId="26874"/>
    <cellStyle name="Heading 3 3 5 4 3" xfId="12945"/>
    <cellStyle name="Heading 3 3 5 5" xfId="987"/>
    <cellStyle name="Heading 3 3 5 5 2" xfId="28801"/>
    <cellStyle name="Heading 3 3 5 5 3" xfId="12901"/>
    <cellStyle name="Heading 3 3 5 6" xfId="1473"/>
    <cellStyle name="Heading 3 3 5 6 2" xfId="36340"/>
    <cellStyle name="Heading 3 3 5 6 3" xfId="13387"/>
    <cellStyle name="Heading 3 3 5 7" xfId="844"/>
    <cellStyle name="Heading 3 3 5 7 2" xfId="30479"/>
    <cellStyle name="Heading 3 3 5 7 3" xfId="12758"/>
    <cellStyle name="Heading 3 3 5 8" xfId="929"/>
    <cellStyle name="Heading 3 3 5 8 2" xfId="26432"/>
    <cellStyle name="Heading 3 3 5 8 3" xfId="12843"/>
    <cellStyle name="Heading 3 3 5 9" xfId="1046"/>
    <cellStyle name="Heading 3 3 5 9 2" xfId="27704"/>
    <cellStyle name="Heading 3 3 5 9 3" xfId="12960"/>
    <cellStyle name="Heading 3 3 6" xfId="383"/>
    <cellStyle name="Heading 3 3 6 10" xfId="1016"/>
    <cellStyle name="Heading 3 3 6 10 2" xfId="30064"/>
    <cellStyle name="Heading 3 3 6 10 3" xfId="12930"/>
    <cellStyle name="Heading 3 3 6 11" xfId="2592"/>
    <cellStyle name="Heading 3 3 6 11 2" xfId="37459"/>
    <cellStyle name="Heading 3 3 6 11 3" xfId="14506"/>
    <cellStyle name="Heading 3 3 6 12" xfId="1006"/>
    <cellStyle name="Heading 3 3 6 12 2" xfId="28640"/>
    <cellStyle name="Heading 3 3 6 12 3" xfId="12920"/>
    <cellStyle name="Heading 3 3 6 13" xfId="3046"/>
    <cellStyle name="Heading 3 3 6 13 2" xfId="37913"/>
    <cellStyle name="Heading 3 3 6 13 3" xfId="14960"/>
    <cellStyle name="Heading 3 3 6 14" xfId="3289"/>
    <cellStyle name="Heading 3 3 6 14 2" xfId="38156"/>
    <cellStyle name="Heading 3 3 6 14 3" xfId="15203"/>
    <cellStyle name="Heading 3 3 6 15" xfId="3536"/>
    <cellStyle name="Heading 3 3 6 15 2" xfId="38403"/>
    <cellStyle name="Heading 3 3 6 15 3" xfId="15450"/>
    <cellStyle name="Heading 3 3 6 16" xfId="3783"/>
    <cellStyle name="Heading 3 3 6 16 2" xfId="38650"/>
    <cellStyle name="Heading 3 3 6 16 3" xfId="15697"/>
    <cellStyle name="Heading 3 3 6 17" xfId="4027"/>
    <cellStyle name="Heading 3 3 6 17 2" xfId="38894"/>
    <cellStyle name="Heading 3 3 6 17 3" xfId="15941"/>
    <cellStyle name="Heading 3 3 6 18" xfId="4270"/>
    <cellStyle name="Heading 3 3 6 18 2" xfId="39137"/>
    <cellStyle name="Heading 3 3 6 18 3" xfId="16184"/>
    <cellStyle name="Heading 3 3 6 19" xfId="4505"/>
    <cellStyle name="Heading 3 3 6 19 2" xfId="39372"/>
    <cellStyle name="Heading 3 3 6 19 3" xfId="16419"/>
    <cellStyle name="Heading 3 3 6 2" xfId="524"/>
    <cellStyle name="Heading 3 3 6 2 10" xfId="2918"/>
    <cellStyle name="Heading 3 3 6 2 10 2" xfId="37785"/>
    <cellStyle name="Heading 3 3 6 2 10 3" xfId="14832"/>
    <cellStyle name="Heading 3 3 6 2 11" xfId="3186"/>
    <cellStyle name="Heading 3 3 6 2 11 2" xfId="38053"/>
    <cellStyle name="Heading 3 3 6 2 11 3" xfId="15100"/>
    <cellStyle name="Heading 3 3 6 2 12" xfId="3430"/>
    <cellStyle name="Heading 3 3 6 2 12 2" xfId="38297"/>
    <cellStyle name="Heading 3 3 6 2 12 3" xfId="15344"/>
    <cellStyle name="Heading 3 3 6 2 13" xfId="3675"/>
    <cellStyle name="Heading 3 3 6 2 13 2" xfId="38542"/>
    <cellStyle name="Heading 3 3 6 2 13 3" xfId="15589"/>
    <cellStyle name="Heading 3 3 6 2 14" xfId="3923"/>
    <cellStyle name="Heading 3 3 6 2 14 2" xfId="38790"/>
    <cellStyle name="Heading 3 3 6 2 14 3" xfId="15837"/>
    <cellStyle name="Heading 3 3 6 2 15" xfId="4167"/>
    <cellStyle name="Heading 3 3 6 2 15 2" xfId="39034"/>
    <cellStyle name="Heading 3 3 6 2 15 3" xfId="16081"/>
    <cellStyle name="Heading 3 3 6 2 16" xfId="4409"/>
    <cellStyle name="Heading 3 3 6 2 16 2" xfId="39276"/>
    <cellStyle name="Heading 3 3 6 2 16 3" xfId="16323"/>
    <cellStyle name="Heading 3 3 6 2 17" xfId="4630"/>
    <cellStyle name="Heading 3 3 6 2 17 2" xfId="39497"/>
    <cellStyle name="Heading 3 3 6 2 17 3" xfId="16544"/>
    <cellStyle name="Heading 3 3 6 2 18" xfId="4840"/>
    <cellStyle name="Heading 3 3 6 2 18 2" xfId="39707"/>
    <cellStyle name="Heading 3 3 6 2 18 3" xfId="16754"/>
    <cellStyle name="Heading 3 3 6 2 19" xfId="5075"/>
    <cellStyle name="Heading 3 3 6 2 19 2" xfId="39942"/>
    <cellStyle name="Heading 3 3 6 2 19 3" xfId="16989"/>
    <cellStyle name="Heading 3 3 6 2 2" xfId="1168"/>
    <cellStyle name="Heading 3 3 6 2 2 2" xfId="24288"/>
    <cellStyle name="Heading 3 3 6 2 2 3" xfId="13082"/>
    <cellStyle name="Heading 3 3 6 2 20" xfId="5296"/>
    <cellStyle name="Heading 3 3 6 2 20 2" xfId="40163"/>
    <cellStyle name="Heading 3 3 6 2 20 3" xfId="17210"/>
    <cellStyle name="Heading 3 3 6 2 21" xfId="5529"/>
    <cellStyle name="Heading 3 3 6 2 21 2" xfId="40396"/>
    <cellStyle name="Heading 3 3 6 2 21 3" xfId="17443"/>
    <cellStyle name="Heading 3 3 6 2 22" xfId="5762"/>
    <cellStyle name="Heading 3 3 6 2 22 2" xfId="40629"/>
    <cellStyle name="Heading 3 3 6 2 22 3" xfId="17676"/>
    <cellStyle name="Heading 3 3 6 2 23" xfId="5979"/>
    <cellStyle name="Heading 3 3 6 2 23 2" xfId="40846"/>
    <cellStyle name="Heading 3 3 6 2 23 3" xfId="17893"/>
    <cellStyle name="Heading 3 3 6 2 24" xfId="6187"/>
    <cellStyle name="Heading 3 3 6 2 24 2" xfId="41054"/>
    <cellStyle name="Heading 3 3 6 2 24 3" xfId="18101"/>
    <cellStyle name="Heading 3 3 6 2 25" xfId="6407"/>
    <cellStyle name="Heading 3 3 6 2 25 2" xfId="41274"/>
    <cellStyle name="Heading 3 3 6 2 25 3" xfId="18321"/>
    <cellStyle name="Heading 3 3 6 2 26" xfId="6633"/>
    <cellStyle name="Heading 3 3 6 2 26 2" xfId="41500"/>
    <cellStyle name="Heading 3 3 6 2 26 3" xfId="18547"/>
    <cellStyle name="Heading 3 3 6 2 27" xfId="27679"/>
    <cellStyle name="Heading 3 3 6 2 28" xfId="12438"/>
    <cellStyle name="Heading 3 3 6 2 3" xfId="1381"/>
    <cellStyle name="Heading 3 3 6 2 3 2" xfId="36248"/>
    <cellStyle name="Heading 3 3 6 2 3 3" xfId="13295"/>
    <cellStyle name="Heading 3 3 6 2 4" xfId="1613"/>
    <cellStyle name="Heading 3 3 6 2 4 2" xfId="36480"/>
    <cellStyle name="Heading 3 3 6 2 4 3" xfId="13527"/>
    <cellStyle name="Heading 3 3 6 2 5" xfId="1824"/>
    <cellStyle name="Heading 3 3 6 2 5 2" xfId="36691"/>
    <cellStyle name="Heading 3 3 6 2 5 3" xfId="13738"/>
    <cellStyle name="Heading 3 3 6 2 6" xfId="2055"/>
    <cellStyle name="Heading 3 3 6 2 6 2" xfId="36922"/>
    <cellStyle name="Heading 3 3 6 2 6 3" xfId="13969"/>
    <cellStyle name="Heading 3 3 6 2 7" xfId="2280"/>
    <cellStyle name="Heading 3 3 6 2 7 2" xfId="37147"/>
    <cellStyle name="Heading 3 3 6 2 7 3" xfId="14194"/>
    <cellStyle name="Heading 3 3 6 2 8" xfId="2494"/>
    <cellStyle name="Heading 3 3 6 2 8 2" xfId="37361"/>
    <cellStyle name="Heading 3 3 6 2 8 3" xfId="14408"/>
    <cellStyle name="Heading 3 3 6 2 9" xfId="2712"/>
    <cellStyle name="Heading 3 3 6 2 9 2" xfId="37579"/>
    <cellStyle name="Heading 3 3 6 2 9 3" xfId="14626"/>
    <cellStyle name="Heading 3 3 6 20" xfId="3015"/>
    <cellStyle name="Heading 3 3 6 20 2" xfId="37882"/>
    <cellStyle name="Heading 3 3 6 20 3" xfId="14929"/>
    <cellStyle name="Heading 3 3 6 21" xfId="4935"/>
    <cellStyle name="Heading 3 3 6 21 2" xfId="39802"/>
    <cellStyle name="Heading 3 3 6 21 3" xfId="16849"/>
    <cellStyle name="Heading 3 3 6 22" xfId="5169"/>
    <cellStyle name="Heading 3 3 6 22 2" xfId="40036"/>
    <cellStyle name="Heading 3 3 6 22 3" xfId="17083"/>
    <cellStyle name="Heading 3 3 6 23" xfId="5388"/>
    <cellStyle name="Heading 3 3 6 23 2" xfId="40255"/>
    <cellStyle name="Heading 3 3 6 23 3" xfId="17302"/>
    <cellStyle name="Heading 3 3 6 24" xfId="5628"/>
    <cellStyle name="Heading 3 3 6 24 2" xfId="40495"/>
    <cellStyle name="Heading 3 3 6 24 3" xfId="17542"/>
    <cellStyle name="Heading 3 3 6 25" xfId="5854"/>
    <cellStyle name="Heading 3 3 6 25 2" xfId="40721"/>
    <cellStyle name="Heading 3 3 6 25 3" xfId="17768"/>
    <cellStyle name="Heading 3 3 6 26" xfId="3017"/>
    <cellStyle name="Heading 3 3 6 26 2" xfId="37884"/>
    <cellStyle name="Heading 3 3 6 26 3" xfId="14931"/>
    <cellStyle name="Heading 3 3 6 27" xfId="4507"/>
    <cellStyle name="Heading 3 3 6 27 2" xfId="39374"/>
    <cellStyle name="Heading 3 3 6 27 3" xfId="16421"/>
    <cellStyle name="Heading 3 3 6 28" xfId="6507"/>
    <cellStyle name="Heading 3 3 6 28 2" xfId="41374"/>
    <cellStyle name="Heading 3 3 6 28 3" xfId="18421"/>
    <cellStyle name="Heading 3 3 6 29" xfId="6722"/>
    <cellStyle name="Heading 3 3 6 29 2" xfId="41589"/>
    <cellStyle name="Heading 3 3 6 29 3" xfId="18636"/>
    <cellStyle name="Heading 3 3 6 3" xfId="512"/>
    <cellStyle name="Heading 3 3 6 3 10" xfId="2906"/>
    <cellStyle name="Heading 3 3 6 3 10 2" xfId="37773"/>
    <cellStyle name="Heading 3 3 6 3 10 3" xfId="14820"/>
    <cellStyle name="Heading 3 3 6 3 11" xfId="3174"/>
    <cellStyle name="Heading 3 3 6 3 11 2" xfId="38041"/>
    <cellStyle name="Heading 3 3 6 3 11 3" xfId="15088"/>
    <cellStyle name="Heading 3 3 6 3 12" xfId="3418"/>
    <cellStyle name="Heading 3 3 6 3 12 2" xfId="38285"/>
    <cellStyle name="Heading 3 3 6 3 12 3" xfId="15332"/>
    <cellStyle name="Heading 3 3 6 3 13" xfId="3663"/>
    <cellStyle name="Heading 3 3 6 3 13 2" xfId="38530"/>
    <cellStyle name="Heading 3 3 6 3 13 3" xfId="15577"/>
    <cellStyle name="Heading 3 3 6 3 14" xfId="3911"/>
    <cellStyle name="Heading 3 3 6 3 14 2" xfId="38778"/>
    <cellStyle name="Heading 3 3 6 3 14 3" xfId="15825"/>
    <cellStyle name="Heading 3 3 6 3 15" xfId="4155"/>
    <cellStyle name="Heading 3 3 6 3 15 2" xfId="39022"/>
    <cellStyle name="Heading 3 3 6 3 15 3" xfId="16069"/>
    <cellStyle name="Heading 3 3 6 3 16" xfId="4397"/>
    <cellStyle name="Heading 3 3 6 3 16 2" xfId="39264"/>
    <cellStyle name="Heading 3 3 6 3 16 3" xfId="16311"/>
    <cellStyle name="Heading 3 3 6 3 17" xfId="4618"/>
    <cellStyle name="Heading 3 3 6 3 17 2" xfId="39485"/>
    <cellStyle name="Heading 3 3 6 3 17 3" xfId="16532"/>
    <cellStyle name="Heading 3 3 6 3 18" xfId="4828"/>
    <cellStyle name="Heading 3 3 6 3 18 2" xfId="39695"/>
    <cellStyle name="Heading 3 3 6 3 18 3" xfId="16742"/>
    <cellStyle name="Heading 3 3 6 3 19" xfId="5063"/>
    <cellStyle name="Heading 3 3 6 3 19 2" xfId="39930"/>
    <cellStyle name="Heading 3 3 6 3 19 3" xfId="16977"/>
    <cellStyle name="Heading 3 3 6 3 2" xfId="1156"/>
    <cellStyle name="Heading 3 3 6 3 2 2" xfId="24352"/>
    <cellStyle name="Heading 3 3 6 3 2 3" xfId="13070"/>
    <cellStyle name="Heading 3 3 6 3 20" xfId="5284"/>
    <cellStyle name="Heading 3 3 6 3 20 2" xfId="40151"/>
    <cellStyle name="Heading 3 3 6 3 20 3" xfId="17198"/>
    <cellStyle name="Heading 3 3 6 3 21" xfId="5517"/>
    <cellStyle name="Heading 3 3 6 3 21 2" xfId="40384"/>
    <cellStyle name="Heading 3 3 6 3 21 3" xfId="17431"/>
    <cellStyle name="Heading 3 3 6 3 22" xfId="5750"/>
    <cellStyle name="Heading 3 3 6 3 22 2" xfId="40617"/>
    <cellStyle name="Heading 3 3 6 3 22 3" xfId="17664"/>
    <cellStyle name="Heading 3 3 6 3 23" xfId="5967"/>
    <cellStyle name="Heading 3 3 6 3 23 2" xfId="40834"/>
    <cellStyle name="Heading 3 3 6 3 23 3" xfId="17881"/>
    <cellStyle name="Heading 3 3 6 3 24" xfId="6175"/>
    <cellStyle name="Heading 3 3 6 3 24 2" xfId="41042"/>
    <cellStyle name="Heading 3 3 6 3 24 3" xfId="18089"/>
    <cellStyle name="Heading 3 3 6 3 25" xfId="6395"/>
    <cellStyle name="Heading 3 3 6 3 25 2" xfId="41262"/>
    <cellStyle name="Heading 3 3 6 3 25 3" xfId="18309"/>
    <cellStyle name="Heading 3 3 6 3 26" xfId="6621"/>
    <cellStyle name="Heading 3 3 6 3 26 2" xfId="41488"/>
    <cellStyle name="Heading 3 3 6 3 26 3" xfId="18535"/>
    <cellStyle name="Heading 3 3 6 3 27" xfId="27827"/>
    <cellStyle name="Heading 3 3 6 3 28" xfId="12426"/>
    <cellStyle name="Heading 3 3 6 3 3" xfId="1369"/>
    <cellStyle name="Heading 3 3 6 3 3 2" xfId="36236"/>
    <cellStyle name="Heading 3 3 6 3 3 3" xfId="13283"/>
    <cellStyle name="Heading 3 3 6 3 4" xfId="1601"/>
    <cellStyle name="Heading 3 3 6 3 4 2" xfId="36468"/>
    <cellStyle name="Heading 3 3 6 3 4 3" xfId="13515"/>
    <cellStyle name="Heading 3 3 6 3 5" xfId="1812"/>
    <cellStyle name="Heading 3 3 6 3 5 2" xfId="36679"/>
    <cellStyle name="Heading 3 3 6 3 5 3" xfId="13726"/>
    <cellStyle name="Heading 3 3 6 3 6" xfId="2043"/>
    <cellStyle name="Heading 3 3 6 3 6 2" xfId="36910"/>
    <cellStyle name="Heading 3 3 6 3 6 3" xfId="13957"/>
    <cellStyle name="Heading 3 3 6 3 7" xfId="2268"/>
    <cellStyle name="Heading 3 3 6 3 7 2" xfId="37135"/>
    <cellStyle name="Heading 3 3 6 3 7 3" xfId="14182"/>
    <cellStyle name="Heading 3 3 6 3 8" xfId="2482"/>
    <cellStyle name="Heading 3 3 6 3 8 2" xfId="37349"/>
    <cellStyle name="Heading 3 3 6 3 8 3" xfId="14396"/>
    <cellStyle name="Heading 3 3 6 3 9" xfId="2700"/>
    <cellStyle name="Heading 3 3 6 3 9 2" xfId="37567"/>
    <cellStyle name="Heading 3 3 6 3 9 3" xfId="14614"/>
    <cellStyle name="Heading 3 3 6 30" xfId="2150"/>
    <cellStyle name="Heading 3 3 6 30 2" xfId="37017"/>
    <cellStyle name="Heading 3 3 6 30 3" xfId="14064"/>
    <cellStyle name="Heading 3 3 6 31" xfId="28414"/>
    <cellStyle name="Heading 3 3 6 32" xfId="12299"/>
    <cellStyle name="Heading 3 3 6 4" xfId="1039"/>
    <cellStyle name="Heading 3 3 6 4 2" xfId="27020"/>
    <cellStyle name="Heading 3 3 6 4 3" xfId="12953"/>
    <cellStyle name="Heading 3 3 6 5" xfId="981"/>
    <cellStyle name="Heading 3 3 6 5 2" xfId="29907"/>
    <cellStyle name="Heading 3 3 6 5 3" xfId="12895"/>
    <cellStyle name="Heading 3 3 6 6" xfId="1480"/>
    <cellStyle name="Heading 3 3 6 6 2" xfId="36347"/>
    <cellStyle name="Heading 3 3 6 6 3" xfId="13394"/>
    <cellStyle name="Heading 3 3 6 7" xfId="962"/>
    <cellStyle name="Heading 3 3 6 7 2" xfId="26949"/>
    <cellStyle name="Heading 3 3 6 7 3" xfId="12876"/>
    <cellStyle name="Heading 3 3 6 8" xfId="1918"/>
    <cellStyle name="Heading 3 3 6 8 2" xfId="36785"/>
    <cellStyle name="Heading 3 3 6 8 3" xfId="13832"/>
    <cellStyle name="Heading 3 3 6 9" xfId="2149"/>
    <cellStyle name="Heading 3 3 6 9 2" xfId="37016"/>
    <cellStyle name="Heading 3 3 6 9 3" xfId="14063"/>
    <cellStyle name="Heading 3 3 7" xfId="368"/>
    <cellStyle name="Heading 3 3 7 10" xfId="1028"/>
    <cellStyle name="Heading 3 3 7 10 2" xfId="27619"/>
    <cellStyle name="Heading 3 3 7 10 3" xfId="12942"/>
    <cellStyle name="Heading 3 3 7 11" xfId="928"/>
    <cellStyle name="Heading 3 3 7 11 2" xfId="26644"/>
    <cellStyle name="Heading 3 3 7 11 3" xfId="12842"/>
    <cellStyle name="Heading 3 3 7 12" xfId="2584"/>
    <cellStyle name="Heading 3 3 7 12 2" xfId="37451"/>
    <cellStyle name="Heading 3 3 7 12 3" xfId="14498"/>
    <cellStyle name="Heading 3 3 7 13" xfId="1036"/>
    <cellStyle name="Heading 3 3 7 13 2" xfId="27745"/>
    <cellStyle name="Heading 3 3 7 13 3" xfId="12950"/>
    <cellStyle name="Heading 3 3 7 14" xfId="3031"/>
    <cellStyle name="Heading 3 3 7 14 2" xfId="37898"/>
    <cellStyle name="Heading 3 3 7 14 3" xfId="14945"/>
    <cellStyle name="Heading 3 3 7 15" xfId="3274"/>
    <cellStyle name="Heading 3 3 7 15 2" xfId="38141"/>
    <cellStyle name="Heading 3 3 7 15 3" xfId="15188"/>
    <cellStyle name="Heading 3 3 7 16" xfId="3521"/>
    <cellStyle name="Heading 3 3 7 16 2" xfId="38388"/>
    <cellStyle name="Heading 3 3 7 16 3" xfId="15435"/>
    <cellStyle name="Heading 3 3 7 17" xfId="3768"/>
    <cellStyle name="Heading 3 3 7 17 2" xfId="38635"/>
    <cellStyle name="Heading 3 3 7 17 3" xfId="15682"/>
    <cellStyle name="Heading 3 3 7 18" xfId="4012"/>
    <cellStyle name="Heading 3 3 7 18 2" xfId="38879"/>
    <cellStyle name="Heading 3 3 7 18 3" xfId="15926"/>
    <cellStyle name="Heading 3 3 7 19" xfId="4255"/>
    <cellStyle name="Heading 3 3 7 19 2" xfId="39122"/>
    <cellStyle name="Heading 3 3 7 19 3" xfId="16169"/>
    <cellStyle name="Heading 3 3 7 2" xfId="412"/>
    <cellStyle name="Heading 3 3 7 2 10" xfId="2382"/>
    <cellStyle name="Heading 3 3 7 2 10 2" xfId="37249"/>
    <cellStyle name="Heading 3 3 7 2 10 3" xfId="14296"/>
    <cellStyle name="Heading 3 3 7 2 11" xfId="2605"/>
    <cellStyle name="Heading 3 3 7 2 11 2" xfId="37472"/>
    <cellStyle name="Heading 3 3 7 2 11 3" xfId="14519"/>
    <cellStyle name="Heading 3 3 7 2 12" xfId="2806"/>
    <cellStyle name="Heading 3 3 7 2 12 2" xfId="37673"/>
    <cellStyle name="Heading 3 3 7 2 12 3" xfId="14720"/>
    <cellStyle name="Heading 3 3 7 2 13" xfId="3074"/>
    <cellStyle name="Heading 3 3 7 2 13 2" xfId="37941"/>
    <cellStyle name="Heading 3 3 7 2 13 3" xfId="14988"/>
    <cellStyle name="Heading 3 3 7 2 14" xfId="3318"/>
    <cellStyle name="Heading 3 3 7 2 14 2" xfId="38185"/>
    <cellStyle name="Heading 3 3 7 2 14 3" xfId="15232"/>
    <cellStyle name="Heading 3 3 7 2 15" xfId="3563"/>
    <cellStyle name="Heading 3 3 7 2 15 2" xfId="38430"/>
    <cellStyle name="Heading 3 3 7 2 15 3" xfId="15477"/>
    <cellStyle name="Heading 3 3 7 2 16" xfId="3811"/>
    <cellStyle name="Heading 3 3 7 2 16 2" xfId="38678"/>
    <cellStyle name="Heading 3 3 7 2 16 3" xfId="15725"/>
    <cellStyle name="Heading 3 3 7 2 17" xfId="4055"/>
    <cellStyle name="Heading 3 3 7 2 17 2" xfId="38922"/>
    <cellStyle name="Heading 3 3 7 2 17 3" xfId="15969"/>
    <cellStyle name="Heading 3 3 7 2 18" xfId="4297"/>
    <cellStyle name="Heading 3 3 7 2 18 2" xfId="39164"/>
    <cellStyle name="Heading 3 3 7 2 18 3" xfId="16211"/>
    <cellStyle name="Heading 3 3 7 2 19" xfId="4518"/>
    <cellStyle name="Heading 3 3 7 2 19 2" xfId="39385"/>
    <cellStyle name="Heading 3 3 7 2 19 3" xfId="16432"/>
    <cellStyle name="Heading 3 3 7 2 2" xfId="533"/>
    <cellStyle name="Heading 3 3 7 2 2 10" xfId="2927"/>
    <cellStyle name="Heading 3 3 7 2 2 10 2" xfId="37794"/>
    <cellStyle name="Heading 3 3 7 2 2 10 3" xfId="14841"/>
    <cellStyle name="Heading 3 3 7 2 2 11" xfId="3195"/>
    <cellStyle name="Heading 3 3 7 2 2 11 2" xfId="38062"/>
    <cellStyle name="Heading 3 3 7 2 2 11 3" xfId="15109"/>
    <cellStyle name="Heading 3 3 7 2 2 12" xfId="3439"/>
    <cellStyle name="Heading 3 3 7 2 2 12 2" xfId="38306"/>
    <cellStyle name="Heading 3 3 7 2 2 12 3" xfId="15353"/>
    <cellStyle name="Heading 3 3 7 2 2 13" xfId="3684"/>
    <cellStyle name="Heading 3 3 7 2 2 13 2" xfId="38551"/>
    <cellStyle name="Heading 3 3 7 2 2 13 3" xfId="15598"/>
    <cellStyle name="Heading 3 3 7 2 2 14" xfId="3932"/>
    <cellStyle name="Heading 3 3 7 2 2 14 2" xfId="38799"/>
    <cellStyle name="Heading 3 3 7 2 2 14 3" xfId="15846"/>
    <cellStyle name="Heading 3 3 7 2 2 15" xfId="4176"/>
    <cellStyle name="Heading 3 3 7 2 2 15 2" xfId="39043"/>
    <cellStyle name="Heading 3 3 7 2 2 15 3" xfId="16090"/>
    <cellStyle name="Heading 3 3 7 2 2 16" xfId="4418"/>
    <cellStyle name="Heading 3 3 7 2 2 16 2" xfId="39285"/>
    <cellStyle name="Heading 3 3 7 2 2 16 3" xfId="16332"/>
    <cellStyle name="Heading 3 3 7 2 2 17" xfId="4639"/>
    <cellStyle name="Heading 3 3 7 2 2 17 2" xfId="39506"/>
    <cellStyle name="Heading 3 3 7 2 2 17 3" xfId="16553"/>
    <cellStyle name="Heading 3 3 7 2 2 18" xfId="4849"/>
    <cellStyle name="Heading 3 3 7 2 2 18 2" xfId="39716"/>
    <cellStyle name="Heading 3 3 7 2 2 18 3" xfId="16763"/>
    <cellStyle name="Heading 3 3 7 2 2 19" xfId="5084"/>
    <cellStyle name="Heading 3 3 7 2 2 19 2" xfId="39951"/>
    <cellStyle name="Heading 3 3 7 2 2 19 3" xfId="16998"/>
    <cellStyle name="Heading 3 3 7 2 2 2" xfId="1177"/>
    <cellStyle name="Heading 3 3 7 2 2 2 2" xfId="24287"/>
    <cellStyle name="Heading 3 3 7 2 2 2 3" xfId="13091"/>
    <cellStyle name="Heading 3 3 7 2 2 20" xfId="5305"/>
    <cellStyle name="Heading 3 3 7 2 2 20 2" xfId="40172"/>
    <cellStyle name="Heading 3 3 7 2 2 20 3" xfId="17219"/>
    <cellStyle name="Heading 3 3 7 2 2 21" xfId="5538"/>
    <cellStyle name="Heading 3 3 7 2 2 21 2" xfId="40405"/>
    <cellStyle name="Heading 3 3 7 2 2 21 3" xfId="17452"/>
    <cellStyle name="Heading 3 3 7 2 2 22" xfId="5771"/>
    <cellStyle name="Heading 3 3 7 2 2 22 2" xfId="40638"/>
    <cellStyle name="Heading 3 3 7 2 2 22 3" xfId="17685"/>
    <cellStyle name="Heading 3 3 7 2 2 23" xfId="5988"/>
    <cellStyle name="Heading 3 3 7 2 2 23 2" xfId="40855"/>
    <cellStyle name="Heading 3 3 7 2 2 23 3" xfId="17902"/>
    <cellStyle name="Heading 3 3 7 2 2 24" xfId="6196"/>
    <cellStyle name="Heading 3 3 7 2 2 24 2" xfId="41063"/>
    <cellStyle name="Heading 3 3 7 2 2 24 3" xfId="18110"/>
    <cellStyle name="Heading 3 3 7 2 2 25" xfId="6416"/>
    <cellStyle name="Heading 3 3 7 2 2 25 2" xfId="41283"/>
    <cellStyle name="Heading 3 3 7 2 2 25 3" xfId="18330"/>
    <cellStyle name="Heading 3 3 7 2 2 26" xfId="6642"/>
    <cellStyle name="Heading 3 3 7 2 2 26 2" xfId="41509"/>
    <cellStyle name="Heading 3 3 7 2 2 26 3" xfId="18556"/>
    <cellStyle name="Heading 3 3 7 2 2 27" xfId="25573"/>
    <cellStyle name="Heading 3 3 7 2 2 28" xfId="12447"/>
    <cellStyle name="Heading 3 3 7 2 2 3" xfId="1390"/>
    <cellStyle name="Heading 3 3 7 2 2 3 2" xfId="36257"/>
    <cellStyle name="Heading 3 3 7 2 2 3 3" xfId="13304"/>
    <cellStyle name="Heading 3 3 7 2 2 4" xfId="1622"/>
    <cellStyle name="Heading 3 3 7 2 2 4 2" xfId="36489"/>
    <cellStyle name="Heading 3 3 7 2 2 4 3" xfId="13536"/>
    <cellStyle name="Heading 3 3 7 2 2 5" xfId="1833"/>
    <cellStyle name="Heading 3 3 7 2 2 5 2" xfId="36700"/>
    <cellStyle name="Heading 3 3 7 2 2 5 3" xfId="13747"/>
    <cellStyle name="Heading 3 3 7 2 2 6" xfId="2064"/>
    <cellStyle name="Heading 3 3 7 2 2 6 2" xfId="36931"/>
    <cellStyle name="Heading 3 3 7 2 2 6 3" xfId="13978"/>
    <cellStyle name="Heading 3 3 7 2 2 7" xfId="2289"/>
    <cellStyle name="Heading 3 3 7 2 2 7 2" xfId="37156"/>
    <cellStyle name="Heading 3 3 7 2 2 7 3" xfId="14203"/>
    <cellStyle name="Heading 3 3 7 2 2 8" xfId="2503"/>
    <cellStyle name="Heading 3 3 7 2 2 8 2" xfId="37370"/>
    <cellStyle name="Heading 3 3 7 2 2 8 3" xfId="14417"/>
    <cellStyle name="Heading 3 3 7 2 2 9" xfId="2721"/>
    <cellStyle name="Heading 3 3 7 2 2 9 2" xfId="37588"/>
    <cellStyle name="Heading 3 3 7 2 2 9 3" xfId="14635"/>
    <cellStyle name="Heading 3 3 7 2 20" xfId="4728"/>
    <cellStyle name="Heading 3 3 7 2 20 2" xfId="39595"/>
    <cellStyle name="Heading 3 3 7 2 20 3" xfId="16642"/>
    <cellStyle name="Heading 3 3 7 2 21" xfId="4963"/>
    <cellStyle name="Heading 3 3 7 2 21 2" xfId="39830"/>
    <cellStyle name="Heading 3 3 7 2 21 3" xfId="16877"/>
    <cellStyle name="Heading 3 3 7 2 22" xfId="5184"/>
    <cellStyle name="Heading 3 3 7 2 22 2" xfId="40051"/>
    <cellStyle name="Heading 3 3 7 2 22 3" xfId="17098"/>
    <cellStyle name="Heading 3 3 7 2 23" xfId="5417"/>
    <cellStyle name="Heading 3 3 7 2 23 2" xfId="40284"/>
    <cellStyle name="Heading 3 3 7 2 23 3" xfId="17331"/>
    <cellStyle name="Heading 3 3 7 2 24" xfId="5650"/>
    <cellStyle name="Heading 3 3 7 2 24 2" xfId="40517"/>
    <cellStyle name="Heading 3 3 7 2 24 3" xfId="17564"/>
    <cellStyle name="Heading 3 3 7 2 25" xfId="5867"/>
    <cellStyle name="Heading 3 3 7 2 25 2" xfId="40734"/>
    <cellStyle name="Heading 3 3 7 2 25 3" xfId="17781"/>
    <cellStyle name="Heading 3 3 7 2 26" xfId="6075"/>
    <cellStyle name="Heading 3 3 7 2 26 2" xfId="40942"/>
    <cellStyle name="Heading 3 3 7 2 26 3" xfId="17989"/>
    <cellStyle name="Heading 3 3 7 2 27" xfId="6295"/>
    <cellStyle name="Heading 3 3 7 2 27 2" xfId="41162"/>
    <cellStyle name="Heading 3 3 7 2 27 3" xfId="18209"/>
    <cellStyle name="Heading 3 3 7 2 28" xfId="6530"/>
    <cellStyle name="Heading 3 3 7 2 28 2" xfId="41397"/>
    <cellStyle name="Heading 3 3 7 2 28 3" xfId="18444"/>
    <cellStyle name="Heading 3 3 7 2 29" xfId="6731"/>
    <cellStyle name="Heading 3 3 7 2 29 2" xfId="41598"/>
    <cellStyle name="Heading 3 3 7 2 29 3" xfId="18645"/>
    <cellStyle name="Heading 3 3 7 2 3" xfId="578"/>
    <cellStyle name="Heading 3 3 7 2 3 10" xfId="2972"/>
    <cellStyle name="Heading 3 3 7 2 3 10 2" xfId="37839"/>
    <cellStyle name="Heading 3 3 7 2 3 10 3" xfId="14886"/>
    <cellStyle name="Heading 3 3 7 2 3 11" xfId="3240"/>
    <cellStyle name="Heading 3 3 7 2 3 11 2" xfId="38107"/>
    <cellStyle name="Heading 3 3 7 2 3 11 3" xfId="15154"/>
    <cellStyle name="Heading 3 3 7 2 3 12" xfId="3484"/>
    <cellStyle name="Heading 3 3 7 2 3 12 2" xfId="38351"/>
    <cellStyle name="Heading 3 3 7 2 3 12 3" xfId="15398"/>
    <cellStyle name="Heading 3 3 7 2 3 13" xfId="3729"/>
    <cellStyle name="Heading 3 3 7 2 3 13 2" xfId="38596"/>
    <cellStyle name="Heading 3 3 7 2 3 13 3" xfId="15643"/>
    <cellStyle name="Heading 3 3 7 2 3 14" xfId="3977"/>
    <cellStyle name="Heading 3 3 7 2 3 14 2" xfId="38844"/>
    <cellStyle name="Heading 3 3 7 2 3 14 3" xfId="15891"/>
    <cellStyle name="Heading 3 3 7 2 3 15" xfId="4221"/>
    <cellStyle name="Heading 3 3 7 2 3 15 2" xfId="39088"/>
    <cellStyle name="Heading 3 3 7 2 3 15 3" xfId="16135"/>
    <cellStyle name="Heading 3 3 7 2 3 16" xfId="4463"/>
    <cellStyle name="Heading 3 3 7 2 3 16 2" xfId="39330"/>
    <cellStyle name="Heading 3 3 7 2 3 16 3" xfId="16377"/>
    <cellStyle name="Heading 3 3 7 2 3 17" xfId="4684"/>
    <cellStyle name="Heading 3 3 7 2 3 17 2" xfId="39551"/>
    <cellStyle name="Heading 3 3 7 2 3 17 3" xfId="16598"/>
    <cellStyle name="Heading 3 3 7 2 3 18" xfId="4894"/>
    <cellStyle name="Heading 3 3 7 2 3 18 2" xfId="39761"/>
    <cellStyle name="Heading 3 3 7 2 3 18 3" xfId="16808"/>
    <cellStyle name="Heading 3 3 7 2 3 19" xfId="5129"/>
    <cellStyle name="Heading 3 3 7 2 3 19 2" xfId="39996"/>
    <cellStyle name="Heading 3 3 7 2 3 19 3" xfId="17043"/>
    <cellStyle name="Heading 3 3 7 2 3 2" xfId="1222"/>
    <cellStyle name="Heading 3 3 7 2 3 2 2" xfId="24282"/>
    <cellStyle name="Heading 3 3 7 2 3 2 3" xfId="13136"/>
    <cellStyle name="Heading 3 3 7 2 3 20" xfId="5350"/>
    <cellStyle name="Heading 3 3 7 2 3 20 2" xfId="40217"/>
    <cellStyle name="Heading 3 3 7 2 3 20 3" xfId="17264"/>
    <cellStyle name="Heading 3 3 7 2 3 21" xfId="5583"/>
    <cellStyle name="Heading 3 3 7 2 3 21 2" xfId="40450"/>
    <cellStyle name="Heading 3 3 7 2 3 21 3" xfId="17497"/>
    <cellStyle name="Heading 3 3 7 2 3 22" xfId="5816"/>
    <cellStyle name="Heading 3 3 7 2 3 22 2" xfId="40683"/>
    <cellStyle name="Heading 3 3 7 2 3 22 3" xfId="17730"/>
    <cellStyle name="Heading 3 3 7 2 3 23" xfId="6033"/>
    <cellStyle name="Heading 3 3 7 2 3 23 2" xfId="40900"/>
    <cellStyle name="Heading 3 3 7 2 3 23 3" xfId="17947"/>
    <cellStyle name="Heading 3 3 7 2 3 24" xfId="6241"/>
    <cellStyle name="Heading 3 3 7 2 3 24 2" xfId="41108"/>
    <cellStyle name="Heading 3 3 7 2 3 24 3" xfId="18155"/>
    <cellStyle name="Heading 3 3 7 2 3 25" xfId="6461"/>
    <cellStyle name="Heading 3 3 7 2 3 25 2" xfId="41328"/>
    <cellStyle name="Heading 3 3 7 2 3 25 3" xfId="18375"/>
    <cellStyle name="Heading 3 3 7 2 3 26" xfId="6687"/>
    <cellStyle name="Heading 3 3 7 2 3 26 2" xfId="41554"/>
    <cellStyle name="Heading 3 3 7 2 3 26 3" xfId="18601"/>
    <cellStyle name="Heading 3 3 7 2 3 27" xfId="30292"/>
    <cellStyle name="Heading 3 3 7 2 3 28" xfId="12492"/>
    <cellStyle name="Heading 3 3 7 2 3 3" xfId="1435"/>
    <cellStyle name="Heading 3 3 7 2 3 3 2" xfId="36302"/>
    <cellStyle name="Heading 3 3 7 2 3 3 3" xfId="13349"/>
    <cellStyle name="Heading 3 3 7 2 3 4" xfId="1667"/>
    <cellStyle name="Heading 3 3 7 2 3 4 2" xfId="36534"/>
    <cellStyle name="Heading 3 3 7 2 3 4 3" xfId="13581"/>
    <cellStyle name="Heading 3 3 7 2 3 5" xfId="1878"/>
    <cellStyle name="Heading 3 3 7 2 3 5 2" xfId="36745"/>
    <cellStyle name="Heading 3 3 7 2 3 5 3" xfId="13792"/>
    <cellStyle name="Heading 3 3 7 2 3 6" xfId="2109"/>
    <cellStyle name="Heading 3 3 7 2 3 6 2" xfId="36976"/>
    <cellStyle name="Heading 3 3 7 2 3 6 3" xfId="14023"/>
    <cellStyle name="Heading 3 3 7 2 3 7" xfId="2334"/>
    <cellStyle name="Heading 3 3 7 2 3 7 2" xfId="37201"/>
    <cellStyle name="Heading 3 3 7 2 3 7 3" xfId="14248"/>
    <cellStyle name="Heading 3 3 7 2 3 8" xfId="2548"/>
    <cellStyle name="Heading 3 3 7 2 3 8 2" xfId="37415"/>
    <cellStyle name="Heading 3 3 7 2 3 8 3" xfId="14462"/>
    <cellStyle name="Heading 3 3 7 2 3 9" xfId="2766"/>
    <cellStyle name="Heading 3 3 7 2 3 9 2" xfId="37633"/>
    <cellStyle name="Heading 3 3 7 2 3 9 3" xfId="14680"/>
    <cellStyle name="Heading 3 3 7 2 30" xfId="6776"/>
    <cellStyle name="Heading 3 3 7 2 30 2" xfId="41643"/>
    <cellStyle name="Heading 3 3 7 2 30 3" xfId="18690"/>
    <cellStyle name="Heading 3 3 7 2 31" xfId="26633"/>
    <cellStyle name="Heading 3 3 7 2 32" xfId="12326"/>
    <cellStyle name="Heading 3 3 7 2 4" xfId="1056"/>
    <cellStyle name="Heading 3 3 7 2 4 2" xfId="24863"/>
    <cellStyle name="Heading 3 3 7 2 4 3" xfId="12970"/>
    <cellStyle name="Heading 3 3 7 2 5" xfId="1269"/>
    <cellStyle name="Heading 3 3 7 2 5 2" xfId="36136"/>
    <cellStyle name="Heading 3 3 7 2 5 3" xfId="13183"/>
    <cellStyle name="Heading 3 3 7 2 6" xfId="1501"/>
    <cellStyle name="Heading 3 3 7 2 6 2" xfId="36368"/>
    <cellStyle name="Heading 3 3 7 2 6 3" xfId="13415"/>
    <cellStyle name="Heading 3 3 7 2 7" xfId="1712"/>
    <cellStyle name="Heading 3 3 7 2 7 2" xfId="36579"/>
    <cellStyle name="Heading 3 3 7 2 7 3" xfId="13626"/>
    <cellStyle name="Heading 3 3 7 2 8" xfId="1943"/>
    <cellStyle name="Heading 3 3 7 2 8 2" xfId="36810"/>
    <cellStyle name="Heading 3 3 7 2 8 3" xfId="13857"/>
    <cellStyle name="Heading 3 3 7 2 9" xfId="2168"/>
    <cellStyle name="Heading 3 3 7 2 9 2" xfId="37035"/>
    <cellStyle name="Heading 3 3 7 2 9 3" xfId="14082"/>
    <cellStyle name="Heading 3 3 7 20" xfId="4499"/>
    <cellStyle name="Heading 3 3 7 20 2" xfId="39366"/>
    <cellStyle name="Heading 3 3 7 20 3" xfId="16413"/>
    <cellStyle name="Heading 3 3 7 21" xfId="1008"/>
    <cellStyle name="Heading 3 3 7 21 2" xfId="26461"/>
    <cellStyle name="Heading 3 3 7 21 3" xfId="12922"/>
    <cellStyle name="Heading 3 3 7 22" xfId="937"/>
    <cellStyle name="Heading 3 3 7 22 2" xfId="30035"/>
    <cellStyle name="Heading 3 3 7 22 3" xfId="12851"/>
    <cellStyle name="Heading 3 3 7 23" xfId="5164"/>
    <cellStyle name="Heading 3 3 7 23 2" xfId="40031"/>
    <cellStyle name="Heading 3 3 7 23 3" xfId="17078"/>
    <cellStyle name="Heading 3 3 7 24" xfId="2649"/>
    <cellStyle name="Heading 3 3 7 24 2" xfId="37516"/>
    <cellStyle name="Heading 3 3 7 24 3" xfId="14563"/>
    <cellStyle name="Heading 3 3 7 25" xfId="5617"/>
    <cellStyle name="Heading 3 3 7 25 2" xfId="40484"/>
    <cellStyle name="Heading 3 3 7 25 3" xfId="17531"/>
    <cellStyle name="Heading 3 3 7 26" xfId="846"/>
    <cellStyle name="Heading 3 3 7 26 2" xfId="30049"/>
    <cellStyle name="Heading 3 3 7 26 3" xfId="12760"/>
    <cellStyle name="Heading 3 3 7 27" xfId="996"/>
    <cellStyle name="Heading 3 3 7 27 2" xfId="24591"/>
    <cellStyle name="Heading 3 3 7 27 3" xfId="12910"/>
    <cellStyle name="Heading 3 3 7 28" xfId="5174"/>
    <cellStyle name="Heading 3 3 7 28 2" xfId="40041"/>
    <cellStyle name="Heading 3 3 7 28 3" xfId="17088"/>
    <cellStyle name="Heading 3 3 7 29" xfId="6495"/>
    <cellStyle name="Heading 3 3 7 29 2" xfId="41362"/>
    <cellStyle name="Heading 3 3 7 29 3" xfId="18409"/>
    <cellStyle name="Heading 3 3 7 3" xfId="519"/>
    <cellStyle name="Heading 3 3 7 3 10" xfId="2913"/>
    <cellStyle name="Heading 3 3 7 3 10 2" xfId="37780"/>
    <cellStyle name="Heading 3 3 7 3 10 3" xfId="14827"/>
    <cellStyle name="Heading 3 3 7 3 11" xfId="3181"/>
    <cellStyle name="Heading 3 3 7 3 11 2" xfId="38048"/>
    <cellStyle name="Heading 3 3 7 3 11 3" xfId="15095"/>
    <cellStyle name="Heading 3 3 7 3 12" xfId="3425"/>
    <cellStyle name="Heading 3 3 7 3 12 2" xfId="38292"/>
    <cellStyle name="Heading 3 3 7 3 12 3" xfId="15339"/>
    <cellStyle name="Heading 3 3 7 3 13" xfId="3670"/>
    <cellStyle name="Heading 3 3 7 3 13 2" xfId="38537"/>
    <cellStyle name="Heading 3 3 7 3 13 3" xfId="15584"/>
    <cellStyle name="Heading 3 3 7 3 14" xfId="3918"/>
    <cellStyle name="Heading 3 3 7 3 14 2" xfId="38785"/>
    <cellStyle name="Heading 3 3 7 3 14 3" xfId="15832"/>
    <cellStyle name="Heading 3 3 7 3 15" xfId="4162"/>
    <cellStyle name="Heading 3 3 7 3 15 2" xfId="39029"/>
    <cellStyle name="Heading 3 3 7 3 15 3" xfId="16076"/>
    <cellStyle name="Heading 3 3 7 3 16" xfId="4404"/>
    <cellStyle name="Heading 3 3 7 3 16 2" xfId="39271"/>
    <cellStyle name="Heading 3 3 7 3 16 3" xfId="16318"/>
    <cellStyle name="Heading 3 3 7 3 17" xfId="4625"/>
    <cellStyle name="Heading 3 3 7 3 17 2" xfId="39492"/>
    <cellStyle name="Heading 3 3 7 3 17 3" xfId="16539"/>
    <cellStyle name="Heading 3 3 7 3 18" xfId="4835"/>
    <cellStyle name="Heading 3 3 7 3 18 2" xfId="39702"/>
    <cellStyle name="Heading 3 3 7 3 18 3" xfId="16749"/>
    <cellStyle name="Heading 3 3 7 3 19" xfId="5070"/>
    <cellStyle name="Heading 3 3 7 3 19 2" xfId="39937"/>
    <cellStyle name="Heading 3 3 7 3 19 3" xfId="16984"/>
    <cellStyle name="Heading 3 3 7 3 2" xfId="1163"/>
    <cellStyle name="Heading 3 3 7 3 2 2" xfId="24349"/>
    <cellStyle name="Heading 3 3 7 3 2 3" xfId="13077"/>
    <cellStyle name="Heading 3 3 7 3 20" xfId="5291"/>
    <cellStyle name="Heading 3 3 7 3 20 2" xfId="40158"/>
    <cellStyle name="Heading 3 3 7 3 20 3" xfId="17205"/>
    <cellStyle name="Heading 3 3 7 3 21" xfId="5524"/>
    <cellStyle name="Heading 3 3 7 3 21 2" xfId="40391"/>
    <cellStyle name="Heading 3 3 7 3 21 3" xfId="17438"/>
    <cellStyle name="Heading 3 3 7 3 22" xfId="5757"/>
    <cellStyle name="Heading 3 3 7 3 22 2" xfId="40624"/>
    <cellStyle name="Heading 3 3 7 3 22 3" xfId="17671"/>
    <cellStyle name="Heading 3 3 7 3 23" xfId="5974"/>
    <cellStyle name="Heading 3 3 7 3 23 2" xfId="40841"/>
    <cellStyle name="Heading 3 3 7 3 23 3" xfId="17888"/>
    <cellStyle name="Heading 3 3 7 3 24" xfId="6182"/>
    <cellStyle name="Heading 3 3 7 3 24 2" xfId="41049"/>
    <cellStyle name="Heading 3 3 7 3 24 3" xfId="18096"/>
    <cellStyle name="Heading 3 3 7 3 25" xfId="6402"/>
    <cellStyle name="Heading 3 3 7 3 25 2" xfId="41269"/>
    <cellStyle name="Heading 3 3 7 3 25 3" xfId="18316"/>
    <cellStyle name="Heading 3 3 7 3 26" xfId="6628"/>
    <cellStyle name="Heading 3 3 7 3 26 2" xfId="41495"/>
    <cellStyle name="Heading 3 3 7 3 26 3" xfId="18542"/>
    <cellStyle name="Heading 3 3 7 3 27" xfId="30334"/>
    <cellStyle name="Heading 3 3 7 3 28" xfId="12433"/>
    <cellStyle name="Heading 3 3 7 3 3" xfId="1376"/>
    <cellStyle name="Heading 3 3 7 3 3 2" xfId="36243"/>
    <cellStyle name="Heading 3 3 7 3 3 3" xfId="13290"/>
    <cellStyle name="Heading 3 3 7 3 4" xfId="1608"/>
    <cellStyle name="Heading 3 3 7 3 4 2" xfId="36475"/>
    <cellStyle name="Heading 3 3 7 3 4 3" xfId="13522"/>
    <cellStyle name="Heading 3 3 7 3 5" xfId="1819"/>
    <cellStyle name="Heading 3 3 7 3 5 2" xfId="36686"/>
    <cellStyle name="Heading 3 3 7 3 5 3" xfId="13733"/>
    <cellStyle name="Heading 3 3 7 3 6" xfId="2050"/>
    <cellStyle name="Heading 3 3 7 3 6 2" xfId="36917"/>
    <cellStyle name="Heading 3 3 7 3 6 3" xfId="13964"/>
    <cellStyle name="Heading 3 3 7 3 7" xfId="2275"/>
    <cellStyle name="Heading 3 3 7 3 7 2" xfId="37142"/>
    <cellStyle name="Heading 3 3 7 3 7 3" xfId="14189"/>
    <cellStyle name="Heading 3 3 7 3 8" xfId="2489"/>
    <cellStyle name="Heading 3 3 7 3 8 2" xfId="37356"/>
    <cellStyle name="Heading 3 3 7 3 8 3" xfId="14403"/>
    <cellStyle name="Heading 3 3 7 3 9" xfId="2707"/>
    <cellStyle name="Heading 3 3 7 3 9 2" xfId="37574"/>
    <cellStyle name="Heading 3 3 7 3 9 3" xfId="14621"/>
    <cellStyle name="Heading 3 3 7 30" xfId="891"/>
    <cellStyle name="Heading 3 3 7 30 2" xfId="27955"/>
    <cellStyle name="Heading 3 3 7 30 3" xfId="12805"/>
    <cellStyle name="Heading 3 3 7 31" xfId="6508"/>
    <cellStyle name="Heading 3 3 7 31 2" xfId="41375"/>
    <cellStyle name="Heading 3 3 7 31 3" xfId="18422"/>
    <cellStyle name="Heading 3 3 7 32" xfId="29631"/>
    <cellStyle name="Heading 3 3 7 33" xfId="12284"/>
    <cellStyle name="Heading 3 3 7 4" xfId="495"/>
    <cellStyle name="Heading 3 3 7 4 10" xfId="2889"/>
    <cellStyle name="Heading 3 3 7 4 10 2" xfId="37756"/>
    <cellStyle name="Heading 3 3 7 4 10 3" xfId="14803"/>
    <cellStyle name="Heading 3 3 7 4 11" xfId="3157"/>
    <cellStyle name="Heading 3 3 7 4 11 2" xfId="38024"/>
    <cellStyle name="Heading 3 3 7 4 11 3" xfId="15071"/>
    <cellStyle name="Heading 3 3 7 4 12" xfId="3401"/>
    <cellStyle name="Heading 3 3 7 4 12 2" xfId="38268"/>
    <cellStyle name="Heading 3 3 7 4 12 3" xfId="15315"/>
    <cellStyle name="Heading 3 3 7 4 13" xfId="3646"/>
    <cellStyle name="Heading 3 3 7 4 13 2" xfId="38513"/>
    <cellStyle name="Heading 3 3 7 4 13 3" xfId="15560"/>
    <cellStyle name="Heading 3 3 7 4 14" xfId="3894"/>
    <cellStyle name="Heading 3 3 7 4 14 2" xfId="38761"/>
    <cellStyle name="Heading 3 3 7 4 14 3" xfId="15808"/>
    <cellStyle name="Heading 3 3 7 4 15" xfId="4138"/>
    <cellStyle name="Heading 3 3 7 4 15 2" xfId="39005"/>
    <cellStyle name="Heading 3 3 7 4 15 3" xfId="16052"/>
    <cellStyle name="Heading 3 3 7 4 16" xfId="4380"/>
    <cellStyle name="Heading 3 3 7 4 16 2" xfId="39247"/>
    <cellStyle name="Heading 3 3 7 4 16 3" xfId="16294"/>
    <cellStyle name="Heading 3 3 7 4 17" xfId="4601"/>
    <cellStyle name="Heading 3 3 7 4 17 2" xfId="39468"/>
    <cellStyle name="Heading 3 3 7 4 17 3" xfId="16515"/>
    <cellStyle name="Heading 3 3 7 4 18" xfId="4811"/>
    <cellStyle name="Heading 3 3 7 4 18 2" xfId="39678"/>
    <cellStyle name="Heading 3 3 7 4 18 3" xfId="16725"/>
    <cellStyle name="Heading 3 3 7 4 19" xfId="5046"/>
    <cellStyle name="Heading 3 3 7 4 19 2" xfId="39913"/>
    <cellStyle name="Heading 3 3 7 4 19 3" xfId="16960"/>
    <cellStyle name="Heading 3 3 7 4 2" xfId="1139"/>
    <cellStyle name="Heading 3 3 7 4 2 2" xfId="24303"/>
    <cellStyle name="Heading 3 3 7 4 2 3" xfId="13053"/>
    <cellStyle name="Heading 3 3 7 4 20" xfId="5267"/>
    <cellStyle name="Heading 3 3 7 4 20 2" xfId="40134"/>
    <cellStyle name="Heading 3 3 7 4 20 3" xfId="17181"/>
    <cellStyle name="Heading 3 3 7 4 21" xfId="5500"/>
    <cellStyle name="Heading 3 3 7 4 21 2" xfId="40367"/>
    <cellStyle name="Heading 3 3 7 4 21 3" xfId="17414"/>
    <cellStyle name="Heading 3 3 7 4 22" xfId="5733"/>
    <cellStyle name="Heading 3 3 7 4 22 2" xfId="40600"/>
    <cellStyle name="Heading 3 3 7 4 22 3" xfId="17647"/>
    <cellStyle name="Heading 3 3 7 4 23" xfId="5950"/>
    <cellStyle name="Heading 3 3 7 4 23 2" xfId="40817"/>
    <cellStyle name="Heading 3 3 7 4 23 3" xfId="17864"/>
    <cellStyle name="Heading 3 3 7 4 24" xfId="6158"/>
    <cellStyle name="Heading 3 3 7 4 24 2" xfId="41025"/>
    <cellStyle name="Heading 3 3 7 4 24 3" xfId="18072"/>
    <cellStyle name="Heading 3 3 7 4 25" xfId="6378"/>
    <cellStyle name="Heading 3 3 7 4 25 2" xfId="41245"/>
    <cellStyle name="Heading 3 3 7 4 25 3" xfId="18292"/>
    <cellStyle name="Heading 3 3 7 4 26" xfId="6604"/>
    <cellStyle name="Heading 3 3 7 4 26 2" xfId="41471"/>
    <cellStyle name="Heading 3 3 7 4 26 3" xfId="18518"/>
    <cellStyle name="Heading 3 3 7 4 27" xfId="26001"/>
    <cellStyle name="Heading 3 3 7 4 28" xfId="12409"/>
    <cellStyle name="Heading 3 3 7 4 3" xfId="1352"/>
    <cellStyle name="Heading 3 3 7 4 3 2" xfId="36219"/>
    <cellStyle name="Heading 3 3 7 4 3 3" xfId="13266"/>
    <cellStyle name="Heading 3 3 7 4 4" xfId="1584"/>
    <cellStyle name="Heading 3 3 7 4 4 2" xfId="36451"/>
    <cellStyle name="Heading 3 3 7 4 4 3" xfId="13498"/>
    <cellStyle name="Heading 3 3 7 4 5" xfId="1795"/>
    <cellStyle name="Heading 3 3 7 4 5 2" xfId="36662"/>
    <cellStyle name="Heading 3 3 7 4 5 3" xfId="13709"/>
    <cellStyle name="Heading 3 3 7 4 6" xfId="2026"/>
    <cellStyle name="Heading 3 3 7 4 6 2" xfId="36893"/>
    <cellStyle name="Heading 3 3 7 4 6 3" xfId="13940"/>
    <cellStyle name="Heading 3 3 7 4 7" xfId="2251"/>
    <cellStyle name="Heading 3 3 7 4 7 2" xfId="37118"/>
    <cellStyle name="Heading 3 3 7 4 7 3" xfId="14165"/>
    <cellStyle name="Heading 3 3 7 4 8" xfId="2465"/>
    <cellStyle name="Heading 3 3 7 4 8 2" xfId="37332"/>
    <cellStyle name="Heading 3 3 7 4 8 3" xfId="14379"/>
    <cellStyle name="Heading 3 3 7 4 9" xfId="2683"/>
    <cellStyle name="Heading 3 3 7 4 9 2" xfId="37550"/>
    <cellStyle name="Heading 3 3 7 4 9 3" xfId="14597"/>
    <cellStyle name="Heading 3 3 7 5" xfId="1030"/>
    <cellStyle name="Heading 3 3 7 5 2" xfId="27139"/>
    <cellStyle name="Heading 3 3 7 5 3" xfId="12944"/>
    <cellStyle name="Heading 3 3 7 6" xfId="914"/>
    <cellStyle name="Heading 3 3 7 6 2" xfId="25131"/>
    <cellStyle name="Heading 3 3 7 6 3" xfId="12828"/>
    <cellStyle name="Heading 3 3 7 7" xfId="1471"/>
    <cellStyle name="Heading 3 3 7 7 2" xfId="36338"/>
    <cellStyle name="Heading 3 3 7 7 3" xfId="13385"/>
    <cellStyle name="Heading 3 3 7 8" xfId="936"/>
    <cellStyle name="Heading 3 3 7 8 2" xfId="30248"/>
    <cellStyle name="Heading 3 3 7 8 3" xfId="12850"/>
    <cellStyle name="Heading 3 3 7 9" xfId="958"/>
    <cellStyle name="Heading 3 3 7 9 2" xfId="29498"/>
    <cellStyle name="Heading 3 3 7 9 3" xfId="12872"/>
    <cellStyle name="Heading 3 3 8" xfId="497"/>
    <cellStyle name="Heading 3 3 8 10" xfId="2891"/>
    <cellStyle name="Heading 3 3 8 10 2" xfId="37758"/>
    <cellStyle name="Heading 3 3 8 10 3" xfId="14805"/>
    <cellStyle name="Heading 3 3 8 11" xfId="3159"/>
    <cellStyle name="Heading 3 3 8 11 2" xfId="38026"/>
    <cellStyle name="Heading 3 3 8 11 3" xfId="15073"/>
    <cellStyle name="Heading 3 3 8 12" xfId="3403"/>
    <cellStyle name="Heading 3 3 8 12 2" xfId="38270"/>
    <cellStyle name="Heading 3 3 8 12 3" xfId="15317"/>
    <cellStyle name="Heading 3 3 8 13" xfId="3648"/>
    <cellStyle name="Heading 3 3 8 13 2" xfId="38515"/>
    <cellStyle name="Heading 3 3 8 13 3" xfId="15562"/>
    <cellStyle name="Heading 3 3 8 14" xfId="3896"/>
    <cellStyle name="Heading 3 3 8 14 2" xfId="38763"/>
    <cellStyle name="Heading 3 3 8 14 3" xfId="15810"/>
    <cellStyle name="Heading 3 3 8 15" xfId="4140"/>
    <cellStyle name="Heading 3 3 8 15 2" xfId="39007"/>
    <cellStyle name="Heading 3 3 8 15 3" xfId="16054"/>
    <cellStyle name="Heading 3 3 8 16" xfId="4382"/>
    <cellStyle name="Heading 3 3 8 16 2" xfId="39249"/>
    <cellStyle name="Heading 3 3 8 16 3" xfId="16296"/>
    <cellStyle name="Heading 3 3 8 17" xfId="4603"/>
    <cellStyle name="Heading 3 3 8 17 2" xfId="39470"/>
    <cellStyle name="Heading 3 3 8 17 3" xfId="16517"/>
    <cellStyle name="Heading 3 3 8 18" xfId="4813"/>
    <cellStyle name="Heading 3 3 8 18 2" xfId="39680"/>
    <cellStyle name="Heading 3 3 8 18 3" xfId="16727"/>
    <cellStyle name="Heading 3 3 8 19" xfId="5048"/>
    <cellStyle name="Heading 3 3 8 19 2" xfId="39915"/>
    <cellStyle name="Heading 3 3 8 19 3" xfId="16962"/>
    <cellStyle name="Heading 3 3 8 2" xfId="1141"/>
    <cellStyle name="Heading 3 3 8 2 2" xfId="24291"/>
    <cellStyle name="Heading 3 3 8 2 3" xfId="13055"/>
    <cellStyle name="Heading 3 3 8 20" xfId="5269"/>
    <cellStyle name="Heading 3 3 8 20 2" xfId="40136"/>
    <cellStyle name="Heading 3 3 8 20 3" xfId="17183"/>
    <cellStyle name="Heading 3 3 8 21" xfId="5502"/>
    <cellStyle name="Heading 3 3 8 21 2" xfId="40369"/>
    <cellStyle name="Heading 3 3 8 21 3" xfId="17416"/>
    <cellStyle name="Heading 3 3 8 22" xfId="5735"/>
    <cellStyle name="Heading 3 3 8 22 2" xfId="40602"/>
    <cellStyle name="Heading 3 3 8 22 3" xfId="17649"/>
    <cellStyle name="Heading 3 3 8 23" xfId="5952"/>
    <cellStyle name="Heading 3 3 8 23 2" xfId="40819"/>
    <cellStyle name="Heading 3 3 8 23 3" xfId="17866"/>
    <cellStyle name="Heading 3 3 8 24" xfId="6160"/>
    <cellStyle name="Heading 3 3 8 24 2" xfId="41027"/>
    <cellStyle name="Heading 3 3 8 24 3" xfId="18074"/>
    <cellStyle name="Heading 3 3 8 25" xfId="6380"/>
    <cellStyle name="Heading 3 3 8 25 2" xfId="41247"/>
    <cellStyle name="Heading 3 3 8 25 3" xfId="18294"/>
    <cellStyle name="Heading 3 3 8 26" xfId="6606"/>
    <cellStyle name="Heading 3 3 8 26 2" xfId="41473"/>
    <cellStyle name="Heading 3 3 8 26 3" xfId="18520"/>
    <cellStyle name="Heading 3 3 8 27" xfId="25572"/>
    <cellStyle name="Heading 3 3 8 28" xfId="12411"/>
    <cellStyle name="Heading 3 3 8 3" xfId="1354"/>
    <cellStyle name="Heading 3 3 8 3 2" xfId="36221"/>
    <cellStyle name="Heading 3 3 8 3 3" xfId="13268"/>
    <cellStyle name="Heading 3 3 8 4" xfId="1586"/>
    <cellStyle name="Heading 3 3 8 4 2" xfId="36453"/>
    <cellStyle name="Heading 3 3 8 4 3" xfId="13500"/>
    <cellStyle name="Heading 3 3 8 5" xfId="1797"/>
    <cellStyle name="Heading 3 3 8 5 2" xfId="36664"/>
    <cellStyle name="Heading 3 3 8 5 3" xfId="13711"/>
    <cellStyle name="Heading 3 3 8 6" xfId="2028"/>
    <cellStyle name="Heading 3 3 8 6 2" xfId="36895"/>
    <cellStyle name="Heading 3 3 8 6 3" xfId="13942"/>
    <cellStyle name="Heading 3 3 8 7" xfId="2253"/>
    <cellStyle name="Heading 3 3 8 7 2" xfId="37120"/>
    <cellStyle name="Heading 3 3 8 7 3" xfId="14167"/>
    <cellStyle name="Heading 3 3 8 8" xfId="2467"/>
    <cellStyle name="Heading 3 3 8 8 2" xfId="37334"/>
    <cellStyle name="Heading 3 3 8 8 3" xfId="14381"/>
    <cellStyle name="Heading 3 3 8 9" xfId="2685"/>
    <cellStyle name="Heading 3 3 8 9 2" xfId="37552"/>
    <cellStyle name="Heading 3 3 8 9 3" xfId="14599"/>
    <cellStyle name="Heading 3 3 9" xfId="523"/>
    <cellStyle name="Heading 3 3 9 10" xfId="2917"/>
    <cellStyle name="Heading 3 3 9 10 2" xfId="37784"/>
    <cellStyle name="Heading 3 3 9 10 3" xfId="14831"/>
    <cellStyle name="Heading 3 3 9 11" xfId="3185"/>
    <cellStyle name="Heading 3 3 9 11 2" xfId="38052"/>
    <cellStyle name="Heading 3 3 9 11 3" xfId="15099"/>
    <cellStyle name="Heading 3 3 9 12" xfId="3429"/>
    <cellStyle name="Heading 3 3 9 12 2" xfId="38296"/>
    <cellStyle name="Heading 3 3 9 12 3" xfId="15343"/>
    <cellStyle name="Heading 3 3 9 13" xfId="3674"/>
    <cellStyle name="Heading 3 3 9 13 2" xfId="38541"/>
    <cellStyle name="Heading 3 3 9 13 3" xfId="15588"/>
    <cellStyle name="Heading 3 3 9 14" xfId="3922"/>
    <cellStyle name="Heading 3 3 9 14 2" xfId="38789"/>
    <cellStyle name="Heading 3 3 9 14 3" xfId="15836"/>
    <cellStyle name="Heading 3 3 9 15" xfId="4166"/>
    <cellStyle name="Heading 3 3 9 15 2" xfId="39033"/>
    <cellStyle name="Heading 3 3 9 15 3" xfId="16080"/>
    <cellStyle name="Heading 3 3 9 16" xfId="4408"/>
    <cellStyle name="Heading 3 3 9 16 2" xfId="39275"/>
    <cellStyle name="Heading 3 3 9 16 3" xfId="16322"/>
    <cellStyle name="Heading 3 3 9 17" xfId="4629"/>
    <cellStyle name="Heading 3 3 9 17 2" xfId="39496"/>
    <cellStyle name="Heading 3 3 9 17 3" xfId="16543"/>
    <cellStyle name="Heading 3 3 9 18" xfId="4839"/>
    <cellStyle name="Heading 3 3 9 18 2" xfId="39706"/>
    <cellStyle name="Heading 3 3 9 18 3" xfId="16753"/>
    <cellStyle name="Heading 3 3 9 19" xfId="5074"/>
    <cellStyle name="Heading 3 3 9 19 2" xfId="39941"/>
    <cellStyle name="Heading 3 3 9 19 3" xfId="16988"/>
    <cellStyle name="Heading 3 3 9 2" xfId="1167"/>
    <cellStyle name="Heading 3 3 9 2 2" xfId="24347"/>
    <cellStyle name="Heading 3 3 9 2 3" xfId="13081"/>
    <cellStyle name="Heading 3 3 9 20" xfId="5295"/>
    <cellStyle name="Heading 3 3 9 20 2" xfId="40162"/>
    <cellStyle name="Heading 3 3 9 20 3" xfId="17209"/>
    <cellStyle name="Heading 3 3 9 21" xfId="5528"/>
    <cellStyle name="Heading 3 3 9 21 2" xfId="40395"/>
    <cellStyle name="Heading 3 3 9 21 3" xfId="17442"/>
    <cellStyle name="Heading 3 3 9 22" xfId="5761"/>
    <cellStyle name="Heading 3 3 9 22 2" xfId="40628"/>
    <cellStyle name="Heading 3 3 9 22 3" xfId="17675"/>
    <cellStyle name="Heading 3 3 9 23" xfId="5978"/>
    <cellStyle name="Heading 3 3 9 23 2" xfId="40845"/>
    <cellStyle name="Heading 3 3 9 23 3" xfId="17892"/>
    <cellStyle name="Heading 3 3 9 24" xfId="6186"/>
    <cellStyle name="Heading 3 3 9 24 2" xfId="41053"/>
    <cellStyle name="Heading 3 3 9 24 3" xfId="18100"/>
    <cellStyle name="Heading 3 3 9 25" xfId="6406"/>
    <cellStyle name="Heading 3 3 9 25 2" xfId="41273"/>
    <cellStyle name="Heading 3 3 9 25 3" xfId="18320"/>
    <cellStyle name="Heading 3 3 9 26" xfId="6632"/>
    <cellStyle name="Heading 3 3 9 26 2" xfId="41499"/>
    <cellStyle name="Heading 3 3 9 26 3" xfId="18546"/>
    <cellStyle name="Heading 3 3 9 27" xfId="29484"/>
    <cellStyle name="Heading 3 3 9 28" xfId="12437"/>
    <cellStyle name="Heading 3 3 9 3" xfId="1380"/>
    <cellStyle name="Heading 3 3 9 3 2" xfId="36247"/>
    <cellStyle name="Heading 3 3 9 3 3" xfId="13294"/>
    <cellStyle name="Heading 3 3 9 4" xfId="1612"/>
    <cellStyle name="Heading 3 3 9 4 2" xfId="36479"/>
    <cellStyle name="Heading 3 3 9 4 3" xfId="13526"/>
    <cellStyle name="Heading 3 3 9 5" xfId="1823"/>
    <cellStyle name="Heading 3 3 9 5 2" xfId="36690"/>
    <cellStyle name="Heading 3 3 9 5 3" xfId="13737"/>
    <cellStyle name="Heading 3 3 9 6" xfId="2054"/>
    <cellStyle name="Heading 3 3 9 6 2" xfId="36921"/>
    <cellStyle name="Heading 3 3 9 6 3" xfId="13968"/>
    <cellStyle name="Heading 3 3 9 7" xfId="2279"/>
    <cellStyle name="Heading 3 3 9 7 2" xfId="37146"/>
    <cellStyle name="Heading 3 3 9 7 3" xfId="14193"/>
    <cellStyle name="Heading 3 3 9 8" xfId="2493"/>
    <cellStyle name="Heading 3 3 9 8 2" xfId="37360"/>
    <cellStyle name="Heading 3 3 9 8 3" xfId="14407"/>
    <cellStyle name="Heading 3 3 9 9" xfId="2711"/>
    <cellStyle name="Heading 3 3 9 9 2" xfId="37578"/>
    <cellStyle name="Heading 3 3 9 9 3" xfId="14625"/>
    <cellStyle name="Heading 4 2" xfId="81"/>
    <cellStyle name="Heading 4 3" xfId="215"/>
    <cellStyle name="Input 2" xfId="82"/>
    <cellStyle name="Input 3" xfId="216"/>
    <cellStyle name="Input 3 10" xfId="1936"/>
    <cellStyle name="Input 3 10 2" xfId="8074"/>
    <cellStyle name="Input 3 10 2 2" xfId="31901"/>
    <cellStyle name="Input 3 10 2 3" xfId="42940"/>
    <cellStyle name="Input 3 10 2 4" xfId="19987"/>
    <cellStyle name="Input 3 10 3" xfId="25890"/>
    <cellStyle name="Input 3 10 4" xfId="36803"/>
    <cellStyle name="Input 3 10 5" xfId="13850"/>
    <cellStyle name="Input 3 11" xfId="1015"/>
    <cellStyle name="Input 3 11 2" xfId="7284"/>
    <cellStyle name="Input 3 11 2 2" xfId="31111"/>
    <cellStyle name="Input 3 11 2 3" xfId="42150"/>
    <cellStyle name="Input 3 11 2 4" xfId="19197"/>
    <cellStyle name="Input 3 11 3" xfId="24998"/>
    <cellStyle name="Input 3 11 4" xfId="30277"/>
    <cellStyle name="Input 3 11 5" xfId="12929"/>
    <cellStyle name="Input 3 12" xfId="895"/>
    <cellStyle name="Input 3 12 2" xfId="7192"/>
    <cellStyle name="Input 3 12 2 2" xfId="31019"/>
    <cellStyle name="Input 3 12 2 3" xfId="42058"/>
    <cellStyle name="Input 3 12 2 4" xfId="19105"/>
    <cellStyle name="Input 3 12 3" xfId="24884"/>
    <cellStyle name="Input 3 12 4" xfId="25879"/>
    <cellStyle name="Input 3 12 5" xfId="12809"/>
    <cellStyle name="Input 3 13" xfId="843"/>
    <cellStyle name="Input 3 13 2" xfId="7150"/>
    <cellStyle name="Input 3 13 2 2" xfId="30977"/>
    <cellStyle name="Input 3 13 2 3" xfId="42016"/>
    <cellStyle name="Input 3 13 2 4" xfId="19063"/>
    <cellStyle name="Input 3 13 3" xfId="24834"/>
    <cellStyle name="Input 3 13 4" xfId="25367"/>
    <cellStyle name="Input 3 13 5" xfId="12757"/>
    <cellStyle name="Input 3 14" xfId="892"/>
    <cellStyle name="Input 3 14 2" xfId="7189"/>
    <cellStyle name="Input 3 14 2 2" xfId="31016"/>
    <cellStyle name="Input 3 14 2 3" xfId="42055"/>
    <cellStyle name="Input 3 14 2 4" xfId="19102"/>
    <cellStyle name="Input 3 14 3" xfId="24881"/>
    <cellStyle name="Input 3 14 4" xfId="27716"/>
    <cellStyle name="Input 3 14 5" xfId="12806"/>
    <cellStyle name="Input 3 15" xfId="2152"/>
    <cellStyle name="Input 3 15 2" xfId="8259"/>
    <cellStyle name="Input 3 15 2 2" xfId="32086"/>
    <cellStyle name="Input 3 15 2 3" xfId="43125"/>
    <cellStyle name="Input 3 15 2 4" xfId="20172"/>
    <cellStyle name="Input 3 15 3" xfId="26099"/>
    <cellStyle name="Input 3 15 4" xfId="37019"/>
    <cellStyle name="Input 3 15 5" xfId="14066"/>
    <cellStyle name="Input 3 16" xfId="3018"/>
    <cellStyle name="Input 3 16 2" xfId="9005"/>
    <cellStyle name="Input 3 16 2 2" xfId="32832"/>
    <cellStyle name="Input 3 16 2 3" xfId="43871"/>
    <cellStyle name="Input 3 16 2 4" xfId="20918"/>
    <cellStyle name="Input 3 16 3" xfId="26942"/>
    <cellStyle name="Input 3 16 4" xfId="37885"/>
    <cellStyle name="Input 3 16 5" xfId="14932"/>
    <cellStyle name="Input 3 17" xfId="2151"/>
    <cellStyle name="Input 3 17 2" xfId="8258"/>
    <cellStyle name="Input 3 17 2 2" xfId="32085"/>
    <cellStyle name="Input 3 17 2 3" xfId="43124"/>
    <cellStyle name="Input 3 17 2 4" xfId="20171"/>
    <cellStyle name="Input 3 17 3" xfId="26098"/>
    <cellStyle name="Input 3 17 4" xfId="37018"/>
    <cellStyle name="Input 3 17 5" xfId="14065"/>
    <cellStyle name="Input 3 18" xfId="1017"/>
    <cellStyle name="Input 3 18 2" xfId="7285"/>
    <cellStyle name="Input 3 18 2 2" xfId="31112"/>
    <cellStyle name="Input 3 18 2 3" xfId="42151"/>
    <cellStyle name="Input 3 18 2 4" xfId="19198"/>
    <cellStyle name="Input 3 18 3" xfId="25000"/>
    <cellStyle name="Input 3 18 4" xfId="29863"/>
    <cellStyle name="Input 3 18 5" xfId="12931"/>
    <cellStyle name="Input 3 19" xfId="4721"/>
    <cellStyle name="Input 3 19 2" xfId="10474"/>
    <cellStyle name="Input 3 19 2 2" xfId="34301"/>
    <cellStyle name="Input 3 19 2 3" xfId="45340"/>
    <cellStyle name="Input 3 19 2 4" xfId="22387"/>
    <cellStyle name="Input 3 19 3" xfId="28612"/>
    <cellStyle name="Input 3 19 4" xfId="39588"/>
    <cellStyle name="Input 3 19 5" xfId="16635"/>
    <cellStyle name="Input 3 2" xfId="393"/>
    <cellStyle name="Input 3 2 10" xfId="3793"/>
    <cellStyle name="Input 3 2 10 2" xfId="9674"/>
    <cellStyle name="Input 3 2 10 2 2" xfId="33501"/>
    <cellStyle name="Input 3 2 10 2 3" xfId="44540"/>
    <cellStyle name="Input 3 2 10 2 4" xfId="21587"/>
    <cellStyle name="Input 3 2 10 3" xfId="27705"/>
    <cellStyle name="Input 3 2 10 4" xfId="38660"/>
    <cellStyle name="Input 3 2 10 5" xfId="15707"/>
    <cellStyle name="Input 3 2 11" xfId="4037"/>
    <cellStyle name="Input 3 2 11 2" xfId="9885"/>
    <cellStyle name="Input 3 2 11 2 2" xfId="33712"/>
    <cellStyle name="Input 3 2 11 2 3" xfId="44751"/>
    <cellStyle name="Input 3 2 11 2 4" xfId="21798"/>
    <cellStyle name="Input 3 2 11 3" xfId="27944"/>
    <cellStyle name="Input 3 2 11 4" xfId="38904"/>
    <cellStyle name="Input 3 2 11 5" xfId="15951"/>
    <cellStyle name="Input 3 2 12" xfId="4280"/>
    <cellStyle name="Input 3 2 12 2" xfId="10095"/>
    <cellStyle name="Input 3 2 12 2 2" xfId="33922"/>
    <cellStyle name="Input 3 2 12 2 3" xfId="44961"/>
    <cellStyle name="Input 3 2 12 2 4" xfId="22008"/>
    <cellStyle name="Input 3 2 12 3" xfId="28182"/>
    <cellStyle name="Input 3 2 12 4" xfId="39147"/>
    <cellStyle name="Input 3 2 12 5" xfId="16194"/>
    <cellStyle name="Input 3 2 13" xfId="4945"/>
    <cellStyle name="Input 3 2 13 2" xfId="10669"/>
    <cellStyle name="Input 3 2 13 2 2" xfId="34496"/>
    <cellStyle name="Input 3 2 13 2 3" xfId="45535"/>
    <cellStyle name="Input 3 2 13 2 4" xfId="22582"/>
    <cellStyle name="Input 3 2 13 3" xfId="28830"/>
    <cellStyle name="Input 3 2 13 4" xfId="39812"/>
    <cellStyle name="Input 3 2 13 5" xfId="16859"/>
    <cellStyle name="Input 3 2 14" xfId="5398"/>
    <cellStyle name="Input 3 2 14 2" xfId="11059"/>
    <cellStyle name="Input 3 2 14 2 2" xfId="34886"/>
    <cellStyle name="Input 3 2 14 2 3" xfId="45925"/>
    <cellStyle name="Input 3 2 14 2 4" xfId="22972"/>
    <cellStyle name="Input 3 2 14 3" xfId="29270"/>
    <cellStyle name="Input 3 2 14 4" xfId="40265"/>
    <cellStyle name="Input 3 2 14 5" xfId="17312"/>
    <cellStyle name="Input 3 2 15" xfId="1026"/>
    <cellStyle name="Input 3 2 15 2" xfId="7293"/>
    <cellStyle name="Input 3 2 15 2 2" xfId="31120"/>
    <cellStyle name="Input 3 2 15 2 3" xfId="42159"/>
    <cellStyle name="Input 3 2 15 2 4" xfId="19206"/>
    <cellStyle name="Input 3 2 15 3" xfId="25009"/>
    <cellStyle name="Input 3 2 15 4" xfId="28101"/>
    <cellStyle name="Input 3 2 15 5" xfId="12940"/>
    <cellStyle name="Input 3 2 16" xfId="6565"/>
    <cellStyle name="Input 3 2 16 2" xfId="12067"/>
    <cellStyle name="Input 3 2 16 2 2" xfId="35894"/>
    <cellStyle name="Input 3 2 16 2 3" xfId="46933"/>
    <cellStyle name="Input 3 2 16 2 4" xfId="23980"/>
    <cellStyle name="Input 3 2 16 3" xfId="30400"/>
    <cellStyle name="Input 3 2 16 4" xfId="41432"/>
    <cellStyle name="Input 3 2 16 5" xfId="18479"/>
    <cellStyle name="Input 3 2 17" xfId="639"/>
    <cellStyle name="Input 3 2 17 2" xfId="6946"/>
    <cellStyle name="Input 3 2 17 2 2" xfId="30773"/>
    <cellStyle name="Input 3 2 17 2 3" xfId="41812"/>
    <cellStyle name="Input 3 2 17 2 4" xfId="18859"/>
    <cellStyle name="Input 3 2 17 3" xfId="24630"/>
    <cellStyle name="Input 3 2 17 4" xfId="25069"/>
    <cellStyle name="Input 3 2 17 5" xfId="12553"/>
    <cellStyle name="Input 3 2 18" xfId="24390"/>
    <cellStyle name="Input 3 2 19" xfId="24408"/>
    <cellStyle name="Input 3 2 2" xfId="435"/>
    <cellStyle name="Input 3 2 2 10" xfId="2191"/>
    <cellStyle name="Input 3 2 2 10 2" xfId="8292"/>
    <cellStyle name="Input 3 2 2 10 2 2" xfId="32119"/>
    <cellStyle name="Input 3 2 2 10 2 3" xfId="43158"/>
    <cellStyle name="Input 3 2 2 10 2 4" xfId="20205"/>
    <cellStyle name="Input 3 2 2 10 3" xfId="26137"/>
    <cellStyle name="Input 3 2 2 10 4" xfId="37058"/>
    <cellStyle name="Input 3 2 2 10 5" xfId="14105"/>
    <cellStyle name="Input 3 2 2 11" xfId="2405"/>
    <cellStyle name="Input 3 2 2 11 2" xfId="8478"/>
    <cellStyle name="Input 3 2 2 11 2 2" xfId="32305"/>
    <cellStyle name="Input 3 2 2 11 2 3" xfId="43344"/>
    <cellStyle name="Input 3 2 2 11 2 4" xfId="20391"/>
    <cellStyle name="Input 3 2 2 11 3" xfId="26345"/>
    <cellStyle name="Input 3 2 2 11 4" xfId="37272"/>
    <cellStyle name="Input 3 2 2 11 5" xfId="14319"/>
    <cellStyle name="Input 3 2 2 12" xfId="2628"/>
    <cellStyle name="Input 3 2 2 12 2" xfId="8668"/>
    <cellStyle name="Input 3 2 2 12 2 2" xfId="32495"/>
    <cellStyle name="Input 3 2 2 12 2 3" xfId="43534"/>
    <cellStyle name="Input 3 2 2 12 2 4" xfId="20581"/>
    <cellStyle name="Input 3 2 2 12 3" xfId="26563"/>
    <cellStyle name="Input 3 2 2 12 4" xfId="37495"/>
    <cellStyle name="Input 3 2 2 12 5" xfId="14542"/>
    <cellStyle name="Input 3 2 2 13" xfId="2829"/>
    <cellStyle name="Input 3 2 2 13 2" xfId="8842"/>
    <cellStyle name="Input 3 2 2 13 2 2" xfId="32669"/>
    <cellStyle name="Input 3 2 2 13 2 3" xfId="43708"/>
    <cellStyle name="Input 3 2 2 13 2 4" xfId="20755"/>
    <cellStyle name="Input 3 2 2 13 3" xfId="26758"/>
    <cellStyle name="Input 3 2 2 13 4" xfId="37696"/>
    <cellStyle name="Input 3 2 2 13 5" xfId="14743"/>
    <cellStyle name="Input 3 2 2 14" xfId="3097"/>
    <cellStyle name="Input 3 2 2 14 2" xfId="9071"/>
    <cellStyle name="Input 3 2 2 14 2 2" xfId="32898"/>
    <cellStyle name="Input 3 2 2 14 2 3" xfId="43937"/>
    <cellStyle name="Input 3 2 2 14 2 4" xfId="20984"/>
    <cellStyle name="Input 3 2 2 14 3" xfId="27021"/>
    <cellStyle name="Input 3 2 2 14 4" xfId="37964"/>
    <cellStyle name="Input 3 2 2 14 5" xfId="15011"/>
    <cellStyle name="Input 3 2 2 15" xfId="3341"/>
    <cellStyle name="Input 3 2 2 15 2" xfId="9283"/>
    <cellStyle name="Input 3 2 2 15 2 2" xfId="33110"/>
    <cellStyle name="Input 3 2 2 15 2 3" xfId="44149"/>
    <cellStyle name="Input 3 2 2 15 2 4" xfId="21196"/>
    <cellStyle name="Input 3 2 2 15 3" xfId="27262"/>
    <cellStyle name="Input 3 2 2 15 4" xfId="38208"/>
    <cellStyle name="Input 3 2 2 15 5" xfId="15255"/>
    <cellStyle name="Input 3 2 2 16" xfId="3586"/>
    <cellStyle name="Input 3 2 2 16 2" xfId="9496"/>
    <cellStyle name="Input 3 2 2 16 2 2" xfId="33323"/>
    <cellStyle name="Input 3 2 2 16 2 3" xfId="44362"/>
    <cellStyle name="Input 3 2 2 16 2 4" xfId="21409"/>
    <cellStyle name="Input 3 2 2 16 3" xfId="27502"/>
    <cellStyle name="Input 3 2 2 16 4" xfId="38453"/>
    <cellStyle name="Input 3 2 2 16 5" xfId="15500"/>
    <cellStyle name="Input 3 2 2 17" xfId="3834"/>
    <cellStyle name="Input 3 2 2 17 2" xfId="9710"/>
    <cellStyle name="Input 3 2 2 17 2 2" xfId="33537"/>
    <cellStyle name="Input 3 2 2 17 2 3" xfId="44576"/>
    <cellStyle name="Input 3 2 2 17 2 4" xfId="21623"/>
    <cellStyle name="Input 3 2 2 17 3" xfId="27746"/>
    <cellStyle name="Input 3 2 2 17 4" xfId="38701"/>
    <cellStyle name="Input 3 2 2 17 5" xfId="15748"/>
    <cellStyle name="Input 3 2 2 18" xfId="4078"/>
    <cellStyle name="Input 3 2 2 18 2" xfId="9921"/>
    <cellStyle name="Input 3 2 2 18 2 2" xfId="33748"/>
    <cellStyle name="Input 3 2 2 18 2 3" xfId="44787"/>
    <cellStyle name="Input 3 2 2 18 2 4" xfId="21834"/>
    <cellStyle name="Input 3 2 2 18 3" xfId="27985"/>
    <cellStyle name="Input 3 2 2 18 4" xfId="38945"/>
    <cellStyle name="Input 3 2 2 18 5" xfId="15992"/>
    <cellStyle name="Input 3 2 2 19" xfId="4320"/>
    <cellStyle name="Input 3 2 2 19 2" xfId="10131"/>
    <cellStyle name="Input 3 2 2 19 2 2" xfId="33958"/>
    <cellStyle name="Input 3 2 2 19 2 3" xfId="44997"/>
    <cellStyle name="Input 3 2 2 19 2 4" xfId="22044"/>
    <cellStyle name="Input 3 2 2 19 3" xfId="28222"/>
    <cellStyle name="Input 3 2 2 19 4" xfId="39187"/>
    <cellStyle name="Input 3 2 2 19 5" xfId="16234"/>
    <cellStyle name="Input 3 2 2 2" xfId="556"/>
    <cellStyle name="Input 3 2 2 2 10" xfId="2950"/>
    <cellStyle name="Input 3 2 2 2 10 2" xfId="8946"/>
    <cellStyle name="Input 3 2 2 2 10 2 2" xfId="32773"/>
    <cellStyle name="Input 3 2 2 2 10 2 3" xfId="43812"/>
    <cellStyle name="Input 3 2 2 2 10 2 4" xfId="20859"/>
    <cellStyle name="Input 3 2 2 2 10 3" xfId="26875"/>
    <cellStyle name="Input 3 2 2 2 10 4" xfId="37817"/>
    <cellStyle name="Input 3 2 2 2 10 5" xfId="14864"/>
    <cellStyle name="Input 3 2 2 2 11" xfId="3218"/>
    <cellStyle name="Input 3 2 2 2 11 2" xfId="9175"/>
    <cellStyle name="Input 3 2 2 2 11 2 2" xfId="33002"/>
    <cellStyle name="Input 3 2 2 2 11 2 3" xfId="44041"/>
    <cellStyle name="Input 3 2 2 2 11 2 4" xfId="21088"/>
    <cellStyle name="Input 3 2 2 2 11 3" xfId="27140"/>
    <cellStyle name="Input 3 2 2 2 11 4" xfId="38085"/>
    <cellStyle name="Input 3 2 2 2 11 5" xfId="15132"/>
    <cellStyle name="Input 3 2 2 2 12" xfId="3462"/>
    <cellStyle name="Input 3 2 2 2 12 2" xfId="9387"/>
    <cellStyle name="Input 3 2 2 2 12 2 2" xfId="33214"/>
    <cellStyle name="Input 3 2 2 2 12 2 3" xfId="44253"/>
    <cellStyle name="Input 3 2 2 2 12 2 4" xfId="21300"/>
    <cellStyle name="Input 3 2 2 2 12 3" xfId="27379"/>
    <cellStyle name="Input 3 2 2 2 12 4" xfId="38329"/>
    <cellStyle name="Input 3 2 2 2 12 5" xfId="15376"/>
    <cellStyle name="Input 3 2 2 2 13" xfId="3707"/>
    <cellStyle name="Input 3 2 2 2 13 2" xfId="9600"/>
    <cellStyle name="Input 3 2 2 2 13 2 2" xfId="33427"/>
    <cellStyle name="Input 3 2 2 2 13 2 3" xfId="44466"/>
    <cellStyle name="Input 3 2 2 2 13 2 4" xfId="21513"/>
    <cellStyle name="Input 3 2 2 2 13 3" xfId="27620"/>
    <cellStyle name="Input 3 2 2 2 13 4" xfId="38574"/>
    <cellStyle name="Input 3 2 2 2 13 5" xfId="15621"/>
    <cellStyle name="Input 3 2 2 2 14" xfId="3955"/>
    <cellStyle name="Input 3 2 2 2 14 2" xfId="9814"/>
    <cellStyle name="Input 3 2 2 2 14 2 2" xfId="33641"/>
    <cellStyle name="Input 3 2 2 2 14 2 3" xfId="44680"/>
    <cellStyle name="Input 3 2 2 2 14 2 4" xfId="21727"/>
    <cellStyle name="Input 3 2 2 2 14 3" xfId="27863"/>
    <cellStyle name="Input 3 2 2 2 14 4" xfId="38822"/>
    <cellStyle name="Input 3 2 2 2 14 5" xfId="15869"/>
    <cellStyle name="Input 3 2 2 2 15" xfId="4199"/>
    <cellStyle name="Input 3 2 2 2 15 2" xfId="10025"/>
    <cellStyle name="Input 3 2 2 2 15 2 2" xfId="33852"/>
    <cellStyle name="Input 3 2 2 2 15 2 3" xfId="44891"/>
    <cellStyle name="Input 3 2 2 2 15 2 4" xfId="21938"/>
    <cellStyle name="Input 3 2 2 2 15 3" xfId="28102"/>
    <cellStyle name="Input 3 2 2 2 15 4" xfId="39066"/>
    <cellStyle name="Input 3 2 2 2 15 5" xfId="16113"/>
    <cellStyle name="Input 3 2 2 2 16" xfId="4441"/>
    <cellStyle name="Input 3 2 2 2 16 2" xfId="10235"/>
    <cellStyle name="Input 3 2 2 2 16 2 2" xfId="34062"/>
    <cellStyle name="Input 3 2 2 2 16 2 3" xfId="45101"/>
    <cellStyle name="Input 3 2 2 2 16 2 4" xfId="22148"/>
    <cellStyle name="Input 3 2 2 2 16 3" xfId="28339"/>
    <cellStyle name="Input 3 2 2 2 16 4" xfId="39308"/>
    <cellStyle name="Input 3 2 2 2 16 5" xfId="16355"/>
    <cellStyle name="Input 3 2 2 2 17" xfId="4662"/>
    <cellStyle name="Input 3 2 2 2 17 2" xfId="10422"/>
    <cellStyle name="Input 3 2 2 2 17 2 2" xfId="34249"/>
    <cellStyle name="Input 3 2 2 2 17 2 3" xfId="45288"/>
    <cellStyle name="Input 3 2 2 2 17 2 4" xfId="22335"/>
    <cellStyle name="Input 3 2 2 2 17 3" xfId="28554"/>
    <cellStyle name="Input 3 2 2 2 17 4" xfId="39529"/>
    <cellStyle name="Input 3 2 2 2 17 5" xfId="16576"/>
    <cellStyle name="Input 3 2 2 2 18" xfId="4872"/>
    <cellStyle name="Input 3 2 2 2 18 2" xfId="10605"/>
    <cellStyle name="Input 3 2 2 2 18 2 2" xfId="34432"/>
    <cellStyle name="Input 3 2 2 2 18 2 3" xfId="45471"/>
    <cellStyle name="Input 3 2 2 2 18 2 4" xfId="22518"/>
    <cellStyle name="Input 3 2 2 2 18 3" xfId="28758"/>
    <cellStyle name="Input 3 2 2 2 18 4" xfId="39739"/>
    <cellStyle name="Input 3 2 2 2 18 5" xfId="16786"/>
    <cellStyle name="Input 3 2 2 2 19" xfId="5107"/>
    <cellStyle name="Input 3 2 2 2 19 2" xfId="10810"/>
    <cellStyle name="Input 3 2 2 2 19 2 2" xfId="34637"/>
    <cellStyle name="Input 3 2 2 2 19 2 3" xfId="45676"/>
    <cellStyle name="Input 3 2 2 2 19 2 4" xfId="22723"/>
    <cellStyle name="Input 3 2 2 2 19 3" xfId="28988"/>
    <cellStyle name="Input 3 2 2 2 19 4" xfId="39974"/>
    <cellStyle name="Input 3 2 2 2 19 5" xfId="17021"/>
    <cellStyle name="Input 3 2 2 2 2" xfId="1200"/>
    <cellStyle name="Input 3 2 2 2 2 2" xfId="7437"/>
    <cellStyle name="Input 3 2 2 2 2 2 2" xfId="31264"/>
    <cellStyle name="Input 3 2 2 2 2 2 3" xfId="42303"/>
    <cellStyle name="Input 3 2 2 2 2 2 4" xfId="19350"/>
    <cellStyle name="Input 3 2 2 2 2 3" xfId="25177"/>
    <cellStyle name="Input 3 2 2 2 2 4" xfId="24308"/>
    <cellStyle name="Input 3 2 2 2 2 5" xfId="13114"/>
    <cellStyle name="Input 3 2 2 2 20" xfId="5328"/>
    <cellStyle name="Input 3 2 2 2 20 2" xfId="10997"/>
    <cellStyle name="Input 3 2 2 2 20 2 2" xfId="34824"/>
    <cellStyle name="Input 3 2 2 2 20 2 3" xfId="45863"/>
    <cellStyle name="Input 3 2 2 2 20 2 4" xfId="22910"/>
    <cellStyle name="Input 3 2 2 2 20 3" xfId="29201"/>
    <cellStyle name="Input 3 2 2 2 20 4" xfId="40195"/>
    <cellStyle name="Input 3 2 2 2 20 5" xfId="17242"/>
    <cellStyle name="Input 3 2 2 2 21" xfId="5561"/>
    <cellStyle name="Input 3 2 2 2 21 2" xfId="11200"/>
    <cellStyle name="Input 3 2 2 2 21 2 2" xfId="35027"/>
    <cellStyle name="Input 3 2 2 2 21 2 3" xfId="46066"/>
    <cellStyle name="Input 3 2 2 2 21 2 4" xfId="23113"/>
    <cellStyle name="Input 3 2 2 2 21 3" xfId="29428"/>
    <cellStyle name="Input 3 2 2 2 21 4" xfId="40428"/>
    <cellStyle name="Input 3 2 2 2 21 5" xfId="17475"/>
    <cellStyle name="Input 3 2 2 2 22" xfId="5794"/>
    <cellStyle name="Input 3 2 2 2 22 2" xfId="11401"/>
    <cellStyle name="Input 3 2 2 2 22 2 2" xfId="35228"/>
    <cellStyle name="Input 3 2 2 2 22 2 3" xfId="46267"/>
    <cellStyle name="Input 3 2 2 2 22 2 4" xfId="23314"/>
    <cellStyle name="Input 3 2 2 2 22 3" xfId="29654"/>
    <cellStyle name="Input 3 2 2 2 22 4" xfId="40661"/>
    <cellStyle name="Input 3 2 2 2 22 5" xfId="17708"/>
    <cellStyle name="Input 3 2 2 2 23" xfId="6011"/>
    <cellStyle name="Input 3 2 2 2 23 2" xfId="11585"/>
    <cellStyle name="Input 3 2 2 2 23 2 2" xfId="35412"/>
    <cellStyle name="Input 3 2 2 2 23 2 3" xfId="46451"/>
    <cellStyle name="Input 3 2 2 2 23 2 4" xfId="23498"/>
    <cellStyle name="Input 3 2 2 2 23 3" xfId="29864"/>
    <cellStyle name="Input 3 2 2 2 23 4" xfId="40878"/>
    <cellStyle name="Input 3 2 2 2 23 5" xfId="17925"/>
    <cellStyle name="Input 3 2 2 2 24" xfId="6219"/>
    <cellStyle name="Input 3 2 2 2 24 2" xfId="11766"/>
    <cellStyle name="Input 3 2 2 2 24 2 2" xfId="35593"/>
    <cellStyle name="Input 3 2 2 2 24 2 3" xfId="46632"/>
    <cellStyle name="Input 3 2 2 2 24 2 4" xfId="23679"/>
    <cellStyle name="Input 3 2 2 2 24 3" xfId="30065"/>
    <cellStyle name="Input 3 2 2 2 24 4" xfId="41086"/>
    <cellStyle name="Input 3 2 2 2 24 5" xfId="18133"/>
    <cellStyle name="Input 3 2 2 2 25" xfId="6439"/>
    <cellStyle name="Input 3 2 2 2 25 2" xfId="11958"/>
    <cellStyle name="Input 3 2 2 2 25 2 2" xfId="35785"/>
    <cellStyle name="Input 3 2 2 2 25 2 3" xfId="46824"/>
    <cellStyle name="Input 3 2 2 2 25 2 4" xfId="23871"/>
    <cellStyle name="Input 3 2 2 2 25 3" xfId="30278"/>
    <cellStyle name="Input 3 2 2 2 25 4" xfId="41306"/>
    <cellStyle name="Input 3 2 2 2 25 5" xfId="18353"/>
    <cellStyle name="Input 3 2 2 2 26" xfId="6665"/>
    <cellStyle name="Input 3 2 2 2 26 2" xfId="12151"/>
    <cellStyle name="Input 3 2 2 2 26 2 2" xfId="35978"/>
    <cellStyle name="Input 3 2 2 2 26 2 3" xfId="47017"/>
    <cellStyle name="Input 3 2 2 2 26 2 4" xfId="24064"/>
    <cellStyle name="Input 3 2 2 2 26 3" xfId="30495"/>
    <cellStyle name="Input 3 2 2 2 26 4" xfId="41532"/>
    <cellStyle name="Input 3 2 2 2 26 5" xfId="18579"/>
    <cellStyle name="Input 3 2 2 2 27" xfId="779"/>
    <cellStyle name="Input 3 2 2 2 27 2" xfId="7086"/>
    <cellStyle name="Input 3 2 2 2 27 2 2" xfId="30913"/>
    <cellStyle name="Input 3 2 2 2 27 2 3" xfId="41952"/>
    <cellStyle name="Input 3 2 2 2 27 2 4" xfId="18999"/>
    <cellStyle name="Input 3 2 2 2 27 3" xfId="24770"/>
    <cellStyle name="Input 3 2 2 2 27 4" xfId="27586"/>
    <cellStyle name="Input 3 2 2 2 27 5" xfId="12693"/>
    <cellStyle name="Input 3 2 2 2 28" xfId="6869"/>
    <cellStyle name="Input 3 2 2 2 28 2" xfId="30696"/>
    <cellStyle name="Input 3 2 2 2 28 3" xfId="41735"/>
    <cellStyle name="Input 3 2 2 2 28 4" xfId="18782"/>
    <cellStyle name="Input 3 2 2 2 29" xfId="24548"/>
    <cellStyle name="Input 3 2 2 2 3" xfId="1413"/>
    <cellStyle name="Input 3 2 2 2 3 2" xfId="7622"/>
    <cellStyle name="Input 3 2 2 2 3 2 2" xfId="31449"/>
    <cellStyle name="Input 3 2 2 2 3 2 3" xfId="42488"/>
    <cellStyle name="Input 3 2 2 2 3 2 4" xfId="19535"/>
    <cellStyle name="Input 3 2 2 2 3 3" xfId="25383"/>
    <cellStyle name="Input 3 2 2 2 3 4" xfId="36280"/>
    <cellStyle name="Input 3 2 2 2 3 5" xfId="13327"/>
    <cellStyle name="Input 3 2 2 2 30" xfId="27921"/>
    <cellStyle name="Input 3 2 2 2 31" xfId="12470"/>
    <cellStyle name="Input 3 2 2 2 4" xfId="1645"/>
    <cellStyle name="Input 3 2 2 2 4 2" xfId="7820"/>
    <cellStyle name="Input 3 2 2 2 4 2 2" xfId="31647"/>
    <cellStyle name="Input 3 2 2 2 4 2 3" xfId="42686"/>
    <cellStyle name="Input 3 2 2 2 4 2 4" xfId="19733"/>
    <cellStyle name="Input 3 2 2 2 4 3" xfId="25607"/>
    <cellStyle name="Input 3 2 2 2 4 4" xfId="36512"/>
    <cellStyle name="Input 3 2 2 2 4 5" xfId="13559"/>
    <cellStyle name="Input 3 2 2 2 5" xfId="1856"/>
    <cellStyle name="Input 3 2 2 2 5 2" xfId="8004"/>
    <cellStyle name="Input 3 2 2 2 5 2 2" xfId="31831"/>
    <cellStyle name="Input 3 2 2 2 5 2 3" xfId="42870"/>
    <cellStyle name="Input 3 2 2 2 5 2 4" xfId="19917"/>
    <cellStyle name="Input 3 2 2 2 5 3" xfId="25811"/>
    <cellStyle name="Input 3 2 2 2 5 4" xfId="36723"/>
    <cellStyle name="Input 3 2 2 2 5 5" xfId="13770"/>
    <cellStyle name="Input 3 2 2 2 6" xfId="2087"/>
    <cellStyle name="Input 3 2 2 2 6 2" xfId="8205"/>
    <cellStyle name="Input 3 2 2 2 6 2 2" xfId="32032"/>
    <cellStyle name="Input 3 2 2 2 6 2 3" xfId="43071"/>
    <cellStyle name="Input 3 2 2 2 6 2 4" xfId="20118"/>
    <cellStyle name="Input 3 2 2 2 6 3" xfId="26036"/>
    <cellStyle name="Input 3 2 2 2 6 4" xfId="36954"/>
    <cellStyle name="Input 3 2 2 2 6 5" xfId="14001"/>
    <cellStyle name="Input 3 2 2 2 7" xfId="2312"/>
    <cellStyle name="Input 3 2 2 2 7 2" xfId="8396"/>
    <cellStyle name="Input 3 2 2 2 7 2 2" xfId="32223"/>
    <cellStyle name="Input 3 2 2 2 7 2 3" xfId="43262"/>
    <cellStyle name="Input 3 2 2 2 7 2 4" xfId="20309"/>
    <cellStyle name="Input 3 2 2 2 7 3" xfId="26253"/>
    <cellStyle name="Input 3 2 2 2 7 4" xfId="37179"/>
    <cellStyle name="Input 3 2 2 2 7 5" xfId="14226"/>
    <cellStyle name="Input 3 2 2 2 8" xfId="2526"/>
    <cellStyle name="Input 3 2 2 2 8 2" xfId="8582"/>
    <cellStyle name="Input 3 2 2 2 8 2 2" xfId="32409"/>
    <cellStyle name="Input 3 2 2 2 8 2 3" xfId="43448"/>
    <cellStyle name="Input 3 2 2 2 8 2 4" xfId="20495"/>
    <cellStyle name="Input 3 2 2 2 8 3" xfId="26462"/>
    <cellStyle name="Input 3 2 2 2 8 4" xfId="37393"/>
    <cellStyle name="Input 3 2 2 2 8 5" xfId="14440"/>
    <cellStyle name="Input 3 2 2 2 9" xfId="2744"/>
    <cellStyle name="Input 3 2 2 2 9 2" xfId="8766"/>
    <cellStyle name="Input 3 2 2 2 9 2 2" xfId="32593"/>
    <cellStyle name="Input 3 2 2 2 9 2 3" xfId="43632"/>
    <cellStyle name="Input 3 2 2 2 9 2 4" xfId="20679"/>
    <cellStyle name="Input 3 2 2 2 9 3" xfId="26674"/>
    <cellStyle name="Input 3 2 2 2 9 4" xfId="37611"/>
    <cellStyle name="Input 3 2 2 2 9 5" xfId="14658"/>
    <cellStyle name="Input 3 2 2 20" xfId="4541"/>
    <cellStyle name="Input 3 2 2 20 2" xfId="10318"/>
    <cellStyle name="Input 3 2 2 20 2 2" xfId="34145"/>
    <cellStyle name="Input 3 2 2 20 2 3" xfId="45184"/>
    <cellStyle name="Input 3 2 2 20 2 4" xfId="22231"/>
    <cellStyle name="Input 3 2 2 20 3" xfId="28437"/>
    <cellStyle name="Input 3 2 2 20 4" xfId="39408"/>
    <cellStyle name="Input 3 2 2 20 5" xfId="16455"/>
    <cellStyle name="Input 3 2 2 21" xfId="4751"/>
    <cellStyle name="Input 3 2 2 21 2" xfId="10501"/>
    <cellStyle name="Input 3 2 2 21 2 2" xfId="34328"/>
    <cellStyle name="Input 3 2 2 21 2 3" xfId="45367"/>
    <cellStyle name="Input 3 2 2 21 2 4" xfId="22414"/>
    <cellStyle name="Input 3 2 2 21 3" xfId="28641"/>
    <cellStyle name="Input 3 2 2 21 4" xfId="39618"/>
    <cellStyle name="Input 3 2 2 21 5" xfId="16665"/>
    <cellStyle name="Input 3 2 2 22" xfId="4986"/>
    <cellStyle name="Input 3 2 2 22 2" xfId="10706"/>
    <cellStyle name="Input 3 2 2 22 2 2" xfId="34533"/>
    <cellStyle name="Input 3 2 2 22 2 3" xfId="45572"/>
    <cellStyle name="Input 3 2 2 22 2 4" xfId="22619"/>
    <cellStyle name="Input 3 2 2 22 3" xfId="28870"/>
    <cellStyle name="Input 3 2 2 22 4" xfId="39853"/>
    <cellStyle name="Input 3 2 2 22 5" xfId="16900"/>
    <cellStyle name="Input 3 2 2 23" xfId="5207"/>
    <cellStyle name="Input 3 2 2 23 2" xfId="10893"/>
    <cellStyle name="Input 3 2 2 23 2 2" xfId="34720"/>
    <cellStyle name="Input 3 2 2 23 2 3" xfId="45759"/>
    <cellStyle name="Input 3 2 2 23 2 4" xfId="22806"/>
    <cellStyle name="Input 3 2 2 23 3" xfId="29084"/>
    <cellStyle name="Input 3 2 2 23 4" xfId="40074"/>
    <cellStyle name="Input 3 2 2 23 5" xfId="17121"/>
    <cellStyle name="Input 3 2 2 24" xfId="5440"/>
    <cellStyle name="Input 3 2 2 24 2" xfId="11096"/>
    <cellStyle name="Input 3 2 2 24 2 2" xfId="34923"/>
    <cellStyle name="Input 3 2 2 24 2 3" xfId="45962"/>
    <cellStyle name="Input 3 2 2 24 2 4" xfId="23009"/>
    <cellStyle name="Input 3 2 2 24 3" xfId="29311"/>
    <cellStyle name="Input 3 2 2 24 4" xfId="40307"/>
    <cellStyle name="Input 3 2 2 24 5" xfId="17354"/>
    <cellStyle name="Input 3 2 2 25" xfId="5673"/>
    <cellStyle name="Input 3 2 2 25 2" xfId="11297"/>
    <cellStyle name="Input 3 2 2 25 2 2" xfId="35124"/>
    <cellStyle name="Input 3 2 2 25 2 3" xfId="46163"/>
    <cellStyle name="Input 3 2 2 25 2 4" xfId="23210"/>
    <cellStyle name="Input 3 2 2 25 3" xfId="29537"/>
    <cellStyle name="Input 3 2 2 25 4" xfId="40540"/>
    <cellStyle name="Input 3 2 2 25 5" xfId="17587"/>
    <cellStyle name="Input 3 2 2 26" xfId="5890"/>
    <cellStyle name="Input 3 2 2 26 2" xfId="11481"/>
    <cellStyle name="Input 3 2 2 26 2 2" xfId="35308"/>
    <cellStyle name="Input 3 2 2 26 2 3" xfId="46347"/>
    <cellStyle name="Input 3 2 2 26 2 4" xfId="23394"/>
    <cellStyle name="Input 3 2 2 26 3" xfId="29748"/>
    <cellStyle name="Input 3 2 2 26 4" xfId="40757"/>
    <cellStyle name="Input 3 2 2 26 5" xfId="17804"/>
    <cellStyle name="Input 3 2 2 27" xfId="6098"/>
    <cellStyle name="Input 3 2 2 27 2" xfId="11662"/>
    <cellStyle name="Input 3 2 2 27 2 2" xfId="35489"/>
    <cellStyle name="Input 3 2 2 27 2 3" xfId="46528"/>
    <cellStyle name="Input 3 2 2 27 2 4" xfId="23575"/>
    <cellStyle name="Input 3 2 2 27 3" xfId="29949"/>
    <cellStyle name="Input 3 2 2 27 4" xfId="40965"/>
    <cellStyle name="Input 3 2 2 27 5" xfId="18012"/>
    <cellStyle name="Input 3 2 2 28" xfId="6318"/>
    <cellStyle name="Input 3 2 2 28 2" xfId="11854"/>
    <cellStyle name="Input 3 2 2 28 2 2" xfId="35681"/>
    <cellStyle name="Input 3 2 2 28 2 3" xfId="46720"/>
    <cellStyle name="Input 3 2 2 28 2 4" xfId="23767"/>
    <cellStyle name="Input 3 2 2 28 3" xfId="30162"/>
    <cellStyle name="Input 3 2 2 28 4" xfId="41185"/>
    <cellStyle name="Input 3 2 2 28 5" xfId="18232"/>
    <cellStyle name="Input 3 2 2 29" xfId="6553"/>
    <cellStyle name="Input 3 2 2 29 2" xfId="12056"/>
    <cellStyle name="Input 3 2 2 29 2 2" xfId="35883"/>
    <cellStyle name="Input 3 2 2 29 2 3" xfId="46922"/>
    <cellStyle name="Input 3 2 2 29 2 4" xfId="23969"/>
    <cellStyle name="Input 3 2 2 29 3" xfId="30388"/>
    <cellStyle name="Input 3 2 2 29 4" xfId="41420"/>
    <cellStyle name="Input 3 2 2 29 5" xfId="18467"/>
    <cellStyle name="Input 3 2 2 3" xfId="601"/>
    <cellStyle name="Input 3 2 2 3 10" xfId="2995"/>
    <cellStyle name="Input 3 2 2 3 10 2" xfId="8986"/>
    <cellStyle name="Input 3 2 2 3 10 2 2" xfId="32813"/>
    <cellStyle name="Input 3 2 2 3 10 2 3" xfId="43852"/>
    <cellStyle name="Input 3 2 2 3 10 2 4" xfId="20899"/>
    <cellStyle name="Input 3 2 2 3 10 3" xfId="26919"/>
    <cellStyle name="Input 3 2 2 3 10 4" xfId="37862"/>
    <cellStyle name="Input 3 2 2 3 10 5" xfId="14909"/>
    <cellStyle name="Input 3 2 2 3 11" xfId="3263"/>
    <cellStyle name="Input 3 2 2 3 11 2" xfId="9215"/>
    <cellStyle name="Input 3 2 2 3 11 2 2" xfId="33042"/>
    <cellStyle name="Input 3 2 2 3 11 2 3" xfId="44081"/>
    <cellStyle name="Input 3 2 2 3 11 2 4" xfId="21128"/>
    <cellStyle name="Input 3 2 2 3 11 3" xfId="27184"/>
    <cellStyle name="Input 3 2 2 3 11 4" xfId="38130"/>
    <cellStyle name="Input 3 2 2 3 11 5" xfId="15177"/>
    <cellStyle name="Input 3 2 2 3 12" xfId="3507"/>
    <cellStyle name="Input 3 2 2 3 12 2" xfId="9427"/>
    <cellStyle name="Input 3 2 2 3 12 2 2" xfId="33254"/>
    <cellStyle name="Input 3 2 2 3 12 2 3" xfId="44293"/>
    <cellStyle name="Input 3 2 2 3 12 2 4" xfId="21340"/>
    <cellStyle name="Input 3 2 2 3 12 3" xfId="27423"/>
    <cellStyle name="Input 3 2 2 3 12 4" xfId="38374"/>
    <cellStyle name="Input 3 2 2 3 12 5" xfId="15421"/>
    <cellStyle name="Input 3 2 2 3 13" xfId="3752"/>
    <cellStyle name="Input 3 2 2 3 13 2" xfId="9640"/>
    <cellStyle name="Input 3 2 2 3 13 2 2" xfId="33467"/>
    <cellStyle name="Input 3 2 2 3 13 2 3" xfId="44506"/>
    <cellStyle name="Input 3 2 2 3 13 2 4" xfId="21553"/>
    <cellStyle name="Input 3 2 2 3 13 3" xfId="27664"/>
    <cellStyle name="Input 3 2 2 3 13 4" xfId="38619"/>
    <cellStyle name="Input 3 2 2 3 13 5" xfId="15666"/>
    <cellStyle name="Input 3 2 2 3 14" xfId="4000"/>
    <cellStyle name="Input 3 2 2 3 14 2" xfId="9854"/>
    <cellStyle name="Input 3 2 2 3 14 2 2" xfId="33681"/>
    <cellStyle name="Input 3 2 2 3 14 2 3" xfId="44720"/>
    <cellStyle name="Input 3 2 2 3 14 2 4" xfId="21767"/>
    <cellStyle name="Input 3 2 2 3 14 3" xfId="27907"/>
    <cellStyle name="Input 3 2 2 3 14 4" xfId="38867"/>
    <cellStyle name="Input 3 2 2 3 14 5" xfId="15914"/>
    <cellStyle name="Input 3 2 2 3 15" xfId="4244"/>
    <cellStyle name="Input 3 2 2 3 15 2" xfId="10065"/>
    <cellStyle name="Input 3 2 2 3 15 2 2" xfId="33892"/>
    <cellStyle name="Input 3 2 2 3 15 2 3" xfId="44931"/>
    <cellStyle name="Input 3 2 2 3 15 2 4" xfId="21978"/>
    <cellStyle name="Input 3 2 2 3 15 3" xfId="28146"/>
    <cellStyle name="Input 3 2 2 3 15 4" xfId="39111"/>
    <cellStyle name="Input 3 2 2 3 15 5" xfId="16158"/>
    <cellStyle name="Input 3 2 2 3 16" xfId="4486"/>
    <cellStyle name="Input 3 2 2 3 16 2" xfId="10275"/>
    <cellStyle name="Input 3 2 2 3 16 2 2" xfId="34102"/>
    <cellStyle name="Input 3 2 2 3 16 2 3" xfId="45141"/>
    <cellStyle name="Input 3 2 2 3 16 2 4" xfId="22188"/>
    <cellStyle name="Input 3 2 2 3 16 3" xfId="28383"/>
    <cellStyle name="Input 3 2 2 3 16 4" xfId="39353"/>
    <cellStyle name="Input 3 2 2 3 16 5" xfId="16400"/>
    <cellStyle name="Input 3 2 2 3 17" xfId="4707"/>
    <cellStyle name="Input 3 2 2 3 17 2" xfId="10462"/>
    <cellStyle name="Input 3 2 2 3 17 2 2" xfId="34289"/>
    <cellStyle name="Input 3 2 2 3 17 2 3" xfId="45328"/>
    <cellStyle name="Input 3 2 2 3 17 2 4" xfId="22375"/>
    <cellStyle name="Input 3 2 2 3 17 3" xfId="28598"/>
    <cellStyle name="Input 3 2 2 3 17 4" xfId="39574"/>
    <cellStyle name="Input 3 2 2 3 17 5" xfId="16621"/>
    <cellStyle name="Input 3 2 2 3 18" xfId="4917"/>
    <cellStyle name="Input 3 2 2 3 18 2" xfId="10645"/>
    <cellStyle name="Input 3 2 2 3 18 2 2" xfId="34472"/>
    <cellStyle name="Input 3 2 2 3 18 2 3" xfId="45511"/>
    <cellStyle name="Input 3 2 2 3 18 2 4" xfId="22558"/>
    <cellStyle name="Input 3 2 2 3 18 3" xfId="28802"/>
    <cellStyle name="Input 3 2 2 3 18 4" xfId="39784"/>
    <cellStyle name="Input 3 2 2 3 18 5" xfId="16831"/>
    <cellStyle name="Input 3 2 2 3 19" xfId="5152"/>
    <cellStyle name="Input 3 2 2 3 19 2" xfId="10850"/>
    <cellStyle name="Input 3 2 2 3 19 2 2" xfId="34677"/>
    <cellStyle name="Input 3 2 2 3 19 2 3" xfId="45716"/>
    <cellStyle name="Input 3 2 2 3 19 2 4" xfId="22763"/>
    <cellStyle name="Input 3 2 2 3 19 3" xfId="29032"/>
    <cellStyle name="Input 3 2 2 3 19 4" xfId="40019"/>
    <cellStyle name="Input 3 2 2 3 19 5" xfId="17066"/>
    <cellStyle name="Input 3 2 2 3 2" xfId="1245"/>
    <cellStyle name="Input 3 2 2 3 2 2" xfId="7477"/>
    <cellStyle name="Input 3 2 2 3 2 2 2" xfId="31304"/>
    <cellStyle name="Input 3 2 2 3 2 2 3" xfId="42343"/>
    <cellStyle name="Input 3 2 2 3 2 2 4" xfId="19390"/>
    <cellStyle name="Input 3 2 2 3 2 3" xfId="25221"/>
    <cellStyle name="Input 3 2 2 3 2 4" xfId="36112"/>
    <cellStyle name="Input 3 2 2 3 2 5" xfId="13159"/>
    <cellStyle name="Input 3 2 2 3 20" xfId="5373"/>
    <cellStyle name="Input 3 2 2 3 20 2" xfId="11037"/>
    <cellStyle name="Input 3 2 2 3 20 2 2" xfId="34864"/>
    <cellStyle name="Input 3 2 2 3 20 2 3" xfId="45903"/>
    <cellStyle name="Input 3 2 2 3 20 2 4" xfId="22950"/>
    <cellStyle name="Input 3 2 2 3 20 3" xfId="29245"/>
    <cellStyle name="Input 3 2 2 3 20 4" xfId="40240"/>
    <cellStyle name="Input 3 2 2 3 20 5" xfId="17287"/>
    <cellStyle name="Input 3 2 2 3 21" xfId="5606"/>
    <cellStyle name="Input 3 2 2 3 21 2" xfId="11240"/>
    <cellStyle name="Input 3 2 2 3 21 2 2" xfId="35067"/>
    <cellStyle name="Input 3 2 2 3 21 2 3" xfId="46106"/>
    <cellStyle name="Input 3 2 2 3 21 2 4" xfId="23153"/>
    <cellStyle name="Input 3 2 2 3 21 3" xfId="29472"/>
    <cellStyle name="Input 3 2 2 3 21 4" xfId="40473"/>
    <cellStyle name="Input 3 2 2 3 21 5" xfId="17520"/>
    <cellStyle name="Input 3 2 2 3 22" xfId="5839"/>
    <cellStyle name="Input 3 2 2 3 22 2" xfId="11441"/>
    <cellStyle name="Input 3 2 2 3 22 2 2" xfId="35268"/>
    <cellStyle name="Input 3 2 2 3 22 2 3" xfId="46307"/>
    <cellStyle name="Input 3 2 2 3 22 2 4" xfId="23354"/>
    <cellStyle name="Input 3 2 2 3 22 3" xfId="29698"/>
    <cellStyle name="Input 3 2 2 3 22 4" xfId="40706"/>
    <cellStyle name="Input 3 2 2 3 22 5" xfId="17753"/>
    <cellStyle name="Input 3 2 2 3 23" xfId="6056"/>
    <cellStyle name="Input 3 2 2 3 23 2" xfId="11625"/>
    <cellStyle name="Input 3 2 2 3 23 2 2" xfId="35452"/>
    <cellStyle name="Input 3 2 2 3 23 2 3" xfId="46491"/>
    <cellStyle name="Input 3 2 2 3 23 2 4" xfId="23538"/>
    <cellStyle name="Input 3 2 2 3 23 3" xfId="29908"/>
    <cellStyle name="Input 3 2 2 3 23 4" xfId="40923"/>
    <cellStyle name="Input 3 2 2 3 23 5" xfId="17970"/>
    <cellStyle name="Input 3 2 2 3 24" xfId="6264"/>
    <cellStyle name="Input 3 2 2 3 24 2" xfId="11806"/>
    <cellStyle name="Input 3 2 2 3 24 2 2" xfId="35633"/>
    <cellStyle name="Input 3 2 2 3 24 2 3" xfId="46672"/>
    <cellStyle name="Input 3 2 2 3 24 2 4" xfId="23719"/>
    <cellStyle name="Input 3 2 2 3 24 3" xfId="30109"/>
    <cellStyle name="Input 3 2 2 3 24 4" xfId="41131"/>
    <cellStyle name="Input 3 2 2 3 24 5" xfId="18178"/>
    <cellStyle name="Input 3 2 2 3 25" xfId="6484"/>
    <cellStyle name="Input 3 2 2 3 25 2" xfId="11998"/>
    <cellStyle name="Input 3 2 2 3 25 2 2" xfId="35825"/>
    <cellStyle name="Input 3 2 2 3 25 2 3" xfId="46864"/>
    <cellStyle name="Input 3 2 2 3 25 2 4" xfId="23911"/>
    <cellStyle name="Input 3 2 2 3 25 3" xfId="30322"/>
    <cellStyle name="Input 3 2 2 3 25 4" xfId="41351"/>
    <cellStyle name="Input 3 2 2 3 25 5" xfId="18398"/>
    <cellStyle name="Input 3 2 2 3 26" xfId="6710"/>
    <cellStyle name="Input 3 2 2 3 26 2" xfId="12191"/>
    <cellStyle name="Input 3 2 2 3 26 2 2" xfId="36018"/>
    <cellStyle name="Input 3 2 2 3 26 2 3" xfId="47057"/>
    <cellStyle name="Input 3 2 2 3 26 2 4" xfId="24104"/>
    <cellStyle name="Input 3 2 2 3 26 3" xfId="30539"/>
    <cellStyle name="Input 3 2 2 3 26 4" xfId="41577"/>
    <cellStyle name="Input 3 2 2 3 26 5" xfId="18624"/>
    <cellStyle name="Input 3 2 2 3 27" xfId="819"/>
    <cellStyle name="Input 3 2 2 3 27 2" xfId="7126"/>
    <cellStyle name="Input 3 2 2 3 27 2 2" xfId="30953"/>
    <cellStyle name="Input 3 2 2 3 27 2 3" xfId="41992"/>
    <cellStyle name="Input 3 2 2 3 27 2 4" xfId="19039"/>
    <cellStyle name="Input 3 2 2 3 27 3" xfId="24810"/>
    <cellStyle name="Input 3 2 2 3 27 4" xfId="28367"/>
    <cellStyle name="Input 3 2 2 3 27 5" xfId="12733"/>
    <cellStyle name="Input 3 2 2 3 28" xfId="6909"/>
    <cellStyle name="Input 3 2 2 3 28 2" xfId="30736"/>
    <cellStyle name="Input 3 2 2 3 28 3" xfId="41775"/>
    <cellStyle name="Input 3 2 2 3 28 4" xfId="18822"/>
    <cellStyle name="Input 3 2 2 3 29" xfId="24592"/>
    <cellStyle name="Input 3 2 2 3 3" xfId="1458"/>
    <cellStyle name="Input 3 2 2 3 3 2" xfId="7662"/>
    <cellStyle name="Input 3 2 2 3 3 2 2" xfId="31489"/>
    <cellStyle name="Input 3 2 2 3 3 2 3" xfId="42528"/>
    <cellStyle name="Input 3 2 2 3 3 2 4" xfId="19575"/>
    <cellStyle name="Input 3 2 2 3 3 3" xfId="25427"/>
    <cellStyle name="Input 3 2 2 3 3 4" xfId="36325"/>
    <cellStyle name="Input 3 2 2 3 3 5" xfId="13372"/>
    <cellStyle name="Input 3 2 2 3 30" xfId="26007"/>
    <cellStyle name="Input 3 2 2 3 31" xfId="12515"/>
    <cellStyle name="Input 3 2 2 3 4" xfId="1690"/>
    <cellStyle name="Input 3 2 2 3 4 2" xfId="7860"/>
    <cellStyle name="Input 3 2 2 3 4 2 2" xfId="31687"/>
    <cellStyle name="Input 3 2 2 3 4 2 3" xfId="42726"/>
    <cellStyle name="Input 3 2 2 3 4 2 4" xfId="19773"/>
    <cellStyle name="Input 3 2 2 3 4 3" xfId="25651"/>
    <cellStyle name="Input 3 2 2 3 4 4" xfId="36557"/>
    <cellStyle name="Input 3 2 2 3 4 5" xfId="13604"/>
    <cellStyle name="Input 3 2 2 3 5" xfId="1901"/>
    <cellStyle name="Input 3 2 2 3 5 2" xfId="8044"/>
    <cellStyle name="Input 3 2 2 3 5 2 2" xfId="31871"/>
    <cellStyle name="Input 3 2 2 3 5 2 3" xfId="42910"/>
    <cellStyle name="Input 3 2 2 3 5 2 4" xfId="19957"/>
    <cellStyle name="Input 3 2 2 3 5 3" xfId="25855"/>
    <cellStyle name="Input 3 2 2 3 5 4" xfId="36768"/>
    <cellStyle name="Input 3 2 2 3 5 5" xfId="13815"/>
    <cellStyle name="Input 3 2 2 3 6" xfId="2132"/>
    <cellStyle name="Input 3 2 2 3 6 2" xfId="8245"/>
    <cellStyle name="Input 3 2 2 3 6 2 2" xfId="32072"/>
    <cellStyle name="Input 3 2 2 3 6 2 3" xfId="43111"/>
    <cellStyle name="Input 3 2 2 3 6 2 4" xfId="20158"/>
    <cellStyle name="Input 3 2 2 3 6 3" xfId="26080"/>
    <cellStyle name="Input 3 2 2 3 6 4" xfId="36999"/>
    <cellStyle name="Input 3 2 2 3 6 5" xfId="14046"/>
    <cellStyle name="Input 3 2 2 3 7" xfId="2357"/>
    <cellStyle name="Input 3 2 2 3 7 2" xfId="8436"/>
    <cellStyle name="Input 3 2 2 3 7 2 2" xfId="32263"/>
    <cellStyle name="Input 3 2 2 3 7 2 3" xfId="43302"/>
    <cellStyle name="Input 3 2 2 3 7 2 4" xfId="20349"/>
    <cellStyle name="Input 3 2 2 3 7 3" xfId="26297"/>
    <cellStyle name="Input 3 2 2 3 7 4" xfId="37224"/>
    <cellStyle name="Input 3 2 2 3 7 5" xfId="14271"/>
    <cellStyle name="Input 3 2 2 3 8" xfId="2571"/>
    <cellStyle name="Input 3 2 2 3 8 2" xfId="8622"/>
    <cellStyle name="Input 3 2 2 3 8 2 2" xfId="32449"/>
    <cellStyle name="Input 3 2 2 3 8 2 3" xfId="43488"/>
    <cellStyle name="Input 3 2 2 3 8 2 4" xfId="20535"/>
    <cellStyle name="Input 3 2 2 3 8 3" xfId="26506"/>
    <cellStyle name="Input 3 2 2 3 8 4" xfId="37438"/>
    <cellStyle name="Input 3 2 2 3 8 5" xfId="14485"/>
    <cellStyle name="Input 3 2 2 3 9" xfId="2789"/>
    <cellStyle name="Input 3 2 2 3 9 2" xfId="8806"/>
    <cellStyle name="Input 3 2 2 3 9 2 2" xfId="32633"/>
    <cellStyle name="Input 3 2 2 3 9 2 3" xfId="43672"/>
    <cellStyle name="Input 3 2 2 3 9 2 4" xfId="20719"/>
    <cellStyle name="Input 3 2 2 3 9 3" xfId="26718"/>
    <cellStyle name="Input 3 2 2 3 9 4" xfId="37656"/>
    <cellStyle name="Input 3 2 2 3 9 5" xfId="14703"/>
    <cellStyle name="Input 3 2 2 30" xfId="6754"/>
    <cellStyle name="Input 3 2 2 30 2" xfId="12227"/>
    <cellStyle name="Input 3 2 2 30 2 2" xfId="36054"/>
    <cellStyle name="Input 3 2 2 30 2 3" xfId="47093"/>
    <cellStyle name="Input 3 2 2 30 2 4" xfId="24140"/>
    <cellStyle name="Input 3 2 2 30 3" xfId="30582"/>
    <cellStyle name="Input 3 2 2 30 4" xfId="41621"/>
    <cellStyle name="Input 3 2 2 30 5" xfId="18668"/>
    <cellStyle name="Input 3 2 2 31" xfId="6799"/>
    <cellStyle name="Input 3 2 2 31 2" xfId="12267"/>
    <cellStyle name="Input 3 2 2 31 2 2" xfId="36094"/>
    <cellStyle name="Input 3 2 2 31 2 3" xfId="47133"/>
    <cellStyle name="Input 3 2 2 31 2 4" xfId="24180"/>
    <cellStyle name="Input 3 2 2 31 3" xfId="30626"/>
    <cellStyle name="Input 3 2 2 31 4" xfId="41666"/>
    <cellStyle name="Input 3 2 2 31 5" xfId="18713"/>
    <cellStyle name="Input 3 2 2 32" xfId="675"/>
    <cellStyle name="Input 3 2 2 32 2" xfId="6982"/>
    <cellStyle name="Input 3 2 2 32 2 2" xfId="30809"/>
    <cellStyle name="Input 3 2 2 32 2 3" xfId="41848"/>
    <cellStyle name="Input 3 2 2 32 2 4" xfId="18895"/>
    <cellStyle name="Input 3 2 2 32 3" xfId="24666"/>
    <cellStyle name="Input 3 2 2 32 4" xfId="28879"/>
    <cellStyle name="Input 3 2 2 32 5" xfId="12589"/>
    <cellStyle name="Input 3 2 2 33" xfId="24431"/>
    <cellStyle name="Input 3 2 2 34" xfId="27097"/>
    <cellStyle name="Input 3 2 2 35" xfId="12349"/>
    <cellStyle name="Input 3 2 2 4" xfId="473"/>
    <cellStyle name="Input 3 2 2 4 10" xfId="2867"/>
    <cellStyle name="Input 3 2 2 4 10 2" xfId="8879"/>
    <cellStyle name="Input 3 2 2 4 10 2 2" xfId="32706"/>
    <cellStyle name="Input 3 2 2 4 10 2 3" xfId="43745"/>
    <cellStyle name="Input 3 2 2 4 10 2 4" xfId="20792"/>
    <cellStyle name="Input 3 2 2 4 10 3" xfId="26796"/>
    <cellStyle name="Input 3 2 2 4 10 4" xfId="37734"/>
    <cellStyle name="Input 3 2 2 4 10 5" xfId="14781"/>
    <cellStyle name="Input 3 2 2 4 11" xfId="3135"/>
    <cellStyle name="Input 3 2 2 4 11 2" xfId="9108"/>
    <cellStyle name="Input 3 2 2 4 11 2 2" xfId="32935"/>
    <cellStyle name="Input 3 2 2 4 11 2 3" xfId="43974"/>
    <cellStyle name="Input 3 2 2 4 11 2 4" xfId="21021"/>
    <cellStyle name="Input 3 2 2 4 11 3" xfId="27059"/>
    <cellStyle name="Input 3 2 2 4 11 4" xfId="38002"/>
    <cellStyle name="Input 3 2 2 4 11 5" xfId="15049"/>
    <cellStyle name="Input 3 2 2 4 12" xfId="3379"/>
    <cellStyle name="Input 3 2 2 4 12 2" xfId="9320"/>
    <cellStyle name="Input 3 2 2 4 12 2 2" xfId="33147"/>
    <cellStyle name="Input 3 2 2 4 12 2 3" xfId="44186"/>
    <cellStyle name="Input 3 2 2 4 12 2 4" xfId="21233"/>
    <cellStyle name="Input 3 2 2 4 12 3" xfId="27300"/>
    <cellStyle name="Input 3 2 2 4 12 4" xfId="38246"/>
    <cellStyle name="Input 3 2 2 4 12 5" xfId="15293"/>
    <cellStyle name="Input 3 2 2 4 13" xfId="3624"/>
    <cellStyle name="Input 3 2 2 4 13 2" xfId="9533"/>
    <cellStyle name="Input 3 2 2 4 13 2 2" xfId="33360"/>
    <cellStyle name="Input 3 2 2 4 13 2 3" xfId="44399"/>
    <cellStyle name="Input 3 2 2 4 13 2 4" xfId="21446"/>
    <cellStyle name="Input 3 2 2 4 13 3" xfId="27540"/>
    <cellStyle name="Input 3 2 2 4 13 4" xfId="38491"/>
    <cellStyle name="Input 3 2 2 4 13 5" xfId="15538"/>
    <cellStyle name="Input 3 2 2 4 14" xfId="3872"/>
    <cellStyle name="Input 3 2 2 4 14 2" xfId="9747"/>
    <cellStyle name="Input 3 2 2 4 14 2 2" xfId="33574"/>
    <cellStyle name="Input 3 2 2 4 14 2 3" xfId="44613"/>
    <cellStyle name="Input 3 2 2 4 14 2 4" xfId="21660"/>
    <cellStyle name="Input 3 2 2 4 14 3" xfId="27784"/>
    <cellStyle name="Input 3 2 2 4 14 4" xfId="38739"/>
    <cellStyle name="Input 3 2 2 4 14 5" xfId="15786"/>
    <cellStyle name="Input 3 2 2 4 15" xfId="4116"/>
    <cellStyle name="Input 3 2 2 4 15 2" xfId="9958"/>
    <cellStyle name="Input 3 2 2 4 15 2 2" xfId="33785"/>
    <cellStyle name="Input 3 2 2 4 15 2 3" xfId="44824"/>
    <cellStyle name="Input 3 2 2 4 15 2 4" xfId="21871"/>
    <cellStyle name="Input 3 2 2 4 15 3" xfId="28023"/>
    <cellStyle name="Input 3 2 2 4 15 4" xfId="38983"/>
    <cellStyle name="Input 3 2 2 4 15 5" xfId="16030"/>
    <cellStyle name="Input 3 2 2 4 16" xfId="4358"/>
    <cellStyle name="Input 3 2 2 4 16 2" xfId="10168"/>
    <cellStyle name="Input 3 2 2 4 16 2 2" xfId="33995"/>
    <cellStyle name="Input 3 2 2 4 16 2 3" xfId="45034"/>
    <cellStyle name="Input 3 2 2 4 16 2 4" xfId="22081"/>
    <cellStyle name="Input 3 2 2 4 16 3" xfId="28260"/>
    <cellStyle name="Input 3 2 2 4 16 4" xfId="39225"/>
    <cellStyle name="Input 3 2 2 4 16 5" xfId="16272"/>
    <cellStyle name="Input 3 2 2 4 17" xfId="4579"/>
    <cellStyle name="Input 3 2 2 4 17 2" xfId="10355"/>
    <cellStyle name="Input 3 2 2 4 17 2 2" xfId="34182"/>
    <cellStyle name="Input 3 2 2 4 17 2 3" xfId="45221"/>
    <cellStyle name="Input 3 2 2 4 17 2 4" xfId="22268"/>
    <cellStyle name="Input 3 2 2 4 17 3" xfId="28475"/>
    <cellStyle name="Input 3 2 2 4 17 4" xfId="39446"/>
    <cellStyle name="Input 3 2 2 4 17 5" xfId="16493"/>
    <cellStyle name="Input 3 2 2 4 18" xfId="4789"/>
    <cellStyle name="Input 3 2 2 4 18 2" xfId="10538"/>
    <cellStyle name="Input 3 2 2 4 18 2 2" xfId="34365"/>
    <cellStyle name="Input 3 2 2 4 18 2 3" xfId="45404"/>
    <cellStyle name="Input 3 2 2 4 18 2 4" xfId="22451"/>
    <cellStyle name="Input 3 2 2 4 18 3" xfId="28679"/>
    <cellStyle name="Input 3 2 2 4 18 4" xfId="39656"/>
    <cellStyle name="Input 3 2 2 4 18 5" xfId="16703"/>
    <cellStyle name="Input 3 2 2 4 19" xfId="5024"/>
    <cellStyle name="Input 3 2 2 4 19 2" xfId="10743"/>
    <cellStyle name="Input 3 2 2 4 19 2 2" xfId="34570"/>
    <cellStyle name="Input 3 2 2 4 19 2 3" xfId="45609"/>
    <cellStyle name="Input 3 2 2 4 19 2 4" xfId="22656"/>
    <cellStyle name="Input 3 2 2 4 19 3" xfId="28908"/>
    <cellStyle name="Input 3 2 2 4 19 4" xfId="39891"/>
    <cellStyle name="Input 3 2 2 4 19 5" xfId="16938"/>
    <cellStyle name="Input 3 2 2 4 2" xfId="1117"/>
    <cellStyle name="Input 3 2 2 4 2 2" xfId="7370"/>
    <cellStyle name="Input 3 2 2 4 2 2 2" xfId="31197"/>
    <cellStyle name="Input 3 2 2 4 2 2 3" xfId="42236"/>
    <cellStyle name="Input 3 2 2 4 2 2 4" xfId="19283"/>
    <cellStyle name="Input 3 2 2 4 2 3" xfId="25098"/>
    <cellStyle name="Input 3 2 2 4 2 4" xfId="24260"/>
    <cellStyle name="Input 3 2 2 4 2 5" xfId="13031"/>
    <cellStyle name="Input 3 2 2 4 20" xfId="5245"/>
    <cellStyle name="Input 3 2 2 4 20 2" xfId="10930"/>
    <cellStyle name="Input 3 2 2 4 20 2 2" xfId="34757"/>
    <cellStyle name="Input 3 2 2 4 20 2 3" xfId="45796"/>
    <cellStyle name="Input 3 2 2 4 20 2 4" xfId="22843"/>
    <cellStyle name="Input 3 2 2 4 20 3" xfId="29122"/>
    <cellStyle name="Input 3 2 2 4 20 4" xfId="40112"/>
    <cellStyle name="Input 3 2 2 4 20 5" xfId="17159"/>
    <cellStyle name="Input 3 2 2 4 21" xfId="5478"/>
    <cellStyle name="Input 3 2 2 4 21 2" xfId="11133"/>
    <cellStyle name="Input 3 2 2 4 21 2 2" xfId="34960"/>
    <cellStyle name="Input 3 2 2 4 21 2 3" xfId="45999"/>
    <cellStyle name="Input 3 2 2 4 21 2 4" xfId="23046"/>
    <cellStyle name="Input 3 2 2 4 21 3" xfId="29349"/>
    <cellStyle name="Input 3 2 2 4 21 4" xfId="40345"/>
    <cellStyle name="Input 3 2 2 4 21 5" xfId="17392"/>
    <cellStyle name="Input 3 2 2 4 22" xfId="5711"/>
    <cellStyle name="Input 3 2 2 4 22 2" xfId="11334"/>
    <cellStyle name="Input 3 2 2 4 22 2 2" xfId="35161"/>
    <cellStyle name="Input 3 2 2 4 22 2 3" xfId="46200"/>
    <cellStyle name="Input 3 2 2 4 22 2 4" xfId="23247"/>
    <cellStyle name="Input 3 2 2 4 22 3" xfId="29575"/>
    <cellStyle name="Input 3 2 2 4 22 4" xfId="40578"/>
    <cellStyle name="Input 3 2 2 4 22 5" xfId="17625"/>
    <cellStyle name="Input 3 2 2 4 23" xfId="5928"/>
    <cellStyle name="Input 3 2 2 4 23 2" xfId="11518"/>
    <cellStyle name="Input 3 2 2 4 23 2 2" xfId="35345"/>
    <cellStyle name="Input 3 2 2 4 23 2 3" xfId="46384"/>
    <cellStyle name="Input 3 2 2 4 23 2 4" xfId="23431"/>
    <cellStyle name="Input 3 2 2 4 23 3" xfId="29786"/>
    <cellStyle name="Input 3 2 2 4 23 4" xfId="40795"/>
    <cellStyle name="Input 3 2 2 4 23 5" xfId="17842"/>
    <cellStyle name="Input 3 2 2 4 24" xfId="6136"/>
    <cellStyle name="Input 3 2 2 4 24 2" xfId="11699"/>
    <cellStyle name="Input 3 2 2 4 24 2 2" xfId="35526"/>
    <cellStyle name="Input 3 2 2 4 24 2 3" xfId="46565"/>
    <cellStyle name="Input 3 2 2 4 24 2 4" xfId="23612"/>
    <cellStyle name="Input 3 2 2 4 24 3" xfId="29987"/>
    <cellStyle name="Input 3 2 2 4 24 4" xfId="41003"/>
    <cellStyle name="Input 3 2 2 4 24 5" xfId="18050"/>
    <cellStyle name="Input 3 2 2 4 25" xfId="6356"/>
    <cellStyle name="Input 3 2 2 4 25 2" xfId="11891"/>
    <cellStyle name="Input 3 2 2 4 25 2 2" xfId="35718"/>
    <cellStyle name="Input 3 2 2 4 25 2 3" xfId="46757"/>
    <cellStyle name="Input 3 2 2 4 25 2 4" xfId="23804"/>
    <cellStyle name="Input 3 2 2 4 25 3" xfId="30200"/>
    <cellStyle name="Input 3 2 2 4 25 4" xfId="41223"/>
    <cellStyle name="Input 3 2 2 4 25 5" xfId="18270"/>
    <cellStyle name="Input 3 2 2 4 26" xfId="712"/>
    <cellStyle name="Input 3 2 2 4 26 2" xfId="7019"/>
    <cellStyle name="Input 3 2 2 4 26 2 2" xfId="30846"/>
    <cellStyle name="Input 3 2 2 4 26 2 3" xfId="41885"/>
    <cellStyle name="Input 3 2 2 4 26 2 4" xfId="18932"/>
    <cellStyle name="Input 3 2 2 4 26 3" xfId="24703"/>
    <cellStyle name="Input 3 2 2 4 26 4" xfId="26354"/>
    <cellStyle name="Input 3 2 2 4 26 5" xfId="12626"/>
    <cellStyle name="Input 3 2 2 4 27" xfId="24469"/>
    <cellStyle name="Input 3 2 2 4 28" xfId="24516"/>
    <cellStyle name="Input 3 2 2 4 29" xfId="12387"/>
    <cellStyle name="Input 3 2 2 4 3" xfId="1330"/>
    <cellStyle name="Input 3 2 2 4 3 2" xfId="7555"/>
    <cellStyle name="Input 3 2 2 4 3 2 2" xfId="31382"/>
    <cellStyle name="Input 3 2 2 4 3 2 3" xfId="42421"/>
    <cellStyle name="Input 3 2 2 4 3 2 4" xfId="19468"/>
    <cellStyle name="Input 3 2 2 4 3 3" xfId="25305"/>
    <cellStyle name="Input 3 2 2 4 3 4" xfId="36197"/>
    <cellStyle name="Input 3 2 2 4 3 5" xfId="13244"/>
    <cellStyle name="Input 3 2 2 4 4" xfId="1562"/>
    <cellStyle name="Input 3 2 2 4 4 2" xfId="7753"/>
    <cellStyle name="Input 3 2 2 4 4 2 2" xfId="31580"/>
    <cellStyle name="Input 3 2 2 4 4 2 3" xfId="42619"/>
    <cellStyle name="Input 3 2 2 4 4 2 4" xfId="19666"/>
    <cellStyle name="Input 3 2 2 4 4 3" xfId="25529"/>
    <cellStyle name="Input 3 2 2 4 4 4" xfId="36429"/>
    <cellStyle name="Input 3 2 2 4 4 5" xfId="13476"/>
    <cellStyle name="Input 3 2 2 4 5" xfId="1773"/>
    <cellStyle name="Input 3 2 2 4 5 2" xfId="7937"/>
    <cellStyle name="Input 3 2 2 4 5 2 2" xfId="31764"/>
    <cellStyle name="Input 3 2 2 4 5 2 3" xfId="42803"/>
    <cellStyle name="Input 3 2 2 4 5 2 4" xfId="19850"/>
    <cellStyle name="Input 3 2 2 4 5 3" xfId="25733"/>
    <cellStyle name="Input 3 2 2 4 5 4" xfId="36640"/>
    <cellStyle name="Input 3 2 2 4 5 5" xfId="13687"/>
    <cellStyle name="Input 3 2 2 4 6" xfId="2004"/>
    <cellStyle name="Input 3 2 2 4 6 2" xfId="8138"/>
    <cellStyle name="Input 3 2 2 4 6 2 2" xfId="31965"/>
    <cellStyle name="Input 3 2 2 4 6 2 3" xfId="43004"/>
    <cellStyle name="Input 3 2 2 4 6 2 4" xfId="20051"/>
    <cellStyle name="Input 3 2 2 4 6 3" xfId="25957"/>
    <cellStyle name="Input 3 2 2 4 6 4" xfId="36871"/>
    <cellStyle name="Input 3 2 2 4 6 5" xfId="13918"/>
    <cellStyle name="Input 3 2 2 4 7" xfId="2229"/>
    <cellStyle name="Input 3 2 2 4 7 2" xfId="8329"/>
    <cellStyle name="Input 3 2 2 4 7 2 2" xfId="32156"/>
    <cellStyle name="Input 3 2 2 4 7 2 3" xfId="43195"/>
    <cellStyle name="Input 3 2 2 4 7 2 4" xfId="20242"/>
    <cellStyle name="Input 3 2 2 4 7 3" xfId="26175"/>
    <cellStyle name="Input 3 2 2 4 7 4" xfId="37096"/>
    <cellStyle name="Input 3 2 2 4 7 5" xfId="14143"/>
    <cellStyle name="Input 3 2 2 4 8" xfId="2443"/>
    <cellStyle name="Input 3 2 2 4 8 2" xfId="8515"/>
    <cellStyle name="Input 3 2 2 4 8 2 2" xfId="32342"/>
    <cellStyle name="Input 3 2 2 4 8 2 3" xfId="43381"/>
    <cellStyle name="Input 3 2 2 4 8 2 4" xfId="20428"/>
    <cellStyle name="Input 3 2 2 4 8 3" xfId="26383"/>
    <cellStyle name="Input 3 2 2 4 8 4" xfId="37310"/>
    <cellStyle name="Input 3 2 2 4 8 5" xfId="14357"/>
    <cellStyle name="Input 3 2 2 4 9" xfId="2663"/>
    <cellStyle name="Input 3 2 2 4 9 2" xfId="8701"/>
    <cellStyle name="Input 3 2 2 4 9 2 2" xfId="32528"/>
    <cellStyle name="Input 3 2 2 4 9 2 3" xfId="43567"/>
    <cellStyle name="Input 3 2 2 4 9 2 4" xfId="20614"/>
    <cellStyle name="Input 3 2 2 4 9 3" xfId="26597"/>
    <cellStyle name="Input 3 2 2 4 9 4" xfId="37530"/>
    <cellStyle name="Input 3 2 2 4 9 5" xfId="14577"/>
    <cellStyle name="Input 3 2 2 5" xfId="1079"/>
    <cellStyle name="Input 3 2 2 5 2" xfId="7333"/>
    <cellStyle name="Input 3 2 2 5 2 2" xfId="31160"/>
    <cellStyle name="Input 3 2 2 5 2 3" xfId="42199"/>
    <cellStyle name="Input 3 2 2 5 2 4" xfId="19246"/>
    <cellStyle name="Input 3 2 2 5 3" xfId="25060"/>
    <cellStyle name="Input 3 2 2 5 4" xfId="24243"/>
    <cellStyle name="Input 3 2 2 5 5" xfId="12993"/>
    <cellStyle name="Input 3 2 2 6" xfId="1292"/>
    <cellStyle name="Input 3 2 2 6 2" xfId="7518"/>
    <cellStyle name="Input 3 2 2 6 2 2" xfId="31345"/>
    <cellStyle name="Input 3 2 2 6 2 3" xfId="42384"/>
    <cellStyle name="Input 3 2 2 6 2 4" xfId="19431"/>
    <cellStyle name="Input 3 2 2 6 3" xfId="25267"/>
    <cellStyle name="Input 3 2 2 6 4" xfId="36159"/>
    <cellStyle name="Input 3 2 2 6 5" xfId="13206"/>
    <cellStyle name="Input 3 2 2 7" xfId="1524"/>
    <cellStyle name="Input 3 2 2 7 2" xfId="7716"/>
    <cellStyle name="Input 3 2 2 7 2 2" xfId="31543"/>
    <cellStyle name="Input 3 2 2 7 2 3" xfId="42582"/>
    <cellStyle name="Input 3 2 2 7 2 4" xfId="19629"/>
    <cellStyle name="Input 3 2 2 7 3" xfId="25491"/>
    <cellStyle name="Input 3 2 2 7 4" xfId="36391"/>
    <cellStyle name="Input 3 2 2 7 5" xfId="13438"/>
    <cellStyle name="Input 3 2 2 8" xfId="1735"/>
    <cellStyle name="Input 3 2 2 8 2" xfId="7900"/>
    <cellStyle name="Input 3 2 2 8 2 2" xfId="31727"/>
    <cellStyle name="Input 3 2 2 8 2 3" xfId="42766"/>
    <cellStyle name="Input 3 2 2 8 2 4" xfId="19813"/>
    <cellStyle name="Input 3 2 2 8 3" xfId="25695"/>
    <cellStyle name="Input 3 2 2 8 4" xfId="36602"/>
    <cellStyle name="Input 3 2 2 8 5" xfId="13649"/>
    <cellStyle name="Input 3 2 2 9" xfId="1966"/>
    <cellStyle name="Input 3 2 2 9 2" xfId="8101"/>
    <cellStyle name="Input 3 2 2 9 2 2" xfId="31928"/>
    <cellStyle name="Input 3 2 2 9 2 3" xfId="42967"/>
    <cellStyle name="Input 3 2 2 9 2 4" xfId="20014"/>
    <cellStyle name="Input 3 2 2 9 3" xfId="25919"/>
    <cellStyle name="Input 3 2 2 9 4" xfId="36833"/>
    <cellStyle name="Input 3 2 2 9 5" xfId="13880"/>
    <cellStyle name="Input 3 2 20" xfId="12309"/>
    <cellStyle name="Input 3 2 3" xfId="498"/>
    <cellStyle name="Input 3 2 3 10" xfId="2892"/>
    <cellStyle name="Input 3 2 3 10 2" xfId="8901"/>
    <cellStyle name="Input 3 2 3 10 2 2" xfId="32728"/>
    <cellStyle name="Input 3 2 3 10 2 3" xfId="43767"/>
    <cellStyle name="Input 3 2 3 10 2 4" xfId="20814"/>
    <cellStyle name="Input 3 2 3 10 3" xfId="26819"/>
    <cellStyle name="Input 3 2 3 10 4" xfId="37759"/>
    <cellStyle name="Input 3 2 3 10 5" xfId="14806"/>
    <cellStyle name="Input 3 2 3 11" xfId="3160"/>
    <cellStyle name="Input 3 2 3 11 2" xfId="9130"/>
    <cellStyle name="Input 3 2 3 11 2 2" xfId="32957"/>
    <cellStyle name="Input 3 2 3 11 2 3" xfId="43996"/>
    <cellStyle name="Input 3 2 3 11 2 4" xfId="21043"/>
    <cellStyle name="Input 3 2 3 11 3" xfId="27083"/>
    <cellStyle name="Input 3 2 3 11 4" xfId="38027"/>
    <cellStyle name="Input 3 2 3 11 5" xfId="15074"/>
    <cellStyle name="Input 3 2 3 12" xfId="3404"/>
    <cellStyle name="Input 3 2 3 12 2" xfId="9342"/>
    <cellStyle name="Input 3 2 3 12 2 2" xfId="33169"/>
    <cellStyle name="Input 3 2 3 12 2 3" xfId="44208"/>
    <cellStyle name="Input 3 2 3 12 2 4" xfId="21255"/>
    <cellStyle name="Input 3 2 3 12 3" xfId="27323"/>
    <cellStyle name="Input 3 2 3 12 4" xfId="38271"/>
    <cellStyle name="Input 3 2 3 12 5" xfId="15318"/>
    <cellStyle name="Input 3 2 3 13" xfId="3649"/>
    <cellStyle name="Input 3 2 3 13 2" xfId="9555"/>
    <cellStyle name="Input 3 2 3 13 2 2" xfId="33382"/>
    <cellStyle name="Input 3 2 3 13 2 3" xfId="44421"/>
    <cellStyle name="Input 3 2 3 13 2 4" xfId="21468"/>
    <cellStyle name="Input 3 2 3 13 3" xfId="27563"/>
    <cellStyle name="Input 3 2 3 13 4" xfId="38516"/>
    <cellStyle name="Input 3 2 3 13 5" xfId="15563"/>
    <cellStyle name="Input 3 2 3 14" xfId="3897"/>
    <cellStyle name="Input 3 2 3 14 2" xfId="9769"/>
    <cellStyle name="Input 3 2 3 14 2 2" xfId="33596"/>
    <cellStyle name="Input 3 2 3 14 2 3" xfId="44635"/>
    <cellStyle name="Input 3 2 3 14 2 4" xfId="21682"/>
    <cellStyle name="Input 3 2 3 14 3" xfId="27807"/>
    <cellStyle name="Input 3 2 3 14 4" xfId="38764"/>
    <cellStyle name="Input 3 2 3 14 5" xfId="15811"/>
    <cellStyle name="Input 3 2 3 15" xfId="4141"/>
    <cellStyle name="Input 3 2 3 15 2" xfId="9980"/>
    <cellStyle name="Input 3 2 3 15 2 2" xfId="33807"/>
    <cellStyle name="Input 3 2 3 15 2 3" xfId="44846"/>
    <cellStyle name="Input 3 2 3 15 2 4" xfId="21893"/>
    <cellStyle name="Input 3 2 3 15 3" xfId="28046"/>
    <cellStyle name="Input 3 2 3 15 4" xfId="39008"/>
    <cellStyle name="Input 3 2 3 15 5" xfId="16055"/>
    <cellStyle name="Input 3 2 3 16" xfId="4383"/>
    <cellStyle name="Input 3 2 3 16 2" xfId="10190"/>
    <cellStyle name="Input 3 2 3 16 2 2" xfId="34017"/>
    <cellStyle name="Input 3 2 3 16 2 3" xfId="45056"/>
    <cellStyle name="Input 3 2 3 16 2 4" xfId="22103"/>
    <cellStyle name="Input 3 2 3 16 3" xfId="28283"/>
    <cellStyle name="Input 3 2 3 16 4" xfId="39250"/>
    <cellStyle name="Input 3 2 3 16 5" xfId="16297"/>
    <cellStyle name="Input 3 2 3 17" xfId="4604"/>
    <cellStyle name="Input 3 2 3 17 2" xfId="10377"/>
    <cellStyle name="Input 3 2 3 17 2 2" xfId="34204"/>
    <cellStyle name="Input 3 2 3 17 2 3" xfId="45243"/>
    <cellStyle name="Input 3 2 3 17 2 4" xfId="22290"/>
    <cellStyle name="Input 3 2 3 17 3" xfId="28498"/>
    <cellStyle name="Input 3 2 3 17 4" xfId="39471"/>
    <cellStyle name="Input 3 2 3 17 5" xfId="16518"/>
    <cellStyle name="Input 3 2 3 18" xfId="4814"/>
    <cellStyle name="Input 3 2 3 18 2" xfId="10560"/>
    <cellStyle name="Input 3 2 3 18 2 2" xfId="34387"/>
    <cellStyle name="Input 3 2 3 18 2 3" xfId="45426"/>
    <cellStyle name="Input 3 2 3 18 2 4" xfId="22473"/>
    <cellStyle name="Input 3 2 3 18 3" xfId="28702"/>
    <cellStyle name="Input 3 2 3 18 4" xfId="39681"/>
    <cellStyle name="Input 3 2 3 18 5" xfId="16728"/>
    <cellStyle name="Input 3 2 3 19" xfId="5049"/>
    <cellStyle name="Input 3 2 3 19 2" xfId="10765"/>
    <cellStyle name="Input 3 2 3 19 2 2" xfId="34592"/>
    <cellStyle name="Input 3 2 3 19 2 3" xfId="45631"/>
    <cellStyle name="Input 3 2 3 19 2 4" xfId="22678"/>
    <cellStyle name="Input 3 2 3 19 3" xfId="28931"/>
    <cellStyle name="Input 3 2 3 19 4" xfId="39916"/>
    <cellStyle name="Input 3 2 3 19 5" xfId="16963"/>
    <cellStyle name="Input 3 2 3 2" xfId="1142"/>
    <cellStyle name="Input 3 2 3 2 2" xfId="7392"/>
    <cellStyle name="Input 3 2 3 2 2 2" xfId="31219"/>
    <cellStyle name="Input 3 2 3 2 2 3" xfId="42258"/>
    <cellStyle name="Input 3 2 3 2 2 4" xfId="19305"/>
    <cellStyle name="Input 3 2 3 2 3" xfId="25121"/>
    <cellStyle name="Input 3 2 3 2 4" xfId="24220"/>
    <cellStyle name="Input 3 2 3 2 5" xfId="13056"/>
    <cellStyle name="Input 3 2 3 20" xfId="5270"/>
    <cellStyle name="Input 3 2 3 20 2" xfId="10952"/>
    <cellStyle name="Input 3 2 3 20 2 2" xfId="34779"/>
    <cellStyle name="Input 3 2 3 20 2 3" xfId="45818"/>
    <cellStyle name="Input 3 2 3 20 2 4" xfId="22865"/>
    <cellStyle name="Input 3 2 3 20 3" xfId="29145"/>
    <cellStyle name="Input 3 2 3 20 4" xfId="40137"/>
    <cellStyle name="Input 3 2 3 20 5" xfId="17184"/>
    <cellStyle name="Input 3 2 3 21" xfId="5503"/>
    <cellStyle name="Input 3 2 3 21 2" xfId="11155"/>
    <cellStyle name="Input 3 2 3 21 2 2" xfId="34982"/>
    <cellStyle name="Input 3 2 3 21 2 3" xfId="46021"/>
    <cellStyle name="Input 3 2 3 21 2 4" xfId="23068"/>
    <cellStyle name="Input 3 2 3 21 3" xfId="29372"/>
    <cellStyle name="Input 3 2 3 21 4" xfId="40370"/>
    <cellStyle name="Input 3 2 3 21 5" xfId="17417"/>
    <cellStyle name="Input 3 2 3 22" xfId="5736"/>
    <cellStyle name="Input 3 2 3 22 2" xfId="11356"/>
    <cellStyle name="Input 3 2 3 22 2 2" xfId="35183"/>
    <cellStyle name="Input 3 2 3 22 2 3" xfId="46222"/>
    <cellStyle name="Input 3 2 3 22 2 4" xfId="23269"/>
    <cellStyle name="Input 3 2 3 22 3" xfId="29598"/>
    <cellStyle name="Input 3 2 3 22 4" xfId="40603"/>
    <cellStyle name="Input 3 2 3 22 5" xfId="17650"/>
    <cellStyle name="Input 3 2 3 23" xfId="5953"/>
    <cellStyle name="Input 3 2 3 23 2" xfId="11540"/>
    <cellStyle name="Input 3 2 3 23 2 2" xfId="35367"/>
    <cellStyle name="Input 3 2 3 23 2 3" xfId="46406"/>
    <cellStyle name="Input 3 2 3 23 2 4" xfId="23453"/>
    <cellStyle name="Input 3 2 3 23 3" xfId="29809"/>
    <cellStyle name="Input 3 2 3 23 4" xfId="40820"/>
    <cellStyle name="Input 3 2 3 23 5" xfId="17867"/>
    <cellStyle name="Input 3 2 3 24" xfId="6161"/>
    <cellStyle name="Input 3 2 3 24 2" xfId="11721"/>
    <cellStyle name="Input 3 2 3 24 2 2" xfId="35548"/>
    <cellStyle name="Input 3 2 3 24 2 3" xfId="46587"/>
    <cellStyle name="Input 3 2 3 24 2 4" xfId="23634"/>
    <cellStyle name="Input 3 2 3 24 3" xfId="30010"/>
    <cellStyle name="Input 3 2 3 24 4" xfId="41028"/>
    <cellStyle name="Input 3 2 3 24 5" xfId="18075"/>
    <cellStyle name="Input 3 2 3 25" xfId="6381"/>
    <cellStyle name="Input 3 2 3 25 2" xfId="11913"/>
    <cellStyle name="Input 3 2 3 25 2 2" xfId="35740"/>
    <cellStyle name="Input 3 2 3 25 2 3" xfId="46779"/>
    <cellStyle name="Input 3 2 3 25 2 4" xfId="23826"/>
    <cellStyle name="Input 3 2 3 25 3" xfId="30223"/>
    <cellStyle name="Input 3 2 3 25 4" xfId="41248"/>
    <cellStyle name="Input 3 2 3 25 5" xfId="18295"/>
    <cellStyle name="Input 3 2 3 26" xfId="6607"/>
    <cellStyle name="Input 3 2 3 26 2" xfId="12106"/>
    <cellStyle name="Input 3 2 3 26 2 2" xfId="35933"/>
    <cellStyle name="Input 3 2 3 26 2 3" xfId="46972"/>
    <cellStyle name="Input 3 2 3 26 2 4" xfId="24019"/>
    <cellStyle name="Input 3 2 3 26 3" xfId="30440"/>
    <cellStyle name="Input 3 2 3 26 4" xfId="41474"/>
    <cellStyle name="Input 3 2 3 26 5" xfId="18521"/>
    <cellStyle name="Input 3 2 3 27" xfId="734"/>
    <cellStyle name="Input 3 2 3 27 2" xfId="7041"/>
    <cellStyle name="Input 3 2 3 27 2 2" xfId="30868"/>
    <cellStyle name="Input 3 2 3 27 2 3" xfId="41907"/>
    <cellStyle name="Input 3 2 3 27 2 4" xfId="18954"/>
    <cellStyle name="Input 3 2 3 27 3" xfId="24725"/>
    <cellStyle name="Input 3 2 3 27 4" xfId="25749"/>
    <cellStyle name="Input 3 2 3 27 5" xfId="12648"/>
    <cellStyle name="Input 3 2 3 28" xfId="6824"/>
    <cellStyle name="Input 3 2 3 28 2" xfId="30651"/>
    <cellStyle name="Input 3 2 3 28 3" xfId="41690"/>
    <cellStyle name="Input 3 2 3 28 4" xfId="18737"/>
    <cellStyle name="Input 3 2 3 29" xfId="24492"/>
    <cellStyle name="Input 3 2 3 3" xfId="1355"/>
    <cellStyle name="Input 3 2 3 3 2" xfId="7577"/>
    <cellStyle name="Input 3 2 3 3 2 2" xfId="31404"/>
    <cellStyle name="Input 3 2 3 3 2 3" xfId="42443"/>
    <cellStyle name="Input 3 2 3 3 2 4" xfId="19490"/>
    <cellStyle name="Input 3 2 3 3 3" xfId="25328"/>
    <cellStyle name="Input 3 2 3 3 4" xfId="36222"/>
    <cellStyle name="Input 3 2 3 3 5" xfId="13269"/>
    <cellStyle name="Input 3 2 3 30" xfId="25348"/>
    <cellStyle name="Input 3 2 3 31" xfId="12412"/>
    <cellStyle name="Input 3 2 3 4" xfId="1587"/>
    <cellStyle name="Input 3 2 3 4 2" xfId="7775"/>
    <cellStyle name="Input 3 2 3 4 2 2" xfId="31602"/>
    <cellStyle name="Input 3 2 3 4 2 3" xfId="42641"/>
    <cellStyle name="Input 3 2 3 4 2 4" xfId="19688"/>
    <cellStyle name="Input 3 2 3 4 3" xfId="25552"/>
    <cellStyle name="Input 3 2 3 4 4" xfId="36454"/>
    <cellStyle name="Input 3 2 3 4 5" xfId="13501"/>
    <cellStyle name="Input 3 2 3 5" xfId="1798"/>
    <cellStyle name="Input 3 2 3 5 2" xfId="7959"/>
    <cellStyle name="Input 3 2 3 5 2 2" xfId="31786"/>
    <cellStyle name="Input 3 2 3 5 2 3" xfId="42825"/>
    <cellStyle name="Input 3 2 3 5 2 4" xfId="19872"/>
    <cellStyle name="Input 3 2 3 5 3" xfId="25756"/>
    <cellStyle name="Input 3 2 3 5 4" xfId="36665"/>
    <cellStyle name="Input 3 2 3 5 5" xfId="13712"/>
    <cellStyle name="Input 3 2 3 6" xfId="2029"/>
    <cellStyle name="Input 3 2 3 6 2" xfId="8160"/>
    <cellStyle name="Input 3 2 3 6 2 2" xfId="31987"/>
    <cellStyle name="Input 3 2 3 6 2 3" xfId="43026"/>
    <cellStyle name="Input 3 2 3 6 2 4" xfId="20073"/>
    <cellStyle name="Input 3 2 3 6 3" xfId="25981"/>
    <cellStyle name="Input 3 2 3 6 4" xfId="36896"/>
    <cellStyle name="Input 3 2 3 6 5" xfId="13943"/>
    <cellStyle name="Input 3 2 3 7" xfId="2254"/>
    <cellStyle name="Input 3 2 3 7 2" xfId="8351"/>
    <cellStyle name="Input 3 2 3 7 2 2" xfId="32178"/>
    <cellStyle name="Input 3 2 3 7 2 3" xfId="43217"/>
    <cellStyle name="Input 3 2 3 7 2 4" xfId="20264"/>
    <cellStyle name="Input 3 2 3 7 3" xfId="26198"/>
    <cellStyle name="Input 3 2 3 7 4" xfId="37121"/>
    <cellStyle name="Input 3 2 3 7 5" xfId="14168"/>
    <cellStyle name="Input 3 2 3 8" xfId="2468"/>
    <cellStyle name="Input 3 2 3 8 2" xfId="8537"/>
    <cellStyle name="Input 3 2 3 8 2 2" xfId="32364"/>
    <cellStyle name="Input 3 2 3 8 2 3" xfId="43403"/>
    <cellStyle name="Input 3 2 3 8 2 4" xfId="20450"/>
    <cellStyle name="Input 3 2 3 8 3" xfId="26407"/>
    <cellStyle name="Input 3 2 3 8 4" xfId="37335"/>
    <cellStyle name="Input 3 2 3 8 5" xfId="14382"/>
    <cellStyle name="Input 3 2 3 9" xfId="2686"/>
    <cellStyle name="Input 3 2 3 9 2" xfId="8721"/>
    <cellStyle name="Input 3 2 3 9 2 2" xfId="32548"/>
    <cellStyle name="Input 3 2 3 9 2 3" xfId="43587"/>
    <cellStyle name="Input 3 2 3 9 2 4" xfId="20634"/>
    <cellStyle name="Input 3 2 3 9 3" xfId="26619"/>
    <cellStyle name="Input 3 2 3 9 4" xfId="37553"/>
    <cellStyle name="Input 3 2 3 9 5" xfId="14600"/>
    <cellStyle name="Input 3 2 4" xfId="943"/>
    <cellStyle name="Input 3 2 4 2" xfId="7229"/>
    <cellStyle name="Input 3 2 4 2 2" xfId="31056"/>
    <cellStyle name="Input 3 2 4 2 3" xfId="42095"/>
    <cellStyle name="Input 3 2 4 2 4" xfId="19142"/>
    <cellStyle name="Input 3 2 4 3" xfId="24929"/>
    <cellStyle name="Input 3 2 4 4" xfId="28957"/>
    <cellStyle name="Input 3 2 4 5" xfId="12857"/>
    <cellStyle name="Input 3 2 5" xfId="975"/>
    <cellStyle name="Input 3 2 5 2" xfId="7255"/>
    <cellStyle name="Input 3 2 5 2 2" xfId="31082"/>
    <cellStyle name="Input 3 2 5 2 3" xfId="42121"/>
    <cellStyle name="Input 3 2 5 2 4" xfId="19168"/>
    <cellStyle name="Input 3 2 5 3" xfId="24960"/>
    <cellStyle name="Input 3 2 5 4" xfId="25854"/>
    <cellStyle name="Input 3 2 5 5" xfId="12889"/>
    <cellStyle name="Input 3 2 6" xfId="1472"/>
    <cellStyle name="Input 3 2 6 2" xfId="7674"/>
    <cellStyle name="Input 3 2 6 2 2" xfId="31501"/>
    <cellStyle name="Input 3 2 6 2 3" xfId="42540"/>
    <cellStyle name="Input 3 2 6 2 4" xfId="19587"/>
    <cellStyle name="Input 3 2 6 3" xfId="25440"/>
    <cellStyle name="Input 3 2 6 4" xfId="36339"/>
    <cellStyle name="Input 3 2 6 5" xfId="13386"/>
    <cellStyle name="Input 3 2 7" xfId="3056"/>
    <cellStyle name="Input 3 2 7 2" xfId="9035"/>
    <cellStyle name="Input 3 2 7 2 2" xfId="32862"/>
    <cellStyle name="Input 3 2 7 2 3" xfId="43901"/>
    <cellStyle name="Input 3 2 7 2 4" xfId="20948"/>
    <cellStyle name="Input 3 2 7 3" xfId="26980"/>
    <cellStyle name="Input 3 2 7 4" xfId="37923"/>
    <cellStyle name="Input 3 2 7 5" xfId="14970"/>
    <cellStyle name="Input 3 2 8" xfId="3299"/>
    <cellStyle name="Input 3 2 8 2" xfId="9245"/>
    <cellStyle name="Input 3 2 8 2 2" xfId="33072"/>
    <cellStyle name="Input 3 2 8 2 3" xfId="44111"/>
    <cellStyle name="Input 3 2 8 2 4" xfId="21158"/>
    <cellStyle name="Input 3 2 8 3" xfId="27220"/>
    <cellStyle name="Input 3 2 8 4" xfId="38166"/>
    <cellStyle name="Input 3 2 8 5" xfId="15213"/>
    <cellStyle name="Input 3 2 9" xfId="3546"/>
    <cellStyle name="Input 3 2 9 2" xfId="9460"/>
    <cellStyle name="Input 3 2 9 2 2" xfId="33287"/>
    <cellStyle name="Input 3 2 9 2 3" xfId="44326"/>
    <cellStyle name="Input 3 2 9 2 4" xfId="21373"/>
    <cellStyle name="Input 3 2 9 3" xfId="27462"/>
    <cellStyle name="Input 3 2 9 4" xfId="38413"/>
    <cellStyle name="Input 3 2 9 5" xfId="15460"/>
    <cellStyle name="Input 3 20" xfId="5850"/>
    <cellStyle name="Input 3 20 2" xfId="11451"/>
    <cellStyle name="Input 3 20 2 2" xfId="35278"/>
    <cellStyle name="Input 3 20 2 3" xfId="46317"/>
    <cellStyle name="Input 3 20 2 4" xfId="23364"/>
    <cellStyle name="Input 3 20 3" xfId="29709"/>
    <cellStyle name="Input 3 20 4" xfId="40717"/>
    <cellStyle name="Input 3 20 5" xfId="17764"/>
    <cellStyle name="Input 3 21" xfId="5173"/>
    <cellStyle name="Input 3 21 2" xfId="10864"/>
    <cellStyle name="Input 3 21 2 2" xfId="34691"/>
    <cellStyle name="Input 3 21 2 3" xfId="45730"/>
    <cellStyle name="Input 3 21 2 4" xfId="22777"/>
    <cellStyle name="Input 3 21 3" xfId="29052"/>
    <cellStyle name="Input 3 21 4" xfId="40040"/>
    <cellStyle name="Input 3 21 5" xfId="17087"/>
    <cellStyle name="Input 3 22" xfId="614"/>
    <cellStyle name="Input 3 22 2" xfId="6921"/>
    <cellStyle name="Input 3 22 2 2" xfId="30748"/>
    <cellStyle name="Input 3 22 2 3" xfId="41787"/>
    <cellStyle name="Input 3 22 2 4" xfId="18834"/>
    <cellStyle name="Input 3 22 3" xfId="24605"/>
    <cellStyle name="Input 3 22 4" xfId="28728"/>
    <cellStyle name="Input 3 22 5" xfId="12528"/>
    <cellStyle name="Input 3 23" xfId="24277"/>
    <cellStyle name="Input 3 24" xfId="27107"/>
    <cellStyle name="Input 3 25" xfId="12279"/>
    <cellStyle name="Input 3 3" xfId="375"/>
    <cellStyle name="Input 3 3 10" xfId="3775"/>
    <cellStyle name="Input 3 3 10 2" xfId="9659"/>
    <cellStyle name="Input 3 3 10 2 2" xfId="33486"/>
    <cellStyle name="Input 3 3 10 2 3" xfId="44525"/>
    <cellStyle name="Input 3 3 10 2 4" xfId="21572"/>
    <cellStyle name="Input 3 3 10 3" xfId="27687"/>
    <cellStyle name="Input 3 3 10 4" xfId="38642"/>
    <cellStyle name="Input 3 3 10 5" xfId="15689"/>
    <cellStyle name="Input 3 3 11" xfId="4019"/>
    <cellStyle name="Input 3 3 11 2" xfId="9870"/>
    <cellStyle name="Input 3 3 11 2 2" xfId="33697"/>
    <cellStyle name="Input 3 3 11 2 3" xfId="44736"/>
    <cellStyle name="Input 3 3 11 2 4" xfId="21783"/>
    <cellStyle name="Input 3 3 11 3" xfId="27926"/>
    <cellStyle name="Input 3 3 11 4" xfId="38886"/>
    <cellStyle name="Input 3 3 11 5" xfId="15933"/>
    <cellStyle name="Input 3 3 12" xfId="4262"/>
    <cellStyle name="Input 3 3 12 2" xfId="10080"/>
    <cellStyle name="Input 3 3 12 2 2" xfId="33907"/>
    <cellStyle name="Input 3 3 12 2 3" xfId="44946"/>
    <cellStyle name="Input 3 3 12 2 4" xfId="21993"/>
    <cellStyle name="Input 3 3 12 3" xfId="28164"/>
    <cellStyle name="Input 3 3 12 4" xfId="39129"/>
    <cellStyle name="Input 3 3 12 5" xfId="16176"/>
    <cellStyle name="Input 3 3 13" xfId="941"/>
    <cellStyle name="Input 3 3 13 2" xfId="7228"/>
    <cellStyle name="Input 3 3 13 2 2" xfId="31055"/>
    <cellStyle name="Input 3 3 13 2 3" xfId="42094"/>
    <cellStyle name="Input 3 3 13 2 4" xfId="19141"/>
    <cellStyle name="Input 3 3 13 3" xfId="24927"/>
    <cellStyle name="Input 3 3 13 4" xfId="29170"/>
    <cellStyle name="Input 3 3 13 5" xfId="12855"/>
    <cellStyle name="Input 3 3 14" xfId="3520"/>
    <cellStyle name="Input 3 3 14 2" xfId="9439"/>
    <cellStyle name="Input 3 3 14 2 2" xfId="33266"/>
    <cellStyle name="Input 3 3 14 2 3" xfId="44305"/>
    <cellStyle name="Input 3 3 14 2 4" xfId="21352"/>
    <cellStyle name="Input 3 3 14 3" xfId="27436"/>
    <cellStyle name="Input 3 3 14 4" xfId="38387"/>
    <cellStyle name="Input 3 3 14 5" xfId="15434"/>
    <cellStyle name="Input 3 3 15" xfId="4506"/>
    <cellStyle name="Input 3 3 15 2" xfId="10290"/>
    <cellStyle name="Input 3 3 15 2 2" xfId="34117"/>
    <cellStyle name="Input 3 3 15 2 3" xfId="45156"/>
    <cellStyle name="Input 3 3 15 2 4" xfId="22203"/>
    <cellStyle name="Input 3 3 15 3" xfId="28402"/>
    <cellStyle name="Input 3 3 15 4" xfId="39373"/>
    <cellStyle name="Input 3 3 15 5" xfId="16420"/>
    <cellStyle name="Input 3 3 16" xfId="6520"/>
    <cellStyle name="Input 3 3 16 2" xfId="12027"/>
    <cellStyle name="Input 3 3 16 2 2" xfId="35854"/>
    <cellStyle name="Input 3 3 16 2 3" xfId="46893"/>
    <cellStyle name="Input 3 3 16 2 4" xfId="23940"/>
    <cellStyle name="Input 3 3 16 3" xfId="30356"/>
    <cellStyle name="Input 3 3 16 4" xfId="41387"/>
    <cellStyle name="Input 3 3 16 5" xfId="18434"/>
    <cellStyle name="Input 3 3 17" xfId="624"/>
    <cellStyle name="Input 3 3 17 2" xfId="6931"/>
    <cellStyle name="Input 3 3 17 2 2" xfId="30758"/>
    <cellStyle name="Input 3 3 17 2 3" xfId="41797"/>
    <cellStyle name="Input 3 3 17 2 4" xfId="18844"/>
    <cellStyle name="Input 3 3 17 3" xfId="24615"/>
    <cellStyle name="Input 3 3 17 4" xfId="30358"/>
    <cellStyle name="Input 3 3 17 5" xfId="12538"/>
    <cellStyle name="Input 3 3 18" xfId="24372"/>
    <cellStyle name="Input 3 3 19" xfId="28316"/>
    <cellStyle name="Input 3 3 2" xfId="418"/>
    <cellStyle name="Input 3 3 2 10" xfId="2174"/>
    <cellStyle name="Input 3 3 2 10 2" xfId="8277"/>
    <cellStyle name="Input 3 3 2 10 2 2" xfId="32104"/>
    <cellStyle name="Input 3 3 2 10 2 3" xfId="43143"/>
    <cellStyle name="Input 3 3 2 10 2 4" xfId="20190"/>
    <cellStyle name="Input 3 3 2 10 3" xfId="26120"/>
    <cellStyle name="Input 3 3 2 10 4" xfId="37041"/>
    <cellStyle name="Input 3 3 2 10 5" xfId="14088"/>
    <cellStyle name="Input 3 3 2 11" xfId="2388"/>
    <cellStyle name="Input 3 3 2 11 2" xfId="8463"/>
    <cellStyle name="Input 3 3 2 11 2 2" xfId="32290"/>
    <cellStyle name="Input 3 3 2 11 2 3" xfId="43329"/>
    <cellStyle name="Input 3 3 2 11 2 4" xfId="20376"/>
    <cellStyle name="Input 3 3 2 11 3" xfId="26328"/>
    <cellStyle name="Input 3 3 2 11 4" xfId="37255"/>
    <cellStyle name="Input 3 3 2 11 5" xfId="14302"/>
    <cellStyle name="Input 3 3 2 12" xfId="2611"/>
    <cellStyle name="Input 3 3 2 12 2" xfId="8653"/>
    <cellStyle name="Input 3 3 2 12 2 2" xfId="32480"/>
    <cellStyle name="Input 3 3 2 12 2 3" xfId="43519"/>
    <cellStyle name="Input 3 3 2 12 2 4" xfId="20566"/>
    <cellStyle name="Input 3 3 2 12 3" xfId="26546"/>
    <cellStyle name="Input 3 3 2 12 4" xfId="37478"/>
    <cellStyle name="Input 3 3 2 12 5" xfId="14525"/>
    <cellStyle name="Input 3 3 2 13" xfId="2812"/>
    <cellStyle name="Input 3 3 2 13 2" xfId="8827"/>
    <cellStyle name="Input 3 3 2 13 2 2" xfId="32654"/>
    <cellStyle name="Input 3 3 2 13 2 3" xfId="43693"/>
    <cellStyle name="Input 3 3 2 13 2 4" xfId="20740"/>
    <cellStyle name="Input 3 3 2 13 3" xfId="26741"/>
    <cellStyle name="Input 3 3 2 13 4" xfId="37679"/>
    <cellStyle name="Input 3 3 2 13 5" xfId="14726"/>
    <cellStyle name="Input 3 3 2 14" xfId="3080"/>
    <cellStyle name="Input 3 3 2 14 2" xfId="9056"/>
    <cellStyle name="Input 3 3 2 14 2 2" xfId="32883"/>
    <cellStyle name="Input 3 3 2 14 2 3" xfId="43922"/>
    <cellStyle name="Input 3 3 2 14 2 4" xfId="20969"/>
    <cellStyle name="Input 3 3 2 14 3" xfId="27004"/>
    <cellStyle name="Input 3 3 2 14 4" xfId="37947"/>
    <cellStyle name="Input 3 3 2 14 5" xfId="14994"/>
    <cellStyle name="Input 3 3 2 15" xfId="3324"/>
    <cellStyle name="Input 3 3 2 15 2" xfId="9268"/>
    <cellStyle name="Input 3 3 2 15 2 2" xfId="33095"/>
    <cellStyle name="Input 3 3 2 15 2 3" xfId="44134"/>
    <cellStyle name="Input 3 3 2 15 2 4" xfId="21181"/>
    <cellStyle name="Input 3 3 2 15 3" xfId="27245"/>
    <cellStyle name="Input 3 3 2 15 4" xfId="38191"/>
    <cellStyle name="Input 3 3 2 15 5" xfId="15238"/>
    <cellStyle name="Input 3 3 2 16" xfId="3569"/>
    <cellStyle name="Input 3 3 2 16 2" xfId="9481"/>
    <cellStyle name="Input 3 3 2 16 2 2" xfId="33308"/>
    <cellStyle name="Input 3 3 2 16 2 3" xfId="44347"/>
    <cellStyle name="Input 3 3 2 16 2 4" xfId="21394"/>
    <cellStyle name="Input 3 3 2 16 3" xfId="27485"/>
    <cellStyle name="Input 3 3 2 16 4" xfId="38436"/>
    <cellStyle name="Input 3 3 2 16 5" xfId="15483"/>
    <cellStyle name="Input 3 3 2 17" xfId="3817"/>
    <cellStyle name="Input 3 3 2 17 2" xfId="9695"/>
    <cellStyle name="Input 3 3 2 17 2 2" xfId="33522"/>
    <cellStyle name="Input 3 3 2 17 2 3" xfId="44561"/>
    <cellStyle name="Input 3 3 2 17 2 4" xfId="21608"/>
    <cellStyle name="Input 3 3 2 17 3" xfId="27729"/>
    <cellStyle name="Input 3 3 2 17 4" xfId="38684"/>
    <cellStyle name="Input 3 3 2 17 5" xfId="15731"/>
    <cellStyle name="Input 3 3 2 18" xfId="4061"/>
    <cellStyle name="Input 3 3 2 18 2" xfId="9906"/>
    <cellStyle name="Input 3 3 2 18 2 2" xfId="33733"/>
    <cellStyle name="Input 3 3 2 18 2 3" xfId="44772"/>
    <cellStyle name="Input 3 3 2 18 2 4" xfId="21819"/>
    <cellStyle name="Input 3 3 2 18 3" xfId="27968"/>
    <cellStyle name="Input 3 3 2 18 4" xfId="38928"/>
    <cellStyle name="Input 3 3 2 18 5" xfId="15975"/>
    <cellStyle name="Input 3 3 2 19" xfId="4303"/>
    <cellStyle name="Input 3 3 2 19 2" xfId="10116"/>
    <cellStyle name="Input 3 3 2 19 2 2" xfId="33943"/>
    <cellStyle name="Input 3 3 2 19 2 3" xfId="44982"/>
    <cellStyle name="Input 3 3 2 19 2 4" xfId="22029"/>
    <cellStyle name="Input 3 3 2 19 3" xfId="28205"/>
    <cellStyle name="Input 3 3 2 19 4" xfId="39170"/>
    <cellStyle name="Input 3 3 2 19 5" xfId="16217"/>
    <cellStyle name="Input 3 3 2 2" xfId="539"/>
    <cellStyle name="Input 3 3 2 2 10" xfId="2933"/>
    <cellStyle name="Input 3 3 2 2 10 2" xfId="8931"/>
    <cellStyle name="Input 3 3 2 2 10 2 2" xfId="32758"/>
    <cellStyle name="Input 3 3 2 2 10 2 3" xfId="43797"/>
    <cellStyle name="Input 3 3 2 2 10 2 4" xfId="20844"/>
    <cellStyle name="Input 3 3 2 2 10 3" xfId="26858"/>
    <cellStyle name="Input 3 3 2 2 10 4" xfId="37800"/>
    <cellStyle name="Input 3 3 2 2 10 5" xfId="14847"/>
    <cellStyle name="Input 3 3 2 2 11" xfId="3201"/>
    <cellStyle name="Input 3 3 2 2 11 2" xfId="9160"/>
    <cellStyle name="Input 3 3 2 2 11 2 2" xfId="32987"/>
    <cellStyle name="Input 3 3 2 2 11 2 3" xfId="44026"/>
    <cellStyle name="Input 3 3 2 2 11 2 4" xfId="21073"/>
    <cellStyle name="Input 3 3 2 2 11 3" xfId="27123"/>
    <cellStyle name="Input 3 3 2 2 11 4" xfId="38068"/>
    <cellStyle name="Input 3 3 2 2 11 5" xfId="15115"/>
    <cellStyle name="Input 3 3 2 2 12" xfId="3445"/>
    <cellStyle name="Input 3 3 2 2 12 2" xfId="9372"/>
    <cellStyle name="Input 3 3 2 2 12 2 2" xfId="33199"/>
    <cellStyle name="Input 3 3 2 2 12 2 3" xfId="44238"/>
    <cellStyle name="Input 3 3 2 2 12 2 4" xfId="21285"/>
    <cellStyle name="Input 3 3 2 2 12 3" xfId="27362"/>
    <cellStyle name="Input 3 3 2 2 12 4" xfId="38312"/>
    <cellStyle name="Input 3 3 2 2 12 5" xfId="15359"/>
    <cellStyle name="Input 3 3 2 2 13" xfId="3690"/>
    <cellStyle name="Input 3 3 2 2 13 2" xfId="9585"/>
    <cellStyle name="Input 3 3 2 2 13 2 2" xfId="33412"/>
    <cellStyle name="Input 3 3 2 2 13 2 3" xfId="44451"/>
    <cellStyle name="Input 3 3 2 2 13 2 4" xfId="21498"/>
    <cellStyle name="Input 3 3 2 2 13 3" xfId="27603"/>
    <cellStyle name="Input 3 3 2 2 13 4" xfId="38557"/>
    <cellStyle name="Input 3 3 2 2 13 5" xfId="15604"/>
    <cellStyle name="Input 3 3 2 2 14" xfId="3938"/>
    <cellStyle name="Input 3 3 2 2 14 2" xfId="9799"/>
    <cellStyle name="Input 3 3 2 2 14 2 2" xfId="33626"/>
    <cellStyle name="Input 3 3 2 2 14 2 3" xfId="44665"/>
    <cellStyle name="Input 3 3 2 2 14 2 4" xfId="21712"/>
    <cellStyle name="Input 3 3 2 2 14 3" xfId="27846"/>
    <cellStyle name="Input 3 3 2 2 14 4" xfId="38805"/>
    <cellStyle name="Input 3 3 2 2 14 5" xfId="15852"/>
    <cellStyle name="Input 3 3 2 2 15" xfId="4182"/>
    <cellStyle name="Input 3 3 2 2 15 2" xfId="10010"/>
    <cellStyle name="Input 3 3 2 2 15 2 2" xfId="33837"/>
    <cellStyle name="Input 3 3 2 2 15 2 3" xfId="44876"/>
    <cellStyle name="Input 3 3 2 2 15 2 4" xfId="21923"/>
    <cellStyle name="Input 3 3 2 2 15 3" xfId="28085"/>
    <cellStyle name="Input 3 3 2 2 15 4" xfId="39049"/>
    <cellStyle name="Input 3 3 2 2 15 5" xfId="16096"/>
    <cellStyle name="Input 3 3 2 2 16" xfId="4424"/>
    <cellStyle name="Input 3 3 2 2 16 2" xfId="10220"/>
    <cellStyle name="Input 3 3 2 2 16 2 2" xfId="34047"/>
    <cellStyle name="Input 3 3 2 2 16 2 3" xfId="45086"/>
    <cellStyle name="Input 3 3 2 2 16 2 4" xfId="22133"/>
    <cellStyle name="Input 3 3 2 2 16 3" xfId="28322"/>
    <cellStyle name="Input 3 3 2 2 16 4" xfId="39291"/>
    <cellStyle name="Input 3 3 2 2 16 5" xfId="16338"/>
    <cellStyle name="Input 3 3 2 2 17" xfId="4645"/>
    <cellStyle name="Input 3 3 2 2 17 2" xfId="10407"/>
    <cellStyle name="Input 3 3 2 2 17 2 2" xfId="34234"/>
    <cellStyle name="Input 3 3 2 2 17 2 3" xfId="45273"/>
    <cellStyle name="Input 3 3 2 2 17 2 4" xfId="22320"/>
    <cellStyle name="Input 3 3 2 2 17 3" xfId="28537"/>
    <cellStyle name="Input 3 3 2 2 17 4" xfId="39512"/>
    <cellStyle name="Input 3 3 2 2 17 5" xfId="16559"/>
    <cellStyle name="Input 3 3 2 2 18" xfId="4855"/>
    <cellStyle name="Input 3 3 2 2 18 2" xfId="10590"/>
    <cellStyle name="Input 3 3 2 2 18 2 2" xfId="34417"/>
    <cellStyle name="Input 3 3 2 2 18 2 3" xfId="45456"/>
    <cellStyle name="Input 3 3 2 2 18 2 4" xfId="22503"/>
    <cellStyle name="Input 3 3 2 2 18 3" xfId="28741"/>
    <cellStyle name="Input 3 3 2 2 18 4" xfId="39722"/>
    <cellStyle name="Input 3 3 2 2 18 5" xfId="16769"/>
    <cellStyle name="Input 3 3 2 2 19" xfId="5090"/>
    <cellStyle name="Input 3 3 2 2 19 2" xfId="10795"/>
    <cellStyle name="Input 3 3 2 2 19 2 2" xfId="34622"/>
    <cellStyle name="Input 3 3 2 2 19 2 3" xfId="45661"/>
    <cellStyle name="Input 3 3 2 2 19 2 4" xfId="22708"/>
    <cellStyle name="Input 3 3 2 2 19 3" xfId="28971"/>
    <cellStyle name="Input 3 3 2 2 19 4" xfId="39957"/>
    <cellStyle name="Input 3 3 2 2 19 5" xfId="17004"/>
    <cellStyle name="Input 3 3 2 2 2" xfId="1183"/>
    <cellStyle name="Input 3 3 2 2 2 2" xfId="7422"/>
    <cellStyle name="Input 3 3 2 2 2 2 2" xfId="31249"/>
    <cellStyle name="Input 3 3 2 2 2 2 3" xfId="42288"/>
    <cellStyle name="Input 3 3 2 2 2 2 4" xfId="19335"/>
    <cellStyle name="Input 3 3 2 2 2 3" xfId="25160"/>
    <cellStyle name="Input 3 3 2 2 2 4" xfId="24340"/>
    <cellStyle name="Input 3 3 2 2 2 5" xfId="13097"/>
    <cellStyle name="Input 3 3 2 2 20" xfId="5311"/>
    <cellStyle name="Input 3 3 2 2 20 2" xfId="10982"/>
    <cellStyle name="Input 3 3 2 2 20 2 2" xfId="34809"/>
    <cellStyle name="Input 3 3 2 2 20 2 3" xfId="45848"/>
    <cellStyle name="Input 3 3 2 2 20 2 4" xfId="22895"/>
    <cellStyle name="Input 3 3 2 2 20 3" xfId="29184"/>
    <cellStyle name="Input 3 3 2 2 20 4" xfId="40178"/>
    <cellStyle name="Input 3 3 2 2 20 5" xfId="17225"/>
    <cellStyle name="Input 3 3 2 2 21" xfId="5544"/>
    <cellStyle name="Input 3 3 2 2 21 2" xfId="11185"/>
    <cellStyle name="Input 3 3 2 2 21 2 2" xfId="35012"/>
    <cellStyle name="Input 3 3 2 2 21 2 3" xfId="46051"/>
    <cellStyle name="Input 3 3 2 2 21 2 4" xfId="23098"/>
    <cellStyle name="Input 3 3 2 2 21 3" xfId="29411"/>
    <cellStyle name="Input 3 3 2 2 21 4" xfId="40411"/>
    <cellStyle name="Input 3 3 2 2 21 5" xfId="17458"/>
    <cellStyle name="Input 3 3 2 2 22" xfId="5777"/>
    <cellStyle name="Input 3 3 2 2 22 2" xfId="11386"/>
    <cellStyle name="Input 3 3 2 2 22 2 2" xfId="35213"/>
    <cellStyle name="Input 3 3 2 2 22 2 3" xfId="46252"/>
    <cellStyle name="Input 3 3 2 2 22 2 4" xfId="23299"/>
    <cellStyle name="Input 3 3 2 2 22 3" xfId="29637"/>
    <cellStyle name="Input 3 3 2 2 22 4" xfId="40644"/>
    <cellStyle name="Input 3 3 2 2 22 5" xfId="17691"/>
    <cellStyle name="Input 3 3 2 2 23" xfId="5994"/>
    <cellStyle name="Input 3 3 2 2 23 2" xfId="11570"/>
    <cellStyle name="Input 3 3 2 2 23 2 2" xfId="35397"/>
    <cellStyle name="Input 3 3 2 2 23 2 3" xfId="46436"/>
    <cellStyle name="Input 3 3 2 2 23 2 4" xfId="23483"/>
    <cellStyle name="Input 3 3 2 2 23 3" xfId="29847"/>
    <cellStyle name="Input 3 3 2 2 23 4" xfId="40861"/>
    <cellStyle name="Input 3 3 2 2 23 5" xfId="17908"/>
    <cellStyle name="Input 3 3 2 2 24" xfId="6202"/>
    <cellStyle name="Input 3 3 2 2 24 2" xfId="11751"/>
    <cellStyle name="Input 3 3 2 2 24 2 2" xfId="35578"/>
    <cellStyle name="Input 3 3 2 2 24 2 3" xfId="46617"/>
    <cellStyle name="Input 3 3 2 2 24 2 4" xfId="23664"/>
    <cellStyle name="Input 3 3 2 2 24 3" xfId="30048"/>
    <cellStyle name="Input 3 3 2 2 24 4" xfId="41069"/>
    <cellStyle name="Input 3 3 2 2 24 5" xfId="18116"/>
    <cellStyle name="Input 3 3 2 2 25" xfId="6422"/>
    <cellStyle name="Input 3 3 2 2 25 2" xfId="11943"/>
    <cellStyle name="Input 3 3 2 2 25 2 2" xfId="35770"/>
    <cellStyle name="Input 3 3 2 2 25 2 3" xfId="46809"/>
    <cellStyle name="Input 3 3 2 2 25 2 4" xfId="23856"/>
    <cellStyle name="Input 3 3 2 2 25 3" xfId="30261"/>
    <cellStyle name="Input 3 3 2 2 25 4" xfId="41289"/>
    <cellStyle name="Input 3 3 2 2 25 5" xfId="18336"/>
    <cellStyle name="Input 3 3 2 2 26" xfId="6648"/>
    <cellStyle name="Input 3 3 2 2 26 2" xfId="12136"/>
    <cellStyle name="Input 3 3 2 2 26 2 2" xfId="35963"/>
    <cellStyle name="Input 3 3 2 2 26 2 3" xfId="47002"/>
    <cellStyle name="Input 3 3 2 2 26 2 4" xfId="24049"/>
    <cellStyle name="Input 3 3 2 2 26 3" xfId="30478"/>
    <cellStyle name="Input 3 3 2 2 26 4" xfId="41515"/>
    <cellStyle name="Input 3 3 2 2 26 5" xfId="18562"/>
    <cellStyle name="Input 3 3 2 2 27" xfId="764"/>
    <cellStyle name="Input 3 3 2 2 27 2" xfId="7071"/>
    <cellStyle name="Input 3 3 2 2 27 2 2" xfId="30898"/>
    <cellStyle name="Input 3 3 2 2 27 2 3" xfId="41937"/>
    <cellStyle name="Input 3 3 2 2 27 2 4" xfId="18984"/>
    <cellStyle name="Input 3 3 2 2 27 3" xfId="24755"/>
    <cellStyle name="Input 3 3 2 2 27 4" xfId="25351"/>
    <cellStyle name="Input 3 3 2 2 27 5" xfId="12678"/>
    <cellStyle name="Input 3 3 2 2 28" xfId="6854"/>
    <cellStyle name="Input 3 3 2 2 28 2" xfId="30681"/>
    <cellStyle name="Input 3 3 2 2 28 3" xfId="41720"/>
    <cellStyle name="Input 3 3 2 2 28 4" xfId="18767"/>
    <cellStyle name="Input 3 3 2 2 29" xfId="24531"/>
    <cellStyle name="Input 3 3 2 2 3" xfId="1396"/>
    <cellStyle name="Input 3 3 2 2 3 2" xfId="7607"/>
    <cellStyle name="Input 3 3 2 2 3 2 2" xfId="31434"/>
    <cellStyle name="Input 3 3 2 2 3 2 3" xfId="42473"/>
    <cellStyle name="Input 3 3 2 2 3 2 4" xfId="19520"/>
    <cellStyle name="Input 3 3 2 2 3 3" xfId="25366"/>
    <cellStyle name="Input 3 3 2 2 3 4" xfId="36263"/>
    <cellStyle name="Input 3 3 2 2 3 5" xfId="13310"/>
    <cellStyle name="Input 3 3 2 2 30" xfId="29619"/>
    <cellStyle name="Input 3 3 2 2 31" xfId="12453"/>
    <cellStyle name="Input 3 3 2 2 4" xfId="1628"/>
    <cellStyle name="Input 3 3 2 2 4 2" xfId="7805"/>
    <cellStyle name="Input 3 3 2 2 4 2 2" xfId="31632"/>
    <cellStyle name="Input 3 3 2 2 4 2 3" xfId="42671"/>
    <cellStyle name="Input 3 3 2 2 4 2 4" xfId="19718"/>
    <cellStyle name="Input 3 3 2 2 4 3" xfId="25590"/>
    <cellStyle name="Input 3 3 2 2 4 4" xfId="36495"/>
    <cellStyle name="Input 3 3 2 2 4 5" xfId="13542"/>
    <cellStyle name="Input 3 3 2 2 5" xfId="1839"/>
    <cellStyle name="Input 3 3 2 2 5 2" xfId="7989"/>
    <cellStyle name="Input 3 3 2 2 5 2 2" xfId="31816"/>
    <cellStyle name="Input 3 3 2 2 5 2 3" xfId="42855"/>
    <cellStyle name="Input 3 3 2 2 5 2 4" xfId="19902"/>
    <cellStyle name="Input 3 3 2 2 5 3" xfId="25794"/>
    <cellStyle name="Input 3 3 2 2 5 4" xfId="36706"/>
    <cellStyle name="Input 3 3 2 2 5 5" xfId="13753"/>
    <cellStyle name="Input 3 3 2 2 6" xfId="2070"/>
    <cellStyle name="Input 3 3 2 2 6 2" xfId="8190"/>
    <cellStyle name="Input 3 3 2 2 6 2 2" xfId="32017"/>
    <cellStyle name="Input 3 3 2 2 6 2 3" xfId="43056"/>
    <cellStyle name="Input 3 3 2 2 6 2 4" xfId="20103"/>
    <cellStyle name="Input 3 3 2 2 6 3" xfId="26019"/>
    <cellStyle name="Input 3 3 2 2 6 4" xfId="36937"/>
    <cellStyle name="Input 3 3 2 2 6 5" xfId="13984"/>
    <cellStyle name="Input 3 3 2 2 7" xfId="2295"/>
    <cellStyle name="Input 3 3 2 2 7 2" xfId="8381"/>
    <cellStyle name="Input 3 3 2 2 7 2 2" xfId="32208"/>
    <cellStyle name="Input 3 3 2 2 7 2 3" xfId="43247"/>
    <cellStyle name="Input 3 3 2 2 7 2 4" xfId="20294"/>
    <cellStyle name="Input 3 3 2 2 7 3" xfId="26236"/>
    <cellStyle name="Input 3 3 2 2 7 4" xfId="37162"/>
    <cellStyle name="Input 3 3 2 2 7 5" xfId="14209"/>
    <cellStyle name="Input 3 3 2 2 8" xfId="2509"/>
    <cellStyle name="Input 3 3 2 2 8 2" xfId="8567"/>
    <cellStyle name="Input 3 3 2 2 8 2 2" xfId="32394"/>
    <cellStyle name="Input 3 3 2 2 8 2 3" xfId="43433"/>
    <cellStyle name="Input 3 3 2 2 8 2 4" xfId="20480"/>
    <cellStyle name="Input 3 3 2 2 8 3" xfId="26445"/>
    <cellStyle name="Input 3 3 2 2 8 4" xfId="37376"/>
    <cellStyle name="Input 3 3 2 2 8 5" xfId="14423"/>
    <cellStyle name="Input 3 3 2 2 9" xfId="2727"/>
    <cellStyle name="Input 3 3 2 2 9 2" xfId="8751"/>
    <cellStyle name="Input 3 3 2 2 9 2 2" xfId="32578"/>
    <cellStyle name="Input 3 3 2 2 9 2 3" xfId="43617"/>
    <cellStyle name="Input 3 3 2 2 9 2 4" xfId="20664"/>
    <cellStyle name="Input 3 3 2 2 9 3" xfId="26657"/>
    <cellStyle name="Input 3 3 2 2 9 4" xfId="37594"/>
    <cellStyle name="Input 3 3 2 2 9 5" xfId="14641"/>
    <cellStyle name="Input 3 3 2 20" xfId="4524"/>
    <cellStyle name="Input 3 3 2 20 2" xfId="10303"/>
    <cellStyle name="Input 3 3 2 20 2 2" xfId="34130"/>
    <cellStyle name="Input 3 3 2 20 2 3" xfId="45169"/>
    <cellStyle name="Input 3 3 2 20 2 4" xfId="22216"/>
    <cellStyle name="Input 3 3 2 20 3" xfId="28420"/>
    <cellStyle name="Input 3 3 2 20 4" xfId="39391"/>
    <cellStyle name="Input 3 3 2 20 5" xfId="16438"/>
    <cellStyle name="Input 3 3 2 21" xfId="4734"/>
    <cellStyle name="Input 3 3 2 21 2" xfId="10486"/>
    <cellStyle name="Input 3 3 2 21 2 2" xfId="34313"/>
    <cellStyle name="Input 3 3 2 21 2 3" xfId="45352"/>
    <cellStyle name="Input 3 3 2 21 2 4" xfId="22399"/>
    <cellStyle name="Input 3 3 2 21 3" xfId="28624"/>
    <cellStyle name="Input 3 3 2 21 4" xfId="39601"/>
    <cellStyle name="Input 3 3 2 21 5" xfId="16648"/>
    <cellStyle name="Input 3 3 2 22" xfId="4969"/>
    <cellStyle name="Input 3 3 2 22 2" xfId="10691"/>
    <cellStyle name="Input 3 3 2 22 2 2" xfId="34518"/>
    <cellStyle name="Input 3 3 2 22 2 3" xfId="45557"/>
    <cellStyle name="Input 3 3 2 22 2 4" xfId="22604"/>
    <cellStyle name="Input 3 3 2 22 3" xfId="28853"/>
    <cellStyle name="Input 3 3 2 22 4" xfId="39836"/>
    <cellStyle name="Input 3 3 2 22 5" xfId="16883"/>
    <cellStyle name="Input 3 3 2 23" xfId="5190"/>
    <cellStyle name="Input 3 3 2 23 2" xfId="10878"/>
    <cellStyle name="Input 3 3 2 23 2 2" xfId="34705"/>
    <cellStyle name="Input 3 3 2 23 2 3" xfId="45744"/>
    <cellStyle name="Input 3 3 2 23 2 4" xfId="22791"/>
    <cellStyle name="Input 3 3 2 23 3" xfId="29067"/>
    <cellStyle name="Input 3 3 2 23 4" xfId="40057"/>
    <cellStyle name="Input 3 3 2 23 5" xfId="17104"/>
    <cellStyle name="Input 3 3 2 24" xfId="5423"/>
    <cellStyle name="Input 3 3 2 24 2" xfId="11081"/>
    <cellStyle name="Input 3 3 2 24 2 2" xfId="34908"/>
    <cellStyle name="Input 3 3 2 24 2 3" xfId="45947"/>
    <cellStyle name="Input 3 3 2 24 2 4" xfId="22994"/>
    <cellStyle name="Input 3 3 2 24 3" xfId="29294"/>
    <cellStyle name="Input 3 3 2 24 4" xfId="40290"/>
    <cellStyle name="Input 3 3 2 24 5" xfId="17337"/>
    <cellStyle name="Input 3 3 2 25" xfId="5656"/>
    <cellStyle name="Input 3 3 2 25 2" xfId="11282"/>
    <cellStyle name="Input 3 3 2 25 2 2" xfId="35109"/>
    <cellStyle name="Input 3 3 2 25 2 3" xfId="46148"/>
    <cellStyle name="Input 3 3 2 25 2 4" xfId="23195"/>
    <cellStyle name="Input 3 3 2 25 3" xfId="29520"/>
    <cellStyle name="Input 3 3 2 25 4" xfId="40523"/>
    <cellStyle name="Input 3 3 2 25 5" xfId="17570"/>
    <cellStyle name="Input 3 3 2 26" xfId="5873"/>
    <cellStyle name="Input 3 3 2 26 2" xfId="11466"/>
    <cellStyle name="Input 3 3 2 26 2 2" xfId="35293"/>
    <cellStyle name="Input 3 3 2 26 2 3" xfId="46332"/>
    <cellStyle name="Input 3 3 2 26 2 4" xfId="23379"/>
    <cellStyle name="Input 3 3 2 26 3" xfId="29731"/>
    <cellStyle name="Input 3 3 2 26 4" xfId="40740"/>
    <cellStyle name="Input 3 3 2 26 5" xfId="17787"/>
    <cellStyle name="Input 3 3 2 27" xfId="6081"/>
    <cellStyle name="Input 3 3 2 27 2" xfId="11647"/>
    <cellStyle name="Input 3 3 2 27 2 2" xfId="35474"/>
    <cellStyle name="Input 3 3 2 27 2 3" xfId="46513"/>
    <cellStyle name="Input 3 3 2 27 2 4" xfId="23560"/>
    <cellStyle name="Input 3 3 2 27 3" xfId="29932"/>
    <cellStyle name="Input 3 3 2 27 4" xfId="40948"/>
    <cellStyle name="Input 3 3 2 27 5" xfId="17995"/>
    <cellStyle name="Input 3 3 2 28" xfId="6301"/>
    <cellStyle name="Input 3 3 2 28 2" xfId="11839"/>
    <cellStyle name="Input 3 3 2 28 2 2" xfId="35666"/>
    <cellStyle name="Input 3 3 2 28 2 3" xfId="46705"/>
    <cellStyle name="Input 3 3 2 28 2 4" xfId="23752"/>
    <cellStyle name="Input 3 3 2 28 3" xfId="30145"/>
    <cellStyle name="Input 3 3 2 28 4" xfId="41168"/>
    <cellStyle name="Input 3 3 2 28 5" xfId="18215"/>
    <cellStyle name="Input 3 3 2 29" xfId="6536"/>
    <cellStyle name="Input 3 3 2 29 2" xfId="12041"/>
    <cellStyle name="Input 3 3 2 29 2 2" xfId="35868"/>
    <cellStyle name="Input 3 3 2 29 2 3" xfId="46907"/>
    <cellStyle name="Input 3 3 2 29 2 4" xfId="23954"/>
    <cellStyle name="Input 3 3 2 29 3" xfId="30371"/>
    <cellStyle name="Input 3 3 2 29 4" xfId="41403"/>
    <cellStyle name="Input 3 3 2 29 5" xfId="18450"/>
    <cellStyle name="Input 3 3 2 3" xfId="584"/>
    <cellStyle name="Input 3 3 2 3 10" xfId="2978"/>
    <cellStyle name="Input 3 3 2 3 10 2" xfId="8971"/>
    <cellStyle name="Input 3 3 2 3 10 2 2" xfId="32798"/>
    <cellStyle name="Input 3 3 2 3 10 2 3" xfId="43837"/>
    <cellStyle name="Input 3 3 2 3 10 2 4" xfId="20884"/>
    <cellStyle name="Input 3 3 2 3 10 3" xfId="26902"/>
    <cellStyle name="Input 3 3 2 3 10 4" xfId="37845"/>
    <cellStyle name="Input 3 3 2 3 10 5" xfId="14892"/>
    <cellStyle name="Input 3 3 2 3 11" xfId="3246"/>
    <cellStyle name="Input 3 3 2 3 11 2" xfId="9200"/>
    <cellStyle name="Input 3 3 2 3 11 2 2" xfId="33027"/>
    <cellStyle name="Input 3 3 2 3 11 2 3" xfId="44066"/>
    <cellStyle name="Input 3 3 2 3 11 2 4" xfId="21113"/>
    <cellStyle name="Input 3 3 2 3 11 3" xfId="27167"/>
    <cellStyle name="Input 3 3 2 3 11 4" xfId="38113"/>
    <cellStyle name="Input 3 3 2 3 11 5" xfId="15160"/>
    <cellStyle name="Input 3 3 2 3 12" xfId="3490"/>
    <cellStyle name="Input 3 3 2 3 12 2" xfId="9412"/>
    <cellStyle name="Input 3 3 2 3 12 2 2" xfId="33239"/>
    <cellStyle name="Input 3 3 2 3 12 2 3" xfId="44278"/>
    <cellStyle name="Input 3 3 2 3 12 2 4" xfId="21325"/>
    <cellStyle name="Input 3 3 2 3 12 3" xfId="27406"/>
    <cellStyle name="Input 3 3 2 3 12 4" xfId="38357"/>
    <cellStyle name="Input 3 3 2 3 12 5" xfId="15404"/>
    <cellStyle name="Input 3 3 2 3 13" xfId="3735"/>
    <cellStyle name="Input 3 3 2 3 13 2" xfId="9625"/>
    <cellStyle name="Input 3 3 2 3 13 2 2" xfId="33452"/>
    <cellStyle name="Input 3 3 2 3 13 2 3" xfId="44491"/>
    <cellStyle name="Input 3 3 2 3 13 2 4" xfId="21538"/>
    <cellStyle name="Input 3 3 2 3 13 3" xfId="27647"/>
    <cellStyle name="Input 3 3 2 3 13 4" xfId="38602"/>
    <cellStyle name="Input 3 3 2 3 13 5" xfId="15649"/>
    <cellStyle name="Input 3 3 2 3 14" xfId="3983"/>
    <cellStyle name="Input 3 3 2 3 14 2" xfId="9839"/>
    <cellStyle name="Input 3 3 2 3 14 2 2" xfId="33666"/>
    <cellStyle name="Input 3 3 2 3 14 2 3" xfId="44705"/>
    <cellStyle name="Input 3 3 2 3 14 2 4" xfId="21752"/>
    <cellStyle name="Input 3 3 2 3 14 3" xfId="27890"/>
    <cellStyle name="Input 3 3 2 3 14 4" xfId="38850"/>
    <cellStyle name="Input 3 3 2 3 14 5" xfId="15897"/>
    <cellStyle name="Input 3 3 2 3 15" xfId="4227"/>
    <cellStyle name="Input 3 3 2 3 15 2" xfId="10050"/>
    <cellStyle name="Input 3 3 2 3 15 2 2" xfId="33877"/>
    <cellStyle name="Input 3 3 2 3 15 2 3" xfId="44916"/>
    <cellStyle name="Input 3 3 2 3 15 2 4" xfId="21963"/>
    <cellStyle name="Input 3 3 2 3 15 3" xfId="28129"/>
    <cellStyle name="Input 3 3 2 3 15 4" xfId="39094"/>
    <cellStyle name="Input 3 3 2 3 15 5" xfId="16141"/>
    <cellStyle name="Input 3 3 2 3 16" xfId="4469"/>
    <cellStyle name="Input 3 3 2 3 16 2" xfId="10260"/>
    <cellStyle name="Input 3 3 2 3 16 2 2" xfId="34087"/>
    <cellStyle name="Input 3 3 2 3 16 2 3" xfId="45126"/>
    <cellStyle name="Input 3 3 2 3 16 2 4" xfId="22173"/>
    <cellStyle name="Input 3 3 2 3 16 3" xfId="28366"/>
    <cellStyle name="Input 3 3 2 3 16 4" xfId="39336"/>
    <cellStyle name="Input 3 3 2 3 16 5" xfId="16383"/>
    <cellStyle name="Input 3 3 2 3 17" xfId="4690"/>
    <cellStyle name="Input 3 3 2 3 17 2" xfId="10447"/>
    <cellStyle name="Input 3 3 2 3 17 2 2" xfId="34274"/>
    <cellStyle name="Input 3 3 2 3 17 2 3" xfId="45313"/>
    <cellStyle name="Input 3 3 2 3 17 2 4" xfId="22360"/>
    <cellStyle name="Input 3 3 2 3 17 3" xfId="28581"/>
    <cellStyle name="Input 3 3 2 3 17 4" xfId="39557"/>
    <cellStyle name="Input 3 3 2 3 17 5" xfId="16604"/>
    <cellStyle name="Input 3 3 2 3 18" xfId="4900"/>
    <cellStyle name="Input 3 3 2 3 18 2" xfId="10630"/>
    <cellStyle name="Input 3 3 2 3 18 2 2" xfId="34457"/>
    <cellStyle name="Input 3 3 2 3 18 2 3" xfId="45496"/>
    <cellStyle name="Input 3 3 2 3 18 2 4" xfId="22543"/>
    <cellStyle name="Input 3 3 2 3 18 3" xfId="28785"/>
    <cellStyle name="Input 3 3 2 3 18 4" xfId="39767"/>
    <cellStyle name="Input 3 3 2 3 18 5" xfId="16814"/>
    <cellStyle name="Input 3 3 2 3 19" xfId="5135"/>
    <cellStyle name="Input 3 3 2 3 19 2" xfId="10835"/>
    <cellStyle name="Input 3 3 2 3 19 2 2" xfId="34662"/>
    <cellStyle name="Input 3 3 2 3 19 2 3" xfId="45701"/>
    <cellStyle name="Input 3 3 2 3 19 2 4" xfId="22748"/>
    <cellStyle name="Input 3 3 2 3 19 3" xfId="29015"/>
    <cellStyle name="Input 3 3 2 3 19 4" xfId="40002"/>
    <cellStyle name="Input 3 3 2 3 19 5" xfId="17049"/>
    <cellStyle name="Input 3 3 2 3 2" xfId="1228"/>
    <cellStyle name="Input 3 3 2 3 2 2" xfId="7462"/>
    <cellStyle name="Input 3 3 2 3 2 2 2" xfId="31289"/>
    <cellStyle name="Input 3 3 2 3 2 2 3" xfId="42328"/>
    <cellStyle name="Input 3 3 2 3 2 2 4" xfId="19375"/>
    <cellStyle name="Input 3 3 2 3 2 3" xfId="25204"/>
    <cellStyle name="Input 3 3 2 3 2 4" xfId="24320"/>
    <cellStyle name="Input 3 3 2 3 2 5" xfId="13142"/>
    <cellStyle name="Input 3 3 2 3 20" xfId="5356"/>
    <cellStyle name="Input 3 3 2 3 20 2" xfId="11022"/>
    <cellStyle name="Input 3 3 2 3 20 2 2" xfId="34849"/>
    <cellStyle name="Input 3 3 2 3 20 2 3" xfId="45888"/>
    <cellStyle name="Input 3 3 2 3 20 2 4" xfId="22935"/>
    <cellStyle name="Input 3 3 2 3 20 3" xfId="29228"/>
    <cellStyle name="Input 3 3 2 3 20 4" xfId="40223"/>
    <cellStyle name="Input 3 3 2 3 20 5" xfId="17270"/>
    <cellStyle name="Input 3 3 2 3 21" xfId="5589"/>
    <cellStyle name="Input 3 3 2 3 21 2" xfId="11225"/>
    <cellStyle name="Input 3 3 2 3 21 2 2" xfId="35052"/>
    <cellStyle name="Input 3 3 2 3 21 2 3" xfId="46091"/>
    <cellStyle name="Input 3 3 2 3 21 2 4" xfId="23138"/>
    <cellStyle name="Input 3 3 2 3 21 3" xfId="29455"/>
    <cellStyle name="Input 3 3 2 3 21 4" xfId="40456"/>
    <cellStyle name="Input 3 3 2 3 21 5" xfId="17503"/>
    <cellStyle name="Input 3 3 2 3 22" xfId="5822"/>
    <cellStyle name="Input 3 3 2 3 22 2" xfId="11426"/>
    <cellStyle name="Input 3 3 2 3 22 2 2" xfId="35253"/>
    <cellStyle name="Input 3 3 2 3 22 2 3" xfId="46292"/>
    <cellStyle name="Input 3 3 2 3 22 2 4" xfId="23339"/>
    <cellStyle name="Input 3 3 2 3 22 3" xfId="29681"/>
    <cellStyle name="Input 3 3 2 3 22 4" xfId="40689"/>
    <cellStyle name="Input 3 3 2 3 22 5" xfId="17736"/>
    <cellStyle name="Input 3 3 2 3 23" xfId="6039"/>
    <cellStyle name="Input 3 3 2 3 23 2" xfId="11610"/>
    <cellStyle name="Input 3 3 2 3 23 2 2" xfId="35437"/>
    <cellStyle name="Input 3 3 2 3 23 2 3" xfId="46476"/>
    <cellStyle name="Input 3 3 2 3 23 2 4" xfId="23523"/>
    <cellStyle name="Input 3 3 2 3 23 3" xfId="29891"/>
    <cellStyle name="Input 3 3 2 3 23 4" xfId="40906"/>
    <cellStyle name="Input 3 3 2 3 23 5" xfId="17953"/>
    <cellStyle name="Input 3 3 2 3 24" xfId="6247"/>
    <cellStyle name="Input 3 3 2 3 24 2" xfId="11791"/>
    <cellStyle name="Input 3 3 2 3 24 2 2" xfId="35618"/>
    <cellStyle name="Input 3 3 2 3 24 2 3" xfId="46657"/>
    <cellStyle name="Input 3 3 2 3 24 2 4" xfId="23704"/>
    <cellStyle name="Input 3 3 2 3 24 3" xfId="30092"/>
    <cellStyle name="Input 3 3 2 3 24 4" xfId="41114"/>
    <cellStyle name="Input 3 3 2 3 24 5" xfId="18161"/>
    <cellStyle name="Input 3 3 2 3 25" xfId="6467"/>
    <cellStyle name="Input 3 3 2 3 25 2" xfId="11983"/>
    <cellStyle name="Input 3 3 2 3 25 2 2" xfId="35810"/>
    <cellStyle name="Input 3 3 2 3 25 2 3" xfId="46849"/>
    <cellStyle name="Input 3 3 2 3 25 2 4" xfId="23896"/>
    <cellStyle name="Input 3 3 2 3 25 3" xfId="30305"/>
    <cellStyle name="Input 3 3 2 3 25 4" xfId="41334"/>
    <cellStyle name="Input 3 3 2 3 25 5" xfId="18381"/>
    <cellStyle name="Input 3 3 2 3 26" xfId="6693"/>
    <cellStyle name="Input 3 3 2 3 26 2" xfId="12176"/>
    <cellStyle name="Input 3 3 2 3 26 2 2" xfId="36003"/>
    <cellStyle name="Input 3 3 2 3 26 2 3" xfId="47042"/>
    <cellStyle name="Input 3 3 2 3 26 2 4" xfId="24089"/>
    <cellStyle name="Input 3 3 2 3 26 3" xfId="30522"/>
    <cellStyle name="Input 3 3 2 3 26 4" xfId="41560"/>
    <cellStyle name="Input 3 3 2 3 26 5" xfId="18607"/>
    <cellStyle name="Input 3 3 2 3 27" xfId="804"/>
    <cellStyle name="Input 3 3 2 3 27 2" xfId="7111"/>
    <cellStyle name="Input 3 3 2 3 27 2 2" xfId="30938"/>
    <cellStyle name="Input 3 3 2 3 27 2 3" xfId="41977"/>
    <cellStyle name="Input 3 3 2 3 27 2 4" xfId="19024"/>
    <cellStyle name="Input 3 3 2 3 27 3" xfId="24795"/>
    <cellStyle name="Input 3 3 2 3 27 4" xfId="26064"/>
    <cellStyle name="Input 3 3 2 3 27 5" xfId="12718"/>
    <cellStyle name="Input 3 3 2 3 28" xfId="6894"/>
    <cellStyle name="Input 3 3 2 3 28 2" xfId="30721"/>
    <cellStyle name="Input 3 3 2 3 28 3" xfId="41760"/>
    <cellStyle name="Input 3 3 2 3 28 4" xfId="18807"/>
    <cellStyle name="Input 3 3 2 3 29" xfId="24575"/>
    <cellStyle name="Input 3 3 2 3 3" xfId="1441"/>
    <cellStyle name="Input 3 3 2 3 3 2" xfId="7647"/>
    <cellStyle name="Input 3 3 2 3 3 2 2" xfId="31474"/>
    <cellStyle name="Input 3 3 2 3 3 2 3" xfId="42513"/>
    <cellStyle name="Input 3 3 2 3 3 2 4" xfId="19560"/>
    <cellStyle name="Input 3 3 2 3 3 3" xfId="25410"/>
    <cellStyle name="Input 3 3 2 3 3 4" xfId="36308"/>
    <cellStyle name="Input 3 3 2 3 3 5" xfId="13355"/>
    <cellStyle name="Input 3 3 2 3 30" xfId="25191"/>
    <cellStyle name="Input 3 3 2 3 31" xfId="12498"/>
    <cellStyle name="Input 3 3 2 3 4" xfId="1673"/>
    <cellStyle name="Input 3 3 2 3 4 2" xfId="7845"/>
    <cellStyle name="Input 3 3 2 3 4 2 2" xfId="31672"/>
    <cellStyle name="Input 3 3 2 3 4 2 3" xfId="42711"/>
    <cellStyle name="Input 3 3 2 3 4 2 4" xfId="19758"/>
    <cellStyle name="Input 3 3 2 3 4 3" xfId="25634"/>
    <cellStyle name="Input 3 3 2 3 4 4" xfId="36540"/>
    <cellStyle name="Input 3 3 2 3 4 5" xfId="13587"/>
    <cellStyle name="Input 3 3 2 3 5" xfId="1884"/>
    <cellStyle name="Input 3 3 2 3 5 2" xfId="8029"/>
    <cellStyle name="Input 3 3 2 3 5 2 2" xfId="31856"/>
    <cellStyle name="Input 3 3 2 3 5 2 3" xfId="42895"/>
    <cellStyle name="Input 3 3 2 3 5 2 4" xfId="19942"/>
    <cellStyle name="Input 3 3 2 3 5 3" xfId="25838"/>
    <cellStyle name="Input 3 3 2 3 5 4" xfId="36751"/>
    <cellStyle name="Input 3 3 2 3 5 5" xfId="13798"/>
    <cellStyle name="Input 3 3 2 3 6" xfId="2115"/>
    <cellStyle name="Input 3 3 2 3 6 2" xfId="8230"/>
    <cellStyle name="Input 3 3 2 3 6 2 2" xfId="32057"/>
    <cellStyle name="Input 3 3 2 3 6 2 3" xfId="43096"/>
    <cellStyle name="Input 3 3 2 3 6 2 4" xfId="20143"/>
    <cellStyle name="Input 3 3 2 3 6 3" xfId="26063"/>
    <cellStyle name="Input 3 3 2 3 6 4" xfId="36982"/>
    <cellStyle name="Input 3 3 2 3 6 5" xfId="14029"/>
    <cellStyle name="Input 3 3 2 3 7" xfId="2340"/>
    <cellStyle name="Input 3 3 2 3 7 2" xfId="8421"/>
    <cellStyle name="Input 3 3 2 3 7 2 2" xfId="32248"/>
    <cellStyle name="Input 3 3 2 3 7 2 3" xfId="43287"/>
    <cellStyle name="Input 3 3 2 3 7 2 4" xfId="20334"/>
    <cellStyle name="Input 3 3 2 3 7 3" xfId="26280"/>
    <cellStyle name="Input 3 3 2 3 7 4" xfId="37207"/>
    <cellStyle name="Input 3 3 2 3 7 5" xfId="14254"/>
    <cellStyle name="Input 3 3 2 3 8" xfId="2554"/>
    <cellStyle name="Input 3 3 2 3 8 2" xfId="8607"/>
    <cellStyle name="Input 3 3 2 3 8 2 2" xfId="32434"/>
    <cellStyle name="Input 3 3 2 3 8 2 3" xfId="43473"/>
    <cellStyle name="Input 3 3 2 3 8 2 4" xfId="20520"/>
    <cellStyle name="Input 3 3 2 3 8 3" xfId="26489"/>
    <cellStyle name="Input 3 3 2 3 8 4" xfId="37421"/>
    <cellStyle name="Input 3 3 2 3 8 5" xfId="14468"/>
    <cellStyle name="Input 3 3 2 3 9" xfId="2772"/>
    <cellStyle name="Input 3 3 2 3 9 2" xfId="8791"/>
    <cellStyle name="Input 3 3 2 3 9 2 2" xfId="32618"/>
    <cellStyle name="Input 3 3 2 3 9 2 3" xfId="43657"/>
    <cellStyle name="Input 3 3 2 3 9 2 4" xfId="20704"/>
    <cellStyle name="Input 3 3 2 3 9 3" xfId="26701"/>
    <cellStyle name="Input 3 3 2 3 9 4" xfId="37639"/>
    <cellStyle name="Input 3 3 2 3 9 5" xfId="14686"/>
    <cellStyle name="Input 3 3 2 30" xfId="6737"/>
    <cellStyle name="Input 3 3 2 30 2" xfId="12212"/>
    <cellStyle name="Input 3 3 2 30 2 2" xfId="36039"/>
    <cellStyle name="Input 3 3 2 30 2 3" xfId="47078"/>
    <cellStyle name="Input 3 3 2 30 2 4" xfId="24125"/>
    <cellStyle name="Input 3 3 2 30 3" xfId="30565"/>
    <cellStyle name="Input 3 3 2 30 4" xfId="41604"/>
    <cellStyle name="Input 3 3 2 30 5" xfId="18651"/>
    <cellStyle name="Input 3 3 2 31" xfId="6782"/>
    <cellStyle name="Input 3 3 2 31 2" xfId="12252"/>
    <cellStyle name="Input 3 3 2 31 2 2" xfId="36079"/>
    <cellStyle name="Input 3 3 2 31 2 3" xfId="47118"/>
    <cellStyle name="Input 3 3 2 31 2 4" xfId="24165"/>
    <cellStyle name="Input 3 3 2 31 3" xfId="30609"/>
    <cellStyle name="Input 3 3 2 31 4" xfId="41649"/>
    <cellStyle name="Input 3 3 2 31 5" xfId="18696"/>
    <cellStyle name="Input 3 3 2 32" xfId="660"/>
    <cellStyle name="Input 3 3 2 32 2" xfId="6967"/>
    <cellStyle name="Input 3 3 2 32 2 2" xfId="30794"/>
    <cellStyle name="Input 3 3 2 32 2 3" xfId="41833"/>
    <cellStyle name="Input 3 3 2 32 2 4" xfId="18880"/>
    <cellStyle name="Input 3 3 2 32 3" xfId="24651"/>
    <cellStyle name="Input 3 3 2 32 4" xfId="28155"/>
    <cellStyle name="Input 3 3 2 32 5" xfId="12574"/>
    <cellStyle name="Input 3 3 2 33" xfId="24414"/>
    <cellStyle name="Input 3 3 2 34" xfId="25342"/>
    <cellStyle name="Input 3 3 2 35" xfId="12332"/>
    <cellStyle name="Input 3 3 2 4" xfId="458"/>
    <cellStyle name="Input 3 3 2 4 10" xfId="2852"/>
    <cellStyle name="Input 3 3 2 4 10 2" xfId="8864"/>
    <cellStyle name="Input 3 3 2 4 10 2 2" xfId="32691"/>
    <cellStyle name="Input 3 3 2 4 10 2 3" xfId="43730"/>
    <cellStyle name="Input 3 3 2 4 10 2 4" xfId="20777"/>
    <cellStyle name="Input 3 3 2 4 10 3" xfId="26781"/>
    <cellStyle name="Input 3 3 2 4 10 4" xfId="37719"/>
    <cellStyle name="Input 3 3 2 4 10 5" xfId="14766"/>
    <cellStyle name="Input 3 3 2 4 11" xfId="3120"/>
    <cellStyle name="Input 3 3 2 4 11 2" xfId="9093"/>
    <cellStyle name="Input 3 3 2 4 11 2 2" xfId="32920"/>
    <cellStyle name="Input 3 3 2 4 11 2 3" xfId="43959"/>
    <cellStyle name="Input 3 3 2 4 11 2 4" xfId="21006"/>
    <cellStyle name="Input 3 3 2 4 11 3" xfId="27044"/>
    <cellStyle name="Input 3 3 2 4 11 4" xfId="37987"/>
    <cellStyle name="Input 3 3 2 4 11 5" xfId="15034"/>
    <cellStyle name="Input 3 3 2 4 12" xfId="3364"/>
    <cellStyle name="Input 3 3 2 4 12 2" xfId="9305"/>
    <cellStyle name="Input 3 3 2 4 12 2 2" xfId="33132"/>
    <cellStyle name="Input 3 3 2 4 12 2 3" xfId="44171"/>
    <cellStyle name="Input 3 3 2 4 12 2 4" xfId="21218"/>
    <cellStyle name="Input 3 3 2 4 12 3" xfId="27285"/>
    <cellStyle name="Input 3 3 2 4 12 4" xfId="38231"/>
    <cellStyle name="Input 3 3 2 4 12 5" xfId="15278"/>
    <cellStyle name="Input 3 3 2 4 13" xfId="3609"/>
    <cellStyle name="Input 3 3 2 4 13 2" xfId="9518"/>
    <cellStyle name="Input 3 3 2 4 13 2 2" xfId="33345"/>
    <cellStyle name="Input 3 3 2 4 13 2 3" xfId="44384"/>
    <cellStyle name="Input 3 3 2 4 13 2 4" xfId="21431"/>
    <cellStyle name="Input 3 3 2 4 13 3" xfId="27525"/>
    <cellStyle name="Input 3 3 2 4 13 4" xfId="38476"/>
    <cellStyle name="Input 3 3 2 4 13 5" xfId="15523"/>
    <cellStyle name="Input 3 3 2 4 14" xfId="3857"/>
    <cellStyle name="Input 3 3 2 4 14 2" xfId="9732"/>
    <cellStyle name="Input 3 3 2 4 14 2 2" xfId="33559"/>
    <cellStyle name="Input 3 3 2 4 14 2 3" xfId="44598"/>
    <cellStyle name="Input 3 3 2 4 14 2 4" xfId="21645"/>
    <cellStyle name="Input 3 3 2 4 14 3" xfId="27769"/>
    <cellStyle name="Input 3 3 2 4 14 4" xfId="38724"/>
    <cellStyle name="Input 3 3 2 4 14 5" xfId="15771"/>
    <cellStyle name="Input 3 3 2 4 15" xfId="4101"/>
    <cellStyle name="Input 3 3 2 4 15 2" xfId="9943"/>
    <cellStyle name="Input 3 3 2 4 15 2 2" xfId="33770"/>
    <cellStyle name="Input 3 3 2 4 15 2 3" xfId="44809"/>
    <cellStyle name="Input 3 3 2 4 15 2 4" xfId="21856"/>
    <cellStyle name="Input 3 3 2 4 15 3" xfId="28008"/>
    <cellStyle name="Input 3 3 2 4 15 4" xfId="38968"/>
    <cellStyle name="Input 3 3 2 4 15 5" xfId="16015"/>
    <cellStyle name="Input 3 3 2 4 16" xfId="4343"/>
    <cellStyle name="Input 3 3 2 4 16 2" xfId="10153"/>
    <cellStyle name="Input 3 3 2 4 16 2 2" xfId="33980"/>
    <cellStyle name="Input 3 3 2 4 16 2 3" xfId="45019"/>
    <cellStyle name="Input 3 3 2 4 16 2 4" xfId="22066"/>
    <cellStyle name="Input 3 3 2 4 16 3" xfId="28245"/>
    <cellStyle name="Input 3 3 2 4 16 4" xfId="39210"/>
    <cellStyle name="Input 3 3 2 4 16 5" xfId="16257"/>
    <cellStyle name="Input 3 3 2 4 17" xfId="4564"/>
    <cellStyle name="Input 3 3 2 4 17 2" xfId="10340"/>
    <cellStyle name="Input 3 3 2 4 17 2 2" xfId="34167"/>
    <cellStyle name="Input 3 3 2 4 17 2 3" xfId="45206"/>
    <cellStyle name="Input 3 3 2 4 17 2 4" xfId="22253"/>
    <cellStyle name="Input 3 3 2 4 17 3" xfId="28460"/>
    <cellStyle name="Input 3 3 2 4 17 4" xfId="39431"/>
    <cellStyle name="Input 3 3 2 4 17 5" xfId="16478"/>
    <cellStyle name="Input 3 3 2 4 18" xfId="4774"/>
    <cellStyle name="Input 3 3 2 4 18 2" xfId="10523"/>
    <cellStyle name="Input 3 3 2 4 18 2 2" xfId="34350"/>
    <cellStyle name="Input 3 3 2 4 18 2 3" xfId="45389"/>
    <cellStyle name="Input 3 3 2 4 18 2 4" xfId="22436"/>
    <cellStyle name="Input 3 3 2 4 18 3" xfId="28664"/>
    <cellStyle name="Input 3 3 2 4 18 4" xfId="39641"/>
    <cellStyle name="Input 3 3 2 4 18 5" xfId="16688"/>
    <cellStyle name="Input 3 3 2 4 19" xfId="5009"/>
    <cellStyle name="Input 3 3 2 4 19 2" xfId="10728"/>
    <cellStyle name="Input 3 3 2 4 19 2 2" xfId="34555"/>
    <cellStyle name="Input 3 3 2 4 19 2 3" xfId="45594"/>
    <cellStyle name="Input 3 3 2 4 19 2 4" xfId="22641"/>
    <cellStyle name="Input 3 3 2 4 19 3" xfId="28893"/>
    <cellStyle name="Input 3 3 2 4 19 4" xfId="39876"/>
    <cellStyle name="Input 3 3 2 4 19 5" xfId="16923"/>
    <cellStyle name="Input 3 3 2 4 2" xfId="1102"/>
    <cellStyle name="Input 3 3 2 4 2 2" xfId="7355"/>
    <cellStyle name="Input 3 3 2 4 2 2 2" xfId="31182"/>
    <cellStyle name="Input 3 3 2 4 2 2 3" xfId="42221"/>
    <cellStyle name="Input 3 3 2 4 2 2 4" xfId="19268"/>
    <cellStyle name="Input 3 3 2 4 2 3" xfId="25083"/>
    <cellStyle name="Input 3 3 2 4 2 4" xfId="24233"/>
    <cellStyle name="Input 3 3 2 4 2 5" xfId="13016"/>
    <cellStyle name="Input 3 3 2 4 20" xfId="5230"/>
    <cellStyle name="Input 3 3 2 4 20 2" xfId="10915"/>
    <cellStyle name="Input 3 3 2 4 20 2 2" xfId="34742"/>
    <cellStyle name="Input 3 3 2 4 20 2 3" xfId="45781"/>
    <cellStyle name="Input 3 3 2 4 20 2 4" xfId="22828"/>
    <cellStyle name="Input 3 3 2 4 20 3" xfId="29107"/>
    <cellStyle name="Input 3 3 2 4 20 4" xfId="40097"/>
    <cellStyle name="Input 3 3 2 4 20 5" xfId="17144"/>
    <cellStyle name="Input 3 3 2 4 21" xfId="5463"/>
    <cellStyle name="Input 3 3 2 4 21 2" xfId="11118"/>
    <cellStyle name="Input 3 3 2 4 21 2 2" xfId="34945"/>
    <cellStyle name="Input 3 3 2 4 21 2 3" xfId="45984"/>
    <cellStyle name="Input 3 3 2 4 21 2 4" xfId="23031"/>
    <cellStyle name="Input 3 3 2 4 21 3" xfId="29334"/>
    <cellStyle name="Input 3 3 2 4 21 4" xfId="40330"/>
    <cellStyle name="Input 3 3 2 4 21 5" xfId="17377"/>
    <cellStyle name="Input 3 3 2 4 22" xfId="5696"/>
    <cellStyle name="Input 3 3 2 4 22 2" xfId="11319"/>
    <cellStyle name="Input 3 3 2 4 22 2 2" xfId="35146"/>
    <cellStyle name="Input 3 3 2 4 22 2 3" xfId="46185"/>
    <cellStyle name="Input 3 3 2 4 22 2 4" xfId="23232"/>
    <cellStyle name="Input 3 3 2 4 22 3" xfId="29560"/>
    <cellStyle name="Input 3 3 2 4 22 4" xfId="40563"/>
    <cellStyle name="Input 3 3 2 4 22 5" xfId="17610"/>
    <cellStyle name="Input 3 3 2 4 23" xfId="5913"/>
    <cellStyle name="Input 3 3 2 4 23 2" xfId="11503"/>
    <cellStyle name="Input 3 3 2 4 23 2 2" xfId="35330"/>
    <cellStyle name="Input 3 3 2 4 23 2 3" xfId="46369"/>
    <cellStyle name="Input 3 3 2 4 23 2 4" xfId="23416"/>
    <cellStyle name="Input 3 3 2 4 23 3" xfId="29771"/>
    <cellStyle name="Input 3 3 2 4 23 4" xfId="40780"/>
    <cellStyle name="Input 3 3 2 4 23 5" xfId="17827"/>
    <cellStyle name="Input 3 3 2 4 24" xfId="6121"/>
    <cellStyle name="Input 3 3 2 4 24 2" xfId="11684"/>
    <cellStyle name="Input 3 3 2 4 24 2 2" xfId="35511"/>
    <cellStyle name="Input 3 3 2 4 24 2 3" xfId="46550"/>
    <cellStyle name="Input 3 3 2 4 24 2 4" xfId="23597"/>
    <cellStyle name="Input 3 3 2 4 24 3" xfId="29972"/>
    <cellStyle name="Input 3 3 2 4 24 4" xfId="40988"/>
    <cellStyle name="Input 3 3 2 4 24 5" xfId="18035"/>
    <cellStyle name="Input 3 3 2 4 25" xfId="6341"/>
    <cellStyle name="Input 3 3 2 4 25 2" xfId="11876"/>
    <cellStyle name="Input 3 3 2 4 25 2 2" xfId="35703"/>
    <cellStyle name="Input 3 3 2 4 25 2 3" xfId="46742"/>
    <cellStyle name="Input 3 3 2 4 25 2 4" xfId="23789"/>
    <cellStyle name="Input 3 3 2 4 25 3" xfId="30185"/>
    <cellStyle name="Input 3 3 2 4 25 4" xfId="41208"/>
    <cellStyle name="Input 3 3 2 4 25 5" xfId="18255"/>
    <cellStyle name="Input 3 3 2 4 26" xfId="697"/>
    <cellStyle name="Input 3 3 2 4 26 2" xfId="7004"/>
    <cellStyle name="Input 3 3 2 4 26 2 2" xfId="30831"/>
    <cellStyle name="Input 3 3 2 4 26 2 3" xfId="41870"/>
    <cellStyle name="Input 3 3 2 4 26 2 4" xfId="18917"/>
    <cellStyle name="Input 3 3 2 4 26 3" xfId="24688"/>
    <cellStyle name="Input 3 3 2 4 26 4" xfId="27872"/>
    <cellStyle name="Input 3 3 2 4 26 5" xfId="12611"/>
    <cellStyle name="Input 3 3 2 4 27" xfId="24454"/>
    <cellStyle name="Input 3 3 2 4 28" xfId="29833"/>
    <cellStyle name="Input 3 3 2 4 29" xfId="12372"/>
    <cellStyle name="Input 3 3 2 4 3" xfId="1315"/>
    <cellStyle name="Input 3 3 2 4 3 2" xfId="7540"/>
    <cellStyle name="Input 3 3 2 4 3 2 2" xfId="31367"/>
    <cellStyle name="Input 3 3 2 4 3 2 3" xfId="42406"/>
    <cellStyle name="Input 3 3 2 4 3 2 4" xfId="19453"/>
    <cellStyle name="Input 3 3 2 4 3 3" xfId="25290"/>
    <cellStyle name="Input 3 3 2 4 3 4" xfId="36182"/>
    <cellStyle name="Input 3 3 2 4 3 5" xfId="13229"/>
    <cellStyle name="Input 3 3 2 4 4" xfId="1547"/>
    <cellStyle name="Input 3 3 2 4 4 2" xfId="7738"/>
    <cellStyle name="Input 3 3 2 4 4 2 2" xfId="31565"/>
    <cellStyle name="Input 3 3 2 4 4 2 3" xfId="42604"/>
    <cellStyle name="Input 3 3 2 4 4 2 4" xfId="19651"/>
    <cellStyle name="Input 3 3 2 4 4 3" xfId="25514"/>
    <cellStyle name="Input 3 3 2 4 4 4" xfId="36414"/>
    <cellStyle name="Input 3 3 2 4 4 5" xfId="13461"/>
    <cellStyle name="Input 3 3 2 4 5" xfId="1758"/>
    <cellStyle name="Input 3 3 2 4 5 2" xfId="7922"/>
    <cellStyle name="Input 3 3 2 4 5 2 2" xfId="31749"/>
    <cellStyle name="Input 3 3 2 4 5 2 3" xfId="42788"/>
    <cellStyle name="Input 3 3 2 4 5 2 4" xfId="19835"/>
    <cellStyle name="Input 3 3 2 4 5 3" xfId="25718"/>
    <cellStyle name="Input 3 3 2 4 5 4" xfId="36625"/>
    <cellStyle name="Input 3 3 2 4 5 5" xfId="13672"/>
    <cellStyle name="Input 3 3 2 4 6" xfId="1989"/>
    <cellStyle name="Input 3 3 2 4 6 2" xfId="8123"/>
    <cellStyle name="Input 3 3 2 4 6 2 2" xfId="31950"/>
    <cellStyle name="Input 3 3 2 4 6 2 3" xfId="42989"/>
    <cellStyle name="Input 3 3 2 4 6 2 4" xfId="20036"/>
    <cellStyle name="Input 3 3 2 4 6 3" xfId="25942"/>
    <cellStyle name="Input 3 3 2 4 6 4" xfId="36856"/>
    <cellStyle name="Input 3 3 2 4 6 5" xfId="13903"/>
    <cellStyle name="Input 3 3 2 4 7" xfId="2214"/>
    <cellStyle name="Input 3 3 2 4 7 2" xfId="8314"/>
    <cellStyle name="Input 3 3 2 4 7 2 2" xfId="32141"/>
    <cellStyle name="Input 3 3 2 4 7 2 3" xfId="43180"/>
    <cellStyle name="Input 3 3 2 4 7 2 4" xfId="20227"/>
    <cellStyle name="Input 3 3 2 4 7 3" xfId="26160"/>
    <cellStyle name="Input 3 3 2 4 7 4" xfId="37081"/>
    <cellStyle name="Input 3 3 2 4 7 5" xfId="14128"/>
    <cellStyle name="Input 3 3 2 4 8" xfId="2428"/>
    <cellStyle name="Input 3 3 2 4 8 2" xfId="8500"/>
    <cellStyle name="Input 3 3 2 4 8 2 2" xfId="32327"/>
    <cellStyle name="Input 3 3 2 4 8 2 3" xfId="43366"/>
    <cellStyle name="Input 3 3 2 4 8 2 4" xfId="20413"/>
    <cellStyle name="Input 3 3 2 4 8 3" xfId="26368"/>
    <cellStyle name="Input 3 3 2 4 8 4" xfId="37295"/>
    <cellStyle name="Input 3 3 2 4 8 5" xfId="14342"/>
    <cellStyle name="Input 3 3 2 4 9" xfId="2650"/>
    <cellStyle name="Input 3 3 2 4 9 2" xfId="8688"/>
    <cellStyle name="Input 3 3 2 4 9 2 2" xfId="32515"/>
    <cellStyle name="Input 3 3 2 4 9 2 3" xfId="43554"/>
    <cellStyle name="Input 3 3 2 4 9 2 4" xfId="20601"/>
    <cellStyle name="Input 3 3 2 4 9 3" xfId="26584"/>
    <cellStyle name="Input 3 3 2 4 9 4" xfId="37517"/>
    <cellStyle name="Input 3 3 2 4 9 5" xfId="14564"/>
    <cellStyle name="Input 3 3 2 5" xfId="1062"/>
    <cellStyle name="Input 3 3 2 5 2" xfId="7318"/>
    <cellStyle name="Input 3 3 2 5 2 2" xfId="31145"/>
    <cellStyle name="Input 3 3 2 5 2 3" xfId="42184"/>
    <cellStyle name="Input 3 3 2 5 2 4" xfId="19231"/>
    <cellStyle name="Input 3 3 2 5 3" xfId="25043"/>
    <cellStyle name="Input 3 3 2 5 4" xfId="25238"/>
    <cellStyle name="Input 3 3 2 5 5" xfId="12976"/>
    <cellStyle name="Input 3 3 2 6" xfId="1275"/>
    <cellStyle name="Input 3 3 2 6 2" xfId="7503"/>
    <cellStyle name="Input 3 3 2 6 2 2" xfId="31330"/>
    <cellStyle name="Input 3 3 2 6 2 3" xfId="42369"/>
    <cellStyle name="Input 3 3 2 6 2 4" xfId="19416"/>
    <cellStyle name="Input 3 3 2 6 3" xfId="25250"/>
    <cellStyle name="Input 3 3 2 6 4" xfId="36142"/>
    <cellStyle name="Input 3 3 2 6 5" xfId="13189"/>
    <cellStyle name="Input 3 3 2 7" xfId="1507"/>
    <cellStyle name="Input 3 3 2 7 2" xfId="7701"/>
    <cellStyle name="Input 3 3 2 7 2 2" xfId="31528"/>
    <cellStyle name="Input 3 3 2 7 2 3" xfId="42567"/>
    <cellStyle name="Input 3 3 2 7 2 4" xfId="19614"/>
    <cellStyle name="Input 3 3 2 7 3" xfId="25474"/>
    <cellStyle name="Input 3 3 2 7 4" xfId="36374"/>
    <cellStyle name="Input 3 3 2 7 5" xfId="13421"/>
    <cellStyle name="Input 3 3 2 8" xfId="1718"/>
    <cellStyle name="Input 3 3 2 8 2" xfId="7885"/>
    <cellStyle name="Input 3 3 2 8 2 2" xfId="31712"/>
    <cellStyle name="Input 3 3 2 8 2 3" xfId="42751"/>
    <cellStyle name="Input 3 3 2 8 2 4" xfId="19798"/>
    <cellStyle name="Input 3 3 2 8 3" xfId="25678"/>
    <cellStyle name="Input 3 3 2 8 4" xfId="36585"/>
    <cellStyle name="Input 3 3 2 8 5" xfId="13632"/>
    <cellStyle name="Input 3 3 2 9" xfId="1949"/>
    <cellStyle name="Input 3 3 2 9 2" xfId="8086"/>
    <cellStyle name="Input 3 3 2 9 2 2" xfId="31913"/>
    <cellStyle name="Input 3 3 2 9 2 3" xfId="42952"/>
    <cellStyle name="Input 3 3 2 9 2 4" xfId="19999"/>
    <cellStyle name="Input 3 3 2 9 3" xfId="25902"/>
    <cellStyle name="Input 3 3 2 9 4" xfId="36816"/>
    <cellStyle name="Input 3 3 2 9 5" xfId="13863"/>
    <cellStyle name="Input 3 3 20" xfId="12291"/>
    <cellStyle name="Input 3 3 3" xfId="500"/>
    <cellStyle name="Input 3 3 3 10" xfId="2894"/>
    <cellStyle name="Input 3 3 3 10 2" xfId="8903"/>
    <cellStyle name="Input 3 3 3 10 2 2" xfId="32730"/>
    <cellStyle name="Input 3 3 3 10 2 3" xfId="43769"/>
    <cellStyle name="Input 3 3 3 10 2 4" xfId="20816"/>
    <cellStyle name="Input 3 3 3 10 3" xfId="26821"/>
    <cellStyle name="Input 3 3 3 10 4" xfId="37761"/>
    <cellStyle name="Input 3 3 3 10 5" xfId="14808"/>
    <cellStyle name="Input 3 3 3 11" xfId="3162"/>
    <cellStyle name="Input 3 3 3 11 2" xfId="9132"/>
    <cellStyle name="Input 3 3 3 11 2 2" xfId="32959"/>
    <cellStyle name="Input 3 3 3 11 2 3" xfId="43998"/>
    <cellStyle name="Input 3 3 3 11 2 4" xfId="21045"/>
    <cellStyle name="Input 3 3 3 11 3" xfId="27085"/>
    <cellStyle name="Input 3 3 3 11 4" xfId="38029"/>
    <cellStyle name="Input 3 3 3 11 5" xfId="15076"/>
    <cellStyle name="Input 3 3 3 12" xfId="3406"/>
    <cellStyle name="Input 3 3 3 12 2" xfId="9344"/>
    <cellStyle name="Input 3 3 3 12 2 2" xfId="33171"/>
    <cellStyle name="Input 3 3 3 12 2 3" xfId="44210"/>
    <cellStyle name="Input 3 3 3 12 2 4" xfId="21257"/>
    <cellStyle name="Input 3 3 3 12 3" xfId="27325"/>
    <cellStyle name="Input 3 3 3 12 4" xfId="38273"/>
    <cellStyle name="Input 3 3 3 12 5" xfId="15320"/>
    <cellStyle name="Input 3 3 3 13" xfId="3651"/>
    <cellStyle name="Input 3 3 3 13 2" xfId="9557"/>
    <cellStyle name="Input 3 3 3 13 2 2" xfId="33384"/>
    <cellStyle name="Input 3 3 3 13 2 3" xfId="44423"/>
    <cellStyle name="Input 3 3 3 13 2 4" xfId="21470"/>
    <cellStyle name="Input 3 3 3 13 3" xfId="27565"/>
    <cellStyle name="Input 3 3 3 13 4" xfId="38518"/>
    <cellStyle name="Input 3 3 3 13 5" xfId="15565"/>
    <cellStyle name="Input 3 3 3 14" xfId="3899"/>
    <cellStyle name="Input 3 3 3 14 2" xfId="9771"/>
    <cellStyle name="Input 3 3 3 14 2 2" xfId="33598"/>
    <cellStyle name="Input 3 3 3 14 2 3" xfId="44637"/>
    <cellStyle name="Input 3 3 3 14 2 4" xfId="21684"/>
    <cellStyle name="Input 3 3 3 14 3" xfId="27809"/>
    <cellStyle name="Input 3 3 3 14 4" xfId="38766"/>
    <cellStyle name="Input 3 3 3 14 5" xfId="15813"/>
    <cellStyle name="Input 3 3 3 15" xfId="4143"/>
    <cellStyle name="Input 3 3 3 15 2" xfId="9982"/>
    <cellStyle name="Input 3 3 3 15 2 2" xfId="33809"/>
    <cellStyle name="Input 3 3 3 15 2 3" xfId="44848"/>
    <cellStyle name="Input 3 3 3 15 2 4" xfId="21895"/>
    <cellStyle name="Input 3 3 3 15 3" xfId="28048"/>
    <cellStyle name="Input 3 3 3 15 4" xfId="39010"/>
    <cellStyle name="Input 3 3 3 15 5" xfId="16057"/>
    <cellStyle name="Input 3 3 3 16" xfId="4385"/>
    <cellStyle name="Input 3 3 3 16 2" xfId="10192"/>
    <cellStyle name="Input 3 3 3 16 2 2" xfId="34019"/>
    <cellStyle name="Input 3 3 3 16 2 3" xfId="45058"/>
    <cellStyle name="Input 3 3 3 16 2 4" xfId="22105"/>
    <cellStyle name="Input 3 3 3 16 3" xfId="28285"/>
    <cellStyle name="Input 3 3 3 16 4" xfId="39252"/>
    <cellStyle name="Input 3 3 3 16 5" xfId="16299"/>
    <cellStyle name="Input 3 3 3 17" xfId="4606"/>
    <cellStyle name="Input 3 3 3 17 2" xfId="10379"/>
    <cellStyle name="Input 3 3 3 17 2 2" xfId="34206"/>
    <cellStyle name="Input 3 3 3 17 2 3" xfId="45245"/>
    <cellStyle name="Input 3 3 3 17 2 4" xfId="22292"/>
    <cellStyle name="Input 3 3 3 17 3" xfId="28500"/>
    <cellStyle name="Input 3 3 3 17 4" xfId="39473"/>
    <cellStyle name="Input 3 3 3 17 5" xfId="16520"/>
    <cellStyle name="Input 3 3 3 18" xfId="4816"/>
    <cellStyle name="Input 3 3 3 18 2" xfId="10562"/>
    <cellStyle name="Input 3 3 3 18 2 2" xfId="34389"/>
    <cellStyle name="Input 3 3 3 18 2 3" xfId="45428"/>
    <cellStyle name="Input 3 3 3 18 2 4" xfId="22475"/>
    <cellStyle name="Input 3 3 3 18 3" xfId="28704"/>
    <cellStyle name="Input 3 3 3 18 4" xfId="39683"/>
    <cellStyle name="Input 3 3 3 18 5" xfId="16730"/>
    <cellStyle name="Input 3 3 3 19" xfId="5051"/>
    <cellStyle name="Input 3 3 3 19 2" xfId="10767"/>
    <cellStyle name="Input 3 3 3 19 2 2" xfId="34594"/>
    <cellStyle name="Input 3 3 3 19 2 3" xfId="45633"/>
    <cellStyle name="Input 3 3 3 19 2 4" xfId="22680"/>
    <cellStyle name="Input 3 3 3 19 3" xfId="28933"/>
    <cellStyle name="Input 3 3 3 19 4" xfId="39918"/>
    <cellStyle name="Input 3 3 3 19 5" xfId="16965"/>
    <cellStyle name="Input 3 3 3 2" xfId="1144"/>
    <cellStyle name="Input 3 3 3 2 2" xfId="7394"/>
    <cellStyle name="Input 3 3 3 2 2 2" xfId="31221"/>
    <cellStyle name="Input 3 3 3 2 2 3" xfId="42260"/>
    <cellStyle name="Input 3 3 3 2 2 4" xfId="19307"/>
    <cellStyle name="Input 3 3 3 2 3" xfId="25123"/>
    <cellStyle name="Input 3 3 3 2 4" xfId="24354"/>
    <cellStyle name="Input 3 3 3 2 5" xfId="13058"/>
    <cellStyle name="Input 3 3 3 20" xfId="5272"/>
    <cellStyle name="Input 3 3 3 20 2" xfId="10954"/>
    <cellStyle name="Input 3 3 3 20 2 2" xfId="34781"/>
    <cellStyle name="Input 3 3 3 20 2 3" xfId="45820"/>
    <cellStyle name="Input 3 3 3 20 2 4" xfId="22867"/>
    <cellStyle name="Input 3 3 3 20 3" xfId="29147"/>
    <cellStyle name="Input 3 3 3 20 4" xfId="40139"/>
    <cellStyle name="Input 3 3 3 20 5" xfId="17186"/>
    <cellStyle name="Input 3 3 3 21" xfId="5505"/>
    <cellStyle name="Input 3 3 3 21 2" xfId="11157"/>
    <cellStyle name="Input 3 3 3 21 2 2" xfId="34984"/>
    <cellStyle name="Input 3 3 3 21 2 3" xfId="46023"/>
    <cellStyle name="Input 3 3 3 21 2 4" xfId="23070"/>
    <cellStyle name="Input 3 3 3 21 3" xfId="29374"/>
    <cellStyle name="Input 3 3 3 21 4" xfId="40372"/>
    <cellStyle name="Input 3 3 3 21 5" xfId="17419"/>
    <cellStyle name="Input 3 3 3 22" xfId="5738"/>
    <cellStyle name="Input 3 3 3 22 2" xfId="11358"/>
    <cellStyle name="Input 3 3 3 22 2 2" xfId="35185"/>
    <cellStyle name="Input 3 3 3 22 2 3" xfId="46224"/>
    <cellStyle name="Input 3 3 3 22 2 4" xfId="23271"/>
    <cellStyle name="Input 3 3 3 22 3" xfId="29600"/>
    <cellStyle name="Input 3 3 3 22 4" xfId="40605"/>
    <cellStyle name="Input 3 3 3 22 5" xfId="17652"/>
    <cellStyle name="Input 3 3 3 23" xfId="5955"/>
    <cellStyle name="Input 3 3 3 23 2" xfId="11542"/>
    <cellStyle name="Input 3 3 3 23 2 2" xfId="35369"/>
    <cellStyle name="Input 3 3 3 23 2 3" xfId="46408"/>
    <cellStyle name="Input 3 3 3 23 2 4" xfId="23455"/>
    <cellStyle name="Input 3 3 3 23 3" xfId="29811"/>
    <cellStyle name="Input 3 3 3 23 4" xfId="40822"/>
    <cellStyle name="Input 3 3 3 23 5" xfId="17869"/>
    <cellStyle name="Input 3 3 3 24" xfId="6163"/>
    <cellStyle name="Input 3 3 3 24 2" xfId="11723"/>
    <cellStyle name="Input 3 3 3 24 2 2" xfId="35550"/>
    <cellStyle name="Input 3 3 3 24 2 3" xfId="46589"/>
    <cellStyle name="Input 3 3 3 24 2 4" xfId="23636"/>
    <cellStyle name="Input 3 3 3 24 3" xfId="30012"/>
    <cellStyle name="Input 3 3 3 24 4" xfId="41030"/>
    <cellStyle name="Input 3 3 3 24 5" xfId="18077"/>
    <cellStyle name="Input 3 3 3 25" xfId="6383"/>
    <cellStyle name="Input 3 3 3 25 2" xfId="11915"/>
    <cellStyle name="Input 3 3 3 25 2 2" xfId="35742"/>
    <cellStyle name="Input 3 3 3 25 2 3" xfId="46781"/>
    <cellStyle name="Input 3 3 3 25 2 4" xfId="23828"/>
    <cellStyle name="Input 3 3 3 25 3" xfId="30225"/>
    <cellStyle name="Input 3 3 3 25 4" xfId="41250"/>
    <cellStyle name="Input 3 3 3 25 5" xfId="18297"/>
    <cellStyle name="Input 3 3 3 26" xfId="6609"/>
    <cellStyle name="Input 3 3 3 26 2" xfId="12108"/>
    <cellStyle name="Input 3 3 3 26 2 2" xfId="35935"/>
    <cellStyle name="Input 3 3 3 26 2 3" xfId="46974"/>
    <cellStyle name="Input 3 3 3 26 2 4" xfId="24021"/>
    <cellStyle name="Input 3 3 3 26 3" xfId="30442"/>
    <cellStyle name="Input 3 3 3 26 4" xfId="41476"/>
    <cellStyle name="Input 3 3 3 26 5" xfId="18523"/>
    <cellStyle name="Input 3 3 3 27" xfId="736"/>
    <cellStyle name="Input 3 3 3 27 2" xfId="7043"/>
    <cellStyle name="Input 3 3 3 27 2 2" xfId="30870"/>
    <cellStyle name="Input 3 3 3 27 2 3" xfId="41909"/>
    <cellStyle name="Input 3 3 3 27 2 4" xfId="18956"/>
    <cellStyle name="Input 3 3 3 27 3" xfId="24727"/>
    <cellStyle name="Input 3 3 3 27 4" xfId="25321"/>
    <cellStyle name="Input 3 3 3 27 5" xfId="12650"/>
    <cellStyle name="Input 3 3 3 28" xfId="6826"/>
    <cellStyle name="Input 3 3 3 28 2" xfId="30653"/>
    <cellStyle name="Input 3 3 3 28 3" xfId="41692"/>
    <cellStyle name="Input 3 3 3 28 4" xfId="18739"/>
    <cellStyle name="Input 3 3 3 29" xfId="24494"/>
    <cellStyle name="Input 3 3 3 3" xfId="1357"/>
    <cellStyle name="Input 3 3 3 3 2" xfId="7579"/>
    <cellStyle name="Input 3 3 3 3 2 2" xfId="31406"/>
    <cellStyle name="Input 3 3 3 3 2 3" xfId="42445"/>
    <cellStyle name="Input 3 3 3 3 2 4" xfId="19492"/>
    <cellStyle name="Input 3 3 3 3 3" xfId="25330"/>
    <cellStyle name="Input 3 3 3 3 4" xfId="36224"/>
    <cellStyle name="Input 3 3 3 3 5" xfId="13271"/>
    <cellStyle name="Input 3 3 3 30" xfId="30243"/>
    <cellStyle name="Input 3 3 3 31" xfId="12414"/>
    <cellStyle name="Input 3 3 3 4" xfId="1589"/>
    <cellStyle name="Input 3 3 3 4 2" xfId="7777"/>
    <cellStyle name="Input 3 3 3 4 2 2" xfId="31604"/>
    <cellStyle name="Input 3 3 3 4 2 3" xfId="42643"/>
    <cellStyle name="Input 3 3 3 4 2 4" xfId="19690"/>
    <cellStyle name="Input 3 3 3 4 3" xfId="25554"/>
    <cellStyle name="Input 3 3 3 4 4" xfId="36456"/>
    <cellStyle name="Input 3 3 3 4 5" xfId="13503"/>
    <cellStyle name="Input 3 3 3 5" xfId="1800"/>
    <cellStyle name="Input 3 3 3 5 2" xfId="7961"/>
    <cellStyle name="Input 3 3 3 5 2 2" xfId="31788"/>
    <cellStyle name="Input 3 3 3 5 2 3" xfId="42827"/>
    <cellStyle name="Input 3 3 3 5 2 4" xfId="19874"/>
    <cellStyle name="Input 3 3 3 5 3" xfId="25758"/>
    <cellStyle name="Input 3 3 3 5 4" xfId="36667"/>
    <cellStyle name="Input 3 3 3 5 5" xfId="13714"/>
    <cellStyle name="Input 3 3 3 6" xfId="2031"/>
    <cellStyle name="Input 3 3 3 6 2" xfId="8162"/>
    <cellStyle name="Input 3 3 3 6 2 2" xfId="31989"/>
    <cellStyle name="Input 3 3 3 6 2 3" xfId="43028"/>
    <cellStyle name="Input 3 3 3 6 2 4" xfId="20075"/>
    <cellStyle name="Input 3 3 3 6 3" xfId="25983"/>
    <cellStyle name="Input 3 3 3 6 4" xfId="36898"/>
    <cellStyle name="Input 3 3 3 6 5" xfId="13945"/>
    <cellStyle name="Input 3 3 3 7" xfId="2256"/>
    <cellStyle name="Input 3 3 3 7 2" xfId="8353"/>
    <cellStyle name="Input 3 3 3 7 2 2" xfId="32180"/>
    <cellStyle name="Input 3 3 3 7 2 3" xfId="43219"/>
    <cellStyle name="Input 3 3 3 7 2 4" xfId="20266"/>
    <cellStyle name="Input 3 3 3 7 3" xfId="26200"/>
    <cellStyle name="Input 3 3 3 7 4" xfId="37123"/>
    <cellStyle name="Input 3 3 3 7 5" xfId="14170"/>
    <cellStyle name="Input 3 3 3 8" xfId="2470"/>
    <cellStyle name="Input 3 3 3 8 2" xfId="8539"/>
    <cellStyle name="Input 3 3 3 8 2 2" xfId="32366"/>
    <cellStyle name="Input 3 3 3 8 2 3" xfId="43405"/>
    <cellStyle name="Input 3 3 3 8 2 4" xfId="20452"/>
    <cellStyle name="Input 3 3 3 8 3" xfId="26409"/>
    <cellStyle name="Input 3 3 3 8 4" xfId="37337"/>
    <cellStyle name="Input 3 3 3 8 5" xfId="14384"/>
    <cellStyle name="Input 3 3 3 9" xfId="2688"/>
    <cellStyle name="Input 3 3 3 9 2" xfId="8723"/>
    <cellStyle name="Input 3 3 3 9 2 2" xfId="32550"/>
    <cellStyle name="Input 3 3 3 9 2 3" xfId="43589"/>
    <cellStyle name="Input 3 3 3 9 2 4" xfId="20636"/>
    <cellStyle name="Input 3 3 3 9 3" xfId="26621"/>
    <cellStyle name="Input 3 3 3 9 4" xfId="37555"/>
    <cellStyle name="Input 3 3 3 9 5" xfId="14602"/>
    <cellStyle name="Input 3 3 4" xfId="945"/>
    <cellStyle name="Input 3 3 4 2" xfId="7231"/>
    <cellStyle name="Input 3 3 4 2 2" xfId="31058"/>
    <cellStyle name="Input 3 3 4 2 3" xfId="42097"/>
    <cellStyle name="Input 3 3 4 2 4" xfId="19144"/>
    <cellStyle name="Input 3 3 4 3" xfId="24931"/>
    <cellStyle name="Input 3 3 4 4" xfId="28523"/>
    <cellStyle name="Input 3 3 4 5" xfId="12859"/>
    <cellStyle name="Input 3 3 5" xfId="850"/>
    <cellStyle name="Input 3 3 5 2" xfId="7154"/>
    <cellStyle name="Input 3 3 5 2 2" xfId="30981"/>
    <cellStyle name="Input 3 3 5 2 3" xfId="42020"/>
    <cellStyle name="Input 3 3 5 2 4" xfId="19067"/>
    <cellStyle name="Input 3 3 5 3" xfId="24840"/>
    <cellStyle name="Input 3 3 5 4" xfId="29185"/>
    <cellStyle name="Input 3 3 5 5" xfId="12764"/>
    <cellStyle name="Input 3 3 6" xfId="1470"/>
    <cellStyle name="Input 3 3 6 2" xfId="7673"/>
    <cellStyle name="Input 3 3 6 2 2" xfId="31500"/>
    <cellStyle name="Input 3 3 6 2 3" xfId="42539"/>
    <cellStyle name="Input 3 3 6 2 4" xfId="19586"/>
    <cellStyle name="Input 3 3 6 3" xfId="25439"/>
    <cellStyle name="Input 3 3 6 4" xfId="36337"/>
    <cellStyle name="Input 3 3 6 5" xfId="13384"/>
    <cellStyle name="Input 3 3 7" xfId="3038"/>
    <cellStyle name="Input 3 3 7 2" xfId="9020"/>
    <cellStyle name="Input 3 3 7 2 2" xfId="32847"/>
    <cellStyle name="Input 3 3 7 2 3" xfId="43886"/>
    <cellStyle name="Input 3 3 7 2 4" xfId="20933"/>
    <cellStyle name="Input 3 3 7 3" xfId="26962"/>
    <cellStyle name="Input 3 3 7 4" xfId="37905"/>
    <cellStyle name="Input 3 3 7 5" xfId="14952"/>
    <cellStyle name="Input 3 3 8" xfId="3281"/>
    <cellStyle name="Input 3 3 8 2" xfId="9230"/>
    <cellStyle name="Input 3 3 8 2 2" xfId="33057"/>
    <cellStyle name="Input 3 3 8 2 3" xfId="44096"/>
    <cellStyle name="Input 3 3 8 2 4" xfId="21143"/>
    <cellStyle name="Input 3 3 8 3" xfId="27202"/>
    <cellStyle name="Input 3 3 8 4" xfId="38148"/>
    <cellStyle name="Input 3 3 8 5" xfId="15195"/>
    <cellStyle name="Input 3 3 9" xfId="3528"/>
    <cellStyle name="Input 3 3 9 2" xfId="9445"/>
    <cellStyle name="Input 3 3 9 2 2" xfId="33272"/>
    <cellStyle name="Input 3 3 9 2 3" xfId="44311"/>
    <cellStyle name="Input 3 3 9 2 4" xfId="21358"/>
    <cellStyle name="Input 3 3 9 3" xfId="27444"/>
    <cellStyle name="Input 3 3 9 4" xfId="38395"/>
    <cellStyle name="Input 3 3 9 5" xfId="15442"/>
    <cellStyle name="Input 3 4" xfId="384"/>
    <cellStyle name="Input 3 4 10" xfId="3784"/>
    <cellStyle name="Input 3 4 10 2" xfId="9666"/>
    <cellStyle name="Input 3 4 10 2 2" xfId="33493"/>
    <cellStyle name="Input 3 4 10 2 3" xfId="44532"/>
    <cellStyle name="Input 3 4 10 2 4" xfId="21579"/>
    <cellStyle name="Input 3 4 10 3" xfId="27696"/>
    <cellStyle name="Input 3 4 10 4" xfId="38651"/>
    <cellStyle name="Input 3 4 10 5" xfId="15698"/>
    <cellStyle name="Input 3 4 11" xfId="4028"/>
    <cellStyle name="Input 3 4 11 2" xfId="9877"/>
    <cellStyle name="Input 3 4 11 2 2" xfId="33704"/>
    <cellStyle name="Input 3 4 11 2 3" xfId="44743"/>
    <cellStyle name="Input 3 4 11 2 4" xfId="21790"/>
    <cellStyle name="Input 3 4 11 3" xfId="27935"/>
    <cellStyle name="Input 3 4 11 4" xfId="38895"/>
    <cellStyle name="Input 3 4 11 5" xfId="15942"/>
    <cellStyle name="Input 3 4 12" xfId="4271"/>
    <cellStyle name="Input 3 4 12 2" xfId="10087"/>
    <cellStyle name="Input 3 4 12 2 2" xfId="33914"/>
    <cellStyle name="Input 3 4 12 2 3" xfId="44953"/>
    <cellStyle name="Input 3 4 12 2 4" xfId="22000"/>
    <cellStyle name="Input 3 4 12 3" xfId="28173"/>
    <cellStyle name="Input 3 4 12 4" xfId="39138"/>
    <cellStyle name="Input 3 4 12 5" xfId="16185"/>
    <cellStyle name="Input 3 4 13" xfId="4936"/>
    <cellStyle name="Input 3 4 13 2" xfId="10661"/>
    <cellStyle name="Input 3 4 13 2 2" xfId="34488"/>
    <cellStyle name="Input 3 4 13 2 3" xfId="45527"/>
    <cellStyle name="Input 3 4 13 2 4" xfId="22574"/>
    <cellStyle name="Input 3 4 13 3" xfId="28821"/>
    <cellStyle name="Input 3 4 13 4" xfId="39803"/>
    <cellStyle name="Input 3 4 13 5" xfId="16850"/>
    <cellStyle name="Input 3 4 14" xfId="5389"/>
    <cellStyle name="Input 3 4 14 2" xfId="11051"/>
    <cellStyle name="Input 3 4 14 2 2" xfId="34878"/>
    <cellStyle name="Input 3 4 14 2 3" xfId="45917"/>
    <cellStyle name="Input 3 4 14 2 4" xfId="22964"/>
    <cellStyle name="Input 3 4 14 3" xfId="29261"/>
    <cellStyle name="Input 3 4 14 4" xfId="40256"/>
    <cellStyle name="Input 3 4 14 5" xfId="17303"/>
    <cellStyle name="Input 3 4 15" xfId="870"/>
    <cellStyle name="Input 3 4 15 2" xfId="7171"/>
    <cellStyle name="Input 3 4 15 2 2" xfId="30998"/>
    <cellStyle name="Input 3 4 15 2 3" xfId="42037"/>
    <cellStyle name="Input 3 4 15 2 4" xfId="19084"/>
    <cellStyle name="Input 3 4 15 3" xfId="24860"/>
    <cellStyle name="Input 3 4 15 4" xfId="26742"/>
    <cellStyle name="Input 3 4 15 5" xfId="12784"/>
    <cellStyle name="Input 3 4 16" xfId="6589"/>
    <cellStyle name="Input 3 4 16 2" xfId="12091"/>
    <cellStyle name="Input 3 4 16 2 2" xfId="35918"/>
    <cellStyle name="Input 3 4 16 2 3" xfId="46957"/>
    <cellStyle name="Input 3 4 16 2 4" xfId="24004"/>
    <cellStyle name="Input 3 4 16 3" xfId="30424"/>
    <cellStyle name="Input 3 4 16 4" xfId="41456"/>
    <cellStyle name="Input 3 4 16 5" xfId="18503"/>
    <cellStyle name="Input 3 4 17" xfId="631"/>
    <cellStyle name="Input 3 4 17 2" xfId="6938"/>
    <cellStyle name="Input 3 4 17 2 2" xfId="30765"/>
    <cellStyle name="Input 3 4 17 2 3" xfId="41804"/>
    <cellStyle name="Input 3 4 17 2 4" xfId="18851"/>
    <cellStyle name="Input 3 4 17 3" xfId="24622"/>
    <cellStyle name="Input 3 4 17 4" xfId="28839"/>
    <cellStyle name="Input 3 4 17 5" xfId="12545"/>
    <cellStyle name="Input 3 4 18" xfId="24381"/>
    <cellStyle name="Input 3 4 19" xfId="28199"/>
    <cellStyle name="Input 3 4 2" xfId="426"/>
    <cellStyle name="Input 3 4 2 10" xfId="2182"/>
    <cellStyle name="Input 3 4 2 10 2" xfId="8284"/>
    <cellStyle name="Input 3 4 2 10 2 2" xfId="32111"/>
    <cellStyle name="Input 3 4 2 10 2 3" xfId="43150"/>
    <cellStyle name="Input 3 4 2 10 2 4" xfId="20197"/>
    <cellStyle name="Input 3 4 2 10 3" xfId="26128"/>
    <cellStyle name="Input 3 4 2 10 4" xfId="37049"/>
    <cellStyle name="Input 3 4 2 10 5" xfId="14096"/>
    <cellStyle name="Input 3 4 2 11" xfId="2396"/>
    <cellStyle name="Input 3 4 2 11 2" xfId="8470"/>
    <cellStyle name="Input 3 4 2 11 2 2" xfId="32297"/>
    <cellStyle name="Input 3 4 2 11 2 3" xfId="43336"/>
    <cellStyle name="Input 3 4 2 11 2 4" xfId="20383"/>
    <cellStyle name="Input 3 4 2 11 3" xfId="26336"/>
    <cellStyle name="Input 3 4 2 11 4" xfId="37263"/>
    <cellStyle name="Input 3 4 2 11 5" xfId="14310"/>
    <cellStyle name="Input 3 4 2 12" xfId="2619"/>
    <cellStyle name="Input 3 4 2 12 2" xfId="8660"/>
    <cellStyle name="Input 3 4 2 12 2 2" xfId="32487"/>
    <cellStyle name="Input 3 4 2 12 2 3" xfId="43526"/>
    <cellStyle name="Input 3 4 2 12 2 4" xfId="20573"/>
    <cellStyle name="Input 3 4 2 12 3" xfId="26554"/>
    <cellStyle name="Input 3 4 2 12 4" xfId="37486"/>
    <cellStyle name="Input 3 4 2 12 5" xfId="14533"/>
    <cellStyle name="Input 3 4 2 13" xfId="2820"/>
    <cellStyle name="Input 3 4 2 13 2" xfId="8834"/>
    <cellStyle name="Input 3 4 2 13 2 2" xfId="32661"/>
    <cellStyle name="Input 3 4 2 13 2 3" xfId="43700"/>
    <cellStyle name="Input 3 4 2 13 2 4" xfId="20747"/>
    <cellStyle name="Input 3 4 2 13 3" xfId="26749"/>
    <cellStyle name="Input 3 4 2 13 4" xfId="37687"/>
    <cellStyle name="Input 3 4 2 13 5" xfId="14734"/>
    <cellStyle name="Input 3 4 2 14" xfId="3088"/>
    <cellStyle name="Input 3 4 2 14 2" xfId="9063"/>
    <cellStyle name="Input 3 4 2 14 2 2" xfId="32890"/>
    <cellStyle name="Input 3 4 2 14 2 3" xfId="43929"/>
    <cellStyle name="Input 3 4 2 14 2 4" xfId="20976"/>
    <cellStyle name="Input 3 4 2 14 3" xfId="27012"/>
    <cellStyle name="Input 3 4 2 14 4" xfId="37955"/>
    <cellStyle name="Input 3 4 2 14 5" xfId="15002"/>
    <cellStyle name="Input 3 4 2 15" xfId="3332"/>
    <cellStyle name="Input 3 4 2 15 2" xfId="9275"/>
    <cellStyle name="Input 3 4 2 15 2 2" xfId="33102"/>
    <cellStyle name="Input 3 4 2 15 2 3" xfId="44141"/>
    <cellStyle name="Input 3 4 2 15 2 4" xfId="21188"/>
    <cellStyle name="Input 3 4 2 15 3" xfId="27253"/>
    <cellStyle name="Input 3 4 2 15 4" xfId="38199"/>
    <cellStyle name="Input 3 4 2 15 5" xfId="15246"/>
    <cellStyle name="Input 3 4 2 16" xfId="3577"/>
    <cellStyle name="Input 3 4 2 16 2" xfId="9488"/>
    <cellStyle name="Input 3 4 2 16 2 2" xfId="33315"/>
    <cellStyle name="Input 3 4 2 16 2 3" xfId="44354"/>
    <cellStyle name="Input 3 4 2 16 2 4" xfId="21401"/>
    <cellStyle name="Input 3 4 2 16 3" xfId="27493"/>
    <cellStyle name="Input 3 4 2 16 4" xfId="38444"/>
    <cellStyle name="Input 3 4 2 16 5" xfId="15491"/>
    <cellStyle name="Input 3 4 2 17" xfId="3825"/>
    <cellStyle name="Input 3 4 2 17 2" xfId="9702"/>
    <cellStyle name="Input 3 4 2 17 2 2" xfId="33529"/>
    <cellStyle name="Input 3 4 2 17 2 3" xfId="44568"/>
    <cellStyle name="Input 3 4 2 17 2 4" xfId="21615"/>
    <cellStyle name="Input 3 4 2 17 3" xfId="27737"/>
    <cellStyle name="Input 3 4 2 17 4" xfId="38692"/>
    <cellStyle name="Input 3 4 2 17 5" xfId="15739"/>
    <cellStyle name="Input 3 4 2 18" xfId="4069"/>
    <cellStyle name="Input 3 4 2 18 2" xfId="9913"/>
    <cellStyle name="Input 3 4 2 18 2 2" xfId="33740"/>
    <cellStyle name="Input 3 4 2 18 2 3" xfId="44779"/>
    <cellStyle name="Input 3 4 2 18 2 4" xfId="21826"/>
    <cellStyle name="Input 3 4 2 18 3" xfId="27976"/>
    <cellStyle name="Input 3 4 2 18 4" xfId="38936"/>
    <cellStyle name="Input 3 4 2 18 5" xfId="15983"/>
    <cellStyle name="Input 3 4 2 19" xfId="4311"/>
    <cellStyle name="Input 3 4 2 19 2" xfId="10123"/>
    <cellStyle name="Input 3 4 2 19 2 2" xfId="33950"/>
    <cellStyle name="Input 3 4 2 19 2 3" xfId="44989"/>
    <cellStyle name="Input 3 4 2 19 2 4" xfId="22036"/>
    <cellStyle name="Input 3 4 2 19 3" xfId="28213"/>
    <cellStyle name="Input 3 4 2 19 4" xfId="39178"/>
    <cellStyle name="Input 3 4 2 19 5" xfId="16225"/>
    <cellStyle name="Input 3 4 2 2" xfId="547"/>
    <cellStyle name="Input 3 4 2 2 10" xfId="2941"/>
    <cellStyle name="Input 3 4 2 2 10 2" xfId="8938"/>
    <cellStyle name="Input 3 4 2 2 10 2 2" xfId="32765"/>
    <cellStyle name="Input 3 4 2 2 10 2 3" xfId="43804"/>
    <cellStyle name="Input 3 4 2 2 10 2 4" xfId="20851"/>
    <cellStyle name="Input 3 4 2 2 10 3" xfId="26866"/>
    <cellStyle name="Input 3 4 2 2 10 4" xfId="37808"/>
    <cellStyle name="Input 3 4 2 2 10 5" xfId="14855"/>
    <cellStyle name="Input 3 4 2 2 11" xfId="3209"/>
    <cellStyle name="Input 3 4 2 2 11 2" xfId="9167"/>
    <cellStyle name="Input 3 4 2 2 11 2 2" xfId="32994"/>
    <cellStyle name="Input 3 4 2 2 11 2 3" xfId="44033"/>
    <cellStyle name="Input 3 4 2 2 11 2 4" xfId="21080"/>
    <cellStyle name="Input 3 4 2 2 11 3" xfId="27131"/>
    <cellStyle name="Input 3 4 2 2 11 4" xfId="38076"/>
    <cellStyle name="Input 3 4 2 2 11 5" xfId="15123"/>
    <cellStyle name="Input 3 4 2 2 12" xfId="3453"/>
    <cellStyle name="Input 3 4 2 2 12 2" xfId="9379"/>
    <cellStyle name="Input 3 4 2 2 12 2 2" xfId="33206"/>
    <cellStyle name="Input 3 4 2 2 12 2 3" xfId="44245"/>
    <cellStyle name="Input 3 4 2 2 12 2 4" xfId="21292"/>
    <cellStyle name="Input 3 4 2 2 12 3" xfId="27370"/>
    <cellStyle name="Input 3 4 2 2 12 4" xfId="38320"/>
    <cellStyle name="Input 3 4 2 2 12 5" xfId="15367"/>
    <cellStyle name="Input 3 4 2 2 13" xfId="3698"/>
    <cellStyle name="Input 3 4 2 2 13 2" xfId="9592"/>
    <cellStyle name="Input 3 4 2 2 13 2 2" xfId="33419"/>
    <cellStyle name="Input 3 4 2 2 13 2 3" xfId="44458"/>
    <cellStyle name="Input 3 4 2 2 13 2 4" xfId="21505"/>
    <cellStyle name="Input 3 4 2 2 13 3" xfId="27611"/>
    <cellStyle name="Input 3 4 2 2 13 4" xfId="38565"/>
    <cellStyle name="Input 3 4 2 2 13 5" xfId="15612"/>
    <cellStyle name="Input 3 4 2 2 14" xfId="3946"/>
    <cellStyle name="Input 3 4 2 2 14 2" xfId="9806"/>
    <cellStyle name="Input 3 4 2 2 14 2 2" xfId="33633"/>
    <cellStyle name="Input 3 4 2 2 14 2 3" xfId="44672"/>
    <cellStyle name="Input 3 4 2 2 14 2 4" xfId="21719"/>
    <cellStyle name="Input 3 4 2 2 14 3" xfId="27854"/>
    <cellStyle name="Input 3 4 2 2 14 4" xfId="38813"/>
    <cellStyle name="Input 3 4 2 2 14 5" xfId="15860"/>
    <cellStyle name="Input 3 4 2 2 15" xfId="4190"/>
    <cellStyle name="Input 3 4 2 2 15 2" xfId="10017"/>
    <cellStyle name="Input 3 4 2 2 15 2 2" xfId="33844"/>
    <cellStyle name="Input 3 4 2 2 15 2 3" xfId="44883"/>
    <cellStyle name="Input 3 4 2 2 15 2 4" xfId="21930"/>
    <cellStyle name="Input 3 4 2 2 15 3" xfId="28093"/>
    <cellStyle name="Input 3 4 2 2 15 4" xfId="39057"/>
    <cellStyle name="Input 3 4 2 2 15 5" xfId="16104"/>
    <cellStyle name="Input 3 4 2 2 16" xfId="4432"/>
    <cellStyle name="Input 3 4 2 2 16 2" xfId="10227"/>
    <cellStyle name="Input 3 4 2 2 16 2 2" xfId="34054"/>
    <cellStyle name="Input 3 4 2 2 16 2 3" xfId="45093"/>
    <cellStyle name="Input 3 4 2 2 16 2 4" xfId="22140"/>
    <cellStyle name="Input 3 4 2 2 16 3" xfId="28330"/>
    <cellStyle name="Input 3 4 2 2 16 4" xfId="39299"/>
    <cellStyle name="Input 3 4 2 2 16 5" xfId="16346"/>
    <cellStyle name="Input 3 4 2 2 17" xfId="4653"/>
    <cellStyle name="Input 3 4 2 2 17 2" xfId="10414"/>
    <cellStyle name="Input 3 4 2 2 17 2 2" xfId="34241"/>
    <cellStyle name="Input 3 4 2 2 17 2 3" xfId="45280"/>
    <cellStyle name="Input 3 4 2 2 17 2 4" xfId="22327"/>
    <cellStyle name="Input 3 4 2 2 17 3" xfId="28545"/>
    <cellStyle name="Input 3 4 2 2 17 4" xfId="39520"/>
    <cellStyle name="Input 3 4 2 2 17 5" xfId="16567"/>
    <cellStyle name="Input 3 4 2 2 18" xfId="4863"/>
    <cellStyle name="Input 3 4 2 2 18 2" xfId="10597"/>
    <cellStyle name="Input 3 4 2 2 18 2 2" xfId="34424"/>
    <cellStyle name="Input 3 4 2 2 18 2 3" xfId="45463"/>
    <cellStyle name="Input 3 4 2 2 18 2 4" xfId="22510"/>
    <cellStyle name="Input 3 4 2 2 18 3" xfId="28749"/>
    <cellStyle name="Input 3 4 2 2 18 4" xfId="39730"/>
    <cellStyle name="Input 3 4 2 2 18 5" xfId="16777"/>
    <cellStyle name="Input 3 4 2 2 19" xfId="5098"/>
    <cellStyle name="Input 3 4 2 2 19 2" xfId="10802"/>
    <cellStyle name="Input 3 4 2 2 19 2 2" xfId="34629"/>
    <cellStyle name="Input 3 4 2 2 19 2 3" xfId="45668"/>
    <cellStyle name="Input 3 4 2 2 19 2 4" xfId="22715"/>
    <cellStyle name="Input 3 4 2 2 19 3" xfId="28979"/>
    <cellStyle name="Input 3 4 2 2 19 4" xfId="39965"/>
    <cellStyle name="Input 3 4 2 2 19 5" xfId="17012"/>
    <cellStyle name="Input 3 4 2 2 2" xfId="1191"/>
    <cellStyle name="Input 3 4 2 2 2 2" xfId="7429"/>
    <cellStyle name="Input 3 4 2 2 2 2 2" xfId="31256"/>
    <cellStyle name="Input 3 4 2 2 2 2 3" xfId="42295"/>
    <cellStyle name="Input 3 4 2 2 2 2 4" xfId="19342"/>
    <cellStyle name="Input 3 4 2 2 2 3" xfId="25168"/>
    <cellStyle name="Input 3 4 2 2 2 4" xfId="24309"/>
    <cellStyle name="Input 3 4 2 2 2 5" xfId="13105"/>
    <cellStyle name="Input 3 4 2 2 20" xfId="5319"/>
    <cellStyle name="Input 3 4 2 2 20 2" xfId="10989"/>
    <cellStyle name="Input 3 4 2 2 20 2 2" xfId="34816"/>
    <cellStyle name="Input 3 4 2 2 20 2 3" xfId="45855"/>
    <cellStyle name="Input 3 4 2 2 20 2 4" xfId="22902"/>
    <cellStyle name="Input 3 4 2 2 20 3" xfId="29192"/>
    <cellStyle name="Input 3 4 2 2 20 4" xfId="40186"/>
    <cellStyle name="Input 3 4 2 2 20 5" xfId="17233"/>
    <cellStyle name="Input 3 4 2 2 21" xfId="5552"/>
    <cellStyle name="Input 3 4 2 2 21 2" xfId="11192"/>
    <cellStyle name="Input 3 4 2 2 21 2 2" xfId="35019"/>
    <cellStyle name="Input 3 4 2 2 21 2 3" xfId="46058"/>
    <cellStyle name="Input 3 4 2 2 21 2 4" xfId="23105"/>
    <cellStyle name="Input 3 4 2 2 21 3" xfId="29419"/>
    <cellStyle name="Input 3 4 2 2 21 4" xfId="40419"/>
    <cellStyle name="Input 3 4 2 2 21 5" xfId="17466"/>
    <cellStyle name="Input 3 4 2 2 22" xfId="5785"/>
    <cellStyle name="Input 3 4 2 2 22 2" xfId="11393"/>
    <cellStyle name="Input 3 4 2 2 22 2 2" xfId="35220"/>
    <cellStyle name="Input 3 4 2 2 22 2 3" xfId="46259"/>
    <cellStyle name="Input 3 4 2 2 22 2 4" xfId="23306"/>
    <cellStyle name="Input 3 4 2 2 22 3" xfId="29645"/>
    <cellStyle name="Input 3 4 2 2 22 4" xfId="40652"/>
    <cellStyle name="Input 3 4 2 2 22 5" xfId="17699"/>
    <cellStyle name="Input 3 4 2 2 23" xfId="6002"/>
    <cellStyle name="Input 3 4 2 2 23 2" xfId="11577"/>
    <cellStyle name="Input 3 4 2 2 23 2 2" xfId="35404"/>
    <cellStyle name="Input 3 4 2 2 23 2 3" xfId="46443"/>
    <cellStyle name="Input 3 4 2 2 23 2 4" xfId="23490"/>
    <cellStyle name="Input 3 4 2 2 23 3" xfId="29855"/>
    <cellStyle name="Input 3 4 2 2 23 4" xfId="40869"/>
    <cellStyle name="Input 3 4 2 2 23 5" xfId="17916"/>
    <cellStyle name="Input 3 4 2 2 24" xfId="6210"/>
    <cellStyle name="Input 3 4 2 2 24 2" xfId="11758"/>
    <cellStyle name="Input 3 4 2 2 24 2 2" xfId="35585"/>
    <cellStyle name="Input 3 4 2 2 24 2 3" xfId="46624"/>
    <cellStyle name="Input 3 4 2 2 24 2 4" xfId="23671"/>
    <cellStyle name="Input 3 4 2 2 24 3" xfId="30056"/>
    <cellStyle name="Input 3 4 2 2 24 4" xfId="41077"/>
    <cellStyle name="Input 3 4 2 2 24 5" xfId="18124"/>
    <cellStyle name="Input 3 4 2 2 25" xfId="6430"/>
    <cellStyle name="Input 3 4 2 2 25 2" xfId="11950"/>
    <cellStyle name="Input 3 4 2 2 25 2 2" xfId="35777"/>
    <cellStyle name="Input 3 4 2 2 25 2 3" xfId="46816"/>
    <cellStyle name="Input 3 4 2 2 25 2 4" xfId="23863"/>
    <cellStyle name="Input 3 4 2 2 25 3" xfId="30269"/>
    <cellStyle name="Input 3 4 2 2 25 4" xfId="41297"/>
    <cellStyle name="Input 3 4 2 2 25 5" xfId="18344"/>
    <cellStyle name="Input 3 4 2 2 26" xfId="6656"/>
    <cellStyle name="Input 3 4 2 2 26 2" xfId="12143"/>
    <cellStyle name="Input 3 4 2 2 26 2 2" xfId="35970"/>
    <cellStyle name="Input 3 4 2 2 26 2 3" xfId="47009"/>
    <cellStyle name="Input 3 4 2 2 26 2 4" xfId="24056"/>
    <cellStyle name="Input 3 4 2 2 26 3" xfId="30486"/>
    <cellStyle name="Input 3 4 2 2 26 4" xfId="41523"/>
    <cellStyle name="Input 3 4 2 2 26 5" xfId="18570"/>
    <cellStyle name="Input 3 4 2 2 27" xfId="771"/>
    <cellStyle name="Input 3 4 2 2 27 2" xfId="7078"/>
    <cellStyle name="Input 3 4 2 2 27 2 2" xfId="30905"/>
    <cellStyle name="Input 3 4 2 2 27 2 3" xfId="41944"/>
    <cellStyle name="Input 3 4 2 2 27 2 4" xfId="18991"/>
    <cellStyle name="Input 3 4 2 2 27 3" xfId="24762"/>
    <cellStyle name="Input 3 4 2 2 27 4" xfId="29168"/>
    <cellStyle name="Input 3 4 2 2 27 5" xfId="12685"/>
    <cellStyle name="Input 3 4 2 2 28" xfId="6861"/>
    <cellStyle name="Input 3 4 2 2 28 2" xfId="30688"/>
    <cellStyle name="Input 3 4 2 2 28 3" xfId="41727"/>
    <cellStyle name="Input 3 4 2 2 28 4" xfId="18774"/>
    <cellStyle name="Input 3 4 2 2 29" xfId="24539"/>
    <cellStyle name="Input 3 4 2 2 3" xfId="1404"/>
    <cellStyle name="Input 3 4 2 2 3 2" xfId="7614"/>
    <cellStyle name="Input 3 4 2 2 3 2 2" xfId="31441"/>
    <cellStyle name="Input 3 4 2 2 3 2 3" xfId="42480"/>
    <cellStyle name="Input 3 4 2 2 3 2 4" xfId="19527"/>
    <cellStyle name="Input 3 4 2 2 3 3" xfId="25374"/>
    <cellStyle name="Input 3 4 2 2 3 4" xfId="36271"/>
    <cellStyle name="Input 3 4 2 2 3 5" xfId="13318"/>
    <cellStyle name="Input 3 4 2 2 30" xfId="28067"/>
    <cellStyle name="Input 3 4 2 2 31" xfId="12461"/>
    <cellStyle name="Input 3 4 2 2 4" xfId="1636"/>
    <cellStyle name="Input 3 4 2 2 4 2" xfId="7812"/>
    <cellStyle name="Input 3 4 2 2 4 2 2" xfId="31639"/>
    <cellStyle name="Input 3 4 2 2 4 2 3" xfId="42678"/>
    <cellStyle name="Input 3 4 2 2 4 2 4" xfId="19725"/>
    <cellStyle name="Input 3 4 2 2 4 3" xfId="25598"/>
    <cellStyle name="Input 3 4 2 2 4 4" xfId="36503"/>
    <cellStyle name="Input 3 4 2 2 4 5" xfId="13550"/>
    <cellStyle name="Input 3 4 2 2 5" xfId="1847"/>
    <cellStyle name="Input 3 4 2 2 5 2" xfId="7996"/>
    <cellStyle name="Input 3 4 2 2 5 2 2" xfId="31823"/>
    <cellStyle name="Input 3 4 2 2 5 2 3" xfId="42862"/>
    <cellStyle name="Input 3 4 2 2 5 2 4" xfId="19909"/>
    <cellStyle name="Input 3 4 2 2 5 3" xfId="25802"/>
    <cellStyle name="Input 3 4 2 2 5 4" xfId="36714"/>
    <cellStyle name="Input 3 4 2 2 5 5" xfId="13761"/>
    <cellStyle name="Input 3 4 2 2 6" xfId="2078"/>
    <cellStyle name="Input 3 4 2 2 6 2" xfId="8197"/>
    <cellStyle name="Input 3 4 2 2 6 2 2" xfId="32024"/>
    <cellStyle name="Input 3 4 2 2 6 2 3" xfId="43063"/>
    <cellStyle name="Input 3 4 2 2 6 2 4" xfId="20110"/>
    <cellStyle name="Input 3 4 2 2 6 3" xfId="26027"/>
    <cellStyle name="Input 3 4 2 2 6 4" xfId="36945"/>
    <cellStyle name="Input 3 4 2 2 6 5" xfId="13992"/>
    <cellStyle name="Input 3 4 2 2 7" xfId="2303"/>
    <cellStyle name="Input 3 4 2 2 7 2" xfId="8388"/>
    <cellStyle name="Input 3 4 2 2 7 2 2" xfId="32215"/>
    <cellStyle name="Input 3 4 2 2 7 2 3" xfId="43254"/>
    <cellStyle name="Input 3 4 2 2 7 2 4" xfId="20301"/>
    <cellStyle name="Input 3 4 2 2 7 3" xfId="26244"/>
    <cellStyle name="Input 3 4 2 2 7 4" xfId="37170"/>
    <cellStyle name="Input 3 4 2 2 7 5" xfId="14217"/>
    <cellStyle name="Input 3 4 2 2 8" xfId="2517"/>
    <cellStyle name="Input 3 4 2 2 8 2" xfId="8574"/>
    <cellStyle name="Input 3 4 2 2 8 2 2" xfId="32401"/>
    <cellStyle name="Input 3 4 2 2 8 2 3" xfId="43440"/>
    <cellStyle name="Input 3 4 2 2 8 2 4" xfId="20487"/>
    <cellStyle name="Input 3 4 2 2 8 3" xfId="26453"/>
    <cellStyle name="Input 3 4 2 2 8 4" xfId="37384"/>
    <cellStyle name="Input 3 4 2 2 8 5" xfId="14431"/>
    <cellStyle name="Input 3 4 2 2 9" xfId="2735"/>
    <cellStyle name="Input 3 4 2 2 9 2" xfId="8758"/>
    <cellStyle name="Input 3 4 2 2 9 2 2" xfId="32585"/>
    <cellStyle name="Input 3 4 2 2 9 2 3" xfId="43624"/>
    <cellStyle name="Input 3 4 2 2 9 2 4" xfId="20671"/>
    <cellStyle name="Input 3 4 2 2 9 3" xfId="26665"/>
    <cellStyle name="Input 3 4 2 2 9 4" xfId="37602"/>
    <cellStyle name="Input 3 4 2 2 9 5" xfId="14649"/>
    <cellStyle name="Input 3 4 2 20" xfId="4532"/>
    <cellStyle name="Input 3 4 2 20 2" xfId="10310"/>
    <cellStyle name="Input 3 4 2 20 2 2" xfId="34137"/>
    <cellStyle name="Input 3 4 2 20 2 3" xfId="45176"/>
    <cellStyle name="Input 3 4 2 20 2 4" xfId="22223"/>
    <cellStyle name="Input 3 4 2 20 3" xfId="28428"/>
    <cellStyle name="Input 3 4 2 20 4" xfId="39399"/>
    <cellStyle name="Input 3 4 2 20 5" xfId="16446"/>
    <cellStyle name="Input 3 4 2 21" xfId="4742"/>
    <cellStyle name="Input 3 4 2 21 2" xfId="10493"/>
    <cellStyle name="Input 3 4 2 21 2 2" xfId="34320"/>
    <cellStyle name="Input 3 4 2 21 2 3" xfId="45359"/>
    <cellStyle name="Input 3 4 2 21 2 4" xfId="22406"/>
    <cellStyle name="Input 3 4 2 21 3" xfId="28632"/>
    <cellStyle name="Input 3 4 2 21 4" xfId="39609"/>
    <cellStyle name="Input 3 4 2 21 5" xfId="16656"/>
    <cellStyle name="Input 3 4 2 22" xfId="4977"/>
    <cellStyle name="Input 3 4 2 22 2" xfId="10698"/>
    <cellStyle name="Input 3 4 2 22 2 2" xfId="34525"/>
    <cellStyle name="Input 3 4 2 22 2 3" xfId="45564"/>
    <cellStyle name="Input 3 4 2 22 2 4" xfId="22611"/>
    <cellStyle name="Input 3 4 2 22 3" xfId="28861"/>
    <cellStyle name="Input 3 4 2 22 4" xfId="39844"/>
    <cellStyle name="Input 3 4 2 22 5" xfId="16891"/>
    <cellStyle name="Input 3 4 2 23" xfId="5198"/>
    <cellStyle name="Input 3 4 2 23 2" xfId="10885"/>
    <cellStyle name="Input 3 4 2 23 2 2" xfId="34712"/>
    <cellStyle name="Input 3 4 2 23 2 3" xfId="45751"/>
    <cellStyle name="Input 3 4 2 23 2 4" xfId="22798"/>
    <cellStyle name="Input 3 4 2 23 3" xfId="29075"/>
    <cellStyle name="Input 3 4 2 23 4" xfId="40065"/>
    <cellStyle name="Input 3 4 2 23 5" xfId="17112"/>
    <cellStyle name="Input 3 4 2 24" xfId="5431"/>
    <cellStyle name="Input 3 4 2 24 2" xfId="11088"/>
    <cellStyle name="Input 3 4 2 24 2 2" xfId="34915"/>
    <cellStyle name="Input 3 4 2 24 2 3" xfId="45954"/>
    <cellStyle name="Input 3 4 2 24 2 4" xfId="23001"/>
    <cellStyle name="Input 3 4 2 24 3" xfId="29302"/>
    <cellStyle name="Input 3 4 2 24 4" xfId="40298"/>
    <cellStyle name="Input 3 4 2 24 5" xfId="17345"/>
    <cellStyle name="Input 3 4 2 25" xfId="5664"/>
    <cellStyle name="Input 3 4 2 25 2" xfId="11289"/>
    <cellStyle name="Input 3 4 2 25 2 2" xfId="35116"/>
    <cellStyle name="Input 3 4 2 25 2 3" xfId="46155"/>
    <cellStyle name="Input 3 4 2 25 2 4" xfId="23202"/>
    <cellStyle name="Input 3 4 2 25 3" xfId="29528"/>
    <cellStyle name="Input 3 4 2 25 4" xfId="40531"/>
    <cellStyle name="Input 3 4 2 25 5" xfId="17578"/>
    <cellStyle name="Input 3 4 2 26" xfId="5881"/>
    <cellStyle name="Input 3 4 2 26 2" xfId="11473"/>
    <cellStyle name="Input 3 4 2 26 2 2" xfId="35300"/>
    <cellStyle name="Input 3 4 2 26 2 3" xfId="46339"/>
    <cellStyle name="Input 3 4 2 26 2 4" xfId="23386"/>
    <cellStyle name="Input 3 4 2 26 3" xfId="29739"/>
    <cellStyle name="Input 3 4 2 26 4" xfId="40748"/>
    <cellStyle name="Input 3 4 2 26 5" xfId="17795"/>
    <cellStyle name="Input 3 4 2 27" xfId="6089"/>
    <cellStyle name="Input 3 4 2 27 2" xfId="11654"/>
    <cellStyle name="Input 3 4 2 27 2 2" xfId="35481"/>
    <cellStyle name="Input 3 4 2 27 2 3" xfId="46520"/>
    <cellStyle name="Input 3 4 2 27 2 4" xfId="23567"/>
    <cellStyle name="Input 3 4 2 27 3" xfId="29940"/>
    <cellStyle name="Input 3 4 2 27 4" xfId="40956"/>
    <cellStyle name="Input 3 4 2 27 5" xfId="18003"/>
    <cellStyle name="Input 3 4 2 28" xfId="6309"/>
    <cellStyle name="Input 3 4 2 28 2" xfId="11846"/>
    <cellStyle name="Input 3 4 2 28 2 2" xfId="35673"/>
    <cellStyle name="Input 3 4 2 28 2 3" xfId="46712"/>
    <cellStyle name="Input 3 4 2 28 2 4" xfId="23759"/>
    <cellStyle name="Input 3 4 2 28 3" xfId="30153"/>
    <cellStyle name="Input 3 4 2 28 4" xfId="41176"/>
    <cellStyle name="Input 3 4 2 28 5" xfId="18223"/>
    <cellStyle name="Input 3 4 2 29" xfId="6544"/>
    <cellStyle name="Input 3 4 2 29 2" xfId="12048"/>
    <cellStyle name="Input 3 4 2 29 2 2" xfId="35875"/>
    <cellStyle name="Input 3 4 2 29 2 3" xfId="46914"/>
    <cellStyle name="Input 3 4 2 29 2 4" xfId="23961"/>
    <cellStyle name="Input 3 4 2 29 3" xfId="30379"/>
    <cellStyle name="Input 3 4 2 29 4" xfId="41411"/>
    <cellStyle name="Input 3 4 2 29 5" xfId="18458"/>
    <cellStyle name="Input 3 4 2 3" xfId="592"/>
    <cellStyle name="Input 3 4 2 3 10" xfId="2986"/>
    <cellStyle name="Input 3 4 2 3 10 2" xfId="8978"/>
    <cellStyle name="Input 3 4 2 3 10 2 2" xfId="32805"/>
    <cellStyle name="Input 3 4 2 3 10 2 3" xfId="43844"/>
    <cellStyle name="Input 3 4 2 3 10 2 4" xfId="20891"/>
    <cellStyle name="Input 3 4 2 3 10 3" xfId="26910"/>
    <cellStyle name="Input 3 4 2 3 10 4" xfId="37853"/>
    <cellStyle name="Input 3 4 2 3 10 5" xfId="14900"/>
    <cellStyle name="Input 3 4 2 3 11" xfId="3254"/>
    <cellStyle name="Input 3 4 2 3 11 2" xfId="9207"/>
    <cellStyle name="Input 3 4 2 3 11 2 2" xfId="33034"/>
    <cellStyle name="Input 3 4 2 3 11 2 3" xfId="44073"/>
    <cellStyle name="Input 3 4 2 3 11 2 4" xfId="21120"/>
    <cellStyle name="Input 3 4 2 3 11 3" xfId="27175"/>
    <cellStyle name="Input 3 4 2 3 11 4" xfId="38121"/>
    <cellStyle name="Input 3 4 2 3 11 5" xfId="15168"/>
    <cellStyle name="Input 3 4 2 3 12" xfId="3498"/>
    <cellStyle name="Input 3 4 2 3 12 2" xfId="9419"/>
    <cellStyle name="Input 3 4 2 3 12 2 2" xfId="33246"/>
    <cellStyle name="Input 3 4 2 3 12 2 3" xfId="44285"/>
    <cellStyle name="Input 3 4 2 3 12 2 4" xfId="21332"/>
    <cellStyle name="Input 3 4 2 3 12 3" xfId="27414"/>
    <cellStyle name="Input 3 4 2 3 12 4" xfId="38365"/>
    <cellStyle name="Input 3 4 2 3 12 5" xfId="15412"/>
    <cellStyle name="Input 3 4 2 3 13" xfId="3743"/>
    <cellStyle name="Input 3 4 2 3 13 2" xfId="9632"/>
    <cellStyle name="Input 3 4 2 3 13 2 2" xfId="33459"/>
    <cellStyle name="Input 3 4 2 3 13 2 3" xfId="44498"/>
    <cellStyle name="Input 3 4 2 3 13 2 4" xfId="21545"/>
    <cellStyle name="Input 3 4 2 3 13 3" xfId="27655"/>
    <cellStyle name="Input 3 4 2 3 13 4" xfId="38610"/>
    <cellStyle name="Input 3 4 2 3 13 5" xfId="15657"/>
    <cellStyle name="Input 3 4 2 3 14" xfId="3991"/>
    <cellStyle name="Input 3 4 2 3 14 2" xfId="9846"/>
    <cellStyle name="Input 3 4 2 3 14 2 2" xfId="33673"/>
    <cellStyle name="Input 3 4 2 3 14 2 3" xfId="44712"/>
    <cellStyle name="Input 3 4 2 3 14 2 4" xfId="21759"/>
    <cellStyle name="Input 3 4 2 3 14 3" xfId="27898"/>
    <cellStyle name="Input 3 4 2 3 14 4" xfId="38858"/>
    <cellStyle name="Input 3 4 2 3 14 5" xfId="15905"/>
    <cellStyle name="Input 3 4 2 3 15" xfId="4235"/>
    <cellStyle name="Input 3 4 2 3 15 2" xfId="10057"/>
    <cellStyle name="Input 3 4 2 3 15 2 2" xfId="33884"/>
    <cellStyle name="Input 3 4 2 3 15 2 3" xfId="44923"/>
    <cellStyle name="Input 3 4 2 3 15 2 4" xfId="21970"/>
    <cellStyle name="Input 3 4 2 3 15 3" xfId="28137"/>
    <cellStyle name="Input 3 4 2 3 15 4" xfId="39102"/>
    <cellStyle name="Input 3 4 2 3 15 5" xfId="16149"/>
    <cellStyle name="Input 3 4 2 3 16" xfId="4477"/>
    <cellStyle name="Input 3 4 2 3 16 2" xfId="10267"/>
    <cellStyle name="Input 3 4 2 3 16 2 2" xfId="34094"/>
    <cellStyle name="Input 3 4 2 3 16 2 3" xfId="45133"/>
    <cellStyle name="Input 3 4 2 3 16 2 4" xfId="22180"/>
    <cellStyle name="Input 3 4 2 3 16 3" xfId="28374"/>
    <cellStyle name="Input 3 4 2 3 16 4" xfId="39344"/>
    <cellStyle name="Input 3 4 2 3 16 5" xfId="16391"/>
    <cellStyle name="Input 3 4 2 3 17" xfId="4698"/>
    <cellStyle name="Input 3 4 2 3 17 2" xfId="10454"/>
    <cellStyle name="Input 3 4 2 3 17 2 2" xfId="34281"/>
    <cellStyle name="Input 3 4 2 3 17 2 3" xfId="45320"/>
    <cellStyle name="Input 3 4 2 3 17 2 4" xfId="22367"/>
    <cellStyle name="Input 3 4 2 3 17 3" xfId="28589"/>
    <cellStyle name="Input 3 4 2 3 17 4" xfId="39565"/>
    <cellStyle name="Input 3 4 2 3 17 5" xfId="16612"/>
    <cellStyle name="Input 3 4 2 3 18" xfId="4908"/>
    <cellStyle name="Input 3 4 2 3 18 2" xfId="10637"/>
    <cellStyle name="Input 3 4 2 3 18 2 2" xfId="34464"/>
    <cellStyle name="Input 3 4 2 3 18 2 3" xfId="45503"/>
    <cellStyle name="Input 3 4 2 3 18 2 4" xfId="22550"/>
    <cellStyle name="Input 3 4 2 3 18 3" xfId="28793"/>
    <cellStyle name="Input 3 4 2 3 18 4" xfId="39775"/>
    <cellStyle name="Input 3 4 2 3 18 5" xfId="16822"/>
    <cellStyle name="Input 3 4 2 3 19" xfId="5143"/>
    <cellStyle name="Input 3 4 2 3 19 2" xfId="10842"/>
    <cellStyle name="Input 3 4 2 3 19 2 2" xfId="34669"/>
    <cellStyle name="Input 3 4 2 3 19 2 3" xfId="45708"/>
    <cellStyle name="Input 3 4 2 3 19 2 4" xfId="22755"/>
    <cellStyle name="Input 3 4 2 3 19 3" xfId="29023"/>
    <cellStyle name="Input 3 4 2 3 19 4" xfId="40010"/>
    <cellStyle name="Input 3 4 2 3 19 5" xfId="17057"/>
    <cellStyle name="Input 3 4 2 3 2" xfId="1236"/>
    <cellStyle name="Input 3 4 2 3 2 2" xfId="7469"/>
    <cellStyle name="Input 3 4 2 3 2 2 2" xfId="31296"/>
    <cellStyle name="Input 3 4 2 3 2 2 3" xfId="42335"/>
    <cellStyle name="Input 3 4 2 3 2 2 4" xfId="19382"/>
    <cellStyle name="Input 3 4 2 3 2 3" xfId="25212"/>
    <cellStyle name="Input 3 4 2 3 2 4" xfId="24242"/>
    <cellStyle name="Input 3 4 2 3 2 5" xfId="13150"/>
    <cellStyle name="Input 3 4 2 3 20" xfId="5364"/>
    <cellStyle name="Input 3 4 2 3 20 2" xfId="11029"/>
    <cellStyle name="Input 3 4 2 3 20 2 2" xfId="34856"/>
    <cellStyle name="Input 3 4 2 3 20 2 3" xfId="45895"/>
    <cellStyle name="Input 3 4 2 3 20 2 4" xfId="22942"/>
    <cellStyle name="Input 3 4 2 3 20 3" xfId="29236"/>
    <cellStyle name="Input 3 4 2 3 20 4" xfId="40231"/>
    <cellStyle name="Input 3 4 2 3 20 5" xfId="17278"/>
    <cellStyle name="Input 3 4 2 3 21" xfId="5597"/>
    <cellStyle name="Input 3 4 2 3 21 2" xfId="11232"/>
    <cellStyle name="Input 3 4 2 3 21 2 2" xfId="35059"/>
    <cellStyle name="Input 3 4 2 3 21 2 3" xfId="46098"/>
    <cellStyle name="Input 3 4 2 3 21 2 4" xfId="23145"/>
    <cellStyle name="Input 3 4 2 3 21 3" xfId="29463"/>
    <cellStyle name="Input 3 4 2 3 21 4" xfId="40464"/>
    <cellStyle name="Input 3 4 2 3 21 5" xfId="17511"/>
    <cellStyle name="Input 3 4 2 3 22" xfId="5830"/>
    <cellStyle name="Input 3 4 2 3 22 2" xfId="11433"/>
    <cellStyle name="Input 3 4 2 3 22 2 2" xfId="35260"/>
    <cellStyle name="Input 3 4 2 3 22 2 3" xfId="46299"/>
    <cellStyle name="Input 3 4 2 3 22 2 4" xfId="23346"/>
    <cellStyle name="Input 3 4 2 3 22 3" xfId="29689"/>
    <cellStyle name="Input 3 4 2 3 22 4" xfId="40697"/>
    <cellStyle name="Input 3 4 2 3 22 5" xfId="17744"/>
    <cellStyle name="Input 3 4 2 3 23" xfId="6047"/>
    <cellStyle name="Input 3 4 2 3 23 2" xfId="11617"/>
    <cellStyle name="Input 3 4 2 3 23 2 2" xfId="35444"/>
    <cellStyle name="Input 3 4 2 3 23 2 3" xfId="46483"/>
    <cellStyle name="Input 3 4 2 3 23 2 4" xfId="23530"/>
    <cellStyle name="Input 3 4 2 3 23 3" xfId="29899"/>
    <cellStyle name="Input 3 4 2 3 23 4" xfId="40914"/>
    <cellStyle name="Input 3 4 2 3 23 5" xfId="17961"/>
    <cellStyle name="Input 3 4 2 3 24" xfId="6255"/>
    <cellStyle name="Input 3 4 2 3 24 2" xfId="11798"/>
    <cellStyle name="Input 3 4 2 3 24 2 2" xfId="35625"/>
    <cellStyle name="Input 3 4 2 3 24 2 3" xfId="46664"/>
    <cellStyle name="Input 3 4 2 3 24 2 4" xfId="23711"/>
    <cellStyle name="Input 3 4 2 3 24 3" xfId="30100"/>
    <cellStyle name="Input 3 4 2 3 24 4" xfId="41122"/>
    <cellStyle name="Input 3 4 2 3 24 5" xfId="18169"/>
    <cellStyle name="Input 3 4 2 3 25" xfId="6475"/>
    <cellStyle name="Input 3 4 2 3 25 2" xfId="11990"/>
    <cellStyle name="Input 3 4 2 3 25 2 2" xfId="35817"/>
    <cellStyle name="Input 3 4 2 3 25 2 3" xfId="46856"/>
    <cellStyle name="Input 3 4 2 3 25 2 4" xfId="23903"/>
    <cellStyle name="Input 3 4 2 3 25 3" xfId="30313"/>
    <cellStyle name="Input 3 4 2 3 25 4" xfId="41342"/>
    <cellStyle name="Input 3 4 2 3 25 5" xfId="18389"/>
    <cellStyle name="Input 3 4 2 3 26" xfId="6701"/>
    <cellStyle name="Input 3 4 2 3 26 2" xfId="12183"/>
    <cellStyle name="Input 3 4 2 3 26 2 2" xfId="36010"/>
    <cellStyle name="Input 3 4 2 3 26 2 3" xfId="47049"/>
    <cellStyle name="Input 3 4 2 3 26 2 4" xfId="24096"/>
    <cellStyle name="Input 3 4 2 3 26 3" xfId="30530"/>
    <cellStyle name="Input 3 4 2 3 26 4" xfId="41568"/>
    <cellStyle name="Input 3 4 2 3 26 5" xfId="18615"/>
    <cellStyle name="Input 3 4 2 3 27" xfId="811"/>
    <cellStyle name="Input 3 4 2 3 27 2" xfId="7118"/>
    <cellStyle name="Input 3 4 2 3 27 2 2" xfId="30945"/>
    <cellStyle name="Input 3 4 2 3 27 2 3" xfId="41984"/>
    <cellStyle name="Input 3 4 2 3 27 2 4" xfId="19031"/>
    <cellStyle name="Input 3 4 2 3 27 3" xfId="24802"/>
    <cellStyle name="Input 3 4 2 3 27 4" xfId="29892"/>
    <cellStyle name="Input 3 4 2 3 27 5" xfId="12725"/>
    <cellStyle name="Input 3 4 2 3 28" xfId="6901"/>
    <cellStyle name="Input 3 4 2 3 28 2" xfId="30728"/>
    <cellStyle name="Input 3 4 2 3 28 3" xfId="41767"/>
    <cellStyle name="Input 3 4 2 3 28 4" xfId="18814"/>
    <cellStyle name="Input 3 4 2 3 29" xfId="24583"/>
    <cellStyle name="Input 3 4 2 3 3" xfId="1449"/>
    <cellStyle name="Input 3 4 2 3 3 2" xfId="7654"/>
    <cellStyle name="Input 3 4 2 3 3 2 2" xfId="31481"/>
    <cellStyle name="Input 3 4 2 3 3 2 3" xfId="42520"/>
    <cellStyle name="Input 3 4 2 3 3 2 4" xfId="19567"/>
    <cellStyle name="Input 3 4 2 3 3 3" xfId="25418"/>
    <cellStyle name="Input 3 4 2 3 3 4" xfId="36316"/>
    <cellStyle name="Input 3 4 2 3 3 5" xfId="13363"/>
    <cellStyle name="Input 3 4 2 3 30" xfId="27393"/>
    <cellStyle name="Input 3 4 2 3 31" xfId="12506"/>
    <cellStyle name="Input 3 4 2 3 4" xfId="1681"/>
    <cellStyle name="Input 3 4 2 3 4 2" xfId="7852"/>
    <cellStyle name="Input 3 4 2 3 4 2 2" xfId="31679"/>
    <cellStyle name="Input 3 4 2 3 4 2 3" xfId="42718"/>
    <cellStyle name="Input 3 4 2 3 4 2 4" xfId="19765"/>
    <cellStyle name="Input 3 4 2 3 4 3" xfId="25642"/>
    <cellStyle name="Input 3 4 2 3 4 4" xfId="36548"/>
    <cellStyle name="Input 3 4 2 3 4 5" xfId="13595"/>
    <cellStyle name="Input 3 4 2 3 5" xfId="1892"/>
    <cellStyle name="Input 3 4 2 3 5 2" xfId="8036"/>
    <cellStyle name="Input 3 4 2 3 5 2 2" xfId="31863"/>
    <cellStyle name="Input 3 4 2 3 5 2 3" xfId="42902"/>
    <cellStyle name="Input 3 4 2 3 5 2 4" xfId="19949"/>
    <cellStyle name="Input 3 4 2 3 5 3" xfId="25846"/>
    <cellStyle name="Input 3 4 2 3 5 4" xfId="36759"/>
    <cellStyle name="Input 3 4 2 3 5 5" xfId="13806"/>
    <cellStyle name="Input 3 4 2 3 6" xfId="2123"/>
    <cellStyle name="Input 3 4 2 3 6 2" xfId="8237"/>
    <cellStyle name="Input 3 4 2 3 6 2 2" xfId="32064"/>
    <cellStyle name="Input 3 4 2 3 6 2 3" xfId="43103"/>
    <cellStyle name="Input 3 4 2 3 6 2 4" xfId="20150"/>
    <cellStyle name="Input 3 4 2 3 6 3" xfId="26071"/>
    <cellStyle name="Input 3 4 2 3 6 4" xfId="36990"/>
    <cellStyle name="Input 3 4 2 3 6 5" xfId="14037"/>
    <cellStyle name="Input 3 4 2 3 7" xfId="2348"/>
    <cellStyle name="Input 3 4 2 3 7 2" xfId="8428"/>
    <cellStyle name="Input 3 4 2 3 7 2 2" xfId="32255"/>
    <cellStyle name="Input 3 4 2 3 7 2 3" xfId="43294"/>
    <cellStyle name="Input 3 4 2 3 7 2 4" xfId="20341"/>
    <cellStyle name="Input 3 4 2 3 7 3" xfId="26288"/>
    <cellStyle name="Input 3 4 2 3 7 4" xfId="37215"/>
    <cellStyle name="Input 3 4 2 3 7 5" xfId="14262"/>
    <cellStyle name="Input 3 4 2 3 8" xfId="2562"/>
    <cellStyle name="Input 3 4 2 3 8 2" xfId="8614"/>
    <cellStyle name="Input 3 4 2 3 8 2 2" xfId="32441"/>
    <cellStyle name="Input 3 4 2 3 8 2 3" xfId="43480"/>
    <cellStyle name="Input 3 4 2 3 8 2 4" xfId="20527"/>
    <cellStyle name="Input 3 4 2 3 8 3" xfId="26497"/>
    <cellStyle name="Input 3 4 2 3 8 4" xfId="37429"/>
    <cellStyle name="Input 3 4 2 3 8 5" xfId="14476"/>
    <cellStyle name="Input 3 4 2 3 9" xfId="2780"/>
    <cellStyle name="Input 3 4 2 3 9 2" xfId="8798"/>
    <cellStyle name="Input 3 4 2 3 9 2 2" xfId="32625"/>
    <cellStyle name="Input 3 4 2 3 9 2 3" xfId="43664"/>
    <cellStyle name="Input 3 4 2 3 9 2 4" xfId="20711"/>
    <cellStyle name="Input 3 4 2 3 9 3" xfId="26709"/>
    <cellStyle name="Input 3 4 2 3 9 4" xfId="37647"/>
    <cellStyle name="Input 3 4 2 3 9 5" xfId="14694"/>
    <cellStyle name="Input 3 4 2 30" xfId="6745"/>
    <cellStyle name="Input 3 4 2 30 2" xfId="12219"/>
    <cellStyle name="Input 3 4 2 30 2 2" xfId="36046"/>
    <cellStyle name="Input 3 4 2 30 2 3" xfId="47085"/>
    <cellStyle name="Input 3 4 2 30 2 4" xfId="24132"/>
    <cellStyle name="Input 3 4 2 30 3" xfId="30573"/>
    <cellStyle name="Input 3 4 2 30 4" xfId="41612"/>
    <cellStyle name="Input 3 4 2 30 5" xfId="18659"/>
    <cellStyle name="Input 3 4 2 31" xfId="6790"/>
    <cellStyle name="Input 3 4 2 31 2" xfId="12259"/>
    <cellStyle name="Input 3 4 2 31 2 2" xfId="36086"/>
    <cellStyle name="Input 3 4 2 31 2 3" xfId="47125"/>
    <cellStyle name="Input 3 4 2 31 2 4" xfId="24172"/>
    <cellStyle name="Input 3 4 2 31 3" xfId="30617"/>
    <cellStyle name="Input 3 4 2 31 4" xfId="41657"/>
    <cellStyle name="Input 3 4 2 31 5" xfId="18704"/>
    <cellStyle name="Input 3 4 2 32" xfId="667"/>
    <cellStyle name="Input 3 4 2 32 2" xfId="6974"/>
    <cellStyle name="Input 3 4 2 32 2 2" xfId="30801"/>
    <cellStyle name="Input 3 4 2 32 2 3" xfId="41840"/>
    <cellStyle name="Input 3 4 2 32 2 4" xfId="18887"/>
    <cellStyle name="Input 3 4 2 32 3" xfId="24658"/>
    <cellStyle name="Input 3 4 2 32 4" xfId="30591"/>
    <cellStyle name="Input 3 4 2 32 5" xfId="12581"/>
    <cellStyle name="Input 3 4 2 33" xfId="24422"/>
    <cellStyle name="Input 3 4 2 34" xfId="25135"/>
    <cellStyle name="Input 3 4 2 35" xfId="12340"/>
    <cellStyle name="Input 3 4 2 4" xfId="465"/>
    <cellStyle name="Input 3 4 2 4 10" xfId="2859"/>
    <cellStyle name="Input 3 4 2 4 10 2" xfId="8871"/>
    <cellStyle name="Input 3 4 2 4 10 2 2" xfId="32698"/>
    <cellStyle name="Input 3 4 2 4 10 2 3" xfId="43737"/>
    <cellStyle name="Input 3 4 2 4 10 2 4" xfId="20784"/>
    <cellStyle name="Input 3 4 2 4 10 3" xfId="26788"/>
    <cellStyle name="Input 3 4 2 4 10 4" xfId="37726"/>
    <cellStyle name="Input 3 4 2 4 10 5" xfId="14773"/>
    <cellStyle name="Input 3 4 2 4 11" xfId="3127"/>
    <cellStyle name="Input 3 4 2 4 11 2" xfId="9100"/>
    <cellStyle name="Input 3 4 2 4 11 2 2" xfId="32927"/>
    <cellStyle name="Input 3 4 2 4 11 2 3" xfId="43966"/>
    <cellStyle name="Input 3 4 2 4 11 2 4" xfId="21013"/>
    <cellStyle name="Input 3 4 2 4 11 3" xfId="27051"/>
    <cellStyle name="Input 3 4 2 4 11 4" xfId="37994"/>
    <cellStyle name="Input 3 4 2 4 11 5" xfId="15041"/>
    <cellStyle name="Input 3 4 2 4 12" xfId="3371"/>
    <cellStyle name="Input 3 4 2 4 12 2" xfId="9312"/>
    <cellStyle name="Input 3 4 2 4 12 2 2" xfId="33139"/>
    <cellStyle name="Input 3 4 2 4 12 2 3" xfId="44178"/>
    <cellStyle name="Input 3 4 2 4 12 2 4" xfId="21225"/>
    <cellStyle name="Input 3 4 2 4 12 3" xfId="27292"/>
    <cellStyle name="Input 3 4 2 4 12 4" xfId="38238"/>
    <cellStyle name="Input 3 4 2 4 12 5" xfId="15285"/>
    <cellStyle name="Input 3 4 2 4 13" xfId="3616"/>
    <cellStyle name="Input 3 4 2 4 13 2" xfId="9525"/>
    <cellStyle name="Input 3 4 2 4 13 2 2" xfId="33352"/>
    <cellStyle name="Input 3 4 2 4 13 2 3" xfId="44391"/>
    <cellStyle name="Input 3 4 2 4 13 2 4" xfId="21438"/>
    <cellStyle name="Input 3 4 2 4 13 3" xfId="27532"/>
    <cellStyle name="Input 3 4 2 4 13 4" xfId="38483"/>
    <cellStyle name="Input 3 4 2 4 13 5" xfId="15530"/>
    <cellStyle name="Input 3 4 2 4 14" xfId="3864"/>
    <cellStyle name="Input 3 4 2 4 14 2" xfId="9739"/>
    <cellStyle name="Input 3 4 2 4 14 2 2" xfId="33566"/>
    <cellStyle name="Input 3 4 2 4 14 2 3" xfId="44605"/>
    <cellStyle name="Input 3 4 2 4 14 2 4" xfId="21652"/>
    <cellStyle name="Input 3 4 2 4 14 3" xfId="27776"/>
    <cellStyle name="Input 3 4 2 4 14 4" xfId="38731"/>
    <cellStyle name="Input 3 4 2 4 14 5" xfId="15778"/>
    <cellStyle name="Input 3 4 2 4 15" xfId="4108"/>
    <cellStyle name="Input 3 4 2 4 15 2" xfId="9950"/>
    <cellStyle name="Input 3 4 2 4 15 2 2" xfId="33777"/>
    <cellStyle name="Input 3 4 2 4 15 2 3" xfId="44816"/>
    <cellStyle name="Input 3 4 2 4 15 2 4" xfId="21863"/>
    <cellStyle name="Input 3 4 2 4 15 3" xfId="28015"/>
    <cellStyle name="Input 3 4 2 4 15 4" xfId="38975"/>
    <cellStyle name="Input 3 4 2 4 15 5" xfId="16022"/>
    <cellStyle name="Input 3 4 2 4 16" xfId="4350"/>
    <cellStyle name="Input 3 4 2 4 16 2" xfId="10160"/>
    <cellStyle name="Input 3 4 2 4 16 2 2" xfId="33987"/>
    <cellStyle name="Input 3 4 2 4 16 2 3" xfId="45026"/>
    <cellStyle name="Input 3 4 2 4 16 2 4" xfId="22073"/>
    <cellStyle name="Input 3 4 2 4 16 3" xfId="28252"/>
    <cellStyle name="Input 3 4 2 4 16 4" xfId="39217"/>
    <cellStyle name="Input 3 4 2 4 16 5" xfId="16264"/>
    <cellStyle name="Input 3 4 2 4 17" xfId="4571"/>
    <cellStyle name="Input 3 4 2 4 17 2" xfId="10347"/>
    <cellStyle name="Input 3 4 2 4 17 2 2" xfId="34174"/>
    <cellStyle name="Input 3 4 2 4 17 2 3" xfId="45213"/>
    <cellStyle name="Input 3 4 2 4 17 2 4" xfId="22260"/>
    <cellStyle name="Input 3 4 2 4 17 3" xfId="28467"/>
    <cellStyle name="Input 3 4 2 4 17 4" xfId="39438"/>
    <cellStyle name="Input 3 4 2 4 17 5" xfId="16485"/>
    <cellStyle name="Input 3 4 2 4 18" xfId="4781"/>
    <cellStyle name="Input 3 4 2 4 18 2" xfId="10530"/>
    <cellStyle name="Input 3 4 2 4 18 2 2" xfId="34357"/>
    <cellStyle name="Input 3 4 2 4 18 2 3" xfId="45396"/>
    <cellStyle name="Input 3 4 2 4 18 2 4" xfId="22443"/>
    <cellStyle name="Input 3 4 2 4 18 3" xfId="28671"/>
    <cellStyle name="Input 3 4 2 4 18 4" xfId="39648"/>
    <cellStyle name="Input 3 4 2 4 18 5" xfId="16695"/>
    <cellStyle name="Input 3 4 2 4 19" xfId="5016"/>
    <cellStyle name="Input 3 4 2 4 19 2" xfId="10735"/>
    <cellStyle name="Input 3 4 2 4 19 2 2" xfId="34562"/>
    <cellStyle name="Input 3 4 2 4 19 2 3" xfId="45601"/>
    <cellStyle name="Input 3 4 2 4 19 2 4" xfId="22648"/>
    <cellStyle name="Input 3 4 2 4 19 3" xfId="28900"/>
    <cellStyle name="Input 3 4 2 4 19 4" xfId="39883"/>
    <cellStyle name="Input 3 4 2 4 19 5" xfId="16930"/>
    <cellStyle name="Input 3 4 2 4 2" xfId="1109"/>
    <cellStyle name="Input 3 4 2 4 2 2" xfId="7362"/>
    <cellStyle name="Input 3 4 2 4 2 2 2" xfId="31189"/>
    <cellStyle name="Input 3 4 2 4 2 2 3" xfId="42228"/>
    <cellStyle name="Input 3 4 2 4 2 2 4" xfId="19275"/>
    <cellStyle name="Input 3 4 2 4 2 3" xfId="25090"/>
    <cellStyle name="Input 3 4 2 4 2 4" xfId="24264"/>
    <cellStyle name="Input 3 4 2 4 2 5" xfId="13023"/>
    <cellStyle name="Input 3 4 2 4 20" xfId="5237"/>
    <cellStyle name="Input 3 4 2 4 20 2" xfId="10922"/>
    <cellStyle name="Input 3 4 2 4 20 2 2" xfId="34749"/>
    <cellStyle name="Input 3 4 2 4 20 2 3" xfId="45788"/>
    <cellStyle name="Input 3 4 2 4 20 2 4" xfId="22835"/>
    <cellStyle name="Input 3 4 2 4 20 3" xfId="29114"/>
    <cellStyle name="Input 3 4 2 4 20 4" xfId="40104"/>
    <cellStyle name="Input 3 4 2 4 20 5" xfId="17151"/>
    <cellStyle name="Input 3 4 2 4 21" xfId="5470"/>
    <cellStyle name="Input 3 4 2 4 21 2" xfId="11125"/>
    <cellStyle name="Input 3 4 2 4 21 2 2" xfId="34952"/>
    <cellStyle name="Input 3 4 2 4 21 2 3" xfId="45991"/>
    <cellStyle name="Input 3 4 2 4 21 2 4" xfId="23038"/>
    <cellStyle name="Input 3 4 2 4 21 3" xfId="29341"/>
    <cellStyle name="Input 3 4 2 4 21 4" xfId="40337"/>
    <cellStyle name="Input 3 4 2 4 21 5" xfId="17384"/>
    <cellStyle name="Input 3 4 2 4 22" xfId="5703"/>
    <cellStyle name="Input 3 4 2 4 22 2" xfId="11326"/>
    <cellStyle name="Input 3 4 2 4 22 2 2" xfId="35153"/>
    <cellStyle name="Input 3 4 2 4 22 2 3" xfId="46192"/>
    <cellStyle name="Input 3 4 2 4 22 2 4" xfId="23239"/>
    <cellStyle name="Input 3 4 2 4 22 3" xfId="29567"/>
    <cellStyle name="Input 3 4 2 4 22 4" xfId="40570"/>
    <cellStyle name="Input 3 4 2 4 22 5" xfId="17617"/>
    <cellStyle name="Input 3 4 2 4 23" xfId="5920"/>
    <cellStyle name="Input 3 4 2 4 23 2" xfId="11510"/>
    <cellStyle name="Input 3 4 2 4 23 2 2" xfId="35337"/>
    <cellStyle name="Input 3 4 2 4 23 2 3" xfId="46376"/>
    <cellStyle name="Input 3 4 2 4 23 2 4" xfId="23423"/>
    <cellStyle name="Input 3 4 2 4 23 3" xfId="29778"/>
    <cellStyle name="Input 3 4 2 4 23 4" xfId="40787"/>
    <cellStyle name="Input 3 4 2 4 23 5" xfId="17834"/>
    <cellStyle name="Input 3 4 2 4 24" xfId="6128"/>
    <cellStyle name="Input 3 4 2 4 24 2" xfId="11691"/>
    <cellStyle name="Input 3 4 2 4 24 2 2" xfId="35518"/>
    <cellStyle name="Input 3 4 2 4 24 2 3" xfId="46557"/>
    <cellStyle name="Input 3 4 2 4 24 2 4" xfId="23604"/>
    <cellStyle name="Input 3 4 2 4 24 3" xfId="29979"/>
    <cellStyle name="Input 3 4 2 4 24 4" xfId="40995"/>
    <cellStyle name="Input 3 4 2 4 24 5" xfId="18042"/>
    <cellStyle name="Input 3 4 2 4 25" xfId="6348"/>
    <cellStyle name="Input 3 4 2 4 25 2" xfId="11883"/>
    <cellStyle name="Input 3 4 2 4 25 2 2" xfId="35710"/>
    <cellStyle name="Input 3 4 2 4 25 2 3" xfId="46749"/>
    <cellStyle name="Input 3 4 2 4 25 2 4" xfId="23796"/>
    <cellStyle name="Input 3 4 2 4 25 3" xfId="30192"/>
    <cellStyle name="Input 3 4 2 4 25 4" xfId="41215"/>
    <cellStyle name="Input 3 4 2 4 25 5" xfId="18262"/>
    <cellStyle name="Input 3 4 2 4 26" xfId="704"/>
    <cellStyle name="Input 3 4 2 4 26 2" xfId="7011"/>
    <cellStyle name="Input 3 4 2 4 26 2 2" xfId="30838"/>
    <cellStyle name="Input 3 4 2 4 26 2 3" xfId="41877"/>
    <cellStyle name="Input 3 4 2 4 26 2 4" xfId="18924"/>
    <cellStyle name="Input 3 4 2 4 26 3" xfId="24695"/>
    <cellStyle name="Input 3 4 2 4 26 4" xfId="28231"/>
    <cellStyle name="Input 3 4 2 4 26 5" xfId="12618"/>
    <cellStyle name="Input 3 4 2 4 27" xfId="24461"/>
    <cellStyle name="Input 3 4 2 4 28" xfId="28522"/>
    <cellStyle name="Input 3 4 2 4 29" xfId="12379"/>
    <cellStyle name="Input 3 4 2 4 3" xfId="1322"/>
    <cellStyle name="Input 3 4 2 4 3 2" xfId="7547"/>
    <cellStyle name="Input 3 4 2 4 3 2 2" xfId="31374"/>
    <cellStyle name="Input 3 4 2 4 3 2 3" xfId="42413"/>
    <cellStyle name="Input 3 4 2 4 3 2 4" xfId="19460"/>
    <cellStyle name="Input 3 4 2 4 3 3" xfId="25297"/>
    <cellStyle name="Input 3 4 2 4 3 4" xfId="36189"/>
    <cellStyle name="Input 3 4 2 4 3 5" xfId="13236"/>
    <cellStyle name="Input 3 4 2 4 4" xfId="1554"/>
    <cellStyle name="Input 3 4 2 4 4 2" xfId="7745"/>
    <cellStyle name="Input 3 4 2 4 4 2 2" xfId="31572"/>
    <cellStyle name="Input 3 4 2 4 4 2 3" xfId="42611"/>
    <cellStyle name="Input 3 4 2 4 4 2 4" xfId="19658"/>
    <cellStyle name="Input 3 4 2 4 4 3" xfId="25521"/>
    <cellStyle name="Input 3 4 2 4 4 4" xfId="36421"/>
    <cellStyle name="Input 3 4 2 4 4 5" xfId="13468"/>
    <cellStyle name="Input 3 4 2 4 5" xfId="1765"/>
    <cellStyle name="Input 3 4 2 4 5 2" xfId="7929"/>
    <cellStyle name="Input 3 4 2 4 5 2 2" xfId="31756"/>
    <cellStyle name="Input 3 4 2 4 5 2 3" xfId="42795"/>
    <cellStyle name="Input 3 4 2 4 5 2 4" xfId="19842"/>
    <cellStyle name="Input 3 4 2 4 5 3" xfId="25725"/>
    <cellStyle name="Input 3 4 2 4 5 4" xfId="36632"/>
    <cellStyle name="Input 3 4 2 4 5 5" xfId="13679"/>
    <cellStyle name="Input 3 4 2 4 6" xfId="1996"/>
    <cellStyle name="Input 3 4 2 4 6 2" xfId="8130"/>
    <cellStyle name="Input 3 4 2 4 6 2 2" xfId="31957"/>
    <cellStyle name="Input 3 4 2 4 6 2 3" xfId="42996"/>
    <cellStyle name="Input 3 4 2 4 6 2 4" xfId="20043"/>
    <cellStyle name="Input 3 4 2 4 6 3" xfId="25949"/>
    <cellStyle name="Input 3 4 2 4 6 4" xfId="36863"/>
    <cellStyle name="Input 3 4 2 4 6 5" xfId="13910"/>
    <cellStyle name="Input 3 4 2 4 7" xfId="2221"/>
    <cellStyle name="Input 3 4 2 4 7 2" xfId="8321"/>
    <cellStyle name="Input 3 4 2 4 7 2 2" xfId="32148"/>
    <cellStyle name="Input 3 4 2 4 7 2 3" xfId="43187"/>
    <cellStyle name="Input 3 4 2 4 7 2 4" xfId="20234"/>
    <cellStyle name="Input 3 4 2 4 7 3" xfId="26167"/>
    <cellStyle name="Input 3 4 2 4 7 4" xfId="37088"/>
    <cellStyle name="Input 3 4 2 4 7 5" xfId="14135"/>
    <cellStyle name="Input 3 4 2 4 8" xfId="2435"/>
    <cellStyle name="Input 3 4 2 4 8 2" xfId="8507"/>
    <cellStyle name="Input 3 4 2 4 8 2 2" xfId="32334"/>
    <cellStyle name="Input 3 4 2 4 8 2 3" xfId="43373"/>
    <cellStyle name="Input 3 4 2 4 8 2 4" xfId="20420"/>
    <cellStyle name="Input 3 4 2 4 8 3" xfId="26375"/>
    <cellStyle name="Input 3 4 2 4 8 4" xfId="37302"/>
    <cellStyle name="Input 3 4 2 4 8 5" xfId="14349"/>
    <cellStyle name="Input 3 4 2 4 9" xfId="2656"/>
    <cellStyle name="Input 3 4 2 4 9 2" xfId="8694"/>
    <cellStyle name="Input 3 4 2 4 9 2 2" xfId="32521"/>
    <cellStyle name="Input 3 4 2 4 9 2 3" xfId="43560"/>
    <cellStyle name="Input 3 4 2 4 9 2 4" xfId="20607"/>
    <cellStyle name="Input 3 4 2 4 9 3" xfId="26590"/>
    <cellStyle name="Input 3 4 2 4 9 4" xfId="37523"/>
    <cellStyle name="Input 3 4 2 4 9 5" xfId="14570"/>
    <cellStyle name="Input 3 4 2 5" xfId="1070"/>
    <cellStyle name="Input 3 4 2 5 2" xfId="7325"/>
    <cellStyle name="Input 3 4 2 5 2 2" xfId="31152"/>
    <cellStyle name="Input 3 4 2 5 2 3" xfId="42191"/>
    <cellStyle name="Input 3 4 2 5 2 4" xfId="19238"/>
    <cellStyle name="Input 3 4 2 5 3" xfId="25051"/>
    <cellStyle name="Input 3 4 2 5 4" xfId="24239"/>
    <cellStyle name="Input 3 4 2 5 5" xfId="12984"/>
    <cellStyle name="Input 3 4 2 6" xfId="1283"/>
    <cellStyle name="Input 3 4 2 6 2" xfId="7510"/>
    <cellStyle name="Input 3 4 2 6 2 2" xfId="31337"/>
    <cellStyle name="Input 3 4 2 6 2 3" xfId="42376"/>
    <cellStyle name="Input 3 4 2 6 2 4" xfId="19423"/>
    <cellStyle name="Input 3 4 2 6 3" xfId="25258"/>
    <cellStyle name="Input 3 4 2 6 4" xfId="36150"/>
    <cellStyle name="Input 3 4 2 6 5" xfId="13197"/>
    <cellStyle name="Input 3 4 2 7" xfId="1515"/>
    <cellStyle name="Input 3 4 2 7 2" xfId="7708"/>
    <cellStyle name="Input 3 4 2 7 2 2" xfId="31535"/>
    <cellStyle name="Input 3 4 2 7 2 3" xfId="42574"/>
    <cellStyle name="Input 3 4 2 7 2 4" xfId="19621"/>
    <cellStyle name="Input 3 4 2 7 3" xfId="25482"/>
    <cellStyle name="Input 3 4 2 7 4" xfId="36382"/>
    <cellStyle name="Input 3 4 2 7 5" xfId="13429"/>
    <cellStyle name="Input 3 4 2 8" xfId="1726"/>
    <cellStyle name="Input 3 4 2 8 2" xfId="7892"/>
    <cellStyle name="Input 3 4 2 8 2 2" xfId="31719"/>
    <cellStyle name="Input 3 4 2 8 2 3" xfId="42758"/>
    <cellStyle name="Input 3 4 2 8 2 4" xfId="19805"/>
    <cellStyle name="Input 3 4 2 8 3" xfId="25686"/>
    <cellStyle name="Input 3 4 2 8 4" xfId="36593"/>
    <cellStyle name="Input 3 4 2 8 5" xfId="13640"/>
    <cellStyle name="Input 3 4 2 9" xfId="1957"/>
    <cellStyle name="Input 3 4 2 9 2" xfId="8093"/>
    <cellStyle name="Input 3 4 2 9 2 2" xfId="31920"/>
    <cellStyle name="Input 3 4 2 9 2 3" xfId="42959"/>
    <cellStyle name="Input 3 4 2 9 2 4" xfId="20006"/>
    <cellStyle name="Input 3 4 2 9 3" xfId="25910"/>
    <cellStyle name="Input 3 4 2 9 4" xfId="36824"/>
    <cellStyle name="Input 3 4 2 9 5" xfId="13871"/>
    <cellStyle name="Input 3 4 20" xfId="12300"/>
    <cellStyle name="Input 3 4 3" xfId="499"/>
    <cellStyle name="Input 3 4 3 10" xfId="2893"/>
    <cellStyle name="Input 3 4 3 10 2" xfId="8902"/>
    <cellStyle name="Input 3 4 3 10 2 2" xfId="32729"/>
    <cellStyle name="Input 3 4 3 10 2 3" xfId="43768"/>
    <cellStyle name="Input 3 4 3 10 2 4" xfId="20815"/>
    <cellStyle name="Input 3 4 3 10 3" xfId="26820"/>
    <cellStyle name="Input 3 4 3 10 4" xfId="37760"/>
    <cellStyle name="Input 3 4 3 10 5" xfId="14807"/>
    <cellStyle name="Input 3 4 3 11" xfId="3161"/>
    <cellStyle name="Input 3 4 3 11 2" xfId="9131"/>
    <cellStyle name="Input 3 4 3 11 2 2" xfId="32958"/>
    <cellStyle name="Input 3 4 3 11 2 3" xfId="43997"/>
    <cellStyle name="Input 3 4 3 11 2 4" xfId="21044"/>
    <cellStyle name="Input 3 4 3 11 3" xfId="27084"/>
    <cellStyle name="Input 3 4 3 11 4" xfId="38028"/>
    <cellStyle name="Input 3 4 3 11 5" xfId="15075"/>
    <cellStyle name="Input 3 4 3 12" xfId="3405"/>
    <cellStyle name="Input 3 4 3 12 2" xfId="9343"/>
    <cellStyle name="Input 3 4 3 12 2 2" xfId="33170"/>
    <cellStyle name="Input 3 4 3 12 2 3" xfId="44209"/>
    <cellStyle name="Input 3 4 3 12 2 4" xfId="21256"/>
    <cellStyle name="Input 3 4 3 12 3" xfId="27324"/>
    <cellStyle name="Input 3 4 3 12 4" xfId="38272"/>
    <cellStyle name="Input 3 4 3 12 5" xfId="15319"/>
    <cellStyle name="Input 3 4 3 13" xfId="3650"/>
    <cellStyle name="Input 3 4 3 13 2" xfId="9556"/>
    <cellStyle name="Input 3 4 3 13 2 2" xfId="33383"/>
    <cellStyle name="Input 3 4 3 13 2 3" xfId="44422"/>
    <cellStyle name="Input 3 4 3 13 2 4" xfId="21469"/>
    <cellStyle name="Input 3 4 3 13 3" xfId="27564"/>
    <cellStyle name="Input 3 4 3 13 4" xfId="38517"/>
    <cellStyle name="Input 3 4 3 13 5" xfId="15564"/>
    <cellStyle name="Input 3 4 3 14" xfId="3898"/>
    <cellStyle name="Input 3 4 3 14 2" xfId="9770"/>
    <cellStyle name="Input 3 4 3 14 2 2" xfId="33597"/>
    <cellStyle name="Input 3 4 3 14 2 3" xfId="44636"/>
    <cellStyle name="Input 3 4 3 14 2 4" xfId="21683"/>
    <cellStyle name="Input 3 4 3 14 3" xfId="27808"/>
    <cellStyle name="Input 3 4 3 14 4" xfId="38765"/>
    <cellStyle name="Input 3 4 3 14 5" xfId="15812"/>
    <cellStyle name="Input 3 4 3 15" xfId="4142"/>
    <cellStyle name="Input 3 4 3 15 2" xfId="9981"/>
    <cellStyle name="Input 3 4 3 15 2 2" xfId="33808"/>
    <cellStyle name="Input 3 4 3 15 2 3" xfId="44847"/>
    <cellStyle name="Input 3 4 3 15 2 4" xfId="21894"/>
    <cellStyle name="Input 3 4 3 15 3" xfId="28047"/>
    <cellStyle name="Input 3 4 3 15 4" xfId="39009"/>
    <cellStyle name="Input 3 4 3 15 5" xfId="16056"/>
    <cellStyle name="Input 3 4 3 16" xfId="4384"/>
    <cellStyle name="Input 3 4 3 16 2" xfId="10191"/>
    <cellStyle name="Input 3 4 3 16 2 2" xfId="34018"/>
    <cellStyle name="Input 3 4 3 16 2 3" xfId="45057"/>
    <cellStyle name="Input 3 4 3 16 2 4" xfId="22104"/>
    <cellStyle name="Input 3 4 3 16 3" xfId="28284"/>
    <cellStyle name="Input 3 4 3 16 4" xfId="39251"/>
    <cellStyle name="Input 3 4 3 16 5" xfId="16298"/>
    <cellStyle name="Input 3 4 3 17" xfId="4605"/>
    <cellStyle name="Input 3 4 3 17 2" xfId="10378"/>
    <cellStyle name="Input 3 4 3 17 2 2" xfId="34205"/>
    <cellStyle name="Input 3 4 3 17 2 3" xfId="45244"/>
    <cellStyle name="Input 3 4 3 17 2 4" xfId="22291"/>
    <cellStyle name="Input 3 4 3 17 3" xfId="28499"/>
    <cellStyle name="Input 3 4 3 17 4" xfId="39472"/>
    <cellStyle name="Input 3 4 3 17 5" xfId="16519"/>
    <cellStyle name="Input 3 4 3 18" xfId="4815"/>
    <cellStyle name="Input 3 4 3 18 2" xfId="10561"/>
    <cellStyle name="Input 3 4 3 18 2 2" xfId="34388"/>
    <cellStyle name="Input 3 4 3 18 2 3" xfId="45427"/>
    <cellStyle name="Input 3 4 3 18 2 4" xfId="22474"/>
    <cellStyle name="Input 3 4 3 18 3" xfId="28703"/>
    <cellStyle name="Input 3 4 3 18 4" xfId="39682"/>
    <cellStyle name="Input 3 4 3 18 5" xfId="16729"/>
    <cellStyle name="Input 3 4 3 19" xfId="5050"/>
    <cellStyle name="Input 3 4 3 19 2" xfId="10766"/>
    <cellStyle name="Input 3 4 3 19 2 2" xfId="34593"/>
    <cellStyle name="Input 3 4 3 19 2 3" xfId="45632"/>
    <cellStyle name="Input 3 4 3 19 2 4" xfId="22679"/>
    <cellStyle name="Input 3 4 3 19 3" xfId="28932"/>
    <cellStyle name="Input 3 4 3 19 4" xfId="39917"/>
    <cellStyle name="Input 3 4 3 19 5" xfId="16964"/>
    <cellStyle name="Input 3 4 3 2" xfId="1143"/>
    <cellStyle name="Input 3 4 3 2 2" xfId="7393"/>
    <cellStyle name="Input 3 4 3 2 2 2" xfId="31220"/>
    <cellStyle name="Input 3 4 3 2 2 3" xfId="42259"/>
    <cellStyle name="Input 3 4 3 2 2 4" xfId="19306"/>
    <cellStyle name="Input 3 4 3 2 3" xfId="25122"/>
    <cellStyle name="Input 3 4 3 2 4" xfId="24254"/>
    <cellStyle name="Input 3 4 3 2 5" xfId="13057"/>
    <cellStyle name="Input 3 4 3 20" xfId="5271"/>
    <cellStyle name="Input 3 4 3 20 2" xfId="10953"/>
    <cellStyle name="Input 3 4 3 20 2 2" xfId="34780"/>
    <cellStyle name="Input 3 4 3 20 2 3" xfId="45819"/>
    <cellStyle name="Input 3 4 3 20 2 4" xfId="22866"/>
    <cellStyle name="Input 3 4 3 20 3" xfId="29146"/>
    <cellStyle name="Input 3 4 3 20 4" xfId="40138"/>
    <cellStyle name="Input 3 4 3 20 5" xfId="17185"/>
    <cellStyle name="Input 3 4 3 21" xfId="5504"/>
    <cellStyle name="Input 3 4 3 21 2" xfId="11156"/>
    <cellStyle name="Input 3 4 3 21 2 2" xfId="34983"/>
    <cellStyle name="Input 3 4 3 21 2 3" xfId="46022"/>
    <cellStyle name="Input 3 4 3 21 2 4" xfId="23069"/>
    <cellStyle name="Input 3 4 3 21 3" xfId="29373"/>
    <cellStyle name="Input 3 4 3 21 4" xfId="40371"/>
    <cellStyle name="Input 3 4 3 21 5" xfId="17418"/>
    <cellStyle name="Input 3 4 3 22" xfId="5737"/>
    <cellStyle name="Input 3 4 3 22 2" xfId="11357"/>
    <cellStyle name="Input 3 4 3 22 2 2" xfId="35184"/>
    <cellStyle name="Input 3 4 3 22 2 3" xfId="46223"/>
    <cellStyle name="Input 3 4 3 22 2 4" xfId="23270"/>
    <cellStyle name="Input 3 4 3 22 3" xfId="29599"/>
    <cellStyle name="Input 3 4 3 22 4" xfId="40604"/>
    <cellStyle name="Input 3 4 3 22 5" xfId="17651"/>
    <cellStyle name="Input 3 4 3 23" xfId="5954"/>
    <cellStyle name="Input 3 4 3 23 2" xfId="11541"/>
    <cellStyle name="Input 3 4 3 23 2 2" xfId="35368"/>
    <cellStyle name="Input 3 4 3 23 2 3" xfId="46407"/>
    <cellStyle name="Input 3 4 3 23 2 4" xfId="23454"/>
    <cellStyle name="Input 3 4 3 23 3" xfId="29810"/>
    <cellStyle name="Input 3 4 3 23 4" xfId="40821"/>
    <cellStyle name="Input 3 4 3 23 5" xfId="17868"/>
    <cellStyle name="Input 3 4 3 24" xfId="6162"/>
    <cellStyle name="Input 3 4 3 24 2" xfId="11722"/>
    <cellStyle name="Input 3 4 3 24 2 2" xfId="35549"/>
    <cellStyle name="Input 3 4 3 24 2 3" xfId="46588"/>
    <cellStyle name="Input 3 4 3 24 2 4" xfId="23635"/>
    <cellStyle name="Input 3 4 3 24 3" xfId="30011"/>
    <cellStyle name="Input 3 4 3 24 4" xfId="41029"/>
    <cellStyle name="Input 3 4 3 24 5" xfId="18076"/>
    <cellStyle name="Input 3 4 3 25" xfId="6382"/>
    <cellStyle name="Input 3 4 3 25 2" xfId="11914"/>
    <cellStyle name="Input 3 4 3 25 2 2" xfId="35741"/>
    <cellStyle name="Input 3 4 3 25 2 3" xfId="46780"/>
    <cellStyle name="Input 3 4 3 25 2 4" xfId="23827"/>
    <cellStyle name="Input 3 4 3 25 3" xfId="30224"/>
    <cellStyle name="Input 3 4 3 25 4" xfId="41249"/>
    <cellStyle name="Input 3 4 3 25 5" xfId="18296"/>
    <cellStyle name="Input 3 4 3 26" xfId="6608"/>
    <cellStyle name="Input 3 4 3 26 2" xfId="12107"/>
    <cellStyle name="Input 3 4 3 26 2 2" xfId="35934"/>
    <cellStyle name="Input 3 4 3 26 2 3" xfId="46973"/>
    <cellStyle name="Input 3 4 3 26 2 4" xfId="24020"/>
    <cellStyle name="Input 3 4 3 26 3" xfId="30441"/>
    <cellStyle name="Input 3 4 3 26 4" xfId="41475"/>
    <cellStyle name="Input 3 4 3 26 5" xfId="18522"/>
    <cellStyle name="Input 3 4 3 27" xfId="735"/>
    <cellStyle name="Input 3 4 3 27 2" xfId="7042"/>
    <cellStyle name="Input 3 4 3 27 2 2" xfId="30869"/>
    <cellStyle name="Input 3 4 3 27 2 3" xfId="41908"/>
    <cellStyle name="Input 3 4 3 27 2 4" xfId="18955"/>
    <cellStyle name="Input 3 4 3 27 3" xfId="24726"/>
    <cellStyle name="Input 3 4 3 27 4" xfId="25545"/>
    <cellStyle name="Input 3 4 3 27 5" xfId="12649"/>
    <cellStyle name="Input 3 4 3 28" xfId="6825"/>
    <cellStyle name="Input 3 4 3 28 2" xfId="30652"/>
    <cellStyle name="Input 3 4 3 28 3" xfId="41691"/>
    <cellStyle name="Input 3 4 3 28 4" xfId="18738"/>
    <cellStyle name="Input 3 4 3 29" xfId="24493"/>
    <cellStyle name="Input 3 4 3 3" xfId="1356"/>
    <cellStyle name="Input 3 4 3 3 2" xfId="7578"/>
    <cellStyle name="Input 3 4 3 3 2 2" xfId="31405"/>
    <cellStyle name="Input 3 4 3 3 2 3" xfId="42444"/>
    <cellStyle name="Input 3 4 3 3 2 4" xfId="19491"/>
    <cellStyle name="Input 3 4 3 3 3" xfId="25329"/>
    <cellStyle name="Input 3 4 3 3 4" xfId="36223"/>
    <cellStyle name="Input 3 4 3 3 5" xfId="13270"/>
    <cellStyle name="Input 3 4 3 30" xfId="30460"/>
    <cellStyle name="Input 3 4 3 31" xfId="12413"/>
    <cellStyle name="Input 3 4 3 4" xfId="1588"/>
    <cellStyle name="Input 3 4 3 4 2" xfId="7776"/>
    <cellStyle name="Input 3 4 3 4 2 2" xfId="31603"/>
    <cellStyle name="Input 3 4 3 4 2 3" xfId="42642"/>
    <cellStyle name="Input 3 4 3 4 2 4" xfId="19689"/>
    <cellStyle name="Input 3 4 3 4 3" xfId="25553"/>
    <cellStyle name="Input 3 4 3 4 4" xfId="36455"/>
    <cellStyle name="Input 3 4 3 4 5" xfId="13502"/>
    <cellStyle name="Input 3 4 3 5" xfId="1799"/>
    <cellStyle name="Input 3 4 3 5 2" xfId="7960"/>
    <cellStyle name="Input 3 4 3 5 2 2" xfId="31787"/>
    <cellStyle name="Input 3 4 3 5 2 3" xfId="42826"/>
    <cellStyle name="Input 3 4 3 5 2 4" xfId="19873"/>
    <cellStyle name="Input 3 4 3 5 3" xfId="25757"/>
    <cellStyle name="Input 3 4 3 5 4" xfId="36666"/>
    <cellStyle name="Input 3 4 3 5 5" xfId="13713"/>
    <cellStyle name="Input 3 4 3 6" xfId="2030"/>
    <cellStyle name="Input 3 4 3 6 2" xfId="8161"/>
    <cellStyle name="Input 3 4 3 6 2 2" xfId="31988"/>
    <cellStyle name="Input 3 4 3 6 2 3" xfId="43027"/>
    <cellStyle name="Input 3 4 3 6 2 4" xfId="20074"/>
    <cellStyle name="Input 3 4 3 6 3" xfId="25982"/>
    <cellStyle name="Input 3 4 3 6 4" xfId="36897"/>
    <cellStyle name="Input 3 4 3 6 5" xfId="13944"/>
    <cellStyle name="Input 3 4 3 7" xfId="2255"/>
    <cellStyle name="Input 3 4 3 7 2" xfId="8352"/>
    <cellStyle name="Input 3 4 3 7 2 2" xfId="32179"/>
    <cellStyle name="Input 3 4 3 7 2 3" xfId="43218"/>
    <cellStyle name="Input 3 4 3 7 2 4" xfId="20265"/>
    <cellStyle name="Input 3 4 3 7 3" xfId="26199"/>
    <cellStyle name="Input 3 4 3 7 4" xfId="37122"/>
    <cellStyle name="Input 3 4 3 7 5" xfId="14169"/>
    <cellStyle name="Input 3 4 3 8" xfId="2469"/>
    <cellStyle name="Input 3 4 3 8 2" xfId="8538"/>
    <cellStyle name="Input 3 4 3 8 2 2" xfId="32365"/>
    <cellStyle name="Input 3 4 3 8 2 3" xfId="43404"/>
    <cellStyle name="Input 3 4 3 8 2 4" xfId="20451"/>
    <cellStyle name="Input 3 4 3 8 3" xfId="26408"/>
    <cellStyle name="Input 3 4 3 8 4" xfId="37336"/>
    <cellStyle name="Input 3 4 3 8 5" xfId="14383"/>
    <cellStyle name="Input 3 4 3 9" xfId="2687"/>
    <cellStyle name="Input 3 4 3 9 2" xfId="8722"/>
    <cellStyle name="Input 3 4 3 9 2 2" xfId="32549"/>
    <cellStyle name="Input 3 4 3 9 2 3" xfId="43588"/>
    <cellStyle name="Input 3 4 3 9 2 4" xfId="20635"/>
    <cellStyle name="Input 3 4 3 9 3" xfId="26620"/>
    <cellStyle name="Input 3 4 3 9 4" xfId="37554"/>
    <cellStyle name="Input 3 4 3 9 5" xfId="14601"/>
    <cellStyle name="Input 3 4 4" xfId="944"/>
    <cellStyle name="Input 3 4 4 2" xfId="7230"/>
    <cellStyle name="Input 3 4 4 2 2" xfId="31057"/>
    <cellStyle name="Input 3 4 4 2 3" xfId="42096"/>
    <cellStyle name="Input 3 4 4 2 4" xfId="19143"/>
    <cellStyle name="Input 3 4 4 3" xfId="24930"/>
    <cellStyle name="Input 3 4 4 4" xfId="28727"/>
    <cellStyle name="Input 3 4 4 5" xfId="12858"/>
    <cellStyle name="Input 3 4 5" xfId="879"/>
    <cellStyle name="Input 3 4 5 2" xfId="7178"/>
    <cellStyle name="Input 3 4 5 2 2" xfId="31005"/>
    <cellStyle name="Input 3 4 5 2 3" xfId="42044"/>
    <cellStyle name="Input 3 4 5 2 4" xfId="19091"/>
    <cellStyle name="Input 3 4 5 3" xfId="24869"/>
    <cellStyle name="Input 3 4 5 4" xfId="26963"/>
    <cellStyle name="Input 3 4 5 5" xfId="12793"/>
    <cellStyle name="Input 3 4 6" xfId="971"/>
    <cellStyle name="Input 3 4 6 2" xfId="7251"/>
    <cellStyle name="Input 3 4 6 2 2" xfId="31078"/>
    <cellStyle name="Input 3 4 6 2 3" xfId="42117"/>
    <cellStyle name="Input 3 4 6 2 4" xfId="19164"/>
    <cellStyle name="Input 3 4 6 3" xfId="24956"/>
    <cellStyle name="Input 3 4 6 4" xfId="26717"/>
    <cellStyle name="Input 3 4 6 5" xfId="12885"/>
    <cellStyle name="Input 3 4 7" xfId="3047"/>
    <cellStyle name="Input 3 4 7 2" xfId="9027"/>
    <cellStyle name="Input 3 4 7 2 2" xfId="32854"/>
    <cellStyle name="Input 3 4 7 2 3" xfId="43893"/>
    <cellStyle name="Input 3 4 7 2 4" xfId="20940"/>
    <cellStyle name="Input 3 4 7 3" xfId="26971"/>
    <cellStyle name="Input 3 4 7 4" xfId="37914"/>
    <cellStyle name="Input 3 4 7 5" xfId="14961"/>
    <cellStyle name="Input 3 4 8" xfId="3290"/>
    <cellStyle name="Input 3 4 8 2" xfId="9237"/>
    <cellStyle name="Input 3 4 8 2 2" xfId="33064"/>
    <cellStyle name="Input 3 4 8 2 3" xfId="44103"/>
    <cellStyle name="Input 3 4 8 2 4" xfId="21150"/>
    <cellStyle name="Input 3 4 8 3" xfId="27211"/>
    <cellStyle name="Input 3 4 8 4" xfId="38157"/>
    <cellStyle name="Input 3 4 8 5" xfId="15204"/>
    <cellStyle name="Input 3 4 9" xfId="3537"/>
    <cellStyle name="Input 3 4 9 2" xfId="9452"/>
    <cellStyle name="Input 3 4 9 2 2" xfId="33279"/>
    <cellStyle name="Input 3 4 9 2 3" xfId="44318"/>
    <cellStyle name="Input 3 4 9 2 4" xfId="21365"/>
    <cellStyle name="Input 3 4 9 3" xfId="27453"/>
    <cellStyle name="Input 3 4 9 4" xfId="38404"/>
    <cellStyle name="Input 3 4 9 5" xfId="15451"/>
    <cellStyle name="Input 3 5" xfId="382"/>
    <cellStyle name="Input 3 5 10" xfId="3782"/>
    <cellStyle name="Input 3 5 10 2" xfId="9665"/>
    <cellStyle name="Input 3 5 10 2 2" xfId="33492"/>
    <cellStyle name="Input 3 5 10 2 3" xfId="44531"/>
    <cellStyle name="Input 3 5 10 2 4" xfId="21578"/>
    <cellStyle name="Input 3 5 10 3" xfId="27694"/>
    <cellStyle name="Input 3 5 10 4" xfId="38649"/>
    <cellStyle name="Input 3 5 10 5" xfId="15696"/>
    <cellStyle name="Input 3 5 11" xfId="4026"/>
    <cellStyle name="Input 3 5 11 2" xfId="9876"/>
    <cellStyle name="Input 3 5 11 2 2" xfId="33703"/>
    <cellStyle name="Input 3 5 11 2 3" xfId="44742"/>
    <cellStyle name="Input 3 5 11 2 4" xfId="21789"/>
    <cellStyle name="Input 3 5 11 3" xfId="27933"/>
    <cellStyle name="Input 3 5 11 4" xfId="38893"/>
    <cellStyle name="Input 3 5 11 5" xfId="15940"/>
    <cellStyle name="Input 3 5 12" xfId="4269"/>
    <cellStyle name="Input 3 5 12 2" xfId="10086"/>
    <cellStyle name="Input 3 5 12 2 2" xfId="33913"/>
    <cellStyle name="Input 3 5 12 2 3" xfId="44952"/>
    <cellStyle name="Input 3 5 12 2 4" xfId="21999"/>
    <cellStyle name="Input 3 5 12 3" xfId="28171"/>
    <cellStyle name="Input 3 5 12 4" xfId="39136"/>
    <cellStyle name="Input 3 5 12 5" xfId="16183"/>
    <cellStyle name="Input 3 5 13" xfId="4934"/>
    <cellStyle name="Input 3 5 13 2" xfId="10660"/>
    <cellStyle name="Input 3 5 13 2 2" xfId="34487"/>
    <cellStyle name="Input 3 5 13 2 3" xfId="45526"/>
    <cellStyle name="Input 3 5 13 2 4" xfId="22573"/>
    <cellStyle name="Input 3 5 13 3" xfId="28819"/>
    <cellStyle name="Input 3 5 13 4" xfId="39801"/>
    <cellStyle name="Input 3 5 13 5" xfId="16848"/>
    <cellStyle name="Input 3 5 14" xfId="5387"/>
    <cellStyle name="Input 3 5 14 2" xfId="11050"/>
    <cellStyle name="Input 3 5 14 2 2" xfId="34877"/>
    <cellStyle name="Input 3 5 14 2 3" xfId="45916"/>
    <cellStyle name="Input 3 5 14 2 4" xfId="22963"/>
    <cellStyle name="Input 3 5 14 3" xfId="29259"/>
    <cellStyle name="Input 3 5 14 4" xfId="40254"/>
    <cellStyle name="Input 3 5 14 5" xfId="17301"/>
    <cellStyle name="Input 3 5 15" xfId="4502"/>
    <cellStyle name="Input 3 5 15 2" xfId="10288"/>
    <cellStyle name="Input 3 5 15 2 2" xfId="34115"/>
    <cellStyle name="Input 3 5 15 2 3" xfId="45154"/>
    <cellStyle name="Input 3 5 15 2 4" xfId="22201"/>
    <cellStyle name="Input 3 5 15 3" xfId="28398"/>
    <cellStyle name="Input 3 5 15 4" xfId="39369"/>
    <cellStyle name="Input 3 5 15 5" xfId="16416"/>
    <cellStyle name="Input 3 5 16" xfId="3011"/>
    <cellStyle name="Input 3 5 16 2" xfId="9001"/>
    <cellStyle name="Input 3 5 16 2 2" xfId="32828"/>
    <cellStyle name="Input 3 5 16 2 3" xfId="43867"/>
    <cellStyle name="Input 3 5 16 2 4" xfId="20914"/>
    <cellStyle name="Input 3 5 16 3" xfId="26935"/>
    <cellStyle name="Input 3 5 16 4" xfId="37878"/>
    <cellStyle name="Input 3 5 16 5" xfId="14925"/>
    <cellStyle name="Input 3 5 17" xfId="630"/>
    <cellStyle name="Input 3 5 17 2" xfId="6937"/>
    <cellStyle name="Input 3 5 17 2 2" xfId="30764"/>
    <cellStyle name="Input 3 5 17 2 3" xfId="41803"/>
    <cellStyle name="Input 3 5 17 2 4" xfId="18850"/>
    <cellStyle name="Input 3 5 17 3" xfId="24621"/>
    <cellStyle name="Input 3 5 17 4" xfId="29055"/>
    <cellStyle name="Input 3 5 17 5" xfId="12544"/>
    <cellStyle name="Input 3 5 18" xfId="24379"/>
    <cellStyle name="Input 3 5 19" xfId="24525"/>
    <cellStyle name="Input 3 5 2" xfId="425"/>
    <cellStyle name="Input 3 5 2 10" xfId="2181"/>
    <cellStyle name="Input 3 5 2 10 2" xfId="8283"/>
    <cellStyle name="Input 3 5 2 10 2 2" xfId="32110"/>
    <cellStyle name="Input 3 5 2 10 2 3" xfId="43149"/>
    <cellStyle name="Input 3 5 2 10 2 4" xfId="20196"/>
    <cellStyle name="Input 3 5 2 10 3" xfId="26127"/>
    <cellStyle name="Input 3 5 2 10 4" xfId="37048"/>
    <cellStyle name="Input 3 5 2 10 5" xfId="14095"/>
    <cellStyle name="Input 3 5 2 11" xfId="2395"/>
    <cellStyle name="Input 3 5 2 11 2" xfId="8469"/>
    <cellStyle name="Input 3 5 2 11 2 2" xfId="32296"/>
    <cellStyle name="Input 3 5 2 11 2 3" xfId="43335"/>
    <cellStyle name="Input 3 5 2 11 2 4" xfId="20382"/>
    <cellStyle name="Input 3 5 2 11 3" xfId="26335"/>
    <cellStyle name="Input 3 5 2 11 4" xfId="37262"/>
    <cellStyle name="Input 3 5 2 11 5" xfId="14309"/>
    <cellStyle name="Input 3 5 2 12" xfId="2618"/>
    <cellStyle name="Input 3 5 2 12 2" xfId="8659"/>
    <cellStyle name="Input 3 5 2 12 2 2" xfId="32486"/>
    <cellStyle name="Input 3 5 2 12 2 3" xfId="43525"/>
    <cellStyle name="Input 3 5 2 12 2 4" xfId="20572"/>
    <cellStyle name="Input 3 5 2 12 3" xfId="26553"/>
    <cellStyle name="Input 3 5 2 12 4" xfId="37485"/>
    <cellStyle name="Input 3 5 2 12 5" xfId="14532"/>
    <cellStyle name="Input 3 5 2 13" xfId="2819"/>
    <cellStyle name="Input 3 5 2 13 2" xfId="8833"/>
    <cellStyle name="Input 3 5 2 13 2 2" xfId="32660"/>
    <cellStyle name="Input 3 5 2 13 2 3" xfId="43699"/>
    <cellStyle name="Input 3 5 2 13 2 4" xfId="20746"/>
    <cellStyle name="Input 3 5 2 13 3" xfId="26748"/>
    <cellStyle name="Input 3 5 2 13 4" xfId="37686"/>
    <cellStyle name="Input 3 5 2 13 5" xfId="14733"/>
    <cellStyle name="Input 3 5 2 14" xfId="3087"/>
    <cellStyle name="Input 3 5 2 14 2" xfId="9062"/>
    <cellStyle name="Input 3 5 2 14 2 2" xfId="32889"/>
    <cellStyle name="Input 3 5 2 14 2 3" xfId="43928"/>
    <cellStyle name="Input 3 5 2 14 2 4" xfId="20975"/>
    <cellStyle name="Input 3 5 2 14 3" xfId="27011"/>
    <cellStyle name="Input 3 5 2 14 4" xfId="37954"/>
    <cellStyle name="Input 3 5 2 14 5" xfId="15001"/>
    <cellStyle name="Input 3 5 2 15" xfId="3331"/>
    <cellStyle name="Input 3 5 2 15 2" xfId="9274"/>
    <cellStyle name="Input 3 5 2 15 2 2" xfId="33101"/>
    <cellStyle name="Input 3 5 2 15 2 3" xfId="44140"/>
    <cellStyle name="Input 3 5 2 15 2 4" xfId="21187"/>
    <cellStyle name="Input 3 5 2 15 3" xfId="27252"/>
    <cellStyle name="Input 3 5 2 15 4" xfId="38198"/>
    <cellStyle name="Input 3 5 2 15 5" xfId="15245"/>
    <cellStyle name="Input 3 5 2 16" xfId="3576"/>
    <cellStyle name="Input 3 5 2 16 2" xfId="9487"/>
    <cellStyle name="Input 3 5 2 16 2 2" xfId="33314"/>
    <cellStyle name="Input 3 5 2 16 2 3" xfId="44353"/>
    <cellStyle name="Input 3 5 2 16 2 4" xfId="21400"/>
    <cellStyle name="Input 3 5 2 16 3" xfId="27492"/>
    <cellStyle name="Input 3 5 2 16 4" xfId="38443"/>
    <cellStyle name="Input 3 5 2 16 5" xfId="15490"/>
    <cellStyle name="Input 3 5 2 17" xfId="3824"/>
    <cellStyle name="Input 3 5 2 17 2" xfId="9701"/>
    <cellStyle name="Input 3 5 2 17 2 2" xfId="33528"/>
    <cellStyle name="Input 3 5 2 17 2 3" xfId="44567"/>
    <cellStyle name="Input 3 5 2 17 2 4" xfId="21614"/>
    <cellStyle name="Input 3 5 2 17 3" xfId="27736"/>
    <cellStyle name="Input 3 5 2 17 4" xfId="38691"/>
    <cellStyle name="Input 3 5 2 17 5" xfId="15738"/>
    <cellStyle name="Input 3 5 2 18" xfId="4068"/>
    <cellStyle name="Input 3 5 2 18 2" xfId="9912"/>
    <cellStyle name="Input 3 5 2 18 2 2" xfId="33739"/>
    <cellStyle name="Input 3 5 2 18 2 3" xfId="44778"/>
    <cellStyle name="Input 3 5 2 18 2 4" xfId="21825"/>
    <cellStyle name="Input 3 5 2 18 3" xfId="27975"/>
    <cellStyle name="Input 3 5 2 18 4" xfId="38935"/>
    <cellStyle name="Input 3 5 2 18 5" xfId="15982"/>
    <cellStyle name="Input 3 5 2 19" xfId="4310"/>
    <cellStyle name="Input 3 5 2 19 2" xfId="10122"/>
    <cellStyle name="Input 3 5 2 19 2 2" xfId="33949"/>
    <cellStyle name="Input 3 5 2 19 2 3" xfId="44988"/>
    <cellStyle name="Input 3 5 2 19 2 4" xfId="22035"/>
    <cellStyle name="Input 3 5 2 19 3" xfId="28212"/>
    <cellStyle name="Input 3 5 2 19 4" xfId="39177"/>
    <cellStyle name="Input 3 5 2 19 5" xfId="16224"/>
    <cellStyle name="Input 3 5 2 2" xfId="546"/>
    <cellStyle name="Input 3 5 2 2 10" xfId="2940"/>
    <cellStyle name="Input 3 5 2 2 10 2" xfId="8937"/>
    <cellStyle name="Input 3 5 2 2 10 2 2" xfId="32764"/>
    <cellStyle name="Input 3 5 2 2 10 2 3" xfId="43803"/>
    <cellStyle name="Input 3 5 2 2 10 2 4" xfId="20850"/>
    <cellStyle name="Input 3 5 2 2 10 3" xfId="26865"/>
    <cellStyle name="Input 3 5 2 2 10 4" xfId="37807"/>
    <cellStyle name="Input 3 5 2 2 10 5" xfId="14854"/>
    <cellStyle name="Input 3 5 2 2 11" xfId="3208"/>
    <cellStyle name="Input 3 5 2 2 11 2" xfId="9166"/>
    <cellStyle name="Input 3 5 2 2 11 2 2" xfId="32993"/>
    <cellStyle name="Input 3 5 2 2 11 2 3" xfId="44032"/>
    <cellStyle name="Input 3 5 2 2 11 2 4" xfId="21079"/>
    <cellStyle name="Input 3 5 2 2 11 3" xfId="27130"/>
    <cellStyle name="Input 3 5 2 2 11 4" xfId="38075"/>
    <cellStyle name="Input 3 5 2 2 11 5" xfId="15122"/>
    <cellStyle name="Input 3 5 2 2 12" xfId="3452"/>
    <cellStyle name="Input 3 5 2 2 12 2" xfId="9378"/>
    <cellStyle name="Input 3 5 2 2 12 2 2" xfId="33205"/>
    <cellStyle name="Input 3 5 2 2 12 2 3" xfId="44244"/>
    <cellStyle name="Input 3 5 2 2 12 2 4" xfId="21291"/>
    <cellStyle name="Input 3 5 2 2 12 3" xfId="27369"/>
    <cellStyle name="Input 3 5 2 2 12 4" xfId="38319"/>
    <cellStyle name="Input 3 5 2 2 12 5" xfId="15366"/>
    <cellStyle name="Input 3 5 2 2 13" xfId="3697"/>
    <cellStyle name="Input 3 5 2 2 13 2" xfId="9591"/>
    <cellStyle name="Input 3 5 2 2 13 2 2" xfId="33418"/>
    <cellStyle name="Input 3 5 2 2 13 2 3" xfId="44457"/>
    <cellStyle name="Input 3 5 2 2 13 2 4" xfId="21504"/>
    <cellStyle name="Input 3 5 2 2 13 3" xfId="27610"/>
    <cellStyle name="Input 3 5 2 2 13 4" xfId="38564"/>
    <cellStyle name="Input 3 5 2 2 13 5" xfId="15611"/>
    <cellStyle name="Input 3 5 2 2 14" xfId="3945"/>
    <cellStyle name="Input 3 5 2 2 14 2" xfId="9805"/>
    <cellStyle name="Input 3 5 2 2 14 2 2" xfId="33632"/>
    <cellStyle name="Input 3 5 2 2 14 2 3" xfId="44671"/>
    <cellStyle name="Input 3 5 2 2 14 2 4" xfId="21718"/>
    <cellStyle name="Input 3 5 2 2 14 3" xfId="27853"/>
    <cellStyle name="Input 3 5 2 2 14 4" xfId="38812"/>
    <cellStyle name="Input 3 5 2 2 14 5" xfId="15859"/>
    <cellStyle name="Input 3 5 2 2 15" xfId="4189"/>
    <cellStyle name="Input 3 5 2 2 15 2" xfId="10016"/>
    <cellStyle name="Input 3 5 2 2 15 2 2" xfId="33843"/>
    <cellStyle name="Input 3 5 2 2 15 2 3" xfId="44882"/>
    <cellStyle name="Input 3 5 2 2 15 2 4" xfId="21929"/>
    <cellStyle name="Input 3 5 2 2 15 3" xfId="28092"/>
    <cellStyle name="Input 3 5 2 2 15 4" xfId="39056"/>
    <cellStyle name="Input 3 5 2 2 15 5" xfId="16103"/>
    <cellStyle name="Input 3 5 2 2 16" xfId="4431"/>
    <cellStyle name="Input 3 5 2 2 16 2" xfId="10226"/>
    <cellStyle name="Input 3 5 2 2 16 2 2" xfId="34053"/>
    <cellStyle name="Input 3 5 2 2 16 2 3" xfId="45092"/>
    <cellStyle name="Input 3 5 2 2 16 2 4" xfId="22139"/>
    <cellStyle name="Input 3 5 2 2 16 3" xfId="28329"/>
    <cellStyle name="Input 3 5 2 2 16 4" xfId="39298"/>
    <cellStyle name="Input 3 5 2 2 16 5" xfId="16345"/>
    <cellStyle name="Input 3 5 2 2 17" xfId="4652"/>
    <cellStyle name="Input 3 5 2 2 17 2" xfId="10413"/>
    <cellStyle name="Input 3 5 2 2 17 2 2" xfId="34240"/>
    <cellStyle name="Input 3 5 2 2 17 2 3" xfId="45279"/>
    <cellStyle name="Input 3 5 2 2 17 2 4" xfId="22326"/>
    <cellStyle name="Input 3 5 2 2 17 3" xfId="28544"/>
    <cellStyle name="Input 3 5 2 2 17 4" xfId="39519"/>
    <cellStyle name="Input 3 5 2 2 17 5" xfId="16566"/>
    <cellStyle name="Input 3 5 2 2 18" xfId="4862"/>
    <cellStyle name="Input 3 5 2 2 18 2" xfId="10596"/>
    <cellStyle name="Input 3 5 2 2 18 2 2" xfId="34423"/>
    <cellStyle name="Input 3 5 2 2 18 2 3" xfId="45462"/>
    <cellStyle name="Input 3 5 2 2 18 2 4" xfId="22509"/>
    <cellStyle name="Input 3 5 2 2 18 3" xfId="28748"/>
    <cellStyle name="Input 3 5 2 2 18 4" xfId="39729"/>
    <cellStyle name="Input 3 5 2 2 18 5" xfId="16776"/>
    <cellStyle name="Input 3 5 2 2 19" xfId="5097"/>
    <cellStyle name="Input 3 5 2 2 19 2" xfId="10801"/>
    <cellStyle name="Input 3 5 2 2 19 2 2" xfId="34628"/>
    <cellStyle name="Input 3 5 2 2 19 2 3" xfId="45667"/>
    <cellStyle name="Input 3 5 2 2 19 2 4" xfId="22714"/>
    <cellStyle name="Input 3 5 2 2 19 3" xfId="28978"/>
    <cellStyle name="Input 3 5 2 2 19 4" xfId="39964"/>
    <cellStyle name="Input 3 5 2 2 19 5" xfId="17011"/>
    <cellStyle name="Input 3 5 2 2 2" xfId="1190"/>
    <cellStyle name="Input 3 5 2 2 2 2" xfId="7428"/>
    <cellStyle name="Input 3 5 2 2 2 2 2" xfId="31255"/>
    <cellStyle name="Input 3 5 2 2 2 2 3" xfId="42294"/>
    <cellStyle name="Input 3 5 2 2 2 2 4" xfId="19341"/>
    <cellStyle name="Input 3 5 2 2 2 3" xfId="25167"/>
    <cellStyle name="Input 3 5 2 2 2 4" xfId="24337"/>
    <cellStyle name="Input 3 5 2 2 2 5" xfId="13104"/>
    <cellStyle name="Input 3 5 2 2 20" xfId="5318"/>
    <cellStyle name="Input 3 5 2 2 20 2" xfId="10988"/>
    <cellStyle name="Input 3 5 2 2 20 2 2" xfId="34815"/>
    <cellStyle name="Input 3 5 2 2 20 2 3" xfId="45854"/>
    <cellStyle name="Input 3 5 2 2 20 2 4" xfId="22901"/>
    <cellStyle name="Input 3 5 2 2 20 3" xfId="29191"/>
    <cellStyle name="Input 3 5 2 2 20 4" xfId="40185"/>
    <cellStyle name="Input 3 5 2 2 20 5" xfId="17232"/>
    <cellStyle name="Input 3 5 2 2 21" xfId="5551"/>
    <cellStyle name="Input 3 5 2 2 21 2" xfId="11191"/>
    <cellStyle name="Input 3 5 2 2 21 2 2" xfId="35018"/>
    <cellStyle name="Input 3 5 2 2 21 2 3" xfId="46057"/>
    <cellStyle name="Input 3 5 2 2 21 2 4" xfId="23104"/>
    <cellStyle name="Input 3 5 2 2 21 3" xfId="29418"/>
    <cellStyle name="Input 3 5 2 2 21 4" xfId="40418"/>
    <cellStyle name="Input 3 5 2 2 21 5" xfId="17465"/>
    <cellStyle name="Input 3 5 2 2 22" xfId="5784"/>
    <cellStyle name="Input 3 5 2 2 22 2" xfId="11392"/>
    <cellStyle name="Input 3 5 2 2 22 2 2" xfId="35219"/>
    <cellStyle name="Input 3 5 2 2 22 2 3" xfId="46258"/>
    <cellStyle name="Input 3 5 2 2 22 2 4" xfId="23305"/>
    <cellStyle name="Input 3 5 2 2 22 3" xfId="29644"/>
    <cellStyle name="Input 3 5 2 2 22 4" xfId="40651"/>
    <cellStyle name="Input 3 5 2 2 22 5" xfId="17698"/>
    <cellStyle name="Input 3 5 2 2 23" xfId="6001"/>
    <cellStyle name="Input 3 5 2 2 23 2" xfId="11576"/>
    <cellStyle name="Input 3 5 2 2 23 2 2" xfId="35403"/>
    <cellStyle name="Input 3 5 2 2 23 2 3" xfId="46442"/>
    <cellStyle name="Input 3 5 2 2 23 2 4" xfId="23489"/>
    <cellStyle name="Input 3 5 2 2 23 3" xfId="29854"/>
    <cellStyle name="Input 3 5 2 2 23 4" xfId="40868"/>
    <cellStyle name="Input 3 5 2 2 23 5" xfId="17915"/>
    <cellStyle name="Input 3 5 2 2 24" xfId="6209"/>
    <cellStyle name="Input 3 5 2 2 24 2" xfId="11757"/>
    <cellStyle name="Input 3 5 2 2 24 2 2" xfId="35584"/>
    <cellStyle name="Input 3 5 2 2 24 2 3" xfId="46623"/>
    <cellStyle name="Input 3 5 2 2 24 2 4" xfId="23670"/>
    <cellStyle name="Input 3 5 2 2 24 3" xfId="30055"/>
    <cellStyle name="Input 3 5 2 2 24 4" xfId="41076"/>
    <cellStyle name="Input 3 5 2 2 24 5" xfId="18123"/>
    <cellStyle name="Input 3 5 2 2 25" xfId="6429"/>
    <cellStyle name="Input 3 5 2 2 25 2" xfId="11949"/>
    <cellStyle name="Input 3 5 2 2 25 2 2" xfId="35776"/>
    <cellStyle name="Input 3 5 2 2 25 2 3" xfId="46815"/>
    <cellStyle name="Input 3 5 2 2 25 2 4" xfId="23862"/>
    <cellStyle name="Input 3 5 2 2 25 3" xfId="30268"/>
    <cellStyle name="Input 3 5 2 2 25 4" xfId="41296"/>
    <cellStyle name="Input 3 5 2 2 25 5" xfId="18343"/>
    <cellStyle name="Input 3 5 2 2 26" xfId="6655"/>
    <cellStyle name="Input 3 5 2 2 26 2" xfId="12142"/>
    <cellStyle name="Input 3 5 2 2 26 2 2" xfId="35969"/>
    <cellStyle name="Input 3 5 2 2 26 2 3" xfId="47008"/>
    <cellStyle name="Input 3 5 2 2 26 2 4" xfId="24055"/>
    <cellStyle name="Input 3 5 2 2 26 3" xfId="30485"/>
    <cellStyle name="Input 3 5 2 2 26 4" xfId="41522"/>
    <cellStyle name="Input 3 5 2 2 26 5" xfId="18569"/>
    <cellStyle name="Input 3 5 2 2 27" xfId="770"/>
    <cellStyle name="Input 3 5 2 2 27 2" xfId="7077"/>
    <cellStyle name="Input 3 5 2 2 27 2 2" xfId="30904"/>
    <cellStyle name="Input 3 5 2 2 27 2 3" xfId="41943"/>
    <cellStyle name="Input 3 5 2 2 27 2 4" xfId="18990"/>
    <cellStyle name="Input 3 5 2 2 27 3" xfId="24761"/>
    <cellStyle name="Input 3 5 2 2 27 4" xfId="29395"/>
    <cellStyle name="Input 3 5 2 2 27 5" xfId="12684"/>
    <cellStyle name="Input 3 5 2 2 28" xfId="6860"/>
    <cellStyle name="Input 3 5 2 2 28 2" xfId="30687"/>
    <cellStyle name="Input 3 5 2 2 28 3" xfId="41726"/>
    <cellStyle name="Input 3 5 2 2 28 4" xfId="18773"/>
    <cellStyle name="Input 3 5 2 2 29" xfId="24538"/>
    <cellStyle name="Input 3 5 2 2 3" xfId="1403"/>
    <cellStyle name="Input 3 5 2 2 3 2" xfId="7613"/>
    <cellStyle name="Input 3 5 2 2 3 2 2" xfId="31440"/>
    <cellStyle name="Input 3 5 2 2 3 2 3" xfId="42479"/>
    <cellStyle name="Input 3 5 2 2 3 2 4" xfId="19526"/>
    <cellStyle name="Input 3 5 2 2 3 3" xfId="25373"/>
    <cellStyle name="Input 3 5 2 2 3 4" xfId="36270"/>
    <cellStyle name="Input 3 5 2 2 3 5" xfId="13317"/>
    <cellStyle name="Input 3 5 2 2 30" xfId="28304"/>
    <cellStyle name="Input 3 5 2 2 31" xfId="12460"/>
    <cellStyle name="Input 3 5 2 2 4" xfId="1635"/>
    <cellStyle name="Input 3 5 2 2 4 2" xfId="7811"/>
    <cellStyle name="Input 3 5 2 2 4 2 2" xfId="31638"/>
    <cellStyle name="Input 3 5 2 2 4 2 3" xfId="42677"/>
    <cellStyle name="Input 3 5 2 2 4 2 4" xfId="19724"/>
    <cellStyle name="Input 3 5 2 2 4 3" xfId="25597"/>
    <cellStyle name="Input 3 5 2 2 4 4" xfId="36502"/>
    <cellStyle name="Input 3 5 2 2 4 5" xfId="13549"/>
    <cellStyle name="Input 3 5 2 2 5" xfId="1846"/>
    <cellStyle name="Input 3 5 2 2 5 2" xfId="7995"/>
    <cellStyle name="Input 3 5 2 2 5 2 2" xfId="31822"/>
    <cellStyle name="Input 3 5 2 2 5 2 3" xfId="42861"/>
    <cellStyle name="Input 3 5 2 2 5 2 4" xfId="19908"/>
    <cellStyle name="Input 3 5 2 2 5 3" xfId="25801"/>
    <cellStyle name="Input 3 5 2 2 5 4" xfId="36713"/>
    <cellStyle name="Input 3 5 2 2 5 5" xfId="13760"/>
    <cellStyle name="Input 3 5 2 2 6" xfId="2077"/>
    <cellStyle name="Input 3 5 2 2 6 2" xfId="8196"/>
    <cellStyle name="Input 3 5 2 2 6 2 2" xfId="32023"/>
    <cellStyle name="Input 3 5 2 2 6 2 3" xfId="43062"/>
    <cellStyle name="Input 3 5 2 2 6 2 4" xfId="20109"/>
    <cellStyle name="Input 3 5 2 2 6 3" xfId="26026"/>
    <cellStyle name="Input 3 5 2 2 6 4" xfId="36944"/>
    <cellStyle name="Input 3 5 2 2 6 5" xfId="13991"/>
    <cellStyle name="Input 3 5 2 2 7" xfId="2302"/>
    <cellStyle name="Input 3 5 2 2 7 2" xfId="8387"/>
    <cellStyle name="Input 3 5 2 2 7 2 2" xfId="32214"/>
    <cellStyle name="Input 3 5 2 2 7 2 3" xfId="43253"/>
    <cellStyle name="Input 3 5 2 2 7 2 4" xfId="20300"/>
    <cellStyle name="Input 3 5 2 2 7 3" xfId="26243"/>
    <cellStyle name="Input 3 5 2 2 7 4" xfId="37169"/>
    <cellStyle name="Input 3 5 2 2 7 5" xfId="14216"/>
    <cellStyle name="Input 3 5 2 2 8" xfId="2516"/>
    <cellStyle name="Input 3 5 2 2 8 2" xfId="8573"/>
    <cellStyle name="Input 3 5 2 2 8 2 2" xfId="32400"/>
    <cellStyle name="Input 3 5 2 2 8 2 3" xfId="43439"/>
    <cellStyle name="Input 3 5 2 2 8 2 4" xfId="20486"/>
    <cellStyle name="Input 3 5 2 2 8 3" xfId="26452"/>
    <cellStyle name="Input 3 5 2 2 8 4" xfId="37383"/>
    <cellStyle name="Input 3 5 2 2 8 5" xfId="14430"/>
    <cellStyle name="Input 3 5 2 2 9" xfId="2734"/>
    <cellStyle name="Input 3 5 2 2 9 2" xfId="8757"/>
    <cellStyle name="Input 3 5 2 2 9 2 2" xfId="32584"/>
    <cellStyle name="Input 3 5 2 2 9 2 3" xfId="43623"/>
    <cellStyle name="Input 3 5 2 2 9 2 4" xfId="20670"/>
    <cellStyle name="Input 3 5 2 2 9 3" xfId="26664"/>
    <cellStyle name="Input 3 5 2 2 9 4" xfId="37601"/>
    <cellStyle name="Input 3 5 2 2 9 5" xfId="14648"/>
    <cellStyle name="Input 3 5 2 20" xfId="4531"/>
    <cellStyle name="Input 3 5 2 20 2" xfId="10309"/>
    <cellStyle name="Input 3 5 2 20 2 2" xfId="34136"/>
    <cellStyle name="Input 3 5 2 20 2 3" xfId="45175"/>
    <cellStyle name="Input 3 5 2 20 2 4" xfId="22222"/>
    <cellStyle name="Input 3 5 2 20 3" xfId="28427"/>
    <cellStyle name="Input 3 5 2 20 4" xfId="39398"/>
    <cellStyle name="Input 3 5 2 20 5" xfId="16445"/>
    <cellStyle name="Input 3 5 2 21" xfId="4741"/>
    <cellStyle name="Input 3 5 2 21 2" xfId="10492"/>
    <cellStyle name="Input 3 5 2 21 2 2" xfId="34319"/>
    <cellStyle name="Input 3 5 2 21 2 3" xfId="45358"/>
    <cellStyle name="Input 3 5 2 21 2 4" xfId="22405"/>
    <cellStyle name="Input 3 5 2 21 3" xfId="28631"/>
    <cellStyle name="Input 3 5 2 21 4" xfId="39608"/>
    <cellStyle name="Input 3 5 2 21 5" xfId="16655"/>
    <cellStyle name="Input 3 5 2 22" xfId="4976"/>
    <cellStyle name="Input 3 5 2 22 2" xfId="10697"/>
    <cellStyle name="Input 3 5 2 22 2 2" xfId="34524"/>
    <cellStyle name="Input 3 5 2 22 2 3" xfId="45563"/>
    <cellStyle name="Input 3 5 2 22 2 4" xfId="22610"/>
    <cellStyle name="Input 3 5 2 22 3" xfId="28860"/>
    <cellStyle name="Input 3 5 2 22 4" xfId="39843"/>
    <cellStyle name="Input 3 5 2 22 5" xfId="16890"/>
    <cellStyle name="Input 3 5 2 23" xfId="5197"/>
    <cellStyle name="Input 3 5 2 23 2" xfId="10884"/>
    <cellStyle name="Input 3 5 2 23 2 2" xfId="34711"/>
    <cellStyle name="Input 3 5 2 23 2 3" xfId="45750"/>
    <cellStyle name="Input 3 5 2 23 2 4" xfId="22797"/>
    <cellStyle name="Input 3 5 2 23 3" xfId="29074"/>
    <cellStyle name="Input 3 5 2 23 4" xfId="40064"/>
    <cellStyle name="Input 3 5 2 23 5" xfId="17111"/>
    <cellStyle name="Input 3 5 2 24" xfId="5430"/>
    <cellStyle name="Input 3 5 2 24 2" xfId="11087"/>
    <cellStyle name="Input 3 5 2 24 2 2" xfId="34914"/>
    <cellStyle name="Input 3 5 2 24 2 3" xfId="45953"/>
    <cellStyle name="Input 3 5 2 24 2 4" xfId="23000"/>
    <cellStyle name="Input 3 5 2 24 3" xfId="29301"/>
    <cellStyle name="Input 3 5 2 24 4" xfId="40297"/>
    <cellStyle name="Input 3 5 2 24 5" xfId="17344"/>
    <cellStyle name="Input 3 5 2 25" xfId="5663"/>
    <cellStyle name="Input 3 5 2 25 2" xfId="11288"/>
    <cellStyle name="Input 3 5 2 25 2 2" xfId="35115"/>
    <cellStyle name="Input 3 5 2 25 2 3" xfId="46154"/>
    <cellStyle name="Input 3 5 2 25 2 4" xfId="23201"/>
    <cellStyle name="Input 3 5 2 25 3" xfId="29527"/>
    <cellStyle name="Input 3 5 2 25 4" xfId="40530"/>
    <cellStyle name="Input 3 5 2 25 5" xfId="17577"/>
    <cellStyle name="Input 3 5 2 26" xfId="5880"/>
    <cellStyle name="Input 3 5 2 26 2" xfId="11472"/>
    <cellStyle name="Input 3 5 2 26 2 2" xfId="35299"/>
    <cellStyle name="Input 3 5 2 26 2 3" xfId="46338"/>
    <cellStyle name="Input 3 5 2 26 2 4" xfId="23385"/>
    <cellStyle name="Input 3 5 2 26 3" xfId="29738"/>
    <cellStyle name="Input 3 5 2 26 4" xfId="40747"/>
    <cellStyle name="Input 3 5 2 26 5" xfId="17794"/>
    <cellStyle name="Input 3 5 2 27" xfId="6088"/>
    <cellStyle name="Input 3 5 2 27 2" xfId="11653"/>
    <cellStyle name="Input 3 5 2 27 2 2" xfId="35480"/>
    <cellStyle name="Input 3 5 2 27 2 3" xfId="46519"/>
    <cellStyle name="Input 3 5 2 27 2 4" xfId="23566"/>
    <cellStyle name="Input 3 5 2 27 3" xfId="29939"/>
    <cellStyle name="Input 3 5 2 27 4" xfId="40955"/>
    <cellStyle name="Input 3 5 2 27 5" xfId="18002"/>
    <cellStyle name="Input 3 5 2 28" xfId="6308"/>
    <cellStyle name="Input 3 5 2 28 2" xfId="11845"/>
    <cellStyle name="Input 3 5 2 28 2 2" xfId="35672"/>
    <cellStyle name="Input 3 5 2 28 2 3" xfId="46711"/>
    <cellStyle name="Input 3 5 2 28 2 4" xfId="23758"/>
    <cellStyle name="Input 3 5 2 28 3" xfId="30152"/>
    <cellStyle name="Input 3 5 2 28 4" xfId="41175"/>
    <cellStyle name="Input 3 5 2 28 5" xfId="18222"/>
    <cellStyle name="Input 3 5 2 29" xfId="6543"/>
    <cellStyle name="Input 3 5 2 29 2" xfId="12047"/>
    <cellStyle name="Input 3 5 2 29 2 2" xfId="35874"/>
    <cellStyle name="Input 3 5 2 29 2 3" xfId="46913"/>
    <cellStyle name="Input 3 5 2 29 2 4" xfId="23960"/>
    <cellStyle name="Input 3 5 2 29 3" xfId="30378"/>
    <cellStyle name="Input 3 5 2 29 4" xfId="41410"/>
    <cellStyle name="Input 3 5 2 29 5" xfId="18457"/>
    <cellStyle name="Input 3 5 2 3" xfId="591"/>
    <cellStyle name="Input 3 5 2 3 10" xfId="2985"/>
    <cellStyle name="Input 3 5 2 3 10 2" xfId="8977"/>
    <cellStyle name="Input 3 5 2 3 10 2 2" xfId="32804"/>
    <cellStyle name="Input 3 5 2 3 10 2 3" xfId="43843"/>
    <cellStyle name="Input 3 5 2 3 10 2 4" xfId="20890"/>
    <cellStyle name="Input 3 5 2 3 10 3" xfId="26909"/>
    <cellStyle name="Input 3 5 2 3 10 4" xfId="37852"/>
    <cellStyle name="Input 3 5 2 3 10 5" xfId="14899"/>
    <cellStyle name="Input 3 5 2 3 11" xfId="3253"/>
    <cellStyle name="Input 3 5 2 3 11 2" xfId="9206"/>
    <cellStyle name="Input 3 5 2 3 11 2 2" xfId="33033"/>
    <cellStyle name="Input 3 5 2 3 11 2 3" xfId="44072"/>
    <cellStyle name="Input 3 5 2 3 11 2 4" xfId="21119"/>
    <cellStyle name="Input 3 5 2 3 11 3" xfId="27174"/>
    <cellStyle name="Input 3 5 2 3 11 4" xfId="38120"/>
    <cellStyle name="Input 3 5 2 3 11 5" xfId="15167"/>
    <cellStyle name="Input 3 5 2 3 12" xfId="3497"/>
    <cellStyle name="Input 3 5 2 3 12 2" xfId="9418"/>
    <cellStyle name="Input 3 5 2 3 12 2 2" xfId="33245"/>
    <cellStyle name="Input 3 5 2 3 12 2 3" xfId="44284"/>
    <cellStyle name="Input 3 5 2 3 12 2 4" xfId="21331"/>
    <cellStyle name="Input 3 5 2 3 12 3" xfId="27413"/>
    <cellStyle name="Input 3 5 2 3 12 4" xfId="38364"/>
    <cellStyle name="Input 3 5 2 3 12 5" xfId="15411"/>
    <cellStyle name="Input 3 5 2 3 13" xfId="3742"/>
    <cellStyle name="Input 3 5 2 3 13 2" xfId="9631"/>
    <cellStyle name="Input 3 5 2 3 13 2 2" xfId="33458"/>
    <cellStyle name="Input 3 5 2 3 13 2 3" xfId="44497"/>
    <cellStyle name="Input 3 5 2 3 13 2 4" xfId="21544"/>
    <cellStyle name="Input 3 5 2 3 13 3" xfId="27654"/>
    <cellStyle name="Input 3 5 2 3 13 4" xfId="38609"/>
    <cellStyle name="Input 3 5 2 3 13 5" xfId="15656"/>
    <cellStyle name="Input 3 5 2 3 14" xfId="3990"/>
    <cellStyle name="Input 3 5 2 3 14 2" xfId="9845"/>
    <cellStyle name="Input 3 5 2 3 14 2 2" xfId="33672"/>
    <cellStyle name="Input 3 5 2 3 14 2 3" xfId="44711"/>
    <cellStyle name="Input 3 5 2 3 14 2 4" xfId="21758"/>
    <cellStyle name="Input 3 5 2 3 14 3" xfId="27897"/>
    <cellStyle name="Input 3 5 2 3 14 4" xfId="38857"/>
    <cellStyle name="Input 3 5 2 3 14 5" xfId="15904"/>
    <cellStyle name="Input 3 5 2 3 15" xfId="4234"/>
    <cellStyle name="Input 3 5 2 3 15 2" xfId="10056"/>
    <cellStyle name="Input 3 5 2 3 15 2 2" xfId="33883"/>
    <cellStyle name="Input 3 5 2 3 15 2 3" xfId="44922"/>
    <cellStyle name="Input 3 5 2 3 15 2 4" xfId="21969"/>
    <cellStyle name="Input 3 5 2 3 15 3" xfId="28136"/>
    <cellStyle name="Input 3 5 2 3 15 4" xfId="39101"/>
    <cellStyle name="Input 3 5 2 3 15 5" xfId="16148"/>
    <cellStyle name="Input 3 5 2 3 16" xfId="4476"/>
    <cellStyle name="Input 3 5 2 3 16 2" xfId="10266"/>
    <cellStyle name="Input 3 5 2 3 16 2 2" xfId="34093"/>
    <cellStyle name="Input 3 5 2 3 16 2 3" xfId="45132"/>
    <cellStyle name="Input 3 5 2 3 16 2 4" xfId="22179"/>
    <cellStyle name="Input 3 5 2 3 16 3" xfId="28373"/>
    <cellStyle name="Input 3 5 2 3 16 4" xfId="39343"/>
    <cellStyle name="Input 3 5 2 3 16 5" xfId="16390"/>
    <cellStyle name="Input 3 5 2 3 17" xfId="4697"/>
    <cellStyle name="Input 3 5 2 3 17 2" xfId="10453"/>
    <cellStyle name="Input 3 5 2 3 17 2 2" xfId="34280"/>
    <cellStyle name="Input 3 5 2 3 17 2 3" xfId="45319"/>
    <cellStyle name="Input 3 5 2 3 17 2 4" xfId="22366"/>
    <cellStyle name="Input 3 5 2 3 17 3" xfId="28588"/>
    <cellStyle name="Input 3 5 2 3 17 4" xfId="39564"/>
    <cellStyle name="Input 3 5 2 3 17 5" xfId="16611"/>
    <cellStyle name="Input 3 5 2 3 18" xfId="4907"/>
    <cellStyle name="Input 3 5 2 3 18 2" xfId="10636"/>
    <cellStyle name="Input 3 5 2 3 18 2 2" xfId="34463"/>
    <cellStyle name="Input 3 5 2 3 18 2 3" xfId="45502"/>
    <cellStyle name="Input 3 5 2 3 18 2 4" xfId="22549"/>
    <cellStyle name="Input 3 5 2 3 18 3" xfId="28792"/>
    <cellStyle name="Input 3 5 2 3 18 4" xfId="39774"/>
    <cellStyle name="Input 3 5 2 3 18 5" xfId="16821"/>
    <cellStyle name="Input 3 5 2 3 19" xfId="5142"/>
    <cellStyle name="Input 3 5 2 3 19 2" xfId="10841"/>
    <cellStyle name="Input 3 5 2 3 19 2 2" xfId="34668"/>
    <cellStyle name="Input 3 5 2 3 19 2 3" xfId="45707"/>
    <cellStyle name="Input 3 5 2 3 19 2 4" xfId="22754"/>
    <cellStyle name="Input 3 5 2 3 19 3" xfId="29022"/>
    <cellStyle name="Input 3 5 2 3 19 4" xfId="40009"/>
    <cellStyle name="Input 3 5 2 3 19 5" xfId="17056"/>
    <cellStyle name="Input 3 5 2 3 2" xfId="1235"/>
    <cellStyle name="Input 3 5 2 3 2 2" xfId="7468"/>
    <cellStyle name="Input 3 5 2 3 2 2 2" xfId="31295"/>
    <cellStyle name="Input 3 5 2 3 2 2 3" xfId="42334"/>
    <cellStyle name="Input 3 5 2 3 2 2 4" xfId="19381"/>
    <cellStyle name="Input 3 5 2 3 2 3" xfId="25211"/>
    <cellStyle name="Input 3 5 2 3 2 4" xfId="24190"/>
    <cellStyle name="Input 3 5 2 3 2 5" xfId="13149"/>
    <cellStyle name="Input 3 5 2 3 20" xfId="5363"/>
    <cellStyle name="Input 3 5 2 3 20 2" xfId="11028"/>
    <cellStyle name="Input 3 5 2 3 20 2 2" xfId="34855"/>
    <cellStyle name="Input 3 5 2 3 20 2 3" xfId="45894"/>
    <cellStyle name="Input 3 5 2 3 20 2 4" xfId="22941"/>
    <cellStyle name="Input 3 5 2 3 20 3" xfId="29235"/>
    <cellStyle name="Input 3 5 2 3 20 4" xfId="40230"/>
    <cellStyle name="Input 3 5 2 3 20 5" xfId="17277"/>
    <cellStyle name="Input 3 5 2 3 21" xfId="5596"/>
    <cellStyle name="Input 3 5 2 3 21 2" xfId="11231"/>
    <cellStyle name="Input 3 5 2 3 21 2 2" xfId="35058"/>
    <cellStyle name="Input 3 5 2 3 21 2 3" xfId="46097"/>
    <cellStyle name="Input 3 5 2 3 21 2 4" xfId="23144"/>
    <cellStyle name="Input 3 5 2 3 21 3" xfId="29462"/>
    <cellStyle name="Input 3 5 2 3 21 4" xfId="40463"/>
    <cellStyle name="Input 3 5 2 3 21 5" xfId="17510"/>
    <cellStyle name="Input 3 5 2 3 22" xfId="5829"/>
    <cellStyle name="Input 3 5 2 3 22 2" xfId="11432"/>
    <cellStyle name="Input 3 5 2 3 22 2 2" xfId="35259"/>
    <cellStyle name="Input 3 5 2 3 22 2 3" xfId="46298"/>
    <cellStyle name="Input 3 5 2 3 22 2 4" xfId="23345"/>
    <cellStyle name="Input 3 5 2 3 22 3" xfId="29688"/>
    <cellStyle name="Input 3 5 2 3 22 4" xfId="40696"/>
    <cellStyle name="Input 3 5 2 3 22 5" xfId="17743"/>
    <cellStyle name="Input 3 5 2 3 23" xfId="6046"/>
    <cellStyle name="Input 3 5 2 3 23 2" xfId="11616"/>
    <cellStyle name="Input 3 5 2 3 23 2 2" xfId="35443"/>
    <cellStyle name="Input 3 5 2 3 23 2 3" xfId="46482"/>
    <cellStyle name="Input 3 5 2 3 23 2 4" xfId="23529"/>
    <cellStyle name="Input 3 5 2 3 23 3" xfId="29898"/>
    <cellStyle name="Input 3 5 2 3 23 4" xfId="40913"/>
    <cellStyle name="Input 3 5 2 3 23 5" xfId="17960"/>
    <cellStyle name="Input 3 5 2 3 24" xfId="6254"/>
    <cellStyle name="Input 3 5 2 3 24 2" xfId="11797"/>
    <cellStyle name="Input 3 5 2 3 24 2 2" xfId="35624"/>
    <cellStyle name="Input 3 5 2 3 24 2 3" xfId="46663"/>
    <cellStyle name="Input 3 5 2 3 24 2 4" xfId="23710"/>
    <cellStyle name="Input 3 5 2 3 24 3" xfId="30099"/>
    <cellStyle name="Input 3 5 2 3 24 4" xfId="41121"/>
    <cellStyle name="Input 3 5 2 3 24 5" xfId="18168"/>
    <cellStyle name="Input 3 5 2 3 25" xfId="6474"/>
    <cellStyle name="Input 3 5 2 3 25 2" xfId="11989"/>
    <cellStyle name="Input 3 5 2 3 25 2 2" xfId="35816"/>
    <cellStyle name="Input 3 5 2 3 25 2 3" xfId="46855"/>
    <cellStyle name="Input 3 5 2 3 25 2 4" xfId="23902"/>
    <cellStyle name="Input 3 5 2 3 25 3" xfId="30312"/>
    <cellStyle name="Input 3 5 2 3 25 4" xfId="41341"/>
    <cellStyle name="Input 3 5 2 3 25 5" xfId="18388"/>
    <cellStyle name="Input 3 5 2 3 26" xfId="6700"/>
    <cellStyle name="Input 3 5 2 3 26 2" xfId="12182"/>
    <cellStyle name="Input 3 5 2 3 26 2 2" xfId="36009"/>
    <cellStyle name="Input 3 5 2 3 26 2 3" xfId="47048"/>
    <cellStyle name="Input 3 5 2 3 26 2 4" xfId="24095"/>
    <cellStyle name="Input 3 5 2 3 26 3" xfId="30529"/>
    <cellStyle name="Input 3 5 2 3 26 4" xfId="41567"/>
    <cellStyle name="Input 3 5 2 3 26 5" xfId="18614"/>
    <cellStyle name="Input 3 5 2 3 27" xfId="810"/>
    <cellStyle name="Input 3 5 2 3 27 2" xfId="7117"/>
    <cellStyle name="Input 3 5 2 3 27 2 2" xfId="30944"/>
    <cellStyle name="Input 3 5 2 3 27 2 3" xfId="41983"/>
    <cellStyle name="Input 3 5 2 3 27 2 4" xfId="19030"/>
    <cellStyle name="Input 3 5 2 3 27 3" xfId="24801"/>
    <cellStyle name="Input 3 5 2 3 27 4" xfId="30093"/>
    <cellStyle name="Input 3 5 2 3 27 5" xfId="12724"/>
    <cellStyle name="Input 3 5 2 3 28" xfId="6900"/>
    <cellStyle name="Input 3 5 2 3 28 2" xfId="30727"/>
    <cellStyle name="Input 3 5 2 3 28 3" xfId="41766"/>
    <cellStyle name="Input 3 5 2 3 28 4" xfId="18813"/>
    <cellStyle name="Input 3 5 2 3 29" xfId="24582"/>
    <cellStyle name="Input 3 5 2 3 3" xfId="1448"/>
    <cellStyle name="Input 3 5 2 3 3 2" xfId="7653"/>
    <cellStyle name="Input 3 5 2 3 3 2 2" xfId="31480"/>
    <cellStyle name="Input 3 5 2 3 3 2 3" xfId="42519"/>
    <cellStyle name="Input 3 5 2 3 3 2 4" xfId="19566"/>
    <cellStyle name="Input 3 5 2 3 3 3" xfId="25417"/>
    <cellStyle name="Input 3 5 2 3 3 4" xfId="36315"/>
    <cellStyle name="Input 3 5 2 3 3 5" xfId="13362"/>
    <cellStyle name="Input 3 5 2 3 30" xfId="27634"/>
    <cellStyle name="Input 3 5 2 3 31" xfId="12505"/>
    <cellStyle name="Input 3 5 2 3 4" xfId="1680"/>
    <cellStyle name="Input 3 5 2 3 4 2" xfId="7851"/>
    <cellStyle name="Input 3 5 2 3 4 2 2" xfId="31678"/>
    <cellStyle name="Input 3 5 2 3 4 2 3" xfId="42717"/>
    <cellStyle name="Input 3 5 2 3 4 2 4" xfId="19764"/>
    <cellStyle name="Input 3 5 2 3 4 3" xfId="25641"/>
    <cellStyle name="Input 3 5 2 3 4 4" xfId="36547"/>
    <cellStyle name="Input 3 5 2 3 4 5" xfId="13594"/>
    <cellStyle name="Input 3 5 2 3 5" xfId="1891"/>
    <cellStyle name="Input 3 5 2 3 5 2" xfId="8035"/>
    <cellStyle name="Input 3 5 2 3 5 2 2" xfId="31862"/>
    <cellStyle name="Input 3 5 2 3 5 2 3" xfId="42901"/>
    <cellStyle name="Input 3 5 2 3 5 2 4" xfId="19948"/>
    <cellStyle name="Input 3 5 2 3 5 3" xfId="25845"/>
    <cellStyle name="Input 3 5 2 3 5 4" xfId="36758"/>
    <cellStyle name="Input 3 5 2 3 5 5" xfId="13805"/>
    <cellStyle name="Input 3 5 2 3 6" xfId="2122"/>
    <cellStyle name="Input 3 5 2 3 6 2" xfId="8236"/>
    <cellStyle name="Input 3 5 2 3 6 2 2" xfId="32063"/>
    <cellStyle name="Input 3 5 2 3 6 2 3" xfId="43102"/>
    <cellStyle name="Input 3 5 2 3 6 2 4" xfId="20149"/>
    <cellStyle name="Input 3 5 2 3 6 3" xfId="26070"/>
    <cellStyle name="Input 3 5 2 3 6 4" xfId="36989"/>
    <cellStyle name="Input 3 5 2 3 6 5" xfId="14036"/>
    <cellStyle name="Input 3 5 2 3 7" xfId="2347"/>
    <cellStyle name="Input 3 5 2 3 7 2" xfId="8427"/>
    <cellStyle name="Input 3 5 2 3 7 2 2" xfId="32254"/>
    <cellStyle name="Input 3 5 2 3 7 2 3" xfId="43293"/>
    <cellStyle name="Input 3 5 2 3 7 2 4" xfId="20340"/>
    <cellStyle name="Input 3 5 2 3 7 3" xfId="26287"/>
    <cellStyle name="Input 3 5 2 3 7 4" xfId="37214"/>
    <cellStyle name="Input 3 5 2 3 7 5" xfId="14261"/>
    <cellStyle name="Input 3 5 2 3 8" xfId="2561"/>
    <cellStyle name="Input 3 5 2 3 8 2" xfId="8613"/>
    <cellStyle name="Input 3 5 2 3 8 2 2" xfId="32440"/>
    <cellStyle name="Input 3 5 2 3 8 2 3" xfId="43479"/>
    <cellStyle name="Input 3 5 2 3 8 2 4" xfId="20526"/>
    <cellStyle name="Input 3 5 2 3 8 3" xfId="26496"/>
    <cellStyle name="Input 3 5 2 3 8 4" xfId="37428"/>
    <cellStyle name="Input 3 5 2 3 8 5" xfId="14475"/>
    <cellStyle name="Input 3 5 2 3 9" xfId="2779"/>
    <cellStyle name="Input 3 5 2 3 9 2" xfId="8797"/>
    <cellStyle name="Input 3 5 2 3 9 2 2" xfId="32624"/>
    <cellStyle name="Input 3 5 2 3 9 2 3" xfId="43663"/>
    <cellStyle name="Input 3 5 2 3 9 2 4" xfId="20710"/>
    <cellStyle name="Input 3 5 2 3 9 3" xfId="26708"/>
    <cellStyle name="Input 3 5 2 3 9 4" xfId="37646"/>
    <cellStyle name="Input 3 5 2 3 9 5" xfId="14693"/>
    <cellStyle name="Input 3 5 2 30" xfId="6744"/>
    <cellStyle name="Input 3 5 2 30 2" xfId="12218"/>
    <cellStyle name="Input 3 5 2 30 2 2" xfId="36045"/>
    <cellStyle name="Input 3 5 2 30 2 3" xfId="47084"/>
    <cellStyle name="Input 3 5 2 30 2 4" xfId="24131"/>
    <cellStyle name="Input 3 5 2 30 3" xfId="30572"/>
    <cellStyle name="Input 3 5 2 30 4" xfId="41611"/>
    <cellStyle name="Input 3 5 2 30 5" xfId="18658"/>
    <cellStyle name="Input 3 5 2 31" xfId="6789"/>
    <cellStyle name="Input 3 5 2 31 2" xfId="12258"/>
    <cellStyle name="Input 3 5 2 31 2 2" xfId="36085"/>
    <cellStyle name="Input 3 5 2 31 2 3" xfId="47124"/>
    <cellStyle name="Input 3 5 2 31 2 4" xfId="24171"/>
    <cellStyle name="Input 3 5 2 31 3" xfId="30616"/>
    <cellStyle name="Input 3 5 2 31 4" xfId="41656"/>
    <cellStyle name="Input 3 5 2 31 5" xfId="18703"/>
    <cellStyle name="Input 3 5 2 32" xfId="666"/>
    <cellStyle name="Input 3 5 2 32 2" xfId="6973"/>
    <cellStyle name="Input 3 5 2 32 2 2" xfId="30800"/>
    <cellStyle name="Input 3 5 2 32 2 3" xfId="41839"/>
    <cellStyle name="Input 3 5 2 32 2 4" xfId="18886"/>
    <cellStyle name="Input 3 5 2 32 3" xfId="24657"/>
    <cellStyle name="Input 3 5 2 32 4" xfId="24601"/>
    <cellStyle name="Input 3 5 2 32 5" xfId="12580"/>
    <cellStyle name="Input 3 5 2 33" xfId="24421"/>
    <cellStyle name="Input 3 5 2 34" xfId="29159"/>
    <cellStyle name="Input 3 5 2 35" xfId="12339"/>
    <cellStyle name="Input 3 5 2 4" xfId="464"/>
    <cellStyle name="Input 3 5 2 4 10" xfId="2858"/>
    <cellStyle name="Input 3 5 2 4 10 2" xfId="8870"/>
    <cellStyle name="Input 3 5 2 4 10 2 2" xfId="32697"/>
    <cellStyle name="Input 3 5 2 4 10 2 3" xfId="43736"/>
    <cellStyle name="Input 3 5 2 4 10 2 4" xfId="20783"/>
    <cellStyle name="Input 3 5 2 4 10 3" xfId="26787"/>
    <cellStyle name="Input 3 5 2 4 10 4" xfId="37725"/>
    <cellStyle name="Input 3 5 2 4 10 5" xfId="14772"/>
    <cellStyle name="Input 3 5 2 4 11" xfId="3126"/>
    <cellStyle name="Input 3 5 2 4 11 2" xfId="9099"/>
    <cellStyle name="Input 3 5 2 4 11 2 2" xfId="32926"/>
    <cellStyle name="Input 3 5 2 4 11 2 3" xfId="43965"/>
    <cellStyle name="Input 3 5 2 4 11 2 4" xfId="21012"/>
    <cellStyle name="Input 3 5 2 4 11 3" xfId="27050"/>
    <cellStyle name="Input 3 5 2 4 11 4" xfId="37993"/>
    <cellStyle name="Input 3 5 2 4 11 5" xfId="15040"/>
    <cellStyle name="Input 3 5 2 4 12" xfId="3370"/>
    <cellStyle name="Input 3 5 2 4 12 2" xfId="9311"/>
    <cellStyle name="Input 3 5 2 4 12 2 2" xfId="33138"/>
    <cellStyle name="Input 3 5 2 4 12 2 3" xfId="44177"/>
    <cellStyle name="Input 3 5 2 4 12 2 4" xfId="21224"/>
    <cellStyle name="Input 3 5 2 4 12 3" xfId="27291"/>
    <cellStyle name="Input 3 5 2 4 12 4" xfId="38237"/>
    <cellStyle name="Input 3 5 2 4 12 5" xfId="15284"/>
    <cellStyle name="Input 3 5 2 4 13" xfId="3615"/>
    <cellStyle name="Input 3 5 2 4 13 2" xfId="9524"/>
    <cellStyle name="Input 3 5 2 4 13 2 2" xfId="33351"/>
    <cellStyle name="Input 3 5 2 4 13 2 3" xfId="44390"/>
    <cellStyle name="Input 3 5 2 4 13 2 4" xfId="21437"/>
    <cellStyle name="Input 3 5 2 4 13 3" xfId="27531"/>
    <cellStyle name="Input 3 5 2 4 13 4" xfId="38482"/>
    <cellStyle name="Input 3 5 2 4 13 5" xfId="15529"/>
    <cellStyle name="Input 3 5 2 4 14" xfId="3863"/>
    <cellStyle name="Input 3 5 2 4 14 2" xfId="9738"/>
    <cellStyle name="Input 3 5 2 4 14 2 2" xfId="33565"/>
    <cellStyle name="Input 3 5 2 4 14 2 3" xfId="44604"/>
    <cellStyle name="Input 3 5 2 4 14 2 4" xfId="21651"/>
    <cellStyle name="Input 3 5 2 4 14 3" xfId="27775"/>
    <cellStyle name="Input 3 5 2 4 14 4" xfId="38730"/>
    <cellStyle name="Input 3 5 2 4 14 5" xfId="15777"/>
    <cellStyle name="Input 3 5 2 4 15" xfId="4107"/>
    <cellStyle name="Input 3 5 2 4 15 2" xfId="9949"/>
    <cellStyle name="Input 3 5 2 4 15 2 2" xfId="33776"/>
    <cellStyle name="Input 3 5 2 4 15 2 3" xfId="44815"/>
    <cellStyle name="Input 3 5 2 4 15 2 4" xfId="21862"/>
    <cellStyle name="Input 3 5 2 4 15 3" xfId="28014"/>
    <cellStyle name="Input 3 5 2 4 15 4" xfId="38974"/>
    <cellStyle name="Input 3 5 2 4 15 5" xfId="16021"/>
    <cellStyle name="Input 3 5 2 4 16" xfId="4349"/>
    <cellStyle name="Input 3 5 2 4 16 2" xfId="10159"/>
    <cellStyle name="Input 3 5 2 4 16 2 2" xfId="33986"/>
    <cellStyle name="Input 3 5 2 4 16 2 3" xfId="45025"/>
    <cellStyle name="Input 3 5 2 4 16 2 4" xfId="22072"/>
    <cellStyle name="Input 3 5 2 4 16 3" xfId="28251"/>
    <cellStyle name="Input 3 5 2 4 16 4" xfId="39216"/>
    <cellStyle name="Input 3 5 2 4 16 5" xfId="16263"/>
    <cellStyle name="Input 3 5 2 4 17" xfId="4570"/>
    <cellStyle name="Input 3 5 2 4 17 2" xfId="10346"/>
    <cellStyle name="Input 3 5 2 4 17 2 2" xfId="34173"/>
    <cellStyle name="Input 3 5 2 4 17 2 3" xfId="45212"/>
    <cellStyle name="Input 3 5 2 4 17 2 4" xfId="22259"/>
    <cellStyle name="Input 3 5 2 4 17 3" xfId="28466"/>
    <cellStyle name="Input 3 5 2 4 17 4" xfId="39437"/>
    <cellStyle name="Input 3 5 2 4 17 5" xfId="16484"/>
    <cellStyle name="Input 3 5 2 4 18" xfId="4780"/>
    <cellStyle name="Input 3 5 2 4 18 2" xfId="10529"/>
    <cellStyle name="Input 3 5 2 4 18 2 2" xfId="34356"/>
    <cellStyle name="Input 3 5 2 4 18 2 3" xfId="45395"/>
    <cellStyle name="Input 3 5 2 4 18 2 4" xfId="22442"/>
    <cellStyle name="Input 3 5 2 4 18 3" xfId="28670"/>
    <cellStyle name="Input 3 5 2 4 18 4" xfId="39647"/>
    <cellStyle name="Input 3 5 2 4 18 5" xfId="16694"/>
    <cellStyle name="Input 3 5 2 4 19" xfId="5015"/>
    <cellStyle name="Input 3 5 2 4 19 2" xfId="10734"/>
    <cellStyle name="Input 3 5 2 4 19 2 2" xfId="34561"/>
    <cellStyle name="Input 3 5 2 4 19 2 3" xfId="45600"/>
    <cellStyle name="Input 3 5 2 4 19 2 4" xfId="22647"/>
    <cellStyle name="Input 3 5 2 4 19 3" xfId="28899"/>
    <cellStyle name="Input 3 5 2 4 19 4" xfId="39882"/>
    <cellStyle name="Input 3 5 2 4 19 5" xfId="16929"/>
    <cellStyle name="Input 3 5 2 4 2" xfId="1108"/>
    <cellStyle name="Input 3 5 2 4 2 2" xfId="7361"/>
    <cellStyle name="Input 3 5 2 4 2 2 2" xfId="31188"/>
    <cellStyle name="Input 3 5 2 4 2 2 3" xfId="42227"/>
    <cellStyle name="Input 3 5 2 4 2 2 4" xfId="19274"/>
    <cellStyle name="Input 3 5 2 4 2 3" xfId="25089"/>
    <cellStyle name="Input 3 5 2 4 2 4" xfId="24230"/>
    <cellStyle name="Input 3 5 2 4 2 5" xfId="13022"/>
    <cellStyle name="Input 3 5 2 4 20" xfId="5236"/>
    <cellStyle name="Input 3 5 2 4 20 2" xfId="10921"/>
    <cellStyle name="Input 3 5 2 4 20 2 2" xfId="34748"/>
    <cellStyle name="Input 3 5 2 4 20 2 3" xfId="45787"/>
    <cellStyle name="Input 3 5 2 4 20 2 4" xfId="22834"/>
    <cellStyle name="Input 3 5 2 4 20 3" xfId="29113"/>
    <cellStyle name="Input 3 5 2 4 20 4" xfId="40103"/>
    <cellStyle name="Input 3 5 2 4 20 5" xfId="17150"/>
    <cellStyle name="Input 3 5 2 4 21" xfId="5469"/>
    <cellStyle name="Input 3 5 2 4 21 2" xfId="11124"/>
    <cellStyle name="Input 3 5 2 4 21 2 2" xfId="34951"/>
    <cellStyle name="Input 3 5 2 4 21 2 3" xfId="45990"/>
    <cellStyle name="Input 3 5 2 4 21 2 4" xfId="23037"/>
    <cellStyle name="Input 3 5 2 4 21 3" xfId="29340"/>
    <cellStyle name="Input 3 5 2 4 21 4" xfId="40336"/>
    <cellStyle name="Input 3 5 2 4 21 5" xfId="17383"/>
    <cellStyle name="Input 3 5 2 4 22" xfId="5702"/>
    <cellStyle name="Input 3 5 2 4 22 2" xfId="11325"/>
    <cellStyle name="Input 3 5 2 4 22 2 2" xfId="35152"/>
    <cellStyle name="Input 3 5 2 4 22 2 3" xfId="46191"/>
    <cellStyle name="Input 3 5 2 4 22 2 4" xfId="23238"/>
    <cellStyle name="Input 3 5 2 4 22 3" xfId="29566"/>
    <cellStyle name="Input 3 5 2 4 22 4" xfId="40569"/>
    <cellStyle name="Input 3 5 2 4 22 5" xfId="17616"/>
    <cellStyle name="Input 3 5 2 4 23" xfId="5919"/>
    <cellStyle name="Input 3 5 2 4 23 2" xfId="11509"/>
    <cellStyle name="Input 3 5 2 4 23 2 2" xfId="35336"/>
    <cellStyle name="Input 3 5 2 4 23 2 3" xfId="46375"/>
    <cellStyle name="Input 3 5 2 4 23 2 4" xfId="23422"/>
    <cellStyle name="Input 3 5 2 4 23 3" xfId="29777"/>
    <cellStyle name="Input 3 5 2 4 23 4" xfId="40786"/>
    <cellStyle name="Input 3 5 2 4 23 5" xfId="17833"/>
    <cellStyle name="Input 3 5 2 4 24" xfId="6127"/>
    <cellStyle name="Input 3 5 2 4 24 2" xfId="11690"/>
    <cellStyle name="Input 3 5 2 4 24 2 2" xfId="35517"/>
    <cellStyle name="Input 3 5 2 4 24 2 3" xfId="46556"/>
    <cellStyle name="Input 3 5 2 4 24 2 4" xfId="23603"/>
    <cellStyle name="Input 3 5 2 4 24 3" xfId="29978"/>
    <cellStyle name="Input 3 5 2 4 24 4" xfId="40994"/>
    <cellStyle name="Input 3 5 2 4 24 5" xfId="18041"/>
    <cellStyle name="Input 3 5 2 4 25" xfId="6347"/>
    <cellStyle name="Input 3 5 2 4 25 2" xfId="11882"/>
    <cellStyle name="Input 3 5 2 4 25 2 2" xfId="35709"/>
    <cellStyle name="Input 3 5 2 4 25 2 3" xfId="46748"/>
    <cellStyle name="Input 3 5 2 4 25 2 4" xfId="23795"/>
    <cellStyle name="Input 3 5 2 4 25 3" xfId="30191"/>
    <cellStyle name="Input 3 5 2 4 25 4" xfId="41214"/>
    <cellStyle name="Input 3 5 2 4 25 5" xfId="18261"/>
    <cellStyle name="Input 3 5 2 4 26" xfId="703"/>
    <cellStyle name="Input 3 5 2 4 26 2" xfId="7010"/>
    <cellStyle name="Input 3 5 2 4 26 2 2" xfId="30837"/>
    <cellStyle name="Input 3 5 2 4 26 2 3" xfId="41876"/>
    <cellStyle name="Input 3 5 2 4 26 2 4" xfId="18923"/>
    <cellStyle name="Input 3 5 2 4 26 3" xfId="24694"/>
    <cellStyle name="Input 3 5 2 4 26 4" xfId="28446"/>
    <cellStyle name="Input 3 5 2 4 26 5" xfId="12617"/>
    <cellStyle name="Input 3 5 2 4 27" xfId="24460"/>
    <cellStyle name="Input 3 5 2 4 28" xfId="28726"/>
    <cellStyle name="Input 3 5 2 4 29" xfId="12378"/>
    <cellStyle name="Input 3 5 2 4 3" xfId="1321"/>
    <cellStyle name="Input 3 5 2 4 3 2" xfId="7546"/>
    <cellStyle name="Input 3 5 2 4 3 2 2" xfId="31373"/>
    <cellStyle name="Input 3 5 2 4 3 2 3" xfId="42412"/>
    <cellStyle name="Input 3 5 2 4 3 2 4" xfId="19459"/>
    <cellStyle name="Input 3 5 2 4 3 3" xfId="25296"/>
    <cellStyle name="Input 3 5 2 4 3 4" xfId="36188"/>
    <cellStyle name="Input 3 5 2 4 3 5" xfId="13235"/>
    <cellStyle name="Input 3 5 2 4 4" xfId="1553"/>
    <cellStyle name="Input 3 5 2 4 4 2" xfId="7744"/>
    <cellStyle name="Input 3 5 2 4 4 2 2" xfId="31571"/>
    <cellStyle name="Input 3 5 2 4 4 2 3" xfId="42610"/>
    <cellStyle name="Input 3 5 2 4 4 2 4" xfId="19657"/>
    <cellStyle name="Input 3 5 2 4 4 3" xfId="25520"/>
    <cellStyle name="Input 3 5 2 4 4 4" xfId="36420"/>
    <cellStyle name="Input 3 5 2 4 4 5" xfId="13467"/>
    <cellStyle name="Input 3 5 2 4 5" xfId="1764"/>
    <cellStyle name="Input 3 5 2 4 5 2" xfId="7928"/>
    <cellStyle name="Input 3 5 2 4 5 2 2" xfId="31755"/>
    <cellStyle name="Input 3 5 2 4 5 2 3" xfId="42794"/>
    <cellStyle name="Input 3 5 2 4 5 2 4" xfId="19841"/>
    <cellStyle name="Input 3 5 2 4 5 3" xfId="25724"/>
    <cellStyle name="Input 3 5 2 4 5 4" xfId="36631"/>
    <cellStyle name="Input 3 5 2 4 5 5" xfId="13678"/>
    <cellStyle name="Input 3 5 2 4 6" xfId="1995"/>
    <cellStyle name="Input 3 5 2 4 6 2" xfId="8129"/>
    <cellStyle name="Input 3 5 2 4 6 2 2" xfId="31956"/>
    <cellStyle name="Input 3 5 2 4 6 2 3" xfId="42995"/>
    <cellStyle name="Input 3 5 2 4 6 2 4" xfId="20042"/>
    <cellStyle name="Input 3 5 2 4 6 3" xfId="25948"/>
    <cellStyle name="Input 3 5 2 4 6 4" xfId="36862"/>
    <cellStyle name="Input 3 5 2 4 6 5" xfId="13909"/>
    <cellStyle name="Input 3 5 2 4 7" xfId="2220"/>
    <cellStyle name="Input 3 5 2 4 7 2" xfId="8320"/>
    <cellStyle name="Input 3 5 2 4 7 2 2" xfId="32147"/>
    <cellStyle name="Input 3 5 2 4 7 2 3" xfId="43186"/>
    <cellStyle name="Input 3 5 2 4 7 2 4" xfId="20233"/>
    <cellStyle name="Input 3 5 2 4 7 3" xfId="26166"/>
    <cellStyle name="Input 3 5 2 4 7 4" xfId="37087"/>
    <cellStyle name="Input 3 5 2 4 7 5" xfId="14134"/>
    <cellStyle name="Input 3 5 2 4 8" xfId="2434"/>
    <cellStyle name="Input 3 5 2 4 8 2" xfId="8506"/>
    <cellStyle name="Input 3 5 2 4 8 2 2" xfId="32333"/>
    <cellStyle name="Input 3 5 2 4 8 2 3" xfId="43372"/>
    <cellStyle name="Input 3 5 2 4 8 2 4" xfId="20419"/>
    <cellStyle name="Input 3 5 2 4 8 3" xfId="26374"/>
    <cellStyle name="Input 3 5 2 4 8 4" xfId="37301"/>
    <cellStyle name="Input 3 5 2 4 8 5" xfId="14348"/>
    <cellStyle name="Input 3 5 2 4 9" xfId="2655"/>
    <cellStyle name="Input 3 5 2 4 9 2" xfId="8693"/>
    <cellStyle name="Input 3 5 2 4 9 2 2" xfId="32520"/>
    <cellStyle name="Input 3 5 2 4 9 2 3" xfId="43559"/>
    <cellStyle name="Input 3 5 2 4 9 2 4" xfId="20606"/>
    <cellStyle name="Input 3 5 2 4 9 3" xfId="26589"/>
    <cellStyle name="Input 3 5 2 4 9 4" xfId="37522"/>
    <cellStyle name="Input 3 5 2 4 9 5" xfId="14569"/>
    <cellStyle name="Input 3 5 2 5" xfId="1069"/>
    <cellStyle name="Input 3 5 2 5 2" xfId="7324"/>
    <cellStyle name="Input 3 5 2 5 2 2" xfId="31151"/>
    <cellStyle name="Input 3 5 2 5 2 3" xfId="42190"/>
    <cellStyle name="Input 3 5 2 5 2 4" xfId="19237"/>
    <cellStyle name="Input 3 5 2 5 3" xfId="25050"/>
    <cellStyle name="Input 3 5 2 5 4" xfId="24274"/>
    <cellStyle name="Input 3 5 2 5 5" xfId="12983"/>
    <cellStyle name="Input 3 5 2 6" xfId="1282"/>
    <cellStyle name="Input 3 5 2 6 2" xfId="7509"/>
    <cellStyle name="Input 3 5 2 6 2 2" xfId="31336"/>
    <cellStyle name="Input 3 5 2 6 2 3" xfId="42375"/>
    <cellStyle name="Input 3 5 2 6 2 4" xfId="19422"/>
    <cellStyle name="Input 3 5 2 6 3" xfId="25257"/>
    <cellStyle name="Input 3 5 2 6 4" xfId="36149"/>
    <cellStyle name="Input 3 5 2 6 5" xfId="13196"/>
    <cellStyle name="Input 3 5 2 7" xfId="1514"/>
    <cellStyle name="Input 3 5 2 7 2" xfId="7707"/>
    <cellStyle name="Input 3 5 2 7 2 2" xfId="31534"/>
    <cellStyle name="Input 3 5 2 7 2 3" xfId="42573"/>
    <cellStyle name="Input 3 5 2 7 2 4" xfId="19620"/>
    <cellStyle name="Input 3 5 2 7 3" xfId="25481"/>
    <cellStyle name="Input 3 5 2 7 4" xfId="36381"/>
    <cellStyle name="Input 3 5 2 7 5" xfId="13428"/>
    <cellStyle name="Input 3 5 2 8" xfId="1725"/>
    <cellStyle name="Input 3 5 2 8 2" xfId="7891"/>
    <cellStyle name="Input 3 5 2 8 2 2" xfId="31718"/>
    <cellStyle name="Input 3 5 2 8 2 3" xfId="42757"/>
    <cellStyle name="Input 3 5 2 8 2 4" xfId="19804"/>
    <cellStyle name="Input 3 5 2 8 3" xfId="25685"/>
    <cellStyle name="Input 3 5 2 8 4" xfId="36592"/>
    <cellStyle name="Input 3 5 2 8 5" xfId="13639"/>
    <cellStyle name="Input 3 5 2 9" xfId="1956"/>
    <cellStyle name="Input 3 5 2 9 2" xfId="8092"/>
    <cellStyle name="Input 3 5 2 9 2 2" xfId="31919"/>
    <cellStyle name="Input 3 5 2 9 2 3" xfId="42958"/>
    <cellStyle name="Input 3 5 2 9 2 4" xfId="20005"/>
    <cellStyle name="Input 3 5 2 9 3" xfId="25909"/>
    <cellStyle name="Input 3 5 2 9 4" xfId="36823"/>
    <cellStyle name="Input 3 5 2 9 5" xfId="13870"/>
    <cellStyle name="Input 3 5 20" xfId="12298"/>
    <cellStyle name="Input 3 5 3" xfId="502"/>
    <cellStyle name="Input 3 5 3 10" xfId="2896"/>
    <cellStyle name="Input 3 5 3 10 2" xfId="8905"/>
    <cellStyle name="Input 3 5 3 10 2 2" xfId="32732"/>
    <cellStyle name="Input 3 5 3 10 2 3" xfId="43771"/>
    <cellStyle name="Input 3 5 3 10 2 4" xfId="20818"/>
    <cellStyle name="Input 3 5 3 10 3" xfId="26823"/>
    <cellStyle name="Input 3 5 3 10 4" xfId="37763"/>
    <cellStyle name="Input 3 5 3 10 5" xfId="14810"/>
    <cellStyle name="Input 3 5 3 11" xfId="3164"/>
    <cellStyle name="Input 3 5 3 11 2" xfId="9134"/>
    <cellStyle name="Input 3 5 3 11 2 2" xfId="32961"/>
    <cellStyle name="Input 3 5 3 11 2 3" xfId="44000"/>
    <cellStyle name="Input 3 5 3 11 2 4" xfId="21047"/>
    <cellStyle name="Input 3 5 3 11 3" xfId="27087"/>
    <cellStyle name="Input 3 5 3 11 4" xfId="38031"/>
    <cellStyle name="Input 3 5 3 11 5" xfId="15078"/>
    <cellStyle name="Input 3 5 3 12" xfId="3408"/>
    <cellStyle name="Input 3 5 3 12 2" xfId="9346"/>
    <cellStyle name="Input 3 5 3 12 2 2" xfId="33173"/>
    <cellStyle name="Input 3 5 3 12 2 3" xfId="44212"/>
    <cellStyle name="Input 3 5 3 12 2 4" xfId="21259"/>
    <cellStyle name="Input 3 5 3 12 3" xfId="27327"/>
    <cellStyle name="Input 3 5 3 12 4" xfId="38275"/>
    <cellStyle name="Input 3 5 3 12 5" xfId="15322"/>
    <cellStyle name="Input 3 5 3 13" xfId="3653"/>
    <cellStyle name="Input 3 5 3 13 2" xfId="9559"/>
    <cellStyle name="Input 3 5 3 13 2 2" xfId="33386"/>
    <cellStyle name="Input 3 5 3 13 2 3" xfId="44425"/>
    <cellStyle name="Input 3 5 3 13 2 4" xfId="21472"/>
    <cellStyle name="Input 3 5 3 13 3" xfId="27567"/>
    <cellStyle name="Input 3 5 3 13 4" xfId="38520"/>
    <cellStyle name="Input 3 5 3 13 5" xfId="15567"/>
    <cellStyle name="Input 3 5 3 14" xfId="3901"/>
    <cellStyle name="Input 3 5 3 14 2" xfId="9773"/>
    <cellStyle name="Input 3 5 3 14 2 2" xfId="33600"/>
    <cellStyle name="Input 3 5 3 14 2 3" xfId="44639"/>
    <cellStyle name="Input 3 5 3 14 2 4" xfId="21686"/>
    <cellStyle name="Input 3 5 3 14 3" xfId="27811"/>
    <cellStyle name="Input 3 5 3 14 4" xfId="38768"/>
    <cellStyle name="Input 3 5 3 14 5" xfId="15815"/>
    <cellStyle name="Input 3 5 3 15" xfId="4145"/>
    <cellStyle name="Input 3 5 3 15 2" xfId="9984"/>
    <cellStyle name="Input 3 5 3 15 2 2" xfId="33811"/>
    <cellStyle name="Input 3 5 3 15 2 3" xfId="44850"/>
    <cellStyle name="Input 3 5 3 15 2 4" xfId="21897"/>
    <cellStyle name="Input 3 5 3 15 3" xfId="28050"/>
    <cellStyle name="Input 3 5 3 15 4" xfId="39012"/>
    <cellStyle name="Input 3 5 3 15 5" xfId="16059"/>
    <cellStyle name="Input 3 5 3 16" xfId="4387"/>
    <cellStyle name="Input 3 5 3 16 2" xfId="10194"/>
    <cellStyle name="Input 3 5 3 16 2 2" xfId="34021"/>
    <cellStyle name="Input 3 5 3 16 2 3" xfId="45060"/>
    <cellStyle name="Input 3 5 3 16 2 4" xfId="22107"/>
    <cellStyle name="Input 3 5 3 16 3" xfId="28287"/>
    <cellStyle name="Input 3 5 3 16 4" xfId="39254"/>
    <cellStyle name="Input 3 5 3 16 5" xfId="16301"/>
    <cellStyle name="Input 3 5 3 17" xfId="4608"/>
    <cellStyle name="Input 3 5 3 17 2" xfId="10381"/>
    <cellStyle name="Input 3 5 3 17 2 2" xfId="34208"/>
    <cellStyle name="Input 3 5 3 17 2 3" xfId="45247"/>
    <cellStyle name="Input 3 5 3 17 2 4" xfId="22294"/>
    <cellStyle name="Input 3 5 3 17 3" xfId="28502"/>
    <cellStyle name="Input 3 5 3 17 4" xfId="39475"/>
    <cellStyle name="Input 3 5 3 17 5" xfId="16522"/>
    <cellStyle name="Input 3 5 3 18" xfId="4818"/>
    <cellStyle name="Input 3 5 3 18 2" xfId="10564"/>
    <cellStyle name="Input 3 5 3 18 2 2" xfId="34391"/>
    <cellStyle name="Input 3 5 3 18 2 3" xfId="45430"/>
    <cellStyle name="Input 3 5 3 18 2 4" xfId="22477"/>
    <cellStyle name="Input 3 5 3 18 3" xfId="28706"/>
    <cellStyle name="Input 3 5 3 18 4" xfId="39685"/>
    <cellStyle name="Input 3 5 3 18 5" xfId="16732"/>
    <cellStyle name="Input 3 5 3 19" xfId="5053"/>
    <cellStyle name="Input 3 5 3 19 2" xfId="10769"/>
    <cellStyle name="Input 3 5 3 19 2 2" xfId="34596"/>
    <cellStyle name="Input 3 5 3 19 2 3" xfId="45635"/>
    <cellStyle name="Input 3 5 3 19 2 4" xfId="22682"/>
    <cellStyle name="Input 3 5 3 19 3" xfId="28935"/>
    <cellStyle name="Input 3 5 3 19 4" xfId="39920"/>
    <cellStyle name="Input 3 5 3 19 5" xfId="16967"/>
    <cellStyle name="Input 3 5 3 2" xfId="1146"/>
    <cellStyle name="Input 3 5 3 2 2" xfId="7396"/>
    <cellStyle name="Input 3 5 3 2 2 2" xfId="31223"/>
    <cellStyle name="Input 3 5 3 2 2 3" xfId="42262"/>
    <cellStyle name="Input 3 5 3 2 2 4" xfId="19309"/>
    <cellStyle name="Input 3 5 3 2 3" xfId="25125"/>
    <cellStyle name="Input 3 5 3 2 4" xfId="24314"/>
    <cellStyle name="Input 3 5 3 2 5" xfId="13060"/>
    <cellStyle name="Input 3 5 3 20" xfId="5274"/>
    <cellStyle name="Input 3 5 3 20 2" xfId="10956"/>
    <cellStyle name="Input 3 5 3 20 2 2" xfId="34783"/>
    <cellStyle name="Input 3 5 3 20 2 3" xfId="45822"/>
    <cellStyle name="Input 3 5 3 20 2 4" xfId="22869"/>
    <cellStyle name="Input 3 5 3 20 3" xfId="29149"/>
    <cellStyle name="Input 3 5 3 20 4" xfId="40141"/>
    <cellStyle name="Input 3 5 3 20 5" xfId="17188"/>
    <cellStyle name="Input 3 5 3 21" xfId="5507"/>
    <cellStyle name="Input 3 5 3 21 2" xfId="11159"/>
    <cellStyle name="Input 3 5 3 21 2 2" xfId="34986"/>
    <cellStyle name="Input 3 5 3 21 2 3" xfId="46025"/>
    <cellStyle name="Input 3 5 3 21 2 4" xfId="23072"/>
    <cellStyle name="Input 3 5 3 21 3" xfId="29376"/>
    <cellStyle name="Input 3 5 3 21 4" xfId="40374"/>
    <cellStyle name="Input 3 5 3 21 5" xfId="17421"/>
    <cellStyle name="Input 3 5 3 22" xfId="5740"/>
    <cellStyle name="Input 3 5 3 22 2" xfId="11360"/>
    <cellStyle name="Input 3 5 3 22 2 2" xfId="35187"/>
    <cellStyle name="Input 3 5 3 22 2 3" xfId="46226"/>
    <cellStyle name="Input 3 5 3 22 2 4" xfId="23273"/>
    <cellStyle name="Input 3 5 3 22 3" xfId="29602"/>
    <cellStyle name="Input 3 5 3 22 4" xfId="40607"/>
    <cellStyle name="Input 3 5 3 22 5" xfId="17654"/>
    <cellStyle name="Input 3 5 3 23" xfId="5957"/>
    <cellStyle name="Input 3 5 3 23 2" xfId="11544"/>
    <cellStyle name="Input 3 5 3 23 2 2" xfId="35371"/>
    <cellStyle name="Input 3 5 3 23 2 3" xfId="46410"/>
    <cellStyle name="Input 3 5 3 23 2 4" xfId="23457"/>
    <cellStyle name="Input 3 5 3 23 3" xfId="29813"/>
    <cellStyle name="Input 3 5 3 23 4" xfId="40824"/>
    <cellStyle name="Input 3 5 3 23 5" xfId="17871"/>
    <cellStyle name="Input 3 5 3 24" xfId="6165"/>
    <cellStyle name="Input 3 5 3 24 2" xfId="11725"/>
    <cellStyle name="Input 3 5 3 24 2 2" xfId="35552"/>
    <cellStyle name="Input 3 5 3 24 2 3" xfId="46591"/>
    <cellStyle name="Input 3 5 3 24 2 4" xfId="23638"/>
    <cellStyle name="Input 3 5 3 24 3" xfId="30014"/>
    <cellStyle name="Input 3 5 3 24 4" xfId="41032"/>
    <cellStyle name="Input 3 5 3 24 5" xfId="18079"/>
    <cellStyle name="Input 3 5 3 25" xfId="6385"/>
    <cellStyle name="Input 3 5 3 25 2" xfId="11917"/>
    <cellStyle name="Input 3 5 3 25 2 2" xfId="35744"/>
    <cellStyle name="Input 3 5 3 25 2 3" xfId="46783"/>
    <cellStyle name="Input 3 5 3 25 2 4" xfId="23830"/>
    <cellStyle name="Input 3 5 3 25 3" xfId="30227"/>
    <cellStyle name="Input 3 5 3 25 4" xfId="41252"/>
    <cellStyle name="Input 3 5 3 25 5" xfId="18299"/>
    <cellStyle name="Input 3 5 3 26" xfId="6611"/>
    <cellStyle name="Input 3 5 3 26 2" xfId="12110"/>
    <cellStyle name="Input 3 5 3 26 2 2" xfId="35937"/>
    <cellStyle name="Input 3 5 3 26 2 3" xfId="46976"/>
    <cellStyle name="Input 3 5 3 26 2 4" xfId="24023"/>
    <cellStyle name="Input 3 5 3 26 3" xfId="30444"/>
    <cellStyle name="Input 3 5 3 26 4" xfId="41478"/>
    <cellStyle name="Input 3 5 3 26 5" xfId="18525"/>
    <cellStyle name="Input 3 5 3 27" xfId="738"/>
    <cellStyle name="Input 3 5 3 27 2" xfId="7045"/>
    <cellStyle name="Input 3 5 3 27 2 2" xfId="30872"/>
    <cellStyle name="Input 3 5 3 27 2 3" xfId="41911"/>
    <cellStyle name="Input 3 5 3 27 2 4" xfId="18958"/>
    <cellStyle name="Input 3 5 3 27 3" xfId="24729"/>
    <cellStyle name="Input 3 5 3 27 4" xfId="30216"/>
    <cellStyle name="Input 3 5 3 27 5" xfId="12652"/>
    <cellStyle name="Input 3 5 3 28" xfId="6828"/>
    <cellStyle name="Input 3 5 3 28 2" xfId="30655"/>
    <cellStyle name="Input 3 5 3 28 3" xfId="41694"/>
    <cellStyle name="Input 3 5 3 28 4" xfId="18741"/>
    <cellStyle name="Input 3 5 3 29" xfId="24496"/>
    <cellStyle name="Input 3 5 3 3" xfId="1359"/>
    <cellStyle name="Input 3 5 3 3 2" xfId="7581"/>
    <cellStyle name="Input 3 5 3 3 2 2" xfId="31408"/>
    <cellStyle name="Input 3 5 3 3 2 3" xfId="42447"/>
    <cellStyle name="Input 3 5 3 3 2 4" xfId="19494"/>
    <cellStyle name="Input 3 5 3 3 3" xfId="25332"/>
    <cellStyle name="Input 3 5 3 3 4" xfId="36226"/>
    <cellStyle name="Input 3 5 3 3 5" xfId="13273"/>
    <cellStyle name="Input 3 5 3 30" xfId="29829"/>
    <cellStyle name="Input 3 5 3 31" xfId="12416"/>
    <cellStyle name="Input 3 5 3 4" xfId="1591"/>
    <cellStyle name="Input 3 5 3 4 2" xfId="7779"/>
    <cellStyle name="Input 3 5 3 4 2 2" xfId="31606"/>
    <cellStyle name="Input 3 5 3 4 2 3" xfId="42645"/>
    <cellStyle name="Input 3 5 3 4 2 4" xfId="19692"/>
    <cellStyle name="Input 3 5 3 4 3" xfId="25556"/>
    <cellStyle name="Input 3 5 3 4 4" xfId="36458"/>
    <cellStyle name="Input 3 5 3 4 5" xfId="13505"/>
    <cellStyle name="Input 3 5 3 5" xfId="1802"/>
    <cellStyle name="Input 3 5 3 5 2" xfId="7963"/>
    <cellStyle name="Input 3 5 3 5 2 2" xfId="31790"/>
    <cellStyle name="Input 3 5 3 5 2 3" xfId="42829"/>
    <cellStyle name="Input 3 5 3 5 2 4" xfId="19876"/>
    <cellStyle name="Input 3 5 3 5 3" xfId="25760"/>
    <cellStyle name="Input 3 5 3 5 4" xfId="36669"/>
    <cellStyle name="Input 3 5 3 5 5" xfId="13716"/>
    <cellStyle name="Input 3 5 3 6" xfId="2033"/>
    <cellStyle name="Input 3 5 3 6 2" xfId="8164"/>
    <cellStyle name="Input 3 5 3 6 2 2" xfId="31991"/>
    <cellStyle name="Input 3 5 3 6 2 3" xfId="43030"/>
    <cellStyle name="Input 3 5 3 6 2 4" xfId="20077"/>
    <cellStyle name="Input 3 5 3 6 3" xfId="25985"/>
    <cellStyle name="Input 3 5 3 6 4" xfId="36900"/>
    <cellStyle name="Input 3 5 3 6 5" xfId="13947"/>
    <cellStyle name="Input 3 5 3 7" xfId="2258"/>
    <cellStyle name="Input 3 5 3 7 2" xfId="8355"/>
    <cellStyle name="Input 3 5 3 7 2 2" xfId="32182"/>
    <cellStyle name="Input 3 5 3 7 2 3" xfId="43221"/>
    <cellStyle name="Input 3 5 3 7 2 4" xfId="20268"/>
    <cellStyle name="Input 3 5 3 7 3" xfId="26202"/>
    <cellStyle name="Input 3 5 3 7 4" xfId="37125"/>
    <cellStyle name="Input 3 5 3 7 5" xfId="14172"/>
    <cellStyle name="Input 3 5 3 8" xfId="2472"/>
    <cellStyle name="Input 3 5 3 8 2" xfId="8541"/>
    <cellStyle name="Input 3 5 3 8 2 2" xfId="32368"/>
    <cellStyle name="Input 3 5 3 8 2 3" xfId="43407"/>
    <cellStyle name="Input 3 5 3 8 2 4" xfId="20454"/>
    <cellStyle name="Input 3 5 3 8 3" xfId="26411"/>
    <cellStyle name="Input 3 5 3 8 4" xfId="37339"/>
    <cellStyle name="Input 3 5 3 8 5" xfId="14386"/>
    <cellStyle name="Input 3 5 3 9" xfId="2690"/>
    <cellStyle name="Input 3 5 3 9 2" xfId="8725"/>
    <cellStyle name="Input 3 5 3 9 2 2" xfId="32552"/>
    <cellStyle name="Input 3 5 3 9 2 3" xfId="43591"/>
    <cellStyle name="Input 3 5 3 9 2 4" xfId="20638"/>
    <cellStyle name="Input 3 5 3 9 3" xfId="26623"/>
    <cellStyle name="Input 3 5 3 9 4" xfId="37557"/>
    <cellStyle name="Input 3 5 3 9 5" xfId="14604"/>
    <cellStyle name="Input 3 5 4" xfId="954"/>
    <cellStyle name="Input 3 5 4 2" xfId="7237"/>
    <cellStyle name="Input 3 5 4 2 2" xfId="31064"/>
    <cellStyle name="Input 3 5 4 2 3" xfId="42103"/>
    <cellStyle name="Input 3 5 4 2 4" xfId="19150"/>
    <cellStyle name="Input 3 5 4 3" xfId="24940"/>
    <cellStyle name="Input 3 5 4 4" xfId="30349"/>
    <cellStyle name="Input 3 5 4 5" xfId="12868"/>
    <cellStyle name="Input 3 5 5" xfId="1913"/>
    <cellStyle name="Input 3 5 5 2" xfId="8054"/>
    <cellStyle name="Input 3 5 5 2 2" xfId="31881"/>
    <cellStyle name="Input 3 5 5 2 3" xfId="42920"/>
    <cellStyle name="Input 3 5 5 2 4" xfId="19967"/>
    <cellStyle name="Input 3 5 5 3" xfId="25867"/>
    <cellStyle name="Input 3 5 5 4" xfId="36780"/>
    <cellStyle name="Input 3 5 5 5" xfId="13827"/>
    <cellStyle name="Input 3 5 6" xfId="968"/>
    <cellStyle name="Input 3 5 6 2" xfId="7248"/>
    <cellStyle name="Input 3 5 6 2 2" xfId="31075"/>
    <cellStyle name="Input 3 5 6 2 3" xfId="42114"/>
    <cellStyle name="Input 3 5 6 2 4" xfId="19161"/>
    <cellStyle name="Input 3 5 6 3" xfId="24953"/>
    <cellStyle name="Input 3 5 6 4" xfId="25266"/>
    <cellStyle name="Input 3 5 6 5" xfId="12882"/>
    <cellStyle name="Input 3 5 7" xfId="3045"/>
    <cellStyle name="Input 3 5 7 2" xfId="9026"/>
    <cellStyle name="Input 3 5 7 2 2" xfId="32853"/>
    <cellStyle name="Input 3 5 7 2 3" xfId="43892"/>
    <cellStyle name="Input 3 5 7 2 4" xfId="20939"/>
    <cellStyle name="Input 3 5 7 3" xfId="26969"/>
    <cellStyle name="Input 3 5 7 4" xfId="37912"/>
    <cellStyle name="Input 3 5 7 5" xfId="14959"/>
    <cellStyle name="Input 3 5 8" xfId="3288"/>
    <cellStyle name="Input 3 5 8 2" xfId="9236"/>
    <cellStyle name="Input 3 5 8 2 2" xfId="33063"/>
    <cellStyle name="Input 3 5 8 2 3" xfId="44102"/>
    <cellStyle name="Input 3 5 8 2 4" xfId="21149"/>
    <cellStyle name="Input 3 5 8 3" xfId="27209"/>
    <cellStyle name="Input 3 5 8 4" xfId="38155"/>
    <cellStyle name="Input 3 5 8 5" xfId="15202"/>
    <cellStyle name="Input 3 5 9" xfId="3535"/>
    <cellStyle name="Input 3 5 9 2" xfId="9451"/>
    <cellStyle name="Input 3 5 9 2 2" xfId="33278"/>
    <cellStyle name="Input 3 5 9 2 3" xfId="44317"/>
    <cellStyle name="Input 3 5 9 2 4" xfId="21364"/>
    <cellStyle name="Input 3 5 9 3" xfId="27451"/>
    <cellStyle name="Input 3 5 9 4" xfId="38402"/>
    <cellStyle name="Input 3 5 9 5" xfId="15449"/>
    <cellStyle name="Input 3 6" xfId="379"/>
    <cellStyle name="Input 3 6 10" xfId="3779"/>
    <cellStyle name="Input 3 6 10 2" xfId="9662"/>
    <cellStyle name="Input 3 6 10 2 2" xfId="33489"/>
    <cellStyle name="Input 3 6 10 2 3" xfId="44528"/>
    <cellStyle name="Input 3 6 10 2 4" xfId="21575"/>
    <cellStyle name="Input 3 6 10 3" xfId="27691"/>
    <cellStyle name="Input 3 6 10 4" xfId="38646"/>
    <cellStyle name="Input 3 6 10 5" xfId="15693"/>
    <cellStyle name="Input 3 6 11" xfId="4023"/>
    <cellStyle name="Input 3 6 11 2" xfId="9873"/>
    <cellStyle name="Input 3 6 11 2 2" xfId="33700"/>
    <cellStyle name="Input 3 6 11 2 3" xfId="44739"/>
    <cellStyle name="Input 3 6 11 2 4" xfId="21786"/>
    <cellStyle name="Input 3 6 11 3" xfId="27930"/>
    <cellStyle name="Input 3 6 11 4" xfId="38890"/>
    <cellStyle name="Input 3 6 11 5" xfId="15937"/>
    <cellStyle name="Input 3 6 12" xfId="4266"/>
    <cellStyle name="Input 3 6 12 2" xfId="10083"/>
    <cellStyle name="Input 3 6 12 2 2" xfId="33910"/>
    <cellStyle name="Input 3 6 12 2 3" xfId="44949"/>
    <cellStyle name="Input 3 6 12 2 4" xfId="21996"/>
    <cellStyle name="Input 3 6 12 3" xfId="28168"/>
    <cellStyle name="Input 3 6 12 4" xfId="39133"/>
    <cellStyle name="Input 3 6 12 5" xfId="16180"/>
    <cellStyle name="Input 3 6 13" xfId="4931"/>
    <cellStyle name="Input 3 6 13 2" xfId="10657"/>
    <cellStyle name="Input 3 6 13 2 2" xfId="34484"/>
    <cellStyle name="Input 3 6 13 2 3" xfId="45523"/>
    <cellStyle name="Input 3 6 13 2 4" xfId="22570"/>
    <cellStyle name="Input 3 6 13 3" xfId="28816"/>
    <cellStyle name="Input 3 6 13 4" xfId="39798"/>
    <cellStyle name="Input 3 6 13 5" xfId="16845"/>
    <cellStyle name="Input 3 6 14" xfId="5384"/>
    <cellStyle name="Input 3 6 14 2" xfId="11047"/>
    <cellStyle name="Input 3 6 14 2 2" xfId="34874"/>
    <cellStyle name="Input 3 6 14 2 3" xfId="45913"/>
    <cellStyle name="Input 3 6 14 2 4" xfId="22960"/>
    <cellStyle name="Input 3 6 14 3" xfId="29256"/>
    <cellStyle name="Input 3 6 14 4" xfId="40251"/>
    <cellStyle name="Input 3 6 14 5" xfId="17298"/>
    <cellStyle name="Input 3 6 15" xfId="881"/>
    <cellStyle name="Input 3 6 15 2" xfId="7180"/>
    <cellStyle name="Input 3 6 15 2 2" xfId="31007"/>
    <cellStyle name="Input 3 6 15 2 3" xfId="42046"/>
    <cellStyle name="Input 3 6 15 2 4" xfId="19093"/>
    <cellStyle name="Input 3 6 15 3" xfId="24871"/>
    <cellStyle name="Input 3 6 15 4" xfId="26523"/>
    <cellStyle name="Input 3 6 15 5" xfId="12795"/>
    <cellStyle name="Input 3 6 16" xfId="2146"/>
    <cellStyle name="Input 3 6 16 2" xfId="8256"/>
    <cellStyle name="Input 3 6 16 2 2" xfId="32083"/>
    <cellStyle name="Input 3 6 16 2 3" xfId="43122"/>
    <cellStyle name="Input 3 6 16 2 4" xfId="20169"/>
    <cellStyle name="Input 3 6 16 3" xfId="26094"/>
    <cellStyle name="Input 3 6 16 4" xfId="37013"/>
    <cellStyle name="Input 3 6 16 5" xfId="14060"/>
    <cellStyle name="Input 3 6 17" xfId="627"/>
    <cellStyle name="Input 3 6 17 2" xfId="6934"/>
    <cellStyle name="Input 3 6 17 2 2" xfId="30761"/>
    <cellStyle name="Input 3 6 17 2 3" xfId="41800"/>
    <cellStyle name="Input 3 6 17 2 4" xfId="18847"/>
    <cellStyle name="Input 3 6 17 3" xfId="24618"/>
    <cellStyle name="Input 3 6 17 4" xfId="29719"/>
    <cellStyle name="Input 3 6 17 5" xfId="12541"/>
    <cellStyle name="Input 3 6 18" xfId="24376"/>
    <cellStyle name="Input 3 6 19" xfId="27356"/>
    <cellStyle name="Input 3 6 2" xfId="422"/>
    <cellStyle name="Input 3 6 2 10" xfId="2178"/>
    <cellStyle name="Input 3 6 2 10 2" xfId="8280"/>
    <cellStyle name="Input 3 6 2 10 2 2" xfId="32107"/>
    <cellStyle name="Input 3 6 2 10 2 3" xfId="43146"/>
    <cellStyle name="Input 3 6 2 10 2 4" xfId="20193"/>
    <cellStyle name="Input 3 6 2 10 3" xfId="26124"/>
    <cellStyle name="Input 3 6 2 10 4" xfId="37045"/>
    <cellStyle name="Input 3 6 2 10 5" xfId="14092"/>
    <cellStyle name="Input 3 6 2 11" xfId="2392"/>
    <cellStyle name="Input 3 6 2 11 2" xfId="8466"/>
    <cellStyle name="Input 3 6 2 11 2 2" xfId="32293"/>
    <cellStyle name="Input 3 6 2 11 2 3" xfId="43332"/>
    <cellStyle name="Input 3 6 2 11 2 4" xfId="20379"/>
    <cellStyle name="Input 3 6 2 11 3" xfId="26332"/>
    <cellStyle name="Input 3 6 2 11 4" xfId="37259"/>
    <cellStyle name="Input 3 6 2 11 5" xfId="14306"/>
    <cellStyle name="Input 3 6 2 12" xfId="2615"/>
    <cellStyle name="Input 3 6 2 12 2" xfId="8656"/>
    <cellStyle name="Input 3 6 2 12 2 2" xfId="32483"/>
    <cellStyle name="Input 3 6 2 12 2 3" xfId="43522"/>
    <cellStyle name="Input 3 6 2 12 2 4" xfId="20569"/>
    <cellStyle name="Input 3 6 2 12 3" xfId="26550"/>
    <cellStyle name="Input 3 6 2 12 4" xfId="37482"/>
    <cellStyle name="Input 3 6 2 12 5" xfId="14529"/>
    <cellStyle name="Input 3 6 2 13" xfId="2816"/>
    <cellStyle name="Input 3 6 2 13 2" xfId="8830"/>
    <cellStyle name="Input 3 6 2 13 2 2" xfId="32657"/>
    <cellStyle name="Input 3 6 2 13 2 3" xfId="43696"/>
    <cellStyle name="Input 3 6 2 13 2 4" xfId="20743"/>
    <cellStyle name="Input 3 6 2 13 3" xfId="26745"/>
    <cellStyle name="Input 3 6 2 13 4" xfId="37683"/>
    <cellStyle name="Input 3 6 2 13 5" xfId="14730"/>
    <cellStyle name="Input 3 6 2 14" xfId="3084"/>
    <cellStyle name="Input 3 6 2 14 2" xfId="9059"/>
    <cellStyle name="Input 3 6 2 14 2 2" xfId="32886"/>
    <cellStyle name="Input 3 6 2 14 2 3" xfId="43925"/>
    <cellStyle name="Input 3 6 2 14 2 4" xfId="20972"/>
    <cellStyle name="Input 3 6 2 14 3" xfId="27008"/>
    <cellStyle name="Input 3 6 2 14 4" xfId="37951"/>
    <cellStyle name="Input 3 6 2 14 5" xfId="14998"/>
    <cellStyle name="Input 3 6 2 15" xfId="3328"/>
    <cellStyle name="Input 3 6 2 15 2" xfId="9271"/>
    <cellStyle name="Input 3 6 2 15 2 2" xfId="33098"/>
    <cellStyle name="Input 3 6 2 15 2 3" xfId="44137"/>
    <cellStyle name="Input 3 6 2 15 2 4" xfId="21184"/>
    <cellStyle name="Input 3 6 2 15 3" xfId="27249"/>
    <cellStyle name="Input 3 6 2 15 4" xfId="38195"/>
    <cellStyle name="Input 3 6 2 15 5" xfId="15242"/>
    <cellStyle name="Input 3 6 2 16" xfId="3573"/>
    <cellStyle name="Input 3 6 2 16 2" xfId="9484"/>
    <cellStyle name="Input 3 6 2 16 2 2" xfId="33311"/>
    <cellStyle name="Input 3 6 2 16 2 3" xfId="44350"/>
    <cellStyle name="Input 3 6 2 16 2 4" xfId="21397"/>
    <cellStyle name="Input 3 6 2 16 3" xfId="27489"/>
    <cellStyle name="Input 3 6 2 16 4" xfId="38440"/>
    <cellStyle name="Input 3 6 2 16 5" xfId="15487"/>
    <cellStyle name="Input 3 6 2 17" xfId="3821"/>
    <cellStyle name="Input 3 6 2 17 2" xfId="9698"/>
    <cellStyle name="Input 3 6 2 17 2 2" xfId="33525"/>
    <cellStyle name="Input 3 6 2 17 2 3" xfId="44564"/>
    <cellStyle name="Input 3 6 2 17 2 4" xfId="21611"/>
    <cellStyle name="Input 3 6 2 17 3" xfId="27733"/>
    <cellStyle name="Input 3 6 2 17 4" xfId="38688"/>
    <cellStyle name="Input 3 6 2 17 5" xfId="15735"/>
    <cellStyle name="Input 3 6 2 18" xfId="4065"/>
    <cellStyle name="Input 3 6 2 18 2" xfId="9909"/>
    <cellStyle name="Input 3 6 2 18 2 2" xfId="33736"/>
    <cellStyle name="Input 3 6 2 18 2 3" xfId="44775"/>
    <cellStyle name="Input 3 6 2 18 2 4" xfId="21822"/>
    <cellStyle name="Input 3 6 2 18 3" xfId="27972"/>
    <cellStyle name="Input 3 6 2 18 4" xfId="38932"/>
    <cellStyle name="Input 3 6 2 18 5" xfId="15979"/>
    <cellStyle name="Input 3 6 2 19" xfId="4307"/>
    <cellStyle name="Input 3 6 2 19 2" xfId="10119"/>
    <cellStyle name="Input 3 6 2 19 2 2" xfId="33946"/>
    <cellStyle name="Input 3 6 2 19 2 3" xfId="44985"/>
    <cellStyle name="Input 3 6 2 19 2 4" xfId="22032"/>
    <cellStyle name="Input 3 6 2 19 3" xfId="28209"/>
    <cellStyle name="Input 3 6 2 19 4" xfId="39174"/>
    <cellStyle name="Input 3 6 2 19 5" xfId="16221"/>
    <cellStyle name="Input 3 6 2 2" xfId="543"/>
    <cellStyle name="Input 3 6 2 2 10" xfId="2937"/>
    <cellStyle name="Input 3 6 2 2 10 2" xfId="8934"/>
    <cellStyle name="Input 3 6 2 2 10 2 2" xfId="32761"/>
    <cellStyle name="Input 3 6 2 2 10 2 3" xfId="43800"/>
    <cellStyle name="Input 3 6 2 2 10 2 4" xfId="20847"/>
    <cellStyle name="Input 3 6 2 2 10 3" xfId="26862"/>
    <cellStyle name="Input 3 6 2 2 10 4" xfId="37804"/>
    <cellStyle name="Input 3 6 2 2 10 5" xfId="14851"/>
    <cellStyle name="Input 3 6 2 2 11" xfId="3205"/>
    <cellStyle name="Input 3 6 2 2 11 2" xfId="9163"/>
    <cellStyle name="Input 3 6 2 2 11 2 2" xfId="32990"/>
    <cellStyle name="Input 3 6 2 2 11 2 3" xfId="44029"/>
    <cellStyle name="Input 3 6 2 2 11 2 4" xfId="21076"/>
    <cellStyle name="Input 3 6 2 2 11 3" xfId="27127"/>
    <cellStyle name="Input 3 6 2 2 11 4" xfId="38072"/>
    <cellStyle name="Input 3 6 2 2 11 5" xfId="15119"/>
    <cellStyle name="Input 3 6 2 2 12" xfId="3449"/>
    <cellStyle name="Input 3 6 2 2 12 2" xfId="9375"/>
    <cellStyle name="Input 3 6 2 2 12 2 2" xfId="33202"/>
    <cellStyle name="Input 3 6 2 2 12 2 3" xfId="44241"/>
    <cellStyle name="Input 3 6 2 2 12 2 4" xfId="21288"/>
    <cellStyle name="Input 3 6 2 2 12 3" xfId="27366"/>
    <cellStyle name="Input 3 6 2 2 12 4" xfId="38316"/>
    <cellStyle name="Input 3 6 2 2 12 5" xfId="15363"/>
    <cellStyle name="Input 3 6 2 2 13" xfId="3694"/>
    <cellStyle name="Input 3 6 2 2 13 2" xfId="9588"/>
    <cellStyle name="Input 3 6 2 2 13 2 2" xfId="33415"/>
    <cellStyle name="Input 3 6 2 2 13 2 3" xfId="44454"/>
    <cellStyle name="Input 3 6 2 2 13 2 4" xfId="21501"/>
    <cellStyle name="Input 3 6 2 2 13 3" xfId="27607"/>
    <cellStyle name="Input 3 6 2 2 13 4" xfId="38561"/>
    <cellStyle name="Input 3 6 2 2 13 5" xfId="15608"/>
    <cellStyle name="Input 3 6 2 2 14" xfId="3942"/>
    <cellStyle name="Input 3 6 2 2 14 2" xfId="9802"/>
    <cellStyle name="Input 3 6 2 2 14 2 2" xfId="33629"/>
    <cellStyle name="Input 3 6 2 2 14 2 3" xfId="44668"/>
    <cellStyle name="Input 3 6 2 2 14 2 4" xfId="21715"/>
    <cellStyle name="Input 3 6 2 2 14 3" xfId="27850"/>
    <cellStyle name="Input 3 6 2 2 14 4" xfId="38809"/>
    <cellStyle name="Input 3 6 2 2 14 5" xfId="15856"/>
    <cellStyle name="Input 3 6 2 2 15" xfId="4186"/>
    <cellStyle name="Input 3 6 2 2 15 2" xfId="10013"/>
    <cellStyle name="Input 3 6 2 2 15 2 2" xfId="33840"/>
    <cellStyle name="Input 3 6 2 2 15 2 3" xfId="44879"/>
    <cellStyle name="Input 3 6 2 2 15 2 4" xfId="21926"/>
    <cellStyle name="Input 3 6 2 2 15 3" xfId="28089"/>
    <cellStyle name="Input 3 6 2 2 15 4" xfId="39053"/>
    <cellStyle name="Input 3 6 2 2 15 5" xfId="16100"/>
    <cellStyle name="Input 3 6 2 2 16" xfId="4428"/>
    <cellStyle name="Input 3 6 2 2 16 2" xfId="10223"/>
    <cellStyle name="Input 3 6 2 2 16 2 2" xfId="34050"/>
    <cellStyle name="Input 3 6 2 2 16 2 3" xfId="45089"/>
    <cellStyle name="Input 3 6 2 2 16 2 4" xfId="22136"/>
    <cellStyle name="Input 3 6 2 2 16 3" xfId="28326"/>
    <cellStyle name="Input 3 6 2 2 16 4" xfId="39295"/>
    <cellStyle name="Input 3 6 2 2 16 5" xfId="16342"/>
    <cellStyle name="Input 3 6 2 2 17" xfId="4649"/>
    <cellStyle name="Input 3 6 2 2 17 2" xfId="10410"/>
    <cellStyle name="Input 3 6 2 2 17 2 2" xfId="34237"/>
    <cellStyle name="Input 3 6 2 2 17 2 3" xfId="45276"/>
    <cellStyle name="Input 3 6 2 2 17 2 4" xfId="22323"/>
    <cellStyle name="Input 3 6 2 2 17 3" xfId="28541"/>
    <cellStyle name="Input 3 6 2 2 17 4" xfId="39516"/>
    <cellStyle name="Input 3 6 2 2 17 5" xfId="16563"/>
    <cellStyle name="Input 3 6 2 2 18" xfId="4859"/>
    <cellStyle name="Input 3 6 2 2 18 2" xfId="10593"/>
    <cellStyle name="Input 3 6 2 2 18 2 2" xfId="34420"/>
    <cellStyle name="Input 3 6 2 2 18 2 3" xfId="45459"/>
    <cellStyle name="Input 3 6 2 2 18 2 4" xfId="22506"/>
    <cellStyle name="Input 3 6 2 2 18 3" xfId="28745"/>
    <cellStyle name="Input 3 6 2 2 18 4" xfId="39726"/>
    <cellStyle name="Input 3 6 2 2 18 5" xfId="16773"/>
    <cellStyle name="Input 3 6 2 2 19" xfId="5094"/>
    <cellStyle name="Input 3 6 2 2 19 2" xfId="10798"/>
    <cellStyle name="Input 3 6 2 2 19 2 2" xfId="34625"/>
    <cellStyle name="Input 3 6 2 2 19 2 3" xfId="45664"/>
    <cellStyle name="Input 3 6 2 2 19 2 4" xfId="22711"/>
    <cellStyle name="Input 3 6 2 2 19 3" xfId="28975"/>
    <cellStyle name="Input 3 6 2 2 19 4" xfId="39961"/>
    <cellStyle name="Input 3 6 2 2 19 5" xfId="17008"/>
    <cellStyle name="Input 3 6 2 2 2" xfId="1187"/>
    <cellStyle name="Input 3 6 2 2 2 2" xfId="7425"/>
    <cellStyle name="Input 3 6 2 2 2 2 2" xfId="31252"/>
    <cellStyle name="Input 3 6 2 2 2 2 3" xfId="42291"/>
    <cellStyle name="Input 3 6 2 2 2 2 4" xfId="19338"/>
    <cellStyle name="Input 3 6 2 2 2 3" xfId="25164"/>
    <cellStyle name="Input 3 6 2 2 2 4" xfId="24215"/>
    <cellStyle name="Input 3 6 2 2 2 5" xfId="13101"/>
    <cellStyle name="Input 3 6 2 2 20" xfId="5315"/>
    <cellStyle name="Input 3 6 2 2 20 2" xfId="10985"/>
    <cellStyle name="Input 3 6 2 2 20 2 2" xfId="34812"/>
    <cellStyle name="Input 3 6 2 2 20 2 3" xfId="45851"/>
    <cellStyle name="Input 3 6 2 2 20 2 4" xfId="22898"/>
    <cellStyle name="Input 3 6 2 2 20 3" xfId="29188"/>
    <cellStyle name="Input 3 6 2 2 20 4" xfId="40182"/>
    <cellStyle name="Input 3 6 2 2 20 5" xfId="17229"/>
    <cellStyle name="Input 3 6 2 2 21" xfId="5548"/>
    <cellStyle name="Input 3 6 2 2 21 2" xfId="11188"/>
    <cellStyle name="Input 3 6 2 2 21 2 2" xfId="35015"/>
    <cellStyle name="Input 3 6 2 2 21 2 3" xfId="46054"/>
    <cellStyle name="Input 3 6 2 2 21 2 4" xfId="23101"/>
    <cellStyle name="Input 3 6 2 2 21 3" xfId="29415"/>
    <cellStyle name="Input 3 6 2 2 21 4" xfId="40415"/>
    <cellStyle name="Input 3 6 2 2 21 5" xfId="17462"/>
    <cellStyle name="Input 3 6 2 2 22" xfId="5781"/>
    <cellStyle name="Input 3 6 2 2 22 2" xfId="11389"/>
    <cellStyle name="Input 3 6 2 2 22 2 2" xfId="35216"/>
    <cellStyle name="Input 3 6 2 2 22 2 3" xfId="46255"/>
    <cellStyle name="Input 3 6 2 2 22 2 4" xfId="23302"/>
    <cellStyle name="Input 3 6 2 2 22 3" xfId="29641"/>
    <cellStyle name="Input 3 6 2 2 22 4" xfId="40648"/>
    <cellStyle name="Input 3 6 2 2 22 5" xfId="17695"/>
    <cellStyle name="Input 3 6 2 2 23" xfId="5998"/>
    <cellStyle name="Input 3 6 2 2 23 2" xfId="11573"/>
    <cellStyle name="Input 3 6 2 2 23 2 2" xfId="35400"/>
    <cellStyle name="Input 3 6 2 2 23 2 3" xfId="46439"/>
    <cellStyle name="Input 3 6 2 2 23 2 4" xfId="23486"/>
    <cellStyle name="Input 3 6 2 2 23 3" xfId="29851"/>
    <cellStyle name="Input 3 6 2 2 23 4" xfId="40865"/>
    <cellStyle name="Input 3 6 2 2 23 5" xfId="17912"/>
    <cellStyle name="Input 3 6 2 2 24" xfId="6206"/>
    <cellStyle name="Input 3 6 2 2 24 2" xfId="11754"/>
    <cellStyle name="Input 3 6 2 2 24 2 2" xfId="35581"/>
    <cellStyle name="Input 3 6 2 2 24 2 3" xfId="46620"/>
    <cellStyle name="Input 3 6 2 2 24 2 4" xfId="23667"/>
    <cellStyle name="Input 3 6 2 2 24 3" xfId="30052"/>
    <cellStyle name="Input 3 6 2 2 24 4" xfId="41073"/>
    <cellStyle name="Input 3 6 2 2 24 5" xfId="18120"/>
    <cellStyle name="Input 3 6 2 2 25" xfId="6426"/>
    <cellStyle name="Input 3 6 2 2 25 2" xfId="11946"/>
    <cellStyle name="Input 3 6 2 2 25 2 2" xfId="35773"/>
    <cellStyle name="Input 3 6 2 2 25 2 3" xfId="46812"/>
    <cellStyle name="Input 3 6 2 2 25 2 4" xfId="23859"/>
    <cellStyle name="Input 3 6 2 2 25 3" xfId="30265"/>
    <cellStyle name="Input 3 6 2 2 25 4" xfId="41293"/>
    <cellStyle name="Input 3 6 2 2 25 5" xfId="18340"/>
    <cellStyle name="Input 3 6 2 2 26" xfId="6652"/>
    <cellStyle name="Input 3 6 2 2 26 2" xfId="12139"/>
    <cellStyle name="Input 3 6 2 2 26 2 2" xfId="35966"/>
    <cellStyle name="Input 3 6 2 2 26 2 3" xfId="47005"/>
    <cellStyle name="Input 3 6 2 2 26 2 4" xfId="24052"/>
    <cellStyle name="Input 3 6 2 2 26 3" xfId="30482"/>
    <cellStyle name="Input 3 6 2 2 26 4" xfId="41519"/>
    <cellStyle name="Input 3 6 2 2 26 5" xfId="18566"/>
    <cellStyle name="Input 3 6 2 2 27" xfId="767"/>
    <cellStyle name="Input 3 6 2 2 27 2" xfId="7074"/>
    <cellStyle name="Input 3 6 2 2 27 2 2" xfId="30901"/>
    <cellStyle name="Input 3 6 2 2 27 2 3" xfId="41940"/>
    <cellStyle name="Input 3 6 2 2 27 2 4" xfId="18987"/>
    <cellStyle name="Input 3 6 2 2 27 3" xfId="24758"/>
    <cellStyle name="Input 3 6 2 2 27 4" xfId="30033"/>
    <cellStyle name="Input 3 6 2 2 27 5" xfId="12681"/>
    <cellStyle name="Input 3 6 2 2 28" xfId="6857"/>
    <cellStyle name="Input 3 6 2 2 28 2" xfId="30684"/>
    <cellStyle name="Input 3 6 2 2 28 3" xfId="41723"/>
    <cellStyle name="Input 3 6 2 2 28 4" xfId="18770"/>
    <cellStyle name="Input 3 6 2 2 29" xfId="24535"/>
    <cellStyle name="Input 3 6 2 2 3" xfId="1400"/>
    <cellStyle name="Input 3 6 2 2 3 2" xfId="7610"/>
    <cellStyle name="Input 3 6 2 2 3 2 2" xfId="31437"/>
    <cellStyle name="Input 3 6 2 2 3 2 3" xfId="42476"/>
    <cellStyle name="Input 3 6 2 2 3 2 4" xfId="19523"/>
    <cellStyle name="Input 3 6 2 2 3 3" xfId="25370"/>
    <cellStyle name="Input 3 6 2 2 3 4" xfId="36267"/>
    <cellStyle name="Input 3 6 2 2 3 5" xfId="13314"/>
    <cellStyle name="Input 3 6 2 2 30" xfId="28952"/>
    <cellStyle name="Input 3 6 2 2 31" xfId="12457"/>
    <cellStyle name="Input 3 6 2 2 4" xfId="1632"/>
    <cellStyle name="Input 3 6 2 2 4 2" xfId="7808"/>
    <cellStyle name="Input 3 6 2 2 4 2 2" xfId="31635"/>
    <cellStyle name="Input 3 6 2 2 4 2 3" xfId="42674"/>
    <cellStyle name="Input 3 6 2 2 4 2 4" xfId="19721"/>
    <cellStyle name="Input 3 6 2 2 4 3" xfId="25594"/>
    <cellStyle name="Input 3 6 2 2 4 4" xfId="36499"/>
    <cellStyle name="Input 3 6 2 2 4 5" xfId="13546"/>
    <cellStyle name="Input 3 6 2 2 5" xfId="1843"/>
    <cellStyle name="Input 3 6 2 2 5 2" xfId="7992"/>
    <cellStyle name="Input 3 6 2 2 5 2 2" xfId="31819"/>
    <cellStyle name="Input 3 6 2 2 5 2 3" xfId="42858"/>
    <cellStyle name="Input 3 6 2 2 5 2 4" xfId="19905"/>
    <cellStyle name="Input 3 6 2 2 5 3" xfId="25798"/>
    <cellStyle name="Input 3 6 2 2 5 4" xfId="36710"/>
    <cellStyle name="Input 3 6 2 2 5 5" xfId="13757"/>
    <cellStyle name="Input 3 6 2 2 6" xfId="2074"/>
    <cellStyle name="Input 3 6 2 2 6 2" xfId="8193"/>
    <cellStyle name="Input 3 6 2 2 6 2 2" xfId="32020"/>
    <cellStyle name="Input 3 6 2 2 6 2 3" xfId="43059"/>
    <cellStyle name="Input 3 6 2 2 6 2 4" xfId="20106"/>
    <cellStyle name="Input 3 6 2 2 6 3" xfId="26023"/>
    <cellStyle name="Input 3 6 2 2 6 4" xfId="36941"/>
    <cellStyle name="Input 3 6 2 2 6 5" xfId="13988"/>
    <cellStyle name="Input 3 6 2 2 7" xfId="2299"/>
    <cellStyle name="Input 3 6 2 2 7 2" xfId="8384"/>
    <cellStyle name="Input 3 6 2 2 7 2 2" xfId="32211"/>
    <cellStyle name="Input 3 6 2 2 7 2 3" xfId="43250"/>
    <cellStyle name="Input 3 6 2 2 7 2 4" xfId="20297"/>
    <cellStyle name="Input 3 6 2 2 7 3" xfId="26240"/>
    <cellStyle name="Input 3 6 2 2 7 4" xfId="37166"/>
    <cellStyle name="Input 3 6 2 2 7 5" xfId="14213"/>
    <cellStyle name="Input 3 6 2 2 8" xfId="2513"/>
    <cellStyle name="Input 3 6 2 2 8 2" xfId="8570"/>
    <cellStyle name="Input 3 6 2 2 8 2 2" xfId="32397"/>
    <cellStyle name="Input 3 6 2 2 8 2 3" xfId="43436"/>
    <cellStyle name="Input 3 6 2 2 8 2 4" xfId="20483"/>
    <cellStyle name="Input 3 6 2 2 8 3" xfId="26449"/>
    <cellStyle name="Input 3 6 2 2 8 4" xfId="37380"/>
    <cellStyle name="Input 3 6 2 2 8 5" xfId="14427"/>
    <cellStyle name="Input 3 6 2 2 9" xfId="2731"/>
    <cellStyle name="Input 3 6 2 2 9 2" xfId="8754"/>
    <cellStyle name="Input 3 6 2 2 9 2 2" xfId="32581"/>
    <cellStyle name="Input 3 6 2 2 9 2 3" xfId="43620"/>
    <cellStyle name="Input 3 6 2 2 9 2 4" xfId="20667"/>
    <cellStyle name="Input 3 6 2 2 9 3" xfId="26661"/>
    <cellStyle name="Input 3 6 2 2 9 4" xfId="37598"/>
    <cellStyle name="Input 3 6 2 2 9 5" xfId="14645"/>
    <cellStyle name="Input 3 6 2 20" xfId="4528"/>
    <cellStyle name="Input 3 6 2 20 2" xfId="10306"/>
    <cellStyle name="Input 3 6 2 20 2 2" xfId="34133"/>
    <cellStyle name="Input 3 6 2 20 2 3" xfId="45172"/>
    <cellStyle name="Input 3 6 2 20 2 4" xfId="22219"/>
    <cellStyle name="Input 3 6 2 20 3" xfId="28424"/>
    <cellStyle name="Input 3 6 2 20 4" xfId="39395"/>
    <cellStyle name="Input 3 6 2 20 5" xfId="16442"/>
    <cellStyle name="Input 3 6 2 21" xfId="4738"/>
    <cellStyle name="Input 3 6 2 21 2" xfId="10489"/>
    <cellStyle name="Input 3 6 2 21 2 2" xfId="34316"/>
    <cellStyle name="Input 3 6 2 21 2 3" xfId="45355"/>
    <cellStyle name="Input 3 6 2 21 2 4" xfId="22402"/>
    <cellStyle name="Input 3 6 2 21 3" xfId="28628"/>
    <cellStyle name="Input 3 6 2 21 4" xfId="39605"/>
    <cellStyle name="Input 3 6 2 21 5" xfId="16652"/>
    <cellStyle name="Input 3 6 2 22" xfId="4973"/>
    <cellStyle name="Input 3 6 2 22 2" xfId="10694"/>
    <cellStyle name="Input 3 6 2 22 2 2" xfId="34521"/>
    <cellStyle name="Input 3 6 2 22 2 3" xfId="45560"/>
    <cellStyle name="Input 3 6 2 22 2 4" xfId="22607"/>
    <cellStyle name="Input 3 6 2 22 3" xfId="28857"/>
    <cellStyle name="Input 3 6 2 22 4" xfId="39840"/>
    <cellStyle name="Input 3 6 2 22 5" xfId="16887"/>
    <cellStyle name="Input 3 6 2 23" xfId="5194"/>
    <cellStyle name="Input 3 6 2 23 2" xfId="10881"/>
    <cellStyle name="Input 3 6 2 23 2 2" xfId="34708"/>
    <cellStyle name="Input 3 6 2 23 2 3" xfId="45747"/>
    <cellStyle name="Input 3 6 2 23 2 4" xfId="22794"/>
    <cellStyle name="Input 3 6 2 23 3" xfId="29071"/>
    <cellStyle name="Input 3 6 2 23 4" xfId="40061"/>
    <cellStyle name="Input 3 6 2 23 5" xfId="17108"/>
    <cellStyle name="Input 3 6 2 24" xfId="5427"/>
    <cellStyle name="Input 3 6 2 24 2" xfId="11084"/>
    <cellStyle name="Input 3 6 2 24 2 2" xfId="34911"/>
    <cellStyle name="Input 3 6 2 24 2 3" xfId="45950"/>
    <cellStyle name="Input 3 6 2 24 2 4" xfId="22997"/>
    <cellStyle name="Input 3 6 2 24 3" xfId="29298"/>
    <cellStyle name="Input 3 6 2 24 4" xfId="40294"/>
    <cellStyle name="Input 3 6 2 24 5" xfId="17341"/>
    <cellStyle name="Input 3 6 2 25" xfId="5660"/>
    <cellStyle name="Input 3 6 2 25 2" xfId="11285"/>
    <cellStyle name="Input 3 6 2 25 2 2" xfId="35112"/>
    <cellStyle name="Input 3 6 2 25 2 3" xfId="46151"/>
    <cellStyle name="Input 3 6 2 25 2 4" xfId="23198"/>
    <cellStyle name="Input 3 6 2 25 3" xfId="29524"/>
    <cellStyle name="Input 3 6 2 25 4" xfId="40527"/>
    <cellStyle name="Input 3 6 2 25 5" xfId="17574"/>
    <cellStyle name="Input 3 6 2 26" xfId="5877"/>
    <cellStyle name="Input 3 6 2 26 2" xfId="11469"/>
    <cellStyle name="Input 3 6 2 26 2 2" xfId="35296"/>
    <cellStyle name="Input 3 6 2 26 2 3" xfId="46335"/>
    <cellStyle name="Input 3 6 2 26 2 4" xfId="23382"/>
    <cellStyle name="Input 3 6 2 26 3" xfId="29735"/>
    <cellStyle name="Input 3 6 2 26 4" xfId="40744"/>
    <cellStyle name="Input 3 6 2 26 5" xfId="17791"/>
    <cellStyle name="Input 3 6 2 27" xfId="6085"/>
    <cellStyle name="Input 3 6 2 27 2" xfId="11650"/>
    <cellStyle name="Input 3 6 2 27 2 2" xfId="35477"/>
    <cellStyle name="Input 3 6 2 27 2 3" xfId="46516"/>
    <cellStyle name="Input 3 6 2 27 2 4" xfId="23563"/>
    <cellStyle name="Input 3 6 2 27 3" xfId="29936"/>
    <cellStyle name="Input 3 6 2 27 4" xfId="40952"/>
    <cellStyle name="Input 3 6 2 27 5" xfId="17999"/>
    <cellStyle name="Input 3 6 2 28" xfId="6305"/>
    <cellStyle name="Input 3 6 2 28 2" xfId="11842"/>
    <cellStyle name="Input 3 6 2 28 2 2" xfId="35669"/>
    <cellStyle name="Input 3 6 2 28 2 3" xfId="46708"/>
    <cellStyle name="Input 3 6 2 28 2 4" xfId="23755"/>
    <cellStyle name="Input 3 6 2 28 3" xfId="30149"/>
    <cellStyle name="Input 3 6 2 28 4" xfId="41172"/>
    <cellStyle name="Input 3 6 2 28 5" xfId="18219"/>
    <cellStyle name="Input 3 6 2 29" xfId="6540"/>
    <cellStyle name="Input 3 6 2 29 2" xfId="12044"/>
    <cellStyle name="Input 3 6 2 29 2 2" xfId="35871"/>
    <cellStyle name="Input 3 6 2 29 2 3" xfId="46910"/>
    <cellStyle name="Input 3 6 2 29 2 4" xfId="23957"/>
    <cellStyle name="Input 3 6 2 29 3" xfId="30375"/>
    <cellStyle name="Input 3 6 2 29 4" xfId="41407"/>
    <cellStyle name="Input 3 6 2 29 5" xfId="18454"/>
    <cellStyle name="Input 3 6 2 3" xfId="588"/>
    <cellStyle name="Input 3 6 2 3 10" xfId="2982"/>
    <cellStyle name="Input 3 6 2 3 10 2" xfId="8974"/>
    <cellStyle name="Input 3 6 2 3 10 2 2" xfId="32801"/>
    <cellStyle name="Input 3 6 2 3 10 2 3" xfId="43840"/>
    <cellStyle name="Input 3 6 2 3 10 2 4" xfId="20887"/>
    <cellStyle name="Input 3 6 2 3 10 3" xfId="26906"/>
    <cellStyle name="Input 3 6 2 3 10 4" xfId="37849"/>
    <cellStyle name="Input 3 6 2 3 10 5" xfId="14896"/>
    <cellStyle name="Input 3 6 2 3 11" xfId="3250"/>
    <cellStyle name="Input 3 6 2 3 11 2" xfId="9203"/>
    <cellStyle name="Input 3 6 2 3 11 2 2" xfId="33030"/>
    <cellStyle name="Input 3 6 2 3 11 2 3" xfId="44069"/>
    <cellStyle name="Input 3 6 2 3 11 2 4" xfId="21116"/>
    <cellStyle name="Input 3 6 2 3 11 3" xfId="27171"/>
    <cellStyle name="Input 3 6 2 3 11 4" xfId="38117"/>
    <cellStyle name="Input 3 6 2 3 11 5" xfId="15164"/>
    <cellStyle name="Input 3 6 2 3 12" xfId="3494"/>
    <cellStyle name="Input 3 6 2 3 12 2" xfId="9415"/>
    <cellStyle name="Input 3 6 2 3 12 2 2" xfId="33242"/>
    <cellStyle name="Input 3 6 2 3 12 2 3" xfId="44281"/>
    <cellStyle name="Input 3 6 2 3 12 2 4" xfId="21328"/>
    <cellStyle name="Input 3 6 2 3 12 3" xfId="27410"/>
    <cellStyle name="Input 3 6 2 3 12 4" xfId="38361"/>
    <cellStyle name="Input 3 6 2 3 12 5" xfId="15408"/>
    <cellStyle name="Input 3 6 2 3 13" xfId="3739"/>
    <cellStyle name="Input 3 6 2 3 13 2" xfId="9628"/>
    <cellStyle name="Input 3 6 2 3 13 2 2" xfId="33455"/>
    <cellStyle name="Input 3 6 2 3 13 2 3" xfId="44494"/>
    <cellStyle name="Input 3 6 2 3 13 2 4" xfId="21541"/>
    <cellStyle name="Input 3 6 2 3 13 3" xfId="27651"/>
    <cellStyle name="Input 3 6 2 3 13 4" xfId="38606"/>
    <cellStyle name="Input 3 6 2 3 13 5" xfId="15653"/>
    <cellStyle name="Input 3 6 2 3 14" xfId="3987"/>
    <cellStyle name="Input 3 6 2 3 14 2" xfId="9842"/>
    <cellStyle name="Input 3 6 2 3 14 2 2" xfId="33669"/>
    <cellStyle name="Input 3 6 2 3 14 2 3" xfId="44708"/>
    <cellStyle name="Input 3 6 2 3 14 2 4" xfId="21755"/>
    <cellStyle name="Input 3 6 2 3 14 3" xfId="27894"/>
    <cellStyle name="Input 3 6 2 3 14 4" xfId="38854"/>
    <cellStyle name="Input 3 6 2 3 14 5" xfId="15901"/>
    <cellStyle name="Input 3 6 2 3 15" xfId="4231"/>
    <cellStyle name="Input 3 6 2 3 15 2" xfId="10053"/>
    <cellStyle name="Input 3 6 2 3 15 2 2" xfId="33880"/>
    <cellStyle name="Input 3 6 2 3 15 2 3" xfId="44919"/>
    <cellStyle name="Input 3 6 2 3 15 2 4" xfId="21966"/>
    <cellStyle name="Input 3 6 2 3 15 3" xfId="28133"/>
    <cellStyle name="Input 3 6 2 3 15 4" xfId="39098"/>
    <cellStyle name="Input 3 6 2 3 15 5" xfId="16145"/>
    <cellStyle name="Input 3 6 2 3 16" xfId="4473"/>
    <cellStyle name="Input 3 6 2 3 16 2" xfId="10263"/>
    <cellStyle name="Input 3 6 2 3 16 2 2" xfId="34090"/>
    <cellStyle name="Input 3 6 2 3 16 2 3" xfId="45129"/>
    <cellStyle name="Input 3 6 2 3 16 2 4" xfId="22176"/>
    <cellStyle name="Input 3 6 2 3 16 3" xfId="28370"/>
    <cellStyle name="Input 3 6 2 3 16 4" xfId="39340"/>
    <cellStyle name="Input 3 6 2 3 16 5" xfId="16387"/>
    <cellStyle name="Input 3 6 2 3 17" xfId="4694"/>
    <cellStyle name="Input 3 6 2 3 17 2" xfId="10450"/>
    <cellStyle name="Input 3 6 2 3 17 2 2" xfId="34277"/>
    <cellStyle name="Input 3 6 2 3 17 2 3" xfId="45316"/>
    <cellStyle name="Input 3 6 2 3 17 2 4" xfId="22363"/>
    <cellStyle name="Input 3 6 2 3 17 3" xfId="28585"/>
    <cellStyle name="Input 3 6 2 3 17 4" xfId="39561"/>
    <cellStyle name="Input 3 6 2 3 17 5" xfId="16608"/>
    <cellStyle name="Input 3 6 2 3 18" xfId="4904"/>
    <cellStyle name="Input 3 6 2 3 18 2" xfId="10633"/>
    <cellStyle name="Input 3 6 2 3 18 2 2" xfId="34460"/>
    <cellStyle name="Input 3 6 2 3 18 2 3" xfId="45499"/>
    <cellStyle name="Input 3 6 2 3 18 2 4" xfId="22546"/>
    <cellStyle name="Input 3 6 2 3 18 3" xfId="28789"/>
    <cellStyle name="Input 3 6 2 3 18 4" xfId="39771"/>
    <cellStyle name="Input 3 6 2 3 18 5" xfId="16818"/>
    <cellStyle name="Input 3 6 2 3 19" xfId="5139"/>
    <cellStyle name="Input 3 6 2 3 19 2" xfId="10838"/>
    <cellStyle name="Input 3 6 2 3 19 2 2" xfId="34665"/>
    <cellStyle name="Input 3 6 2 3 19 2 3" xfId="45704"/>
    <cellStyle name="Input 3 6 2 3 19 2 4" xfId="22751"/>
    <cellStyle name="Input 3 6 2 3 19 3" xfId="29019"/>
    <cellStyle name="Input 3 6 2 3 19 4" xfId="40006"/>
    <cellStyle name="Input 3 6 2 3 19 5" xfId="17053"/>
    <cellStyle name="Input 3 6 2 3 2" xfId="1232"/>
    <cellStyle name="Input 3 6 2 3 2 2" xfId="7465"/>
    <cellStyle name="Input 3 6 2 3 2 2 2" xfId="31292"/>
    <cellStyle name="Input 3 6 2 3 2 2 3" xfId="42331"/>
    <cellStyle name="Input 3 6 2 3 2 2 4" xfId="19378"/>
    <cellStyle name="Input 3 6 2 3 2 3" xfId="25208"/>
    <cellStyle name="Input 3 6 2 3 2 4" xfId="24210"/>
    <cellStyle name="Input 3 6 2 3 2 5" xfId="13146"/>
    <cellStyle name="Input 3 6 2 3 20" xfId="5360"/>
    <cellStyle name="Input 3 6 2 3 20 2" xfId="11025"/>
    <cellStyle name="Input 3 6 2 3 20 2 2" xfId="34852"/>
    <cellStyle name="Input 3 6 2 3 20 2 3" xfId="45891"/>
    <cellStyle name="Input 3 6 2 3 20 2 4" xfId="22938"/>
    <cellStyle name="Input 3 6 2 3 20 3" xfId="29232"/>
    <cellStyle name="Input 3 6 2 3 20 4" xfId="40227"/>
    <cellStyle name="Input 3 6 2 3 20 5" xfId="17274"/>
    <cellStyle name="Input 3 6 2 3 21" xfId="5593"/>
    <cellStyle name="Input 3 6 2 3 21 2" xfId="11228"/>
    <cellStyle name="Input 3 6 2 3 21 2 2" xfId="35055"/>
    <cellStyle name="Input 3 6 2 3 21 2 3" xfId="46094"/>
    <cellStyle name="Input 3 6 2 3 21 2 4" xfId="23141"/>
    <cellStyle name="Input 3 6 2 3 21 3" xfId="29459"/>
    <cellStyle name="Input 3 6 2 3 21 4" xfId="40460"/>
    <cellStyle name="Input 3 6 2 3 21 5" xfId="17507"/>
    <cellStyle name="Input 3 6 2 3 22" xfId="5826"/>
    <cellStyle name="Input 3 6 2 3 22 2" xfId="11429"/>
    <cellStyle name="Input 3 6 2 3 22 2 2" xfId="35256"/>
    <cellStyle name="Input 3 6 2 3 22 2 3" xfId="46295"/>
    <cellStyle name="Input 3 6 2 3 22 2 4" xfId="23342"/>
    <cellStyle name="Input 3 6 2 3 22 3" xfId="29685"/>
    <cellStyle name="Input 3 6 2 3 22 4" xfId="40693"/>
    <cellStyle name="Input 3 6 2 3 22 5" xfId="17740"/>
    <cellStyle name="Input 3 6 2 3 23" xfId="6043"/>
    <cellStyle name="Input 3 6 2 3 23 2" xfId="11613"/>
    <cellStyle name="Input 3 6 2 3 23 2 2" xfId="35440"/>
    <cellStyle name="Input 3 6 2 3 23 2 3" xfId="46479"/>
    <cellStyle name="Input 3 6 2 3 23 2 4" xfId="23526"/>
    <cellStyle name="Input 3 6 2 3 23 3" xfId="29895"/>
    <cellStyle name="Input 3 6 2 3 23 4" xfId="40910"/>
    <cellStyle name="Input 3 6 2 3 23 5" xfId="17957"/>
    <cellStyle name="Input 3 6 2 3 24" xfId="6251"/>
    <cellStyle name="Input 3 6 2 3 24 2" xfId="11794"/>
    <cellStyle name="Input 3 6 2 3 24 2 2" xfId="35621"/>
    <cellStyle name="Input 3 6 2 3 24 2 3" xfId="46660"/>
    <cellStyle name="Input 3 6 2 3 24 2 4" xfId="23707"/>
    <cellStyle name="Input 3 6 2 3 24 3" xfId="30096"/>
    <cellStyle name="Input 3 6 2 3 24 4" xfId="41118"/>
    <cellStyle name="Input 3 6 2 3 24 5" xfId="18165"/>
    <cellStyle name="Input 3 6 2 3 25" xfId="6471"/>
    <cellStyle name="Input 3 6 2 3 25 2" xfId="11986"/>
    <cellStyle name="Input 3 6 2 3 25 2 2" xfId="35813"/>
    <cellStyle name="Input 3 6 2 3 25 2 3" xfId="46852"/>
    <cellStyle name="Input 3 6 2 3 25 2 4" xfId="23899"/>
    <cellStyle name="Input 3 6 2 3 25 3" xfId="30309"/>
    <cellStyle name="Input 3 6 2 3 25 4" xfId="41338"/>
    <cellStyle name="Input 3 6 2 3 25 5" xfId="18385"/>
    <cellStyle name="Input 3 6 2 3 26" xfId="6697"/>
    <cellStyle name="Input 3 6 2 3 26 2" xfId="12179"/>
    <cellStyle name="Input 3 6 2 3 26 2 2" xfId="36006"/>
    <cellStyle name="Input 3 6 2 3 26 2 3" xfId="47045"/>
    <cellStyle name="Input 3 6 2 3 26 2 4" xfId="24092"/>
    <cellStyle name="Input 3 6 2 3 26 3" xfId="30526"/>
    <cellStyle name="Input 3 6 2 3 26 4" xfId="41564"/>
    <cellStyle name="Input 3 6 2 3 26 5" xfId="18611"/>
    <cellStyle name="Input 3 6 2 3 27" xfId="807"/>
    <cellStyle name="Input 3 6 2 3 27 2" xfId="7114"/>
    <cellStyle name="Input 3 6 2 3 27 2 2" xfId="30941"/>
    <cellStyle name="Input 3 6 2 3 27 2 3" xfId="41980"/>
    <cellStyle name="Input 3 6 2 3 27 2 4" xfId="19027"/>
    <cellStyle name="Input 3 6 2 3 27 3" xfId="24798"/>
    <cellStyle name="Input 3 6 2 3 27 4" xfId="25411"/>
    <cellStyle name="Input 3 6 2 3 27 5" xfId="12721"/>
    <cellStyle name="Input 3 6 2 3 28" xfId="6897"/>
    <cellStyle name="Input 3 6 2 3 28 2" xfId="30724"/>
    <cellStyle name="Input 3 6 2 3 28 3" xfId="41763"/>
    <cellStyle name="Input 3 6 2 3 28 4" xfId="18810"/>
    <cellStyle name="Input 3 6 2 3 29" xfId="24579"/>
    <cellStyle name="Input 3 6 2 3 3" xfId="1445"/>
    <cellStyle name="Input 3 6 2 3 3 2" xfId="7650"/>
    <cellStyle name="Input 3 6 2 3 3 2 2" xfId="31477"/>
    <cellStyle name="Input 3 6 2 3 3 2 3" xfId="42516"/>
    <cellStyle name="Input 3 6 2 3 3 2 4" xfId="19563"/>
    <cellStyle name="Input 3 6 2 3 3 3" xfId="25414"/>
    <cellStyle name="Input 3 6 2 3 3 4" xfId="36312"/>
    <cellStyle name="Input 3 6 2 3 3 5" xfId="13359"/>
    <cellStyle name="Input 3 6 2 3 30" xfId="28353"/>
    <cellStyle name="Input 3 6 2 3 31" xfId="12502"/>
    <cellStyle name="Input 3 6 2 3 4" xfId="1677"/>
    <cellStyle name="Input 3 6 2 3 4 2" xfId="7848"/>
    <cellStyle name="Input 3 6 2 3 4 2 2" xfId="31675"/>
    <cellStyle name="Input 3 6 2 3 4 2 3" xfId="42714"/>
    <cellStyle name="Input 3 6 2 3 4 2 4" xfId="19761"/>
    <cellStyle name="Input 3 6 2 3 4 3" xfId="25638"/>
    <cellStyle name="Input 3 6 2 3 4 4" xfId="36544"/>
    <cellStyle name="Input 3 6 2 3 4 5" xfId="13591"/>
    <cellStyle name="Input 3 6 2 3 5" xfId="1888"/>
    <cellStyle name="Input 3 6 2 3 5 2" xfId="8032"/>
    <cellStyle name="Input 3 6 2 3 5 2 2" xfId="31859"/>
    <cellStyle name="Input 3 6 2 3 5 2 3" xfId="42898"/>
    <cellStyle name="Input 3 6 2 3 5 2 4" xfId="19945"/>
    <cellStyle name="Input 3 6 2 3 5 3" xfId="25842"/>
    <cellStyle name="Input 3 6 2 3 5 4" xfId="36755"/>
    <cellStyle name="Input 3 6 2 3 5 5" xfId="13802"/>
    <cellStyle name="Input 3 6 2 3 6" xfId="2119"/>
    <cellStyle name="Input 3 6 2 3 6 2" xfId="8233"/>
    <cellStyle name="Input 3 6 2 3 6 2 2" xfId="32060"/>
    <cellStyle name="Input 3 6 2 3 6 2 3" xfId="43099"/>
    <cellStyle name="Input 3 6 2 3 6 2 4" xfId="20146"/>
    <cellStyle name="Input 3 6 2 3 6 3" xfId="26067"/>
    <cellStyle name="Input 3 6 2 3 6 4" xfId="36986"/>
    <cellStyle name="Input 3 6 2 3 6 5" xfId="14033"/>
    <cellStyle name="Input 3 6 2 3 7" xfId="2344"/>
    <cellStyle name="Input 3 6 2 3 7 2" xfId="8424"/>
    <cellStyle name="Input 3 6 2 3 7 2 2" xfId="32251"/>
    <cellStyle name="Input 3 6 2 3 7 2 3" xfId="43290"/>
    <cellStyle name="Input 3 6 2 3 7 2 4" xfId="20337"/>
    <cellStyle name="Input 3 6 2 3 7 3" xfId="26284"/>
    <cellStyle name="Input 3 6 2 3 7 4" xfId="37211"/>
    <cellStyle name="Input 3 6 2 3 7 5" xfId="14258"/>
    <cellStyle name="Input 3 6 2 3 8" xfId="2558"/>
    <cellStyle name="Input 3 6 2 3 8 2" xfId="8610"/>
    <cellStyle name="Input 3 6 2 3 8 2 2" xfId="32437"/>
    <cellStyle name="Input 3 6 2 3 8 2 3" xfId="43476"/>
    <cellStyle name="Input 3 6 2 3 8 2 4" xfId="20523"/>
    <cellStyle name="Input 3 6 2 3 8 3" xfId="26493"/>
    <cellStyle name="Input 3 6 2 3 8 4" xfId="37425"/>
    <cellStyle name="Input 3 6 2 3 8 5" xfId="14472"/>
    <cellStyle name="Input 3 6 2 3 9" xfId="2776"/>
    <cellStyle name="Input 3 6 2 3 9 2" xfId="8794"/>
    <cellStyle name="Input 3 6 2 3 9 2 2" xfId="32621"/>
    <cellStyle name="Input 3 6 2 3 9 2 3" xfId="43660"/>
    <cellStyle name="Input 3 6 2 3 9 2 4" xfId="20707"/>
    <cellStyle name="Input 3 6 2 3 9 3" xfId="26705"/>
    <cellStyle name="Input 3 6 2 3 9 4" xfId="37643"/>
    <cellStyle name="Input 3 6 2 3 9 5" xfId="14690"/>
    <cellStyle name="Input 3 6 2 30" xfId="6741"/>
    <cellStyle name="Input 3 6 2 30 2" xfId="12215"/>
    <cellStyle name="Input 3 6 2 30 2 2" xfId="36042"/>
    <cellStyle name="Input 3 6 2 30 2 3" xfId="47081"/>
    <cellStyle name="Input 3 6 2 30 2 4" xfId="24128"/>
    <cellStyle name="Input 3 6 2 30 3" xfId="30569"/>
    <cellStyle name="Input 3 6 2 30 4" xfId="41608"/>
    <cellStyle name="Input 3 6 2 30 5" xfId="18655"/>
    <cellStyle name="Input 3 6 2 31" xfId="6786"/>
    <cellStyle name="Input 3 6 2 31 2" xfId="12255"/>
    <cellStyle name="Input 3 6 2 31 2 2" xfId="36082"/>
    <cellStyle name="Input 3 6 2 31 2 3" xfId="47121"/>
    <cellStyle name="Input 3 6 2 31 2 4" xfId="24168"/>
    <cellStyle name="Input 3 6 2 31 3" xfId="30613"/>
    <cellStyle name="Input 3 6 2 31 4" xfId="41653"/>
    <cellStyle name="Input 3 6 2 31 5" xfId="18700"/>
    <cellStyle name="Input 3 6 2 32" xfId="663"/>
    <cellStyle name="Input 3 6 2 32 2" xfId="6970"/>
    <cellStyle name="Input 3 6 2 32 2 2" xfId="30797"/>
    <cellStyle name="Input 3 6 2 32 2 3" xfId="41836"/>
    <cellStyle name="Input 3 6 2 32 2 4" xfId="18883"/>
    <cellStyle name="Input 3 6 2 32 3" xfId="24654"/>
    <cellStyle name="Input 3 6 2 32 4" xfId="27432"/>
    <cellStyle name="Input 3 6 2 32 5" xfId="12577"/>
    <cellStyle name="Input 3 6 2 33" xfId="24418"/>
    <cellStyle name="Input 3 6 2 34" xfId="29823"/>
    <cellStyle name="Input 3 6 2 35" xfId="12336"/>
    <cellStyle name="Input 3 6 2 4" xfId="461"/>
    <cellStyle name="Input 3 6 2 4 10" xfId="2855"/>
    <cellStyle name="Input 3 6 2 4 10 2" xfId="8867"/>
    <cellStyle name="Input 3 6 2 4 10 2 2" xfId="32694"/>
    <cellStyle name="Input 3 6 2 4 10 2 3" xfId="43733"/>
    <cellStyle name="Input 3 6 2 4 10 2 4" xfId="20780"/>
    <cellStyle name="Input 3 6 2 4 10 3" xfId="26784"/>
    <cellStyle name="Input 3 6 2 4 10 4" xfId="37722"/>
    <cellStyle name="Input 3 6 2 4 10 5" xfId="14769"/>
    <cellStyle name="Input 3 6 2 4 11" xfId="3123"/>
    <cellStyle name="Input 3 6 2 4 11 2" xfId="9096"/>
    <cellStyle name="Input 3 6 2 4 11 2 2" xfId="32923"/>
    <cellStyle name="Input 3 6 2 4 11 2 3" xfId="43962"/>
    <cellStyle name="Input 3 6 2 4 11 2 4" xfId="21009"/>
    <cellStyle name="Input 3 6 2 4 11 3" xfId="27047"/>
    <cellStyle name="Input 3 6 2 4 11 4" xfId="37990"/>
    <cellStyle name="Input 3 6 2 4 11 5" xfId="15037"/>
    <cellStyle name="Input 3 6 2 4 12" xfId="3367"/>
    <cellStyle name="Input 3 6 2 4 12 2" xfId="9308"/>
    <cellStyle name="Input 3 6 2 4 12 2 2" xfId="33135"/>
    <cellStyle name="Input 3 6 2 4 12 2 3" xfId="44174"/>
    <cellStyle name="Input 3 6 2 4 12 2 4" xfId="21221"/>
    <cellStyle name="Input 3 6 2 4 12 3" xfId="27288"/>
    <cellStyle name="Input 3 6 2 4 12 4" xfId="38234"/>
    <cellStyle name="Input 3 6 2 4 12 5" xfId="15281"/>
    <cellStyle name="Input 3 6 2 4 13" xfId="3612"/>
    <cellStyle name="Input 3 6 2 4 13 2" xfId="9521"/>
    <cellStyle name="Input 3 6 2 4 13 2 2" xfId="33348"/>
    <cellStyle name="Input 3 6 2 4 13 2 3" xfId="44387"/>
    <cellStyle name="Input 3 6 2 4 13 2 4" xfId="21434"/>
    <cellStyle name="Input 3 6 2 4 13 3" xfId="27528"/>
    <cellStyle name="Input 3 6 2 4 13 4" xfId="38479"/>
    <cellStyle name="Input 3 6 2 4 13 5" xfId="15526"/>
    <cellStyle name="Input 3 6 2 4 14" xfId="3860"/>
    <cellStyle name="Input 3 6 2 4 14 2" xfId="9735"/>
    <cellStyle name="Input 3 6 2 4 14 2 2" xfId="33562"/>
    <cellStyle name="Input 3 6 2 4 14 2 3" xfId="44601"/>
    <cellStyle name="Input 3 6 2 4 14 2 4" xfId="21648"/>
    <cellStyle name="Input 3 6 2 4 14 3" xfId="27772"/>
    <cellStyle name="Input 3 6 2 4 14 4" xfId="38727"/>
    <cellStyle name="Input 3 6 2 4 14 5" xfId="15774"/>
    <cellStyle name="Input 3 6 2 4 15" xfId="4104"/>
    <cellStyle name="Input 3 6 2 4 15 2" xfId="9946"/>
    <cellStyle name="Input 3 6 2 4 15 2 2" xfId="33773"/>
    <cellStyle name="Input 3 6 2 4 15 2 3" xfId="44812"/>
    <cellStyle name="Input 3 6 2 4 15 2 4" xfId="21859"/>
    <cellStyle name="Input 3 6 2 4 15 3" xfId="28011"/>
    <cellStyle name="Input 3 6 2 4 15 4" xfId="38971"/>
    <cellStyle name="Input 3 6 2 4 15 5" xfId="16018"/>
    <cellStyle name="Input 3 6 2 4 16" xfId="4346"/>
    <cellStyle name="Input 3 6 2 4 16 2" xfId="10156"/>
    <cellStyle name="Input 3 6 2 4 16 2 2" xfId="33983"/>
    <cellStyle name="Input 3 6 2 4 16 2 3" xfId="45022"/>
    <cellStyle name="Input 3 6 2 4 16 2 4" xfId="22069"/>
    <cellStyle name="Input 3 6 2 4 16 3" xfId="28248"/>
    <cellStyle name="Input 3 6 2 4 16 4" xfId="39213"/>
    <cellStyle name="Input 3 6 2 4 16 5" xfId="16260"/>
    <cellStyle name="Input 3 6 2 4 17" xfId="4567"/>
    <cellStyle name="Input 3 6 2 4 17 2" xfId="10343"/>
    <cellStyle name="Input 3 6 2 4 17 2 2" xfId="34170"/>
    <cellStyle name="Input 3 6 2 4 17 2 3" xfId="45209"/>
    <cellStyle name="Input 3 6 2 4 17 2 4" xfId="22256"/>
    <cellStyle name="Input 3 6 2 4 17 3" xfId="28463"/>
    <cellStyle name="Input 3 6 2 4 17 4" xfId="39434"/>
    <cellStyle name="Input 3 6 2 4 17 5" xfId="16481"/>
    <cellStyle name="Input 3 6 2 4 18" xfId="4777"/>
    <cellStyle name="Input 3 6 2 4 18 2" xfId="10526"/>
    <cellStyle name="Input 3 6 2 4 18 2 2" xfId="34353"/>
    <cellStyle name="Input 3 6 2 4 18 2 3" xfId="45392"/>
    <cellStyle name="Input 3 6 2 4 18 2 4" xfId="22439"/>
    <cellStyle name="Input 3 6 2 4 18 3" xfId="28667"/>
    <cellStyle name="Input 3 6 2 4 18 4" xfId="39644"/>
    <cellStyle name="Input 3 6 2 4 18 5" xfId="16691"/>
    <cellStyle name="Input 3 6 2 4 19" xfId="5012"/>
    <cellStyle name="Input 3 6 2 4 19 2" xfId="10731"/>
    <cellStyle name="Input 3 6 2 4 19 2 2" xfId="34558"/>
    <cellStyle name="Input 3 6 2 4 19 2 3" xfId="45597"/>
    <cellStyle name="Input 3 6 2 4 19 2 4" xfId="22644"/>
    <cellStyle name="Input 3 6 2 4 19 3" xfId="28896"/>
    <cellStyle name="Input 3 6 2 4 19 4" xfId="39879"/>
    <cellStyle name="Input 3 6 2 4 19 5" xfId="16926"/>
    <cellStyle name="Input 3 6 2 4 2" xfId="1105"/>
    <cellStyle name="Input 3 6 2 4 2 2" xfId="7358"/>
    <cellStyle name="Input 3 6 2 4 2 2 2" xfId="31185"/>
    <cellStyle name="Input 3 6 2 4 2 2 3" xfId="42224"/>
    <cellStyle name="Input 3 6 2 4 2 2 4" xfId="19271"/>
    <cellStyle name="Input 3 6 2 4 2 3" xfId="25086"/>
    <cellStyle name="Input 3 6 2 4 2 4" xfId="24266"/>
    <cellStyle name="Input 3 6 2 4 2 5" xfId="13019"/>
    <cellStyle name="Input 3 6 2 4 20" xfId="5233"/>
    <cellStyle name="Input 3 6 2 4 20 2" xfId="10918"/>
    <cellStyle name="Input 3 6 2 4 20 2 2" xfId="34745"/>
    <cellStyle name="Input 3 6 2 4 20 2 3" xfId="45784"/>
    <cellStyle name="Input 3 6 2 4 20 2 4" xfId="22831"/>
    <cellStyle name="Input 3 6 2 4 20 3" xfId="29110"/>
    <cellStyle name="Input 3 6 2 4 20 4" xfId="40100"/>
    <cellStyle name="Input 3 6 2 4 20 5" xfId="17147"/>
    <cellStyle name="Input 3 6 2 4 21" xfId="5466"/>
    <cellStyle name="Input 3 6 2 4 21 2" xfId="11121"/>
    <cellStyle name="Input 3 6 2 4 21 2 2" xfId="34948"/>
    <cellStyle name="Input 3 6 2 4 21 2 3" xfId="45987"/>
    <cellStyle name="Input 3 6 2 4 21 2 4" xfId="23034"/>
    <cellStyle name="Input 3 6 2 4 21 3" xfId="29337"/>
    <cellStyle name="Input 3 6 2 4 21 4" xfId="40333"/>
    <cellStyle name="Input 3 6 2 4 21 5" xfId="17380"/>
    <cellStyle name="Input 3 6 2 4 22" xfId="5699"/>
    <cellStyle name="Input 3 6 2 4 22 2" xfId="11322"/>
    <cellStyle name="Input 3 6 2 4 22 2 2" xfId="35149"/>
    <cellStyle name="Input 3 6 2 4 22 2 3" xfId="46188"/>
    <cellStyle name="Input 3 6 2 4 22 2 4" xfId="23235"/>
    <cellStyle name="Input 3 6 2 4 22 3" xfId="29563"/>
    <cellStyle name="Input 3 6 2 4 22 4" xfId="40566"/>
    <cellStyle name="Input 3 6 2 4 22 5" xfId="17613"/>
    <cellStyle name="Input 3 6 2 4 23" xfId="5916"/>
    <cellStyle name="Input 3 6 2 4 23 2" xfId="11506"/>
    <cellStyle name="Input 3 6 2 4 23 2 2" xfId="35333"/>
    <cellStyle name="Input 3 6 2 4 23 2 3" xfId="46372"/>
    <cellStyle name="Input 3 6 2 4 23 2 4" xfId="23419"/>
    <cellStyle name="Input 3 6 2 4 23 3" xfId="29774"/>
    <cellStyle name="Input 3 6 2 4 23 4" xfId="40783"/>
    <cellStyle name="Input 3 6 2 4 23 5" xfId="17830"/>
    <cellStyle name="Input 3 6 2 4 24" xfId="6124"/>
    <cellStyle name="Input 3 6 2 4 24 2" xfId="11687"/>
    <cellStyle name="Input 3 6 2 4 24 2 2" xfId="35514"/>
    <cellStyle name="Input 3 6 2 4 24 2 3" xfId="46553"/>
    <cellStyle name="Input 3 6 2 4 24 2 4" xfId="23600"/>
    <cellStyle name="Input 3 6 2 4 24 3" xfId="29975"/>
    <cellStyle name="Input 3 6 2 4 24 4" xfId="40991"/>
    <cellStyle name="Input 3 6 2 4 24 5" xfId="18038"/>
    <cellStyle name="Input 3 6 2 4 25" xfId="6344"/>
    <cellStyle name="Input 3 6 2 4 25 2" xfId="11879"/>
    <cellStyle name="Input 3 6 2 4 25 2 2" xfId="35706"/>
    <cellStyle name="Input 3 6 2 4 25 2 3" xfId="46745"/>
    <cellStyle name="Input 3 6 2 4 25 2 4" xfId="23792"/>
    <cellStyle name="Input 3 6 2 4 25 3" xfId="30188"/>
    <cellStyle name="Input 3 6 2 4 25 4" xfId="41211"/>
    <cellStyle name="Input 3 6 2 4 25 5" xfId="18258"/>
    <cellStyle name="Input 3 6 2 4 26" xfId="700"/>
    <cellStyle name="Input 3 6 2 4 26 2" xfId="7007"/>
    <cellStyle name="Input 3 6 2 4 26 2 2" xfId="30834"/>
    <cellStyle name="Input 3 6 2 4 26 2 3" xfId="41873"/>
    <cellStyle name="Input 3 6 2 4 26 2 4" xfId="18920"/>
    <cellStyle name="Input 3 6 2 4 26 3" xfId="24691"/>
    <cellStyle name="Input 3 6 2 4 26 4" xfId="27149"/>
    <cellStyle name="Input 3 6 2 4 26 5" xfId="12614"/>
    <cellStyle name="Input 3 6 2 4 27" xfId="24457"/>
    <cellStyle name="Input 3 6 2 4 28" xfId="29169"/>
    <cellStyle name="Input 3 6 2 4 29" xfId="12375"/>
    <cellStyle name="Input 3 6 2 4 3" xfId="1318"/>
    <cellStyle name="Input 3 6 2 4 3 2" xfId="7543"/>
    <cellStyle name="Input 3 6 2 4 3 2 2" xfId="31370"/>
    <cellStyle name="Input 3 6 2 4 3 2 3" xfId="42409"/>
    <cellStyle name="Input 3 6 2 4 3 2 4" xfId="19456"/>
    <cellStyle name="Input 3 6 2 4 3 3" xfId="25293"/>
    <cellStyle name="Input 3 6 2 4 3 4" xfId="36185"/>
    <cellStyle name="Input 3 6 2 4 3 5" xfId="13232"/>
    <cellStyle name="Input 3 6 2 4 4" xfId="1550"/>
    <cellStyle name="Input 3 6 2 4 4 2" xfId="7741"/>
    <cellStyle name="Input 3 6 2 4 4 2 2" xfId="31568"/>
    <cellStyle name="Input 3 6 2 4 4 2 3" xfId="42607"/>
    <cellStyle name="Input 3 6 2 4 4 2 4" xfId="19654"/>
    <cellStyle name="Input 3 6 2 4 4 3" xfId="25517"/>
    <cellStyle name="Input 3 6 2 4 4 4" xfId="36417"/>
    <cellStyle name="Input 3 6 2 4 4 5" xfId="13464"/>
    <cellStyle name="Input 3 6 2 4 5" xfId="1761"/>
    <cellStyle name="Input 3 6 2 4 5 2" xfId="7925"/>
    <cellStyle name="Input 3 6 2 4 5 2 2" xfId="31752"/>
    <cellStyle name="Input 3 6 2 4 5 2 3" xfId="42791"/>
    <cellStyle name="Input 3 6 2 4 5 2 4" xfId="19838"/>
    <cellStyle name="Input 3 6 2 4 5 3" xfId="25721"/>
    <cellStyle name="Input 3 6 2 4 5 4" xfId="36628"/>
    <cellStyle name="Input 3 6 2 4 5 5" xfId="13675"/>
    <cellStyle name="Input 3 6 2 4 6" xfId="1992"/>
    <cellStyle name="Input 3 6 2 4 6 2" xfId="8126"/>
    <cellStyle name="Input 3 6 2 4 6 2 2" xfId="31953"/>
    <cellStyle name="Input 3 6 2 4 6 2 3" xfId="42992"/>
    <cellStyle name="Input 3 6 2 4 6 2 4" xfId="20039"/>
    <cellStyle name="Input 3 6 2 4 6 3" xfId="25945"/>
    <cellStyle name="Input 3 6 2 4 6 4" xfId="36859"/>
    <cellStyle name="Input 3 6 2 4 6 5" xfId="13906"/>
    <cellStyle name="Input 3 6 2 4 7" xfId="2217"/>
    <cellStyle name="Input 3 6 2 4 7 2" xfId="8317"/>
    <cellStyle name="Input 3 6 2 4 7 2 2" xfId="32144"/>
    <cellStyle name="Input 3 6 2 4 7 2 3" xfId="43183"/>
    <cellStyle name="Input 3 6 2 4 7 2 4" xfId="20230"/>
    <cellStyle name="Input 3 6 2 4 7 3" xfId="26163"/>
    <cellStyle name="Input 3 6 2 4 7 4" xfId="37084"/>
    <cellStyle name="Input 3 6 2 4 7 5" xfId="14131"/>
    <cellStyle name="Input 3 6 2 4 8" xfId="2431"/>
    <cellStyle name="Input 3 6 2 4 8 2" xfId="8503"/>
    <cellStyle name="Input 3 6 2 4 8 2 2" xfId="32330"/>
    <cellStyle name="Input 3 6 2 4 8 2 3" xfId="43369"/>
    <cellStyle name="Input 3 6 2 4 8 2 4" xfId="20416"/>
    <cellStyle name="Input 3 6 2 4 8 3" xfId="26371"/>
    <cellStyle name="Input 3 6 2 4 8 4" xfId="37298"/>
    <cellStyle name="Input 3 6 2 4 8 5" xfId="14345"/>
    <cellStyle name="Input 3 6 2 4 9" xfId="2653"/>
    <cellStyle name="Input 3 6 2 4 9 2" xfId="8691"/>
    <cellStyle name="Input 3 6 2 4 9 2 2" xfId="32518"/>
    <cellStyle name="Input 3 6 2 4 9 2 3" xfId="43557"/>
    <cellStyle name="Input 3 6 2 4 9 2 4" xfId="20604"/>
    <cellStyle name="Input 3 6 2 4 9 3" xfId="26587"/>
    <cellStyle name="Input 3 6 2 4 9 4" xfId="37520"/>
    <cellStyle name="Input 3 6 2 4 9 5" xfId="14567"/>
    <cellStyle name="Input 3 6 2 5" xfId="1066"/>
    <cellStyle name="Input 3 6 2 5 2" xfId="7321"/>
    <cellStyle name="Input 3 6 2 5 2 2" xfId="31148"/>
    <cellStyle name="Input 3 6 2 5 2 3" xfId="42187"/>
    <cellStyle name="Input 3 6 2 5 2 4" xfId="19234"/>
    <cellStyle name="Input 3 6 2 5 3" xfId="25047"/>
    <cellStyle name="Input 3 6 2 5 4" xfId="24241"/>
    <cellStyle name="Input 3 6 2 5 5" xfId="12980"/>
    <cellStyle name="Input 3 6 2 6" xfId="1279"/>
    <cellStyle name="Input 3 6 2 6 2" xfId="7506"/>
    <cellStyle name="Input 3 6 2 6 2 2" xfId="31333"/>
    <cellStyle name="Input 3 6 2 6 2 3" xfId="42372"/>
    <cellStyle name="Input 3 6 2 6 2 4" xfId="19419"/>
    <cellStyle name="Input 3 6 2 6 3" xfId="25254"/>
    <cellStyle name="Input 3 6 2 6 4" xfId="36146"/>
    <cellStyle name="Input 3 6 2 6 5" xfId="13193"/>
    <cellStyle name="Input 3 6 2 7" xfId="1511"/>
    <cellStyle name="Input 3 6 2 7 2" xfId="7704"/>
    <cellStyle name="Input 3 6 2 7 2 2" xfId="31531"/>
    <cellStyle name="Input 3 6 2 7 2 3" xfId="42570"/>
    <cellStyle name="Input 3 6 2 7 2 4" xfId="19617"/>
    <cellStyle name="Input 3 6 2 7 3" xfId="25478"/>
    <cellStyle name="Input 3 6 2 7 4" xfId="36378"/>
    <cellStyle name="Input 3 6 2 7 5" xfId="13425"/>
    <cellStyle name="Input 3 6 2 8" xfId="1722"/>
    <cellStyle name="Input 3 6 2 8 2" xfId="7888"/>
    <cellStyle name="Input 3 6 2 8 2 2" xfId="31715"/>
    <cellStyle name="Input 3 6 2 8 2 3" xfId="42754"/>
    <cellStyle name="Input 3 6 2 8 2 4" xfId="19801"/>
    <cellStyle name="Input 3 6 2 8 3" xfId="25682"/>
    <cellStyle name="Input 3 6 2 8 4" xfId="36589"/>
    <cellStyle name="Input 3 6 2 8 5" xfId="13636"/>
    <cellStyle name="Input 3 6 2 9" xfId="1953"/>
    <cellStyle name="Input 3 6 2 9 2" xfId="8089"/>
    <cellStyle name="Input 3 6 2 9 2 2" xfId="31916"/>
    <cellStyle name="Input 3 6 2 9 2 3" xfId="42955"/>
    <cellStyle name="Input 3 6 2 9 2 4" xfId="20002"/>
    <cellStyle name="Input 3 6 2 9 3" xfId="25906"/>
    <cellStyle name="Input 3 6 2 9 4" xfId="36820"/>
    <cellStyle name="Input 3 6 2 9 5" xfId="13867"/>
    <cellStyle name="Input 3 6 20" xfId="12295"/>
    <cellStyle name="Input 3 6 3" xfId="514"/>
    <cellStyle name="Input 3 6 3 10" xfId="2908"/>
    <cellStyle name="Input 3 6 3 10 2" xfId="8915"/>
    <cellStyle name="Input 3 6 3 10 2 2" xfId="32742"/>
    <cellStyle name="Input 3 6 3 10 2 3" xfId="43781"/>
    <cellStyle name="Input 3 6 3 10 2 4" xfId="20828"/>
    <cellStyle name="Input 3 6 3 10 3" xfId="26835"/>
    <cellStyle name="Input 3 6 3 10 4" xfId="37775"/>
    <cellStyle name="Input 3 6 3 10 5" xfId="14822"/>
    <cellStyle name="Input 3 6 3 11" xfId="3176"/>
    <cellStyle name="Input 3 6 3 11 2" xfId="9144"/>
    <cellStyle name="Input 3 6 3 11 2 2" xfId="32971"/>
    <cellStyle name="Input 3 6 3 11 2 3" xfId="44010"/>
    <cellStyle name="Input 3 6 3 11 2 4" xfId="21057"/>
    <cellStyle name="Input 3 6 3 11 3" xfId="27099"/>
    <cellStyle name="Input 3 6 3 11 4" xfId="38043"/>
    <cellStyle name="Input 3 6 3 11 5" xfId="15090"/>
    <cellStyle name="Input 3 6 3 12" xfId="3420"/>
    <cellStyle name="Input 3 6 3 12 2" xfId="9356"/>
    <cellStyle name="Input 3 6 3 12 2 2" xfId="33183"/>
    <cellStyle name="Input 3 6 3 12 2 3" xfId="44222"/>
    <cellStyle name="Input 3 6 3 12 2 4" xfId="21269"/>
    <cellStyle name="Input 3 6 3 12 3" xfId="27339"/>
    <cellStyle name="Input 3 6 3 12 4" xfId="38287"/>
    <cellStyle name="Input 3 6 3 12 5" xfId="15334"/>
    <cellStyle name="Input 3 6 3 13" xfId="3665"/>
    <cellStyle name="Input 3 6 3 13 2" xfId="9569"/>
    <cellStyle name="Input 3 6 3 13 2 2" xfId="33396"/>
    <cellStyle name="Input 3 6 3 13 2 3" xfId="44435"/>
    <cellStyle name="Input 3 6 3 13 2 4" xfId="21482"/>
    <cellStyle name="Input 3 6 3 13 3" xfId="27579"/>
    <cellStyle name="Input 3 6 3 13 4" xfId="38532"/>
    <cellStyle name="Input 3 6 3 13 5" xfId="15579"/>
    <cellStyle name="Input 3 6 3 14" xfId="3913"/>
    <cellStyle name="Input 3 6 3 14 2" xfId="9783"/>
    <cellStyle name="Input 3 6 3 14 2 2" xfId="33610"/>
    <cellStyle name="Input 3 6 3 14 2 3" xfId="44649"/>
    <cellStyle name="Input 3 6 3 14 2 4" xfId="21696"/>
    <cellStyle name="Input 3 6 3 14 3" xfId="27823"/>
    <cellStyle name="Input 3 6 3 14 4" xfId="38780"/>
    <cellStyle name="Input 3 6 3 14 5" xfId="15827"/>
    <cellStyle name="Input 3 6 3 15" xfId="4157"/>
    <cellStyle name="Input 3 6 3 15 2" xfId="9994"/>
    <cellStyle name="Input 3 6 3 15 2 2" xfId="33821"/>
    <cellStyle name="Input 3 6 3 15 2 3" xfId="44860"/>
    <cellStyle name="Input 3 6 3 15 2 4" xfId="21907"/>
    <cellStyle name="Input 3 6 3 15 3" xfId="28062"/>
    <cellStyle name="Input 3 6 3 15 4" xfId="39024"/>
    <cellStyle name="Input 3 6 3 15 5" xfId="16071"/>
    <cellStyle name="Input 3 6 3 16" xfId="4399"/>
    <cellStyle name="Input 3 6 3 16 2" xfId="10204"/>
    <cellStyle name="Input 3 6 3 16 2 2" xfId="34031"/>
    <cellStyle name="Input 3 6 3 16 2 3" xfId="45070"/>
    <cellStyle name="Input 3 6 3 16 2 4" xfId="22117"/>
    <cellStyle name="Input 3 6 3 16 3" xfId="28299"/>
    <cellStyle name="Input 3 6 3 16 4" xfId="39266"/>
    <cellStyle name="Input 3 6 3 16 5" xfId="16313"/>
    <cellStyle name="Input 3 6 3 17" xfId="4620"/>
    <cellStyle name="Input 3 6 3 17 2" xfId="10391"/>
    <cellStyle name="Input 3 6 3 17 2 2" xfId="34218"/>
    <cellStyle name="Input 3 6 3 17 2 3" xfId="45257"/>
    <cellStyle name="Input 3 6 3 17 2 4" xfId="22304"/>
    <cellStyle name="Input 3 6 3 17 3" xfId="28514"/>
    <cellStyle name="Input 3 6 3 17 4" xfId="39487"/>
    <cellStyle name="Input 3 6 3 17 5" xfId="16534"/>
    <cellStyle name="Input 3 6 3 18" xfId="4830"/>
    <cellStyle name="Input 3 6 3 18 2" xfId="10574"/>
    <cellStyle name="Input 3 6 3 18 2 2" xfId="34401"/>
    <cellStyle name="Input 3 6 3 18 2 3" xfId="45440"/>
    <cellStyle name="Input 3 6 3 18 2 4" xfId="22487"/>
    <cellStyle name="Input 3 6 3 18 3" xfId="28718"/>
    <cellStyle name="Input 3 6 3 18 4" xfId="39697"/>
    <cellStyle name="Input 3 6 3 18 5" xfId="16744"/>
    <cellStyle name="Input 3 6 3 19" xfId="5065"/>
    <cellStyle name="Input 3 6 3 19 2" xfId="10779"/>
    <cellStyle name="Input 3 6 3 19 2 2" xfId="34606"/>
    <cellStyle name="Input 3 6 3 19 2 3" xfId="45645"/>
    <cellStyle name="Input 3 6 3 19 2 4" xfId="22692"/>
    <cellStyle name="Input 3 6 3 19 3" xfId="28947"/>
    <cellStyle name="Input 3 6 3 19 4" xfId="39932"/>
    <cellStyle name="Input 3 6 3 19 5" xfId="16979"/>
    <cellStyle name="Input 3 6 3 2" xfId="1158"/>
    <cellStyle name="Input 3 6 3 2 2" xfId="7406"/>
    <cellStyle name="Input 3 6 3 2 2 2" xfId="31233"/>
    <cellStyle name="Input 3 6 3 2 2 3" xfId="42272"/>
    <cellStyle name="Input 3 6 3 2 2 4" xfId="19319"/>
    <cellStyle name="Input 3 6 3 2 3" xfId="25137"/>
    <cellStyle name="Input 3 6 3 2 4" xfId="24351"/>
    <cellStyle name="Input 3 6 3 2 5" xfId="13072"/>
    <cellStyle name="Input 3 6 3 20" xfId="5286"/>
    <cellStyle name="Input 3 6 3 20 2" xfId="10966"/>
    <cellStyle name="Input 3 6 3 20 2 2" xfId="34793"/>
    <cellStyle name="Input 3 6 3 20 2 3" xfId="45832"/>
    <cellStyle name="Input 3 6 3 20 2 4" xfId="22879"/>
    <cellStyle name="Input 3 6 3 20 3" xfId="29161"/>
    <cellStyle name="Input 3 6 3 20 4" xfId="40153"/>
    <cellStyle name="Input 3 6 3 20 5" xfId="17200"/>
    <cellStyle name="Input 3 6 3 21" xfId="5519"/>
    <cellStyle name="Input 3 6 3 21 2" xfId="11169"/>
    <cellStyle name="Input 3 6 3 21 2 2" xfId="34996"/>
    <cellStyle name="Input 3 6 3 21 2 3" xfId="46035"/>
    <cellStyle name="Input 3 6 3 21 2 4" xfId="23082"/>
    <cellStyle name="Input 3 6 3 21 3" xfId="29388"/>
    <cellStyle name="Input 3 6 3 21 4" xfId="40386"/>
    <cellStyle name="Input 3 6 3 21 5" xfId="17433"/>
    <cellStyle name="Input 3 6 3 22" xfId="5752"/>
    <cellStyle name="Input 3 6 3 22 2" xfId="11370"/>
    <cellStyle name="Input 3 6 3 22 2 2" xfId="35197"/>
    <cellStyle name="Input 3 6 3 22 2 3" xfId="46236"/>
    <cellStyle name="Input 3 6 3 22 2 4" xfId="23283"/>
    <cellStyle name="Input 3 6 3 22 3" xfId="29614"/>
    <cellStyle name="Input 3 6 3 22 4" xfId="40619"/>
    <cellStyle name="Input 3 6 3 22 5" xfId="17666"/>
    <cellStyle name="Input 3 6 3 23" xfId="5969"/>
    <cellStyle name="Input 3 6 3 23 2" xfId="11554"/>
    <cellStyle name="Input 3 6 3 23 2 2" xfId="35381"/>
    <cellStyle name="Input 3 6 3 23 2 3" xfId="46420"/>
    <cellStyle name="Input 3 6 3 23 2 4" xfId="23467"/>
    <cellStyle name="Input 3 6 3 23 3" xfId="29825"/>
    <cellStyle name="Input 3 6 3 23 4" xfId="40836"/>
    <cellStyle name="Input 3 6 3 23 5" xfId="17883"/>
    <cellStyle name="Input 3 6 3 24" xfId="6177"/>
    <cellStyle name="Input 3 6 3 24 2" xfId="11735"/>
    <cellStyle name="Input 3 6 3 24 2 2" xfId="35562"/>
    <cellStyle name="Input 3 6 3 24 2 3" xfId="46601"/>
    <cellStyle name="Input 3 6 3 24 2 4" xfId="23648"/>
    <cellStyle name="Input 3 6 3 24 3" xfId="30026"/>
    <cellStyle name="Input 3 6 3 24 4" xfId="41044"/>
    <cellStyle name="Input 3 6 3 24 5" xfId="18091"/>
    <cellStyle name="Input 3 6 3 25" xfId="6397"/>
    <cellStyle name="Input 3 6 3 25 2" xfId="11927"/>
    <cellStyle name="Input 3 6 3 25 2 2" xfId="35754"/>
    <cellStyle name="Input 3 6 3 25 2 3" xfId="46793"/>
    <cellStyle name="Input 3 6 3 25 2 4" xfId="23840"/>
    <cellStyle name="Input 3 6 3 25 3" xfId="30239"/>
    <cellStyle name="Input 3 6 3 25 4" xfId="41264"/>
    <cellStyle name="Input 3 6 3 25 5" xfId="18311"/>
    <cellStyle name="Input 3 6 3 26" xfId="6623"/>
    <cellStyle name="Input 3 6 3 26 2" xfId="12120"/>
    <cellStyle name="Input 3 6 3 26 2 2" xfId="35947"/>
    <cellStyle name="Input 3 6 3 26 2 3" xfId="46986"/>
    <cellStyle name="Input 3 6 3 26 2 4" xfId="24033"/>
    <cellStyle name="Input 3 6 3 26 3" xfId="30456"/>
    <cellStyle name="Input 3 6 3 26 4" xfId="41490"/>
    <cellStyle name="Input 3 6 3 26 5" xfId="18537"/>
    <cellStyle name="Input 3 6 3 27" xfId="748"/>
    <cellStyle name="Input 3 6 3 27 2" xfId="7055"/>
    <cellStyle name="Input 3 6 3 27 2 2" xfId="30882"/>
    <cellStyle name="Input 3 6 3 27 2 3" xfId="41921"/>
    <cellStyle name="Input 3 6 3 27 2 4" xfId="18968"/>
    <cellStyle name="Input 3 6 3 27 3" xfId="24739"/>
    <cellStyle name="Input 3 6 3 27 4" xfId="28276"/>
    <cellStyle name="Input 3 6 3 27 5" xfId="12662"/>
    <cellStyle name="Input 3 6 3 28" xfId="6838"/>
    <cellStyle name="Input 3 6 3 28 2" xfId="30665"/>
    <cellStyle name="Input 3 6 3 28 3" xfId="41704"/>
    <cellStyle name="Input 3 6 3 28 4" xfId="18751"/>
    <cellStyle name="Input 3 6 3 29" xfId="24508"/>
    <cellStyle name="Input 3 6 3 3" xfId="1371"/>
    <cellStyle name="Input 3 6 3 3 2" xfId="7591"/>
    <cellStyle name="Input 3 6 3 3 2 2" xfId="31418"/>
    <cellStyle name="Input 3 6 3 3 2 3" xfId="42457"/>
    <cellStyle name="Input 3 6 3 3 2 4" xfId="19504"/>
    <cellStyle name="Input 3 6 3 3 3" xfId="25344"/>
    <cellStyle name="Input 3 6 3 3 4" xfId="36238"/>
    <cellStyle name="Input 3 6 3 3 5" xfId="13285"/>
    <cellStyle name="Input 3 6 3 30" xfId="27343"/>
    <cellStyle name="Input 3 6 3 31" xfId="12428"/>
    <cellStyle name="Input 3 6 3 4" xfId="1603"/>
    <cellStyle name="Input 3 6 3 4 2" xfId="7789"/>
    <cellStyle name="Input 3 6 3 4 2 2" xfId="31616"/>
    <cellStyle name="Input 3 6 3 4 2 3" xfId="42655"/>
    <cellStyle name="Input 3 6 3 4 2 4" xfId="19702"/>
    <cellStyle name="Input 3 6 3 4 3" xfId="25568"/>
    <cellStyle name="Input 3 6 3 4 4" xfId="36470"/>
    <cellStyle name="Input 3 6 3 4 5" xfId="13517"/>
    <cellStyle name="Input 3 6 3 5" xfId="1814"/>
    <cellStyle name="Input 3 6 3 5 2" xfId="7973"/>
    <cellStyle name="Input 3 6 3 5 2 2" xfId="31800"/>
    <cellStyle name="Input 3 6 3 5 2 3" xfId="42839"/>
    <cellStyle name="Input 3 6 3 5 2 4" xfId="19886"/>
    <cellStyle name="Input 3 6 3 5 3" xfId="25772"/>
    <cellStyle name="Input 3 6 3 5 4" xfId="36681"/>
    <cellStyle name="Input 3 6 3 5 5" xfId="13728"/>
    <cellStyle name="Input 3 6 3 6" xfId="2045"/>
    <cellStyle name="Input 3 6 3 6 2" xfId="8174"/>
    <cellStyle name="Input 3 6 3 6 2 2" xfId="32001"/>
    <cellStyle name="Input 3 6 3 6 2 3" xfId="43040"/>
    <cellStyle name="Input 3 6 3 6 2 4" xfId="20087"/>
    <cellStyle name="Input 3 6 3 6 3" xfId="25997"/>
    <cellStyle name="Input 3 6 3 6 4" xfId="36912"/>
    <cellStyle name="Input 3 6 3 6 5" xfId="13959"/>
    <cellStyle name="Input 3 6 3 7" xfId="2270"/>
    <cellStyle name="Input 3 6 3 7 2" xfId="8365"/>
    <cellStyle name="Input 3 6 3 7 2 2" xfId="32192"/>
    <cellStyle name="Input 3 6 3 7 2 3" xfId="43231"/>
    <cellStyle name="Input 3 6 3 7 2 4" xfId="20278"/>
    <cellStyle name="Input 3 6 3 7 3" xfId="26214"/>
    <cellStyle name="Input 3 6 3 7 4" xfId="37137"/>
    <cellStyle name="Input 3 6 3 7 5" xfId="14184"/>
    <cellStyle name="Input 3 6 3 8" xfId="2484"/>
    <cellStyle name="Input 3 6 3 8 2" xfId="8551"/>
    <cellStyle name="Input 3 6 3 8 2 2" xfId="32378"/>
    <cellStyle name="Input 3 6 3 8 2 3" xfId="43417"/>
    <cellStyle name="Input 3 6 3 8 2 4" xfId="20464"/>
    <cellStyle name="Input 3 6 3 8 3" xfId="26423"/>
    <cellStyle name="Input 3 6 3 8 4" xfId="37351"/>
    <cellStyle name="Input 3 6 3 8 5" xfId="14398"/>
    <cellStyle name="Input 3 6 3 9" xfId="2702"/>
    <cellStyle name="Input 3 6 3 9 2" xfId="8735"/>
    <cellStyle name="Input 3 6 3 9 2 2" xfId="32562"/>
    <cellStyle name="Input 3 6 3 9 2 3" xfId="43601"/>
    <cellStyle name="Input 3 6 3 9 2 4" xfId="20648"/>
    <cellStyle name="Input 3 6 3 9 3" xfId="26635"/>
    <cellStyle name="Input 3 6 3 9 4" xfId="37569"/>
    <cellStyle name="Input 3 6 3 9 5" xfId="14616"/>
    <cellStyle name="Input 3 6 4" xfId="983"/>
    <cellStyle name="Input 3 6 4 2" xfId="7261"/>
    <cellStyle name="Input 3 6 4 2 2" xfId="31088"/>
    <cellStyle name="Input 3 6 4 2 3" xfId="42127"/>
    <cellStyle name="Input 3 6 4 2 4" xfId="19174"/>
    <cellStyle name="Input 3 6 4 3" xfId="24968"/>
    <cellStyle name="Input 3 6 4 4" xfId="29471"/>
    <cellStyle name="Input 3 6 4 5" xfId="12897"/>
    <cellStyle name="Input 3 6 5" xfId="935"/>
    <cellStyle name="Input 3 6 5 2" xfId="7224"/>
    <cellStyle name="Input 3 6 5 2 2" xfId="31051"/>
    <cellStyle name="Input 3 6 5 2 3" xfId="42090"/>
    <cellStyle name="Input 3 6 5 2 4" xfId="19137"/>
    <cellStyle name="Input 3 6 5 3" xfId="24923"/>
    <cellStyle name="Input 3 6 5 4" xfId="30465"/>
    <cellStyle name="Input 3 6 5 5" xfId="12849"/>
    <cellStyle name="Input 3 6 6" xfId="974"/>
    <cellStyle name="Input 3 6 6 2" xfId="7254"/>
    <cellStyle name="Input 3 6 6 2 2" xfId="31081"/>
    <cellStyle name="Input 3 6 6 2 3" xfId="42120"/>
    <cellStyle name="Input 3 6 6 2 4" xfId="19167"/>
    <cellStyle name="Input 3 6 6 3" xfId="24959"/>
    <cellStyle name="Input 3 6 6 4" xfId="26079"/>
    <cellStyle name="Input 3 6 6 5" xfId="12888"/>
    <cellStyle name="Input 3 6 7" xfId="3042"/>
    <cellStyle name="Input 3 6 7 2" xfId="9023"/>
    <cellStyle name="Input 3 6 7 2 2" xfId="32850"/>
    <cellStyle name="Input 3 6 7 2 3" xfId="43889"/>
    <cellStyle name="Input 3 6 7 2 4" xfId="20936"/>
    <cellStyle name="Input 3 6 7 3" xfId="26966"/>
    <cellStyle name="Input 3 6 7 4" xfId="37909"/>
    <cellStyle name="Input 3 6 7 5" xfId="14956"/>
    <cellStyle name="Input 3 6 8" xfId="3285"/>
    <cellStyle name="Input 3 6 8 2" xfId="9233"/>
    <cellStyle name="Input 3 6 8 2 2" xfId="33060"/>
    <cellStyle name="Input 3 6 8 2 3" xfId="44099"/>
    <cellStyle name="Input 3 6 8 2 4" xfId="21146"/>
    <cellStyle name="Input 3 6 8 3" xfId="27206"/>
    <cellStyle name="Input 3 6 8 4" xfId="38152"/>
    <cellStyle name="Input 3 6 8 5" xfId="15199"/>
    <cellStyle name="Input 3 6 9" xfId="3532"/>
    <cellStyle name="Input 3 6 9 2" xfId="9448"/>
    <cellStyle name="Input 3 6 9 2 2" xfId="33275"/>
    <cellStyle name="Input 3 6 9 2 3" xfId="44314"/>
    <cellStyle name="Input 3 6 9 2 4" xfId="21361"/>
    <cellStyle name="Input 3 6 9 3" xfId="27448"/>
    <cellStyle name="Input 3 6 9 4" xfId="38399"/>
    <cellStyle name="Input 3 6 9 5" xfId="15446"/>
    <cellStyle name="Input 3 7" xfId="407"/>
    <cellStyle name="Input 3 7 10" xfId="2163"/>
    <cellStyle name="Input 3 7 10 2" xfId="8267"/>
    <cellStyle name="Input 3 7 10 2 2" xfId="32094"/>
    <cellStyle name="Input 3 7 10 2 3" xfId="43133"/>
    <cellStyle name="Input 3 7 10 2 4" xfId="20180"/>
    <cellStyle name="Input 3 7 10 3" xfId="26110"/>
    <cellStyle name="Input 3 7 10 4" xfId="37030"/>
    <cellStyle name="Input 3 7 10 5" xfId="14077"/>
    <cellStyle name="Input 3 7 11" xfId="2377"/>
    <cellStyle name="Input 3 7 11 2" xfId="8453"/>
    <cellStyle name="Input 3 7 11 2 2" xfId="32280"/>
    <cellStyle name="Input 3 7 11 2 3" xfId="43319"/>
    <cellStyle name="Input 3 7 11 2 4" xfId="20366"/>
    <cellStyle name="Input 3 7 11 3" xfId="26317"/>
    <cellStyle name="Input 3 7 11 4" xfId="37244"/>
    <cellStyle name="Input 3 7 11 5" xfId="14291"/>
    <cellStyle name="Input 3 7 12" xfId="2600"/>
    <cellStyle name="Input 3 7 12 2" xfId="8643"/>
    <cellStyle name="Input 3 7 12 2 2" xfId="32470"/>
    <cellStyle name="Input 3 7 12 2 3" xfId="43509"/>
    <cellStyle name="Input 3 7 12 2 4" xfId="20556"/>
    <cellStyle name="Input 3 7 12 3" xfId="26535"/>
    <cellStyle name="Input 3 7 12 4" xfId="37467"/>
    <cellStyle name="Input 3 7 12 5" xfId="14514"/>
    <cellStyle name="Input 3 7 13" xfId="2801"/>
    <cellStyle name="Input 3 7 13 2" xfId="8817"/>
    <cellStyle name="Input 3 7 13 2 2" xfId="32644"/>
    <cellStyle name="Input 3 7 13 2 3" xfId="43683"/>
    <cellStyle name="Input 3 7 13 2 4" xfId="20730"/>
    <cellStyle name="Input 3 7 13 3" xfId="26730"/>
    <cellStyle name="Input 3 7 13 4" xfId="37668"/>
    <cellStyle name="Input 3 7 13 5" xfId="14715"/>
    <cellStyle name="Input 3 7 14" xfId="3069"/>
    <cellStyle name="Input 3 7 14 2" xfId="9046"/>
    <cellStyle name="Input 3 7 14 2 2" xfId="32873"/>
    <cellStyle name="Input 3 7 14 2 3" xfId="43912"/>
    <cellStyle name="Input 3 7 14 2 4" xfId="20959"/>
    <cellStyle name="Input 3 7 14 3" xfId="26993"/>
    <cellStyle name="Input 3 7 14 4" xfId="37936"/>
    <cellStyle name="Input 3 7 14 5" xfId="14983"/>
    <cellStyle name="Input 3 7 15" xfId="3313"/>
    <cellStyle name="Input 3 7 15 2" xfId="9258"/>
    <cellStyle name="Input 3 7 15 2 2" xfId="33085"/>
    <cellStyle name="Input 3 7 15 2 3" xfId="44124"/>
    <cellStyle name="Input 3 7 15 2 4" xfId="21171"/>
    <cellStyle name="Input 3 7 15 3" xfId="27234"/>
    <cellStyle name="Input 3 7 15 4" xfId="38180"/>
    <cellStyle name="Input 3 7 15 5" xfId="15227"/>
    <cellStyle name="Input 3 7 16" xfId="3558"/>
    <cellStyle name="Input 3 7 16 2" xfId="9471"/>
    <cellStyle name="Input 3 7 16 2 2" xfId="33298"/>
    <cellStyle name="Input 3 7 16 2 3" xfId="44337"/>
    <cellStyle name="Input 3 7 16 2 4" xfId="21384"/>
    <cellStyle name="Input 3 7 16 3" xfId="27474"/>
    <cellStyle name="Input 3 7 16 4" xfId="38425"/>
    <cellStyle name="Input 3 7 16 5" xfId="15472"/>
    <cellStyle name="Input 3 7 17" xfId="3806"/>
    <cellStyle name="Input 3 7 17 2" xfId="9685"/>
    <cellStyle name="Input 3 7 17 2 2" xfId="33512"/>
    <cellStyle name="Input 3 7 17 2 3" xfId="44551"/>
    <cellStyle name="Input 3 7 17 2 4" xfId="21598"/>
    <cellStyle name="Input 3 7 17 3" xfId="27718"/>
    <cellStyle name="Input 3 7 17 4" xfId="38673"/>
    <cellStyle name="Input 3 7 17 5" xfId="15720"/>
    <cellStyle name="Input 3 7 18" xfId="4050"/>
    <cellStyle name="Input 3 7 18 2" xfId="9896"/>
    <cellStyle name="Input 3 7 18 2 2" xfId="33723"/>
    <cellStyle name="Input 3 7 18 2 3" xfId="44762"/>
    <cellStyle name="Input 3 7 18 2 4" xfId="21809"/>
    <cellStyle name="Input 3 7 18 3" xfId="27957"/>
    <cellStyle name="Input 3 7 18 4" xfId="38917"/>
    <cellStyle name="Input 3 7 18 5" xfId="15964"/>
    <cellStyle name="Input 3 7 19" xfId="4292"/>
    <cellStyle name="Input 3 7 19 2" xfId="10106"/>
    <cellStyle name="Input 3 7 19 2 2" xfId="33933"/>
    <cellStyle name="Input 3 7 19 2 3" xfId="44972"/>
    <cellStyle name="Input 3 7 19 2 4" xfId="22019"/>
    <cellStyle name="Input 3 7 19 3" xfId="28194"/>
    <cellStyle name="Input 3 7 19 4" xfId="39159"/>
    <cellStyle name="Input 3 7 19 5" xfId="16206"/>
    <cellStyle name="Input 3 7 2" xfId="528"/>
    <cellStyle name="Input 3 7 2 10" xfId="2922"/>
    <cellStyle name="Input 3 7 2 10 2" xfId="8921"/>
    <cellStyle name="Input 3 7 2 10 2 2" xfId="32748"/>
    <cellStyle name="Input 3 7 2 10 2 3" xfId="43787"/>
    <cellStyle name="Input 3 7 2 10 2 4" xfId="20834"/>
    <cellStyle name="Input 3 7 2 10 3" xfId="26847"/>
    <cellStyle name="Input 3 7 2 10 4" xfId="37789"/>
    <cellStyle name="Input 3 7 2 10 5" xfId="14836"/>
    <cellStyle name="Input 3 7 2 11" xfId="3190"/>
    <cellStyle name="Input 3 7 2 11 2" xfId="9150"/>
    <cellStyle name="Input 3 7 2 11 2 2" xfId="32977"/>
    <cellStyle name="Input 3 7 2 11 2 3" xfId="44016"/>
    <cellStyle name="Input 3 7 2 11 2 4" xfId="21063"/>
    <cellStyle name="Input 3 7 2 11 3" xfId="27112"/>
    <cellStyle name="Input 3 7 2 11 4" xfId="38057"/>
    <cellStyle name="Input 3 7 2 11 5" xfId="15104"/>
    <cellStyle name="Input 3 7 2 12" xfId="3434"/>
    <cellStyle name="Input 3 7 2 12 2" xfId="9362"/>
    <cellStyle name="Input 3 7 2 12 2 2" xfId="33189"/>
    <cellStyle name="Input 3 7 2 12 2 3" xfId="44228"/>
    <cellStyle name="Input 3 7 2 12 2 4" xfId="21275"/>
    <cellStyle name="Input 3 7 2 12 3" xfId="27351"/>
    <cellStyle name="Input 3 7 2 12 4" xfId="38301"/>
    <cellStyle name="Input 3 7 2 12 5" xfId="15348"/>
    <cellStyle name="Input 3 7 2 13" xfId="3679"/>
    <cellStyle name="Input 3 7 2 13 2" xfId="9575"/>
    <cellStyle name="Input 3 7 2 13 2 2" xfId="33402"/>
    <cellStyle name="Input 3 7 2 13 2 3" xfId="44441"/>
    <cellStyle name="Input 3 7 2 13 2 4" xfId="21488"/>
    <cellStyle name="Input 3 7 2 13 3" xfId="27592"/>
    <cellStyle name="Input 3 7 2 13 4" xfId="38546"/>
    <cellStyle name="Input 3 7 2 13 5" xfId="15593"/>
    <cellStyle name="Input 3 7 2 14" xfId="3927"/>
    <cellStyle name="Input 3 7 2 14 2" xfId="9789"/>
    <cellStyle name="Input 3 7 2 14 2 2" xfId="33616"/>
    <cellStyle name="Input 3 7 2 14 2 3" xfId="44655"/>
    <cellStyle name="Input 3 7 2 14 2 4" xfId="21702"/>
    <cellStyle name="Input 3 7 2 14 3" xfId="27835"/>
    <cellStyle name="Input 3 7 2 14 4" xfId="38794"/>
    <cellStyle name="Input 3 7 2 14 5" xfId="15841"/>
    <cellStyle name="Input 3 7 2 15" xfId="4171"/>
    <cellStyle name="Input 3 7 2 15 2" xfId="10000"/>
    <cellStyle name="Input 3 7 2 15 2 2" xfId="33827"/>
    <cellStyle name="Input 3 7 2 15 2 3" xfId="44866"/>
    <cellStyle name="Input 3 7 2 15 2 4" xfId="21913"/>
    <cellStyle name="Input 3 7 2 15 3" xfId="28074"/>
    <cellStyle name="Input 3 7 2 15 4" xfId="39038"/>
    <cellStyle name="Input 3 7 2 15 5" xfId="16085"/>
    <cellStyle name="Input 3 7 2 16" xfId="4413"/>
    <cellStyle name="Input 3 7 2 16 2" xfId="10210"/>
    <cellStyle name="Input 3 7 2 16 2 2" xfId="34037"/>
    <cellStyle name="Input 3 7 2 16 2 3" xfId="45076"/>
    <cellStyle name="Input 3 7 2 16 2 4" xfId="22123"/>
    <cellStyle name="Input 3 7 2 16 3" xfId="28311"/>
    <cellStyle name="Input 3 7 2 16 4" xfId="39280"/>
    <cellStyle name="Input 3 7 2 16 5" xfId="16327"/>
    <cellStyle name="Input 3 7 2 17" xfId="4634"/>
    <cellStyle name="Input 3 7 2 17 2" xfId="10397"/>
    <cellStyle name="Input 3 7 2 17 2 2" xfId="34224"/>
    <cellStyle name="Input 3 7 2 17 2 3" xfId="45263"/>
    <cellStyle name="Input 3 7 2 17 2 4" xfId="22310"/>
    <cellStyle name="Input 3 7 2 17 3" xfId="28526"/>
    <cellStyle name="Input 3 7 2 17 4" xfId="39501"/>
    <cellStyle name="Input 3 7 2 17 5" xfId="16548"/>
    <cellStyle name="Input 3 7 2 18" xfId="4844"/>
    <cellStyle name="Input 3 7 2 18 2" xfId="10580"/>
    <cellStyle name="Input 3 7 2 18 2 2" xfId="34407"/>
    <cellStyle name="Input 3 7 2 18 2 3" xfId="45446"/>
    <cellStyle name="Input 3 7 2 18 2 4" xfId="22493"/>
    <cellStyle name="Input 3 7 2 18 3" xfId="28730"/>
    <cellStyle name="Input 3 7 2 18 4" xfId="39711"/>
    <cellStyle name="Input 3 7 2 18 5" xfId="16758"/>
    <cellStyle name="Input 3 7 2 19" xfId="5079"/>
    <cellStyle name="Input 3 7 2 19 2" xfId="10785"/>
    <cellStyle name="Input 3 7 2 19 2 2" xfId="34612"/>
    <cellStyle name="Input 3 7 2 19 2 3" xfId="45651"/>
    <cellStyle name="Input 3 7 2 19 2 4" xfId="22698"/>
    <cellStyle name="Input 3 7 2 19 3" xfId="28960"/>
    <cellStyle name="Input 3 7 2 19 4" xfId="39946"/>
    <cellStyle name="Input 3 7 2 19 5" xfId="16993"/>
    <cellStyle name="Input 3 7 2 2" xfId="1172"/>
    <cellStyle name="Input 3 7 2 2 2" xfId="7412"/>
    <cellStyle name="Input 3 7 2 2 2 2" xfId="31239"/>
    <cellStyle name="Input 3 7 2 2 2 3" xfId="42278"/>
    <cellStyle name="Input 3 7 2 2 2 4" xfId="19325"/>
    <cellStyle name="Input 3 7 2 2 3" xfId="25149"/>
    <cellStyle name="Input 3 7 2 2 4" xfId="24345"/>
    <cellStyle name="Input 3 7 2 2 5" xfId="13086"/>
    <cellStyle name="Input 3 7 2 20" xfId="5300"/>
    <cellStyle name="Input 3 7 2 20 2" xfId="10972"/>
    <cellStyle name="Input 3 7 2 20 2 2" xfId="34799"/>
    <cellStyle name="Input 3 7 2 20 2 3" xfId="45838"/>
    <cellStyle name="Input 3 7 2 20 2 4" xfId="22885"/>
    <cellStyle name="Input 3 7 2 20 3" xfId="29173"/>
    <cellStyle name="Input 3 7 2 20 4" xfId="40167"/>
    <cellStyle name="Input 3 7 2 20 5" xfId="17214"/>
    <cellStyle name="Input 3 7 2 21" xfId="5533"/>
    <cellStyle name="Input 3 7 2 21 2" xfId="11175"/>
    <cellStyle name="Input 3 7 2 21 2 2" xfId="35002"/>
    <cellStyle name="Input 3 7 2 21 2 3" xfId="46041"/>
    <cellStyle name="Input 3 7 2 21 2 4" xfId="23088"/>
    <cellStyle name="Input 3 7 2 21 3" xfId="29400"/>
    <cellStyle name="Input 3 7 2 21 4" xfId="40400"/>
    <cellStyle name="Input 3 7 2 21 5" xfId="17447"/>
    <cellStyle name="Input 3 7 2 22" xfId="5766"/>
    <cellStyle name="Input 3 7 2 22 2" xfId="11376"/>
    <cellStyle name="Input 3 7 2 22 2 2" xfId="35203"/>
    <cellStyle name="Input 3 7 2 22 2 3" xfId="46242"/>
    <cellStyle name="Input 3 7 2 22 2 4" xfId="23289"/>
    <cellStyle name="Input 3 7 2 22 3" xfId="29626"/>
    <cellStyle name="Input 3 7 2 22 4" xfId="40633"/>
    <cellStyle name="Input 3 7 2 22 5" xfId="17680"/>
    <cellStyle name="Input 3 7 2 23" xfId="5983"/>
    <cellStyle name="Input 3 7 2 23 2" xfId="11560"/>
    <cellStyle name="Input 3 7 2 23 2 2" xfId="35387"/>
    <cellStyle name="Input 3 7 2 23 2 3" xfId="46426"/>
    <cellStyle name="Input 3 7 2 23 2 4" xfId="23473"/>
    <cellStyle name="Input 3 7 2 23 3" xfId="29837"/>
    <cellStyle name="Input 3 7 2 23 4" xfId="40850"/>
    <cellStyle name="Input 3 7 2 23 5" xfId="17897"/>
    <cellStyle name="Input 3 7 2 24" xfId="6191"/>
    <cellStyle name="Input 3 7 2 24 2" xfId="11741"/>
    <cellStyle name="Input 3 7 2 24 2 2" xfId="35568"/>
    <cellStyle name="Input 3 7 2 24 2 3" xfId="46607"/>
    <cellStyle name="Input 3 7 2 24 2 4" xfId="23654"/>
    <cellStyle name="Input 3 7 2 24 3" xfId="30038"/>
    <cellStyle name="Input 3 7 2 24 4" xfId="41058"/>
    <cellStyle name="Input 3 7 2 24 5" xfId="18105"/>
    <cellStyle name="Input 3 7 2 25" xfId="6411"/>
    <cellStyle name="Input 3 7 2 25 2" xfId="11933"/>
    <cellStyle name="Input 3 7 2 25 2 2" xfId="35760"/>
    <cellStyle name="Input 3 7 2 25 2 3" xfId="46799"/>
    <cellStyle name="Input 3 7 2 25 2 4" xfId="23846"/>
    <cellStyle name="Input 3 7 2 25 3" xfId="30251"/>
    <cellStyle name="Input 3 7 2 25 4" xfId="41278"/>
    <cellStyle name="Input 3 7 2 25 5" xfId="18325"/>
    <cellStyle name="Input 3 7 2 26" xfId="6637"/>
    <cellStyle name="Input 3 7 2 26 2" xfId="12126"/>
    <cellStyle name="Input 3 7 2 26 2 2" xfId="35953"/>
    <cellStyle name="Input 3 7 2 26 2 3" xfId="46992"/>
    <cellStyle name="Input 3 7 2 26 2 4" xfId="24039"/>
    <cellStyle name="Input 3 7 2 26 3" xfId="30468"/>
    <cellStyle name="Input 3 7 2 26 4" xfId="41504"/>
    <cellStyle name="Input 3 7 2 26 5" xfId="18551"/>
    <cellStyle name="Input 3 7 2 27" xfId="754"/>
    <cellStyle name="Input 3 7 2 27 2" xfId="7061"/>
    <cellStyle name="Input 3 7 2 27 2 2" xfId="30888"/>
    <cellStyle name="Input 3 7 2 27 2 3" xfId="41927"/>
    <cellStyle name="Input 3 7 2 27 2 4" xfId="18974"/>
    <cellStyle name="Input 3 7 2 27 3" xfId="24745"/>
    <cellStyle name="Input 3 7 2 27 4" xfId="26812"/>
    <cellStyle name="Input 3 7 2 27 5" xfId="12668"/>
    <cellStyle name="Input 3 7 2 28" xfId="6844"/>
    <cellStyle name="Input 3 7 2 28 2" xfId="30671"/>
    <cellStyle name="Input 3 7 2 28 3" xfId="41710"/>
    <cellStyle name="Input 3 7 2 28 4" xfId="18757"/>
    <cellStyle name="Input 3 7 2 29" xfId="24520"/>
    <cellStyle name="Input 3 7 2 3" xfId="1385"/>
    <cellStyle name="Input 3 7 2 3 2" xfId="7597"/>
    <cellStyle name="Input 3 7 2 3 2 2" xfId="31424"/>
    <cellStyle name="Input 3 7 2 3 2 3" xfId="42463"/>
    <cellStyle name="Input 3 7 2 3 2 4" xfId="19510"/>
    <cellStyle name="Input 3 7 2 3 3" xfId="25356"/>
    <cellStyle name="Input 3 7 2 3 4" xfId="36252"/>
    <cellStyle name="Input 3 7 2 3 5" xfId="13299"/>
    <cellStyle name="Input 3 7 2 30" xfId="26640"/>
    <cellStyle name="Input 3 7 2 31" xfId="12442"/>
    <cellStyle name="Input 3 7 2 4" xfId="1617"/>
    <cellStyle name="Input 3 7 2 4 2" xfId="7795"/>
    <cellStyle name="Input 3 7 2 4 2 2" xfId="31622"/>
    <cellStyle name="Input 3 7 2 4 2 3" xfId="42661"/>
    <cellStyle name="Input 3 7 2 4 2 4" xfId="19708"/>
    <cellStyle name="Input 3 7 2 4 3" xfId="25580"/>
    <cellStyle name="Input 3 7 2 4 4" xfId="36484"/>
    <cellStyle name="Input 3 7 2 4 5" xfId="13531"/>
    <cellStyle name="Input 3 7 2 5" xfId="1828"/>
    <cellStyle name="Input 3 7 2 5 2" xfId="7979"/>
    <cellStyle name="Input 3 7 2 5 2 2" xfId="31806"/>
    <cellStyle name="Input 3 7 2 5 2 3" xfId="42845"/>
    <cellStyle name="Input 3 7 2 5 2 4" xfId="19892"/>
    <cellStyle name="Input 3 7 2 5 3" xfId="25784"/>
    <cellStyle name="Input 3 7 2 5 4" xfId="36695"/>
    <cellStyle name="Input 3 7 2 5 5" xfId="13742"/>
    <cellStyle name="Input 3 7 2 6" xfId="2059"/>
    <cellStyle name="Input 3 7 2 6 2" xfId="8180"/>
    <cellStyle name="Input 3 7 2 6 2 2" xfId="32007"/>
    <cellStyle name="Input 3 7 2 6 2 3" xfId="43046"/>
    <cellStyle name="Input 3 7 2 6 2 4" xfId="20093"/>
    <cellStyle name="Input 3 7 2 6 3" xfId="26009"/>
    <cellStyle name="Input 3 7 2 6 4" xfId="36926"/>
    <cellStyle name="Input 3 7 2 6 5" xfId="13973"/>
    <cellStyle name="Input 3 7 2 7" xfId="2284"/>
    <cellStyle name="Input 3 7 2 7 2" xfId="8371"/>
    <cellStyle name="Input 3 7 2 7 2 2" xfId="32198"/>
    <cellStyle name="Input 3 7 2 7 2 3" xfId="43237"/>
    <cellStyle name="Input 3 7 2 7 2 4" xfId="20284"/>
    <cellStyle name="Input 3 7 2 7 3" xfId="26226"/>
    <cellStyle name="Input 3 7 2 7 4" xfId="37151"/>
    <cellStyle name="Input 3 7 2 7 5" xfId="14198"/>
    <cellStyle name="Input 3 7 2 8" xfId="2498"/>
    <cellStyle name="Input 3 7 2 8 2" xfId="8557"/>
    <cellStyle name="Input 3 7 2 8 2 2" xfId="32384"/>
    <cellStyle name="Input 3 7 2 8 2 3" xfId="43423"/>
    <cellStyle name="Input 3 7 2 8 2 4" xfId="20470"/>
    <cellStyle name="Input 3 7 2 8 3" xfId="26435"/>
    <cellStyle name="Input 3 7 2 8 4" xfId="37365"/>
    <cellStyle name="Input 3 7 2 8 5" xfId="14412"/>
    <cellStyle name="Input 3 7 2 9" xfId="2716"/>
    <cellStyle name="Input 3 7 2 9 2" xfId="8741"/>
    <cellStyle name="Input 3 7 2 9 2 2" xfId="32568"/>
    <cellStyle name="Input 3 7 2 9 2 3" xfId="43607"/>
    <cellStyle name="Input 3 7 2 9 2 4" xfId="20654"/>
    <cellStyle name="Input 3 7 2 9 3" xfId="26647"/>
    <cellStyle name="Input 3 7 2 9 4" xfId="37583"/>
    <cellStyle name="Input 3 7 2 9 5" xfId="14630"/>
    <cellStyle name="Input 3 7 20" xfId="4513"/>
    <cellStyle name="Input 3 7 20 2" xfId="10293"/>
    <cellStyle name="Input 3 7 20 2 2" xfId="34120"/>
    <cellStyle name="Input 3 7 20 2 3" xfId="45159"/>
    <cellStyle name="Input 3 7 20 2 4" xfId="22206"/>
    <cellStyle name="Input 3 7 20 3" xfId="28409"/>
    <cellStyle name="Input 3 7 20 4" xfId="39380"/>
    <cellStyle name="Input 3 7 20 5" xfId="16427"/>
    <cellStyle name="Input 3 7 21" xfId="4723"/>
    <cellStyle name="Input 3 7 21 2" xfId="10476"/>
    <cellStyle name="Input 3 7 21 2 2" xfId="34303"/>
    <cellStyle name="Input 3 7 21 2 3" xfId="45342"/>
    <cellStyle name="Input 3 7 21 2 4" xfId="22389"/>
    <cellStyle name="Input 3 7 21 3" xfId="28614"/>
    <cellStyle name="Input 3 7 21 4" xfId="39590"/>
    <cellStyle name="Input 3 7 21 5" xfId="16637"/>
    <cellStyle name="Input 3 7 22" xfId="4958"/>
    <cellStyle name="Input 3 7 22 2" xfId="10681"/>
    <cellStyle name="Input 3 7 22 2 2" xfId="34508"/>
    <cellStyle name="Input 3 7 22 2 3" xfId="45547"/>
    <cellStyle name="Input 3 7 22 2 4" xfId="22594"/>
    <cellStyle name="Input 3 7 22 3" xfId="28843"/>
    <cellStyle name="Input 3 7 22 4" xfId="39825"/>
    <cellStyle name="Input 3 7 22 5" xfId="16872"/>
    <cellStyle name="Input 3 7 23" xfId="5179"/>
    <cellStyle name="Input 3 7 23 2" xfId="10868"/>
    <cellStyle name="Input 3 7 23 2 2" xfId="34695"/>
    <cellStyle name="Input 3 7 23 2 3" xfId="45734"/>
    <cellStyle name="Input 3 7 23 2 4" xfId="22781"/>
    <cellStyle name="Input 3 7 23 3" xfId="29057"/>
    <cellStyle name="Input 3 7 23 4" xfId="40046"/>
    <cellStyle name="Input 3 7 23 5" xfId="17093"/>
    <cellStyle name="Input 3 7 24" xfId="5412"/>
    <cellStyle name="Input 3 7 24 2" xfId="11071"/>
    <cellStyle name="Input 3 7 24 2 2" xfId="34898"/>
    <cellStyle name="Input 3 7 24 2 3" xfId="45937"/>
    <cellStyle name="Input 3 7 24 2 4" xfId="22984"/>
    <cellStyle name="Input 3 7 24 3" xfId="29284"/>
    <cellStyle name="Input 3 7 24 4" xfId="40279"/>
    <cellStyle name="Input 3 7 24 5" xfId="17326"/>
    <cellStyle name="Input 3 7 25" xfId="5645"/>
    <cellStyle name="Input 3 7 25 2" xfId="11272"/>
    <cellStyle name="Input 3 7 25 2 2" xfId="35099"/>
    <cellStyle name="Input 3 7 25 2 3" xfId="46138"/>
    <cellStyle name="Input 3 7 25 2 4" xfId="23185"/>
    <cellStyle name="Input 3 7 25 3" xfId="29510"/>
    <cellStyle name="Input 3 7 25 4" xfId="40512"/>
    <cellStyle name="Input 3 7 25 5" xfId="17559"/>
    <cellStyle name="Input 3 7 26" xfId="5862"/>
    <cellStyle name="Input 3 7 26 2" xfId="11456"/>
    <cellStyle name="Input 3 7 26 2 2" xfId="35283"/>
    <cellStyle name="Input 3 7 26 2 3" xfId="46322"/>
    <cellStyle name="Input 3 7 26 2 4" xfId="23369"/>
    <cellStyle name="Input 3 7 26 3" xfId="29721"/>
    <cellStyle name="Input 3 7 26 4" xfId="40729"/>
    <cellStyle name="Input 3 7 26 5" xfId="17776"/>
    <cellStyle name="Input 3 7 27" xfId="6070"/>
    <cellStyle name="Input 3 7 27 2" xfId="11637"/>
    <cellStyle name="Input 3 7 27 2 2" xfId="35464"/>
    <cellStyle name="Input 3 7 27 2 3" xfId="46503"/>
    <cellStyle name="Input 3 7 27 2 4" xfId="23550"/>
    <cellStyle name="Input 3 7 27 3" xfId="29922"/>
    <cellStyle name="Input 3 7 27 4" xfId="40937"/>
    <cellStyle name="Input 3 7 27 5" xfId="17984"/>
    <cellStyle name="Input 3 7 28" xfId="6290"/>
    <cellStyle name="Input 3 7 28 2" xfId="11829"/>
    <cellStyle name="Input 3 7 28 2 2" xfId="35656"/>
    <cellStyle name="Input 3 7 28 2 3" xfId="46695"/>
    <cellStyle name="Input 3 7 28 2 4" xfId="23742"/>
    <cellStyle name="Input 3 7 28 3" xfId="30135"/>
    <cellStyle name="Input 3 7 28 4" xfId="41157"/>
    <cellStyle name="Input 3 7 28 5" xfId="18204"/>
    <cellStyle name="Input 3 7 29" xfId="6525"/>
    <cellStyle name="Input 3 7 29 2" xfId="12031"/>
    <cellStyle name="Input 3 7 29 2 2" xfId="35858"/>
    <cellStyle name="Input 3 7 29 2 3" xfId="46897"/>
    <cellStyle name="Input 3 7 29 2 4" xfId="23944"/>
    <cellStyle name="Input 3 7 29 3" xfId="30361"/>
    <cellStyle name="Input 3 7 29 4" xfId="41392"/>
    <cellStyle name="Input 3 7 29 5" xfId="18439"/>
    <cellStyle name="Input 3 7 3" xfId="573"/>
    <cellStyle name="Input 3 7 3 10" xfId="2967"/>
    <cellStyle name="Input 3 7 3 10 2" xfId="8961"/>
    <cellStyle name="Input 3 7 3 10 2 2" xfId="32788"/>
    <cellStyle name="Input 3 7 3 10 2 3" xfId="43827"/>
    <cellStyle name="Input 3 7 3 10 2 4" xfId="20874"/>
    <cellStyle name="Input 3 7 3 10 3" xfId="26892"/>
    <cellStyle name="Input 3 7 3 10 4" xfId="37834"/>
    <cellStyle name="Input 3 7 3 10 5" xfId="14881"/>
    <cellStyle name="Input 3 7 3 11" xfId="3235"/>
    <cellStyle name="Input 3 7 3 11 2" xfId="9190"/>
    <cellStyle name="Input 3 7 3 11 2 2" xfId="33017"/>
    <cellStyle name="Input 3 7 3 11 2 3" xfId="44056"/>
    <cellStyle name="Input 3 7 3 11 2 4" xfId="21103"/>
    <cellStyle name="Input 3 7 3 11 3" xfId="27157"/>
    <cellStyle name="Input 3 7 3 11 4" xfId="38102"/>
    <cellStyle name="Input 3 7 3 11 5" xfId="15149"/>
    <cellStyle name="Input 3 7 3 12" xfId="3479"/>
    <cellStyle name="Input 3 7 3 12 2" xfId="9402"/>
    <cellStyle name="Input 3 7 3 12 2 2" xfId="33229"/>
    <cellStyle name="Input 3 7 3 12 2 3" xfId="44268"/>
    <cellStyle name="Input 3 7 3 12 2 4" xfId="21315"/>
    <cellStyle name="Input 3 7 3 12 3" xfId="27396"/>
    <cellStyle name="Input 3 7 3 12 4" xfId="38346"/>
    <cellStyle name="Input 3 7 3 12 5" xfId="15393"/>
    <cellStyle name="Input 3 7 3 13" xfId="3724"/>
    <cellStyle name="Input 3 7 3 13 2" xfId="9615"/>
    <cellStyle name="Input 3 7 3 13 2 2" xfId="33442"/>
    <cellStyle name="Input 3 7 3 13 2 3" xfId="44481"/>
    <cellStyle name="Input 3 7 3 13 2 4" xfId="21528"/>
    <cellStyle name="Input 3 7 3 13 3" xfId="27637"/>
    <cellStyle name="Input 3 7 3 13 4" xfId="38591"/>
    <cellStyle name="Input 3 7 3 13 5" xfId="15638"/>
    <cellStyle name="Input 3 7 3 14" xfId="3972"/>
    <cellStyle name="Input 3 7 3 14 2" xfId="9829"/>
    <cellStyle name="Input 3 7 3 14 2 2" xfId="33656"/>
    <cellStyle name="Input 3 7 3 14 2 3" xfId="44695"/>
    <cellStyle name="Input 3 7 3 14 2 4" xfId="21742"/>
    <cellStyle name="Input 3 7 3 14 3" xfId="27880"/>
    <cellStyle name="Input 3 7 3 14 4" xfId="38839"/>
    <cellStyle name="Input 3 7 3 14 5" xfId="15886"/>
    <cellStyle name="Input 3 7 3 15" xfId="4216"/>
    <cellStyle name="Input 3 7 3 15 2" xfId="10040"/>
    <cellStyle name="Input 3 7 3 15 2 2" xfId="33867"/>
    <cellStyle name="Input 3 7 3 15 2 3" xfId="44906"/>
    <cellStyle name="Input 3 7 3 15 2 4" xfId="21953"/>
    <cellStyle name="Input 3 7 3 15 3" xfId="28119"/>
    <cellStyle name="Input 3 7 3 15 4" xfId="39083"/>
    <cellStyle name="Input 3 7 3 15 5" xfId="16130"/>
    <cellStyle name="Input 3 7 3 16" xfId="4458"/>
    <cellStyle name="Input 3 7 3 16 2" xfId="10250"/>
    <cellStyle name="Input 3 7 3 16 2 2" xfId="34077"/>
    <cellStyle name="Input 3 7 3 16 2 3" xfId="45116"/>
    <cellStyle name="Input 3 7 3 16 2 4" xfId="22163"/>
    <cellStyle name="Input 3 7 3 16 3" xfId="28356"/>
    <cellStyle name="Input 3 7 3 16 4" xfId="39325"/>
    <cellStyle name="Input 3 7 3 16 5" xfId="16372"/>
    <cellStyle name="Input 3 7 3 17" xfId="4679"/>
    <cellStyle name="Input 3 7 3 17 2" xfId="10437"/>
    <cellStyle name="Input 3 7 3 17 2 2" xfId="34264"/>
    <cellStyle name="Input 3 7 3 17 2 3" xfId="45303"/>
    <cellStyle name="Input 3 7 3 17 2 4" xfId="22350"/>
    <cellStyle name="Input 3 7 3 17 3" xfId="28571"/>
    <cellStyle name="Input 3 7 3 17 4" xfId="39546"/>
    <cellStyle name="Input 3 7 3 17 5" xfId="16593"/>
    <cellStyle name="Input 3 7 3 18" xfId="4889"/>
    <cellStyle name="Input 3 7 3 18 2" xfId="10620"/>
    <cellStyle name="Input 3 7 3 18 2 2" xfId="34447"/>
    <cellStyle name="Input 3 7 3 18 2 3" xfId="45486"/>
    <cellStyle name="Input 3 7 3 18 2 4" xfId="22533"/>
    <cellStyle name="Input 3 7 3 18 3" xfId="28775"/>
    <cellStyle name="Input 3 7 3 18 4" xfId="39756"/>
    <cellStyle name="Input 3 7 3 18 5" xfId="16803"/>
    <cellStyle name="Input 3 7 3 19" xfId="5124"/>
    <cellStyle name="Input 3 7 3 19 2" xfId="10825"/>
    <cellStyle name="Input 3 7 3 19 2 2" xfId="34652"/>
    <cellStyle name="Input 3 7 3 19 2 3" xfId="45691"/>
    <cellStyle name="Input 3 7 3 19 2 4" xfId="22738"/>
    <cellStyle name="Input 3 7 3 19 3" xfId="29005"/>
    <cellStyle name="Input 3 7 3 19 4" xfId="39991"/>
    <cellStyle name="Input 3 7 3 19 5" xfId="17038"/>
    <cellStyle name="Input 3 7 3 2" xfId="1217"/>
    <cellStyle name="Input 3 7 3 2 2" xfId="7452"/>
    <cellStyle name="Input 3 7 3 2 2 2" xfId="31279"/>
    <cellStyle name="Input 3 7 3 2 2 3" xfId="42318"/>
    <cellStyle name="Input 3 7 3 2 2 4" xfId="19365"/>
    <cellStyle name="Input 3 7 3 2 3" xfId="25194"/>
    <cellStyle name="Input 3 7 3 2 4" xfId="24325"/>
    <cellStyle name="Input 3 7 3 2 5" xfId="13131"/>
    <cellStyle name="Input 3 7 3 20" xfId="5345"/>
    <cellStyle name="Input 3 7 3 20 2" xfId="11012"/>
    <cellStyle name="Input 3 7 3 20 2 2" xfId="34839"/>
    <cellStyle name="Input 3 7 3 20 2 3" xfId="45878"/>
    <cellStyle name="Input 3 7 3 20 2 4" xfId="22925"/>
    <cellStyle name="Input 3 7 3 20 3" xfId="29218"/>
    <cellStyle name="Input 3 7 3 20 4" xfId="40212"/>
    <cellStyle name="Input 3 7 3 20 5" xfId="17259"/>
    <cellStyle name="Input 3 7 3 21" xfId="5578"/>
    <cellStyle name="Input 3 7 3 21 2" xfId="11215"/>
    <cellStyle name="Input 3 7 3 21 2 2" xfId="35042"/>
    <cellStyle name="Input 3 7 3 21 2 3" xfId="46081"/>
    <cellStyle name="Input 3 7 3 21 2 4" xfId="23128"/>
    <cellStyle name="Input 3 7 3 21 3" xfId="29445"/>
    <cellStyle name="Input 3 7 3 21 4" xfId="40445"/>
    <cellStyle name="Input 3 7 3 21 5" xfId="17492"/>
    <cellStyle name="Input 3 7 3 22" xfId="5811"/>
    <cellStyle name="Input 3 7 3 22 2" xfId="11416"/>
    <cellStyle name="Input 3 7 3 22 2 2" xfId="35243"/>
    <cellStyle name="Input 3 7 3 22 2 3" xfId="46282"/>
    <cellStyle name="Input 3 7 3 22 2 4" xfId="23329"/>
    <cellStyle name="Input 3 7 3 22 3" xfId="29671"/>
    <cellStyle name="Input 3 7 3 22 4" xfId="40678"/>
    <cellStyle name="Input 3 7 3 22 5" xfId="17725"/>
    <cellStyle name="Input 3 7 3 23" xfId="6028"/>
    <cellStyle name="Input 3 7 3 23 2" xfId="11600"/>
    <cellStyle name="Input 3 7 3 23 2 2" xfId="35427"/>
    <cellStyle name="Input 3 7 3 23 2 3" xfId="46466"/>
    <cellStyle name="Input 3 7 3 23 2 4" xfId="23513"/>
    <cellStyle name="Input 3 7 3 23 3" xfId="29881"/>
    <cellStyle name="Input 3 7 3 23 4" xfId="40895"/>
    <cellStyle name="Input 3 7 3 23 5" xfId="17942"/>
    <cellStyle name="Input 3 7 3 24" xfId="6236"/>
    <cellStyle name="Input 3 7 3 24 2" xfId="11781"/>
    <cellStyle name="Input 3 7 3 24 2 2" xfId="35608"/>
    <cellStyle name="Input 3 7 3 24 2 3" xfId="46647"/>
    <cellStyle name="Input 3 7 3 24 2 4" xfId="23694"/>
    <cellStyle name="Input 3 7 3 24 3" xfId="30082"/>
    <cellStyle name="Input 3 7 3 24 4" xfId="41103"/>
    <cellStyle name="Input 3 7 3 24 5" xfId="18150"/>
    <cellStyle name="Input 3 7 3 25" xfId="6456"/>
    <cellStyle name="Input 3 7 3 25 2" xfId="11973"/>
    <cellStyle name="Input 3 7 3 25 2 2" xfId="35800"/>
    <cellStyle name="Input 3 7 3 25 2 3" xfId="46839"/>
    <cellStyle name="Input 3 7 3 25 2 4" xfId="23886"/>
    <cellStyle name="Input 3 7 3 25 3" xfId="30295"/>
    <cellStyle name="Input 3 7 3 25 4" xfId="41323"/>
    <cellStyle name="Input 3 7 3 25 5" xfId="18370"/>
    <cellStyle name="Input 3 7 3 26" xfId="6682"/>
    <cellStyle name="Input 3 7 3 26 2" xfId="12166"/>
    <cellStyle name="Input 3 7 3 26 2 2" xfId="35993"/>
    <cellStyle name="Input 3 7 3 26 2 3" xfId="47032"/>
    <cellStyle name="Input 3 7 3 26 2 4" xfId="24079"/>
    <cellStyle name="Input 3 7 3 26 3" xfId="30512"/>
    <cellStyle name="Input 3 7 3 26 4" xfId="41549"/>
    <cellStyle name="Input 3 7 3 26 5" xfId="18596"/>
    <cellStyle name="Input 3 7 3 27" xfId="794"/>
    <cellStyle name="Input 3 7 3 27 2" xfId="7101"/>
    <cellStyle name="Input 3 7 3 27 2 2" xfId="30928"/>
    <cellStyle name="Input 3 7 3 27 2 3" xfId="41967"/>
    <cellStyle name="Input 3 7 3 27 2 4" xfId="19014"/>
    <cellStyle name="Input 3 7 3 27 3" xfId="24785"/>
    <cellStyle name="Input 3 7 3 27 4" xfId="26121"/>
    <cellStyle name="Input 3 7 3 27 5" xfId="12708"/>
    <cellStyle name="Input 3 7 3 28" xfId="6884"/>
    <cellStyle name="Input 3 7 3 28 2" xfId="30711"/>
    <cellStyle name="Input 3 7 3 28 3" xfId="41750"/>
    <cellStyle name="Input 3 7 3 28 4" xfId="18797"/>
    <cellStyle name="Input 3 7 3 29" xfId="24565"/>
    <cellStyle name="Input 3 7 3 3" xfId="1430"/>
    <cellStyle name="Input 3 7 3 3 2" xfId="7637"/>
    <cellStyle name="Input 3 7 3 3 2 2" xfId="31464"/>
    <cellStyle name="Input 3 7 3 3 2 3" xfId="42503"/>
    <cellStyle name="Input 3 7 3 3 2 4" xfId="19550"/>
    <cellStyle name="Input 3 7 3 3 3" xfId="25400"/>
    <cellStyle name="Input 3 7 3 3 4" xfId="36297"/>
    <cellStyle name="Input 3 7 3 3 5" xfId="13344"/>
    <cellStyle name="Input 3 7 3 30" xfId="26050"/>
    <cellStyle name="Input 3 7 3 31" xfId="12487"/>
    <cellStyle name="Input 3 7 3 4" xfId="1662"/>
    <cellStyle name="Input 3 7 3 4 2" xfId="7835"/>
    <cellStyle name="Input 3 7 3 4 2 2" xfId="31662"/>
    <cellStyle name="Input 3 7 3 4 2 3" xfId="42701"/>
    <cellStyle name="Input 3 7 3 4 2 4" xfId="19748"/>
    <cellStyle name="Input 3 7 3 4 3" xfId="25624"/>
    <cellStyle name="Input 3 7 3 4 4" xfId="36529"/>
    <cellStyle name="Input 3 7 3 4 5" xfId="13576"/>
    <cellStyle name="Input 3 7 3 5" xfId="1873"/>
    <cellStyle name="Input 3 7 3 5 2" xfId="8019"/>
    <cellStyle name="Input 3 7 3 5 2 2" xfId="31846"/>
    <cellStyle name="Input 3 7 3 5 2 3" xfId="42885"/>
    <cellStyle name="Input 3 7 3 5 2 4" xfId="19932"/>
    <cellStyle name="Input 3 7 3 5 3" xfId="25828"/>
    <cellStyle name="Input 3 7 3 5 4" xfId="36740"/>
    <cellStyle name="Input 3 7 3 5 5" xfId="13787"/>
    <cellStyle name="Input 3 7 3 6" xfId="2104"/>
    <cellStyle name="Input 3 7 3 6 2" xfId="8220"/>
    <cellStyle name="Input 3 7 3 6 2 2" xfId="32047"/>
    <cellStyle name="Input 3 7 3 6 2 3" xfId="43086"/>
    <cellStyle name="Input 3 7 3 6 2 4" xfId="20133"/>
    <cellStyle name="Input 3 7 3 6 3" xfId="26053"/>
    <cellStyle name="Input 3 7 3 6 4" xfId="36971"/>
    <cellStyle name="Input 3 7 3 6 5" xfId="14018"/>
    <cellStyle name="Input 3 7 3 7" xfId="2329"/>
    <cellStyle name="Input 3 7 3 7 2" xfId="8411"/>
    <cellStyle name="Input 3 7 3 7 2 2" xfId="32238"/>
    <cellStyle name="Input 3 7 3 7 2 3" xfId="43277"/>
    <cellStyle name="Input 3 7 3 7 2 4" xfId="20324"/>
    <cellStyle name="Input 3 7 3 7 3" xfId="26270"/>
    <cellStyle name="Input 3 7 3 7 4" xfId="37196"/>
    <cellStyle name="Input 3 7 3 7 5" xfId="14243"/>
    <cellStyle name="Input 3 7 3 8" xfId="2543"/>
    <cellStyle name="Input 3 7 3 8 2" xfId="8597"/>
    <cellStyle name="Input 3 7 3 8 2 2" xfId="32424"/>
    <cellStyle name="Input 3 7 3 8 2 3" xfId="43463"/>
    <cellStyle name="Input 3 7 3 8 2 4" xfId="20510"/>
    <cellStyle name="Input 3 7 3 8 3" xfId="26479"/>
    <cellStyle name="Input 3 7 3 8 4" xfId="37410"/>
    <cellStyle name="Input 3 7 3 8 5" xfId="14457"/>
    <cellStyle name="Input 3 7 3 9" xfId="2761"/>
    <cellStyle name="Input 3 7 3 9 2" xfId="8781"/>
    <cellStyle name="Input 3 7 3 9 2 2" xfId="32608"/>
    <cellStyle name="Input 3 7 3 9 2 3" xfId="43647"/>
    <cellStyle name="Input 3 7 3 9 2 4" xfId="20694"/>
    <cellStyle name="Input 3 7 3 9 3" xfId="26691"/>
    <cellStyle name="Input 3 7 3 9 4" xfId="37628"/>
    <cellStyle name="Input 3 7 3 9 5" xfId="14675"/>
    <cellStyle name="Input 3 7 30" xfId="6726"/>
    <cellStyle name="Input 3 7 30 2" xfId="12202"/>
    <cellStyle name="Input 3 7 30 2 2" xfId="36029"/>
    <cellStyle name="Input 3 7 30 2 3" xfId="47068"/>
    <cellStyle name="Input 3 7 30 2 4" xfId="24115"/>
    <cellStyle name="Input 3 7 30 3" xfId="30555"/>
    <cellStyle name="Input 3 7 30 4" xfId="41593"/>
    <cellStyle name="Input 3 7 30 5" xfId="18640"/>
    <cellStyle name="Input 3 7 31" xfId="6771"/>
    <cellStyle name="Input 3 7 31 2" xfId="12242"/>
    <cellStyle name="Input 3 7 31 2 2" xfId="36069"/>
    <cellStyle name="Input 3 7 31 2 3" xfId="47108"/>
    <cellStyle name="Input 3 7 31 2 4" xfId="24155"/>
    <cellStyle name="Input 3 7 31 3" xfId="30599"/>
    <cellStyle name="Input 3 7 31 4" xfId="41638"/>
    <cellStyle name="Input 3 7 31 5" xfId="18685"/>
    <cellStyle name="Input 3 7 32" xfId="650"/>
    <cellStyle name="Input 3 7 32 2" xfId="6957"/>
    <cellStyle name="Input 3 7 32 2 2" xfId="30784"/>
    <cellStyle name="Input 3 7 32 2 3" xfId="41823"/>
    <cellStyle name="Input 3 7 32 2 4" xfId="18870"/>
    <cellStyle name="Input 3 7 32 3" xfId="24641"/>
    <cellStyle name="Input 3 7 32 4" xfId="30118"/>
    <cellStyle name="Input 3 7 32 5" xfId="12564"/>
    <cellStyle name="Input 3 7 33" xfId="24403"/>
    <cellStyle name="Input 3 7 34" xfId="24947"/>
    <cellStyle name="Input 3 7 35" xfId="12321"/>
    <cellStyle name="Input 3 7 4" xfId="448"/>
    <cellStyle name="Input 3 7 4 10" xfId="2842"/>
    <cellStyle name="Input 3 7 4 10 2" xfId="8854"/>
    <cellStyle name="Input 3 7 4 10 2 2" xfId="32681"/>
    <cellStyle name="Input 3 7 4 10 2 3" xfId="43720"/>
    <cellStyle name="Input 3 7 4 10 2 4" xfId="20767"/>
    <cellStyle name="Input 3 7 4 10 3" xfId="26771"/>
    <cellStyle name="Input 3 7 4 10 4" xfId="37709"/>
    <cellStyle name="Input 3 7 4 10 5" xfId="14756"/>
    <cellStyle name="Input 3 7 4 11" xfId="3110"/>
    <cellStyle name="Input 3 7 4 11 2" xfId="9083"/>
    <cellStyle name="Input 3 7 4 11 2 2" xfId="32910"/>
    <cellStyle name="Input 3 7 4 11 2 3" xfId="43949"/>
    <cellStyle name="Input 3 7 4 11 2 4" xfId="20996"/>
    <cellStyle name="Input 3 7 4 11 3" xfId="27034"/>
    <cellStyle name="Input 3 7 4 11 4" xfId="37977"/>
    <cellStyle name="Input 3 7 4 11 5" xfId="15024"/>
    <cellStyle name="Input 3 7 4 12" xfId="3354"/>
    <cellStyle name="Input 3 7 4 12 2" xfId="9295"/>
    <cellStyle name="Input 3 7 4 12 2 2" xfId="33122"/>
    <cellStyle name="Input 3 7 4 12 2 3" xfId="44161"/>
    <cellStyle name="Input 3 7 4 12 2 4" xfId="21208"/>
    <cellStyle name="Input 3 7 4 12 3" xfId="27275"/>
    <cellStyle name="Input 3 7 4 12 4" xfId="38221"/>
    <cellStyle name="Input 3 7 4 12 5" xfId="15268"/>
    <cellStyle name="Input 3 7 4 13" xfId="3599"/>
    <cellStyle name="Input 3 7 4 13 2" xfId="9508"/>
    <cellStyle name="Input 3 7 4 13 2 2" xfId="33335"/>
    <cellStyle name="Input 3 7 4 13 2 3" xfId="44374"/>
    <cellStyle name="Input 3 7 4 13 2 4" xfId="21421"/>
    <cellStyle name="Input 3 7 4 13 3" xfId="27515"/>
    <cellStyle name="Input 3 7 4 13 4" xfId="38466"/>
    <cellStyle name="Input 3 7 4 13 5" xfId="15513"/>
    <cellStyle name="Input 3 7 4 14" xfId="3847"/>
    <cellStyle name="Input 3 7 4 14 2" xfId="9722"/>
    <cellStyle name="Input 3 7 4 14 2 2" xfId="33549"/>
    <cellStyle name="Input 3 7 4 14 2 3" xfId="44588"/>
    <cellStyle name="Input 3 7 4 14 2 4" xfId="21635"/>
    <cellStyle name="Input 3 7 4 14 3" xfId="27759"/>
    <cellStyle name="Input 3 7 4 14 4" xfId="38714"/>
    <cellStyle name="Input 3 7 4 14 5" xfId="15761"/>
    <cellStyle name="Input 3 7 4 15" xfId="4091"/>
    <cellStyle name="Input 3 7 4 15 2" xfId="9933"/>
    <cellStyle name="Input 3 7 4 15 2 2" xfId="33760"/>
    <cellStyle name="Input 3 7 4 15 2 3" xfId="44799"/>
    <cellStyle name="Input 3 7 4 15 2 4" xfId="21846"/>
    <cellStyle name="Input 3 7 4 15 3" xfId="27998"/>
    <cellStyle name="Input 3 7 4 15 4" xfId="38958"/>
    <cellStyle name="Input 3 7 4 15 5" xfId="16005"/>
    <cellStyle name="Input 3 7 4 16" xfId="4333"/>
    <cellStyle name="Input 3 7 4 16 2" xfId="10143"/>
    <cellStyle name="Input 3 7 4 16 2 2" xfId="33970"/>
    <cellStyle name="Input 3 7 4 16 2 3" xfId="45009"/>
    <cellStyle name="Input 3 7 4 16 2 4" xfId="22056"/>
    <cellStyle name="Input 3 7 4 16 3" xfId="28235"/>
    <cellStyle name="Input 3 7 4 16 4" xfId="39200"/>
    <cellStyle name="Input 3 7 4 16 5" xfId="16247"/>
    <cellStyle name="Input 3 7 4 17" xfId="4554"/>
    <cellStyle name="Input 3 7 4 17 2" xfId="10330"/>
    <cellStyle name="Input 3 7 4 17 2 2" xfId="34157"/>
    <cellStyle name="Input 3 7 4 17 2 3" xfId="45196"/>
    <cellStyle name="Input 3 7 4 17 2 4" xfId="22243"/>
    <cellStyle name="Input 3 7 4 17 3" xfId="28450"/>
    <cellStyle name="Input 3 7 4 17 4" xfId="39421"/>
    <cellStyle name="Input 3 7 4 17 5" xfId="16468"/>
    <cellStyle name="Input 3 7 4 18" xfId="4764"/>
    <cellStyle name="Input 3 7 4 18 2" xfId="10513"/>
    <cellStyle name="Input 3 7 4 18 2 2" xfId="34340"/>
    <cellStyle name="Input 3 7 4 18 2 3" xfId="45379"/>
    <cellStyle name="Input 3 7 4 18 2 4" xfId="22426"/>
    <cellStyle name="Input 3 7 4 18 3" xfId="28654"/>
    <cellStyle name="Input 3 7 4 18 4" xfId="39631"/>
    <cellStyle name="Input 3 7 4 18 5" xfId="16678"/>
    <cellStyle name="Input 3 7 4 19" xfId="4999"/>
    <cellStyle name="Input 3 7 4 19 2" xfId="10718"/>
    <cellStyle name="Input 3 7 4 19 2 2" xfId="34545"/>
    <cellStyle name="Input 3 7 4 19 2 3" xfId="45584"/>
    <cellStyle name="Input 3 7 4 19 2 4" xfId="22631"/>
    <cellStyle name="Input 3 7 4 19 3" xfId="28883"/>
    <cellStyle name="Input 3 7 4 19 4" xfId="39866"/>
    <cellStyle name="Input 3 7 4 19 5" xfId="16913"/>
    <cellStyle name="Input 3 7 4 2" xfId="1092"/>
    <cellStyle name="Input 3 7 4 2 2" xfId="7345"/>
    <cellStyle name="Input 3 7 4 2 2 2" xfId="31172"/>
    <cellStyle name="Input 3 7 4 2 2 3" xfId="42211"/>
    <cellStyle name="Input 3 7 4 2 2 4" xfId="19258"/>
    <cellStyle name="Input 3 7 4 2 3" xfId="25073"/>
    <cellStyle name="Input 3 7 4 2 4" xfId="24195"/>
    <cellStyle name="Input 3 7 4 2 5" xfId="13006"/>
    <cellStyle name="Input 3 7 4 20" xfId="5220"/>
    <cellStyle name="Input 3 7 4 20 2" xfId="10905"/>
    <cellStyle name="Input 3 7 4 20 2 2" xfId="34732"/>
    <cellStyle name="Input 3 7 4 20 2 3" xfId="45771"/>
    <cellStyle name="Input 3 7 4 20 2 4" xfId="22818"/>
    <cellStyle name="Input 3 7 4 20 3" xfId="29097"/>
    <cellStyle name="Input 3 7 4 20 4" xfId="40087"/>
    <cellStyle name="Input 3 7 4 20 5" xfId="17134"/>
    <cellStyle name="Input 3 7 4 21" xfId="5453"/>
    <cellStyle name="Input 3 7 4 21 2" xfId="11108"/>
    <cellStyle name="Input 3 7 4 21 2 2" xfId="34935"/>
    <cellStyle name="Input 3 7 4 21 2 3" xfId="45974"/>
    <cellStyle name="Input 3 7 4 21 2 4" xfId="23021"/>
    <cellStyle name="Input 3 7 4 21 3" xfId="29324"/>
    <cellStyle name="Input 3 7 4 21 4" xfId="40320"/>
    <cellStyle name="Input 3 7 4 21 5" xfId="17367"/>
    <cellStyle name="Input 3 7 4 22" xfId="5686"/>
    <cellStyle name="Input 3 7 4 22 2" xfId="11309"/>
    <cellStyle name="Input 3 7 4 22 2 2" xfId="35136"/>
    <cellStyle name="Input 3 7 4 22 2 3" xfId="46175"/>
    <cellStyle name="Input 3 7 4 22 2 4" xfId="23222"/>
    <cellStyle name="Input 3 7 4 22 3" xfId="29550"/>
    <cellStyle name="Input 3 7 4 22 4" xfId="40553"/>
    <cellStyle name="Input 3 7 4 22 5" xfId="17600"/>
    <cellStyle name="Input 3 7 4 23" xfId="5903"/>
    <cellStyle name="Input 3 7 4 23 2" xfId="11493"/>
    <cellStyle name="Input 3 7 4 23 2 2" xfId="35320"/>
    <cellStyle name="Input 3 7 4 23 2 3" xfId="46359"/>
    <cellStyle name="Input 3 7 4 23 2 4" xfId="23406"/>
    <cellStyle name="Input 3 7 4 23 3" xfId="29761"/>
    <cellStyle name="Input 3 7 4 23 4" xfId="40770"/>
    <cellStyle name="Input 3 7 4 23 5" xfId="17817"/>
    <cellStyle name="Input 3 7 4 24" xfId="6111"/>
    <cellStyle name="Input 3 7 4 24 2" xfId="11674"/>
    <cellStyle name="Input 3 7 4 24 2 2" xfId="35501"/>
    <cellStyle name="Input 3 7 4 24 2 3" xfId="46540"/>
    <cellStyle name="Input 3 7 4 24 2 4" xfId="23587"/>
    <cellStyle name="Input 3 7 4 24 3" xfId="29962"/>
    <cellStyle name="Input 3 7 4 24 4" xfId="40978"/>
    <cellStyle name="Input 3 7 4 24 5" xfId="18025"/>
    <cellStyle name="Input 3 7 4 25" xfId="6331"/>
    <cellStyle name="Input 3 7 4 25 2" xfId="11866"/>
    <cellStyle name="Input 3 7 4 25 2 2" xfId="35693"/>
    <cellStyle name="Input 3 7 4 25 2 3" xfId="46732"/>
    <cellStyle name="Input 3 7 4 25 2 4" xfId="23779"/>
    <cellStyle name="Input 3 7 4 25 3" xfId="30175"/>
    <cellStyle name="Input 3 7 4 25 4" xfId="41198"/>
    <cellStyle name="Input 3 7 4 25 5" xfId="18245"/>
    <cellStyle name="Input 3 7 4 26" xfId="687"/>
    <cellStyle name="Input 3 7 4 26 2" xfId="6994"/>
    <cellStyle name="Input 3 7 4 26 2 2" xfId="30821"/>
    <cellStyle name="Input 3 7 4 26 2 3" xfId="41860"/>
    <cellStyle name="Input 3 7 4 26 2 4" xfId="18907"/>
    <cellStyle name="Input 3 7 4 26 3" xfId="24678"/>
    <cellStyle name="Input 3 7 4 26 4" xfId="29873"/>
    <cellStyle name="Input 3 7 4 26 5" xfId="12601"/>
    <cellStyle name="Input 3 7 4 27" xfId="24444"/>
    <cellStyle name="Input 3 7 4 28" xfId="26643"/>
    <cellStyle name="Input 3 7 4 29" xfId="12362"/>
    <cellStyle name="Input 3 7 4 3" xfId="1305"/>
    <cellStyle name="Input 3 7 4 3 2" xfId="7530"/>
    <cellStyle name="Input 3 7 4 3 2 2" xfId="31357"/>
    <cellStyle name="Input 3 7 4 3 2 3" xfId="42396"/>
    <cellStyle name="Input 3 7 4 3 2 4" xfId="19443"/>
    <cellStyle name="Input 3 7 4 3 3" xfId="25280"/>
    <cellStyle name="Input 3 7 4 3 4" xfId="36172"/>
    <cellStyle name="Input 3 7 4 3 5" xfId="13219"/>
    <cellStyle name="Input 3 7 4 4" xfId="1537"/>
    <cellStyle name="Input 3 7 4 4 2" xfId="7728"/>
    <cellStyle name="Input 3 7 4 4 2 2" xfId="31555"/>
    <cellStyle name="Input 3 7 4 4 2 3" xfId="42594"/>
    <cellStyle name="Input 3 7 4 4 2 4" xfId="19641"/>
    <cellStyle name="Input 3 7 4 4 3" xfId="25504"/>
    <cellStyle name="Input 3 7 4 4 4" xfId="36404"/>
    <cellStyle name="Input 3 7 4 4 5" xfId="13451"/>
    <cellStyle name="Input 3 7 4 5" xfId="1748"/>
    <cellStyle name="Input 3 7 4 5 2" xfId="7912"/>
    <cellStyle name="Input 3 7 4 5 2 2" xfId="31739"/>
    <cellStyle name="Input 3 7 4 5 2 3" xfId="42778"/>
    <cellStyle name="Input 3 7 4 5 2 4" xfId="19825"/>
    <cellStyle name="Input 3 7 4 5 3" xfId="25708"/>
    <cellStyle name="Input 3 7 4 5 4" xfId="36615"/>
    <cellStyle name="Input 3 7 4 5 5" xfId="13662"/>
    <cellStyle name="Input 3 7 4 6" xfId="1979"/>
    <cellStyle name="Input 3 7 4 6 2" xfId="8113"/>
    <cellStyle name="Input 3 7 4 6 2 2" xfId="31940"/>
    <cellStyle name="Input 3 7 4 6 2 3" xfId="42979"/>
    <cellStyle name="Input 3 7 4 6 2 4" xfId="20026"/>
    <cellStyle name="Input 3 7 4 6 3" xfId="25932"/>
    <cellStyle name="Input 3 7 4 6 4" xfId="36846"/>
    <cellStyle name="Input 3 7 4 6 5" xfId="13893"/>
    <cellStyle name="Input 3 7 4 7" xfId="2204"/>
    <cellStyle name="Input 3 7 4 7 2" xfId="8304"/>
    <cellStyle name="Input 3 7 4 7 2 2" xfId="32131"/>
    <cellStyle name="Input 3 7 4 7 2 3" xfId="43170"/>
    <cellStyle name="Input 3 7 4 7 2 4" xfId="20217"/>
    <cellStyle name="Input 3 7 4 7 3" xfId="26150"/>
    <cellStyle name="Input 3 7 4 7 4" xfId="37071"/>
    <cellStyle name="Input 3 7 4 7 5" xfId="14118"/>
    <cellStyle name="Input 3 7 4 8" xfId="2418"/>
    <cellStyle name="Input 3 7 4 8 2" xfId="8490"/>
    <cellStyle name="Input 3 7 4 8 2 2" xfId="32317"/>
    <cellStyle name="Input 3 7 4 8 2 3" xfId="43356"/>
    <cellStyle name="Input 3 7 4 8 2 4" xfId="20403"/>
    <cellStyle name="Input 3 7 4 8 3" xfId="26358"/>
    <cellStyle name="Input 3 7 4 8 4" xfId="37285"/>
    <cellStyle name="Input 3 7 4 8 5" xfId="14332"/>
    <cellStyle name="Input 3 7 4 9" xfId="2641"/>
    <cellStyle name="Input 3 7 4 9 2" xfId="8680"/>
    <cellStyle name="Input 3 7 4 9 2 2" xfId="32507"/>
    <cellStyle name="Input 3 7 4 9 2 3" xfId="43546"/>
    <cellStyle name="Input 3 7 4 9 2 4" xfId="20593"/>
    <cellStyle name="Input 3 7 4 9 3" xfId="26576"/>
    <cellStyle name="Input 3 7 4 9 4" xfId="37508"/>
    <cellStyle name="Input 3 7 4 9 5" xfId="14555"/>
    <cellStyle name="Input 3 7 5" xfId="1051"/>
    <cellStyle name="Input 3 7 5 2" xfId="7308"/>
    <cellStyle name="Input 3 7 5 2 2" xfId="31135"/>
    <cellStyle name="Input 3 7 5 2 3" xfId="42174"/>
    <cellStyle name="Input 3 7 5 2 4" xfId="19221"/>
    <cellStyle name="Input 3 7 5 3" xfId="25033"/>
    <cellStyle name="Input 3 7 5 4" xfId="26529"/>
    <cellStyle name="Input 3 7 5 5" xfId="12965"/>
    <cellStyle name="Input 3 7 6" xfId="1264"/>
    <cellStyle name="Input 3 7 6 2" xfId="7493"/>
    <cellStyle name="Input 3 7 6 2 2" xfId="31320"/>
    <cellStyle name="Input 3 7 6 2 3" xfId="42359"/>
    <cellStyle name="Input 3 7 6 2 4" xfId="19406"/>
    <cellStyle name="Input 3 7 6 3" xfId="25240"/>
    <cellStyle name="Input 3 7 6 4" xfId="36131"/>
    <cellStyle name="Input 3 7 6 5" xfId="13178"/>
    <cellStyle name="Input 3 7 7" xfId="1496"/>
    <cellStyle name="Input 3 7 7 2" xfId="7691"/>
    <cellStyle name="Input 3 7 7 2 2" xfId="31518"/>
    <cellStyle name="Input 3 7 7 2 3" xfId="42557"/>
    <cellStyle name="Input 3 7 7 2 4" xfId="19604"/>
    <cellStyle name="Input 3 7 7 3" xfId="25464"/>
    <cellStyle name="Input 3 7 7 4" xfId="36363"/>
    <cellStyle name="Input 3 7 7 5" xfId="13410"/>
    <cellStyle name="Input 3 7 8" xfId="1707"/>
    <cellStyle name="Input 3 7 8 2" xfId="7875"/>
    <cellStyle name="Input 3 7 8 2 2" xfId="31702"/>
    <cellStyle name="Input 3 7 8 2 3" xfId="42741"/>
    <cellStyle name="Input 3 7 8 2 4" xfId="19788"/>
    <cellStyle name="Input 3 7 8 3" xfId="25668"/>
    <cellStyle name="Input 3 7 8 4" xfId="36574"/>
    <cellStyle name="Input 3 7 8 5" xfId="13621"/>
    <cellStyle name="Input 3 7 9" xfId="1938"/>
    <cellStyle name="Input 3 7 9 2" xfId="8076"/>
    <cellStyle name="Input 3 7 9 2 2" xfId="31903"/>
    <cellStyle name="Input 3 7 9 2 3" xfId="42942"/>
    <cellStyle name="Input 3 7 9 2 4" xfId="19989"/>
    <cellStyle name="Input 3 7 9 3" xfId="25892"/>
    <cellStyle name="Input 3 7 9 4" xfId="36805"/>
    <cellStyle name="Input 3 7 9 5" xfId="13852"/>
    <cellStyle name="Input 3 8" xfId="521"/>
    <cellStyle name="Input 3 8 10" xfId="2915"/>
    <cellStyle name="Input 3 8 10 2" xfId="8919"/>
    <cellStyle name="Input 3 8 10 2 2" xfId="32746"/>
    <cellStyle name="Input 3 8 10 2 3" xfId="43785"/>
    <cellStyle name="Input 3 8 10 2 4" xfId="20832"/>
    <cellStyle name="Input 3 8 10 3" xfId="26841"/>
    <cellStyle name="Input 3 8 10 4" xfId="37782"/>
    <cellStyle name="Input 3 8 10 5" xfId="14829"/>
    <cellStyle name="Input 3 8 11" xfId="3183"/>
    <cellStyle name="Input 3 8 11 2" xfId="9148"/>
    <cellStyle name="Input 3 8 11 2 2" xfId="32975"/>
    <cellStyle name="Input 3 8 11 2 3" xfId="44014"/>
    <cellStyle name="Input 3 8 11 2 4" xfId="21061"/>
    <cellStyle name="Input 3 8 11 3" xfId="27105"/>
    <cellStyle name="Input 3 8 11 4" xfId="38050"/>
    <cellStyle name="Input 3 8 11 5" xfId="15097"/>
    <cellStyle name="Input 3 8 12" xfId="3427"/>
    <cellStyle name="Input 3 8 12 2" xfId="9360"/>
    <cellStyle name="Input 3 8 12 2 2" xfId="33187"/>
    <cellStyle name="Input 3 8 12 2 3" xfId="44226"/>
    <cellStyle name="Input 3 8 12 2 4" xfId="21273"/>
    <cellStyle name="Input 3 8 12 3" xfId="27345"/>
    <cellStyle name="Input 3 8 12 4" xfId="38294"/>
    <cellStyle name="Input 3 8 12 5" xfId="15341"/>
    <cellStyle name="Input 3 8 13" xfId="3672"/>
    <cellStyle name="Input 3 8 13 2" xfId="9573"/>
    <cellStyle name="Input 3 8 13 2 2" xfId="33400"/>
    <cellStyle name="Input 3 8 13 2 3" xfId="44439"/>
    <cellStyle name="Input 3 8 13 2 4" xfId="21486"/>
    <cellStyle name="Input 3 8 13 3" xfId="27585"/>
    <cellStyle name="Input 3 8 13 4" xfId="38539"/>
    <cellStyle name="Input 3 8 13 5" xfId="15586"/>
    <cellStyle name="Input 3 8 14" xfId="3920"/>
    <cellStyle name="Input 3 8 14 2" xfId="9787"/>
    <cellStyle name="Input 3 8 14 2 2" xfId="33614"/>
    <cellStyle name="Input 3 8 14 2 3" xfId="44653"/>
    <cellStyle name="Input 3 8 14 2 4" xfId="21700"/>
    <cellStyle name="Input 3 8 14 3" xfId="27829"/>
    <cellStyle name="Input 3 8 14 4" xfId="38787"/>
    <cellStyle name="Input 3 8 14 5" xfId="15834"/>
    <cellStyle name="Input 3 8 15" xfId="4164"/>
    <cellStyle name="Input 3 8 15 2" xfId="9998"/>
    <cellStyle name="Input 3 8 15 2 2" xfId="33825"/>
    <cellStyle name="Input 3 8 15 2 3" xfId="44864"/>
    <cellStyle name="Input 3 8 15 2 4" xfId="21911"/>
    <cellStyle name="Input 3 8 15 3" xfId="28068"/>
    <cellStyle name="Input 3 8 15 4" xfId="39031"/>
    <cellStyle name="Input 3 8 15 5" xfId="16078"/>
    <cellStyle name="Input 3 8 16" xfId="4406"/>
    <cellStyle name="Input 3 8 16 2" xfId="10208"/>
    <cellStyle name="Input 3 8 16 2 2" xfId="34035"/>
    <cellStyle name="Input 3 8 16 2 3" xfId="45074"/>
    <cellStyle name="Input 3 8 16 2 4" xfId="22121"/>
    <cellStyle name="Input 3 8 16 3" xfId="28305"/>
    <cellStyle name="Input 3 8 16 4" xfId="39273"/>
    <cellStyle name="Input 3 8 16 5" xfId="16320"/>
    <cellStyle name="Input 3 8 17" xfId="4627"/>
    <cellStyle name="Input 3 8 17 2" xfId="10395"/>
    <cellStyle name="Input 3 8 17 2 2" xfId="34222"/>
    <cellStyle name="Input 3 8 17 2 3" xfId="45261"/>
    <cellStyle name="Input 3 8 17 2 4" xfId="22308"/>
    <cellStyle name="Input 3 8 17 3" xfId="28520"/>
    <cellStyle name="Input 3 8 17 4" xfId="39494"/>
    <cellStyle name="Input 3 8 17 5" xfId="16541"/>
    <cellStyle name="Input 3 8 18" xfId="4837"/>
    <cellStyle name="Input 3 8 18 2" xfId="10578"/>
    <cellStyle name="Input 3 8 18 2 2" xfId="34405"/>
    <cellStyle name="Input 3 8 18 2 3" xfId="45444"/>
    <cellStyle name="Input 3 8 18 2 4" xfId="22491"/>
    <cellStyle name="Input 3 8 18 3" xfId="28724"/>
    <cellStyle name="Input 3 8 18 4" xfId="39704"/>
    <cellStyle name="Input 3 8 18 5" xfId="16751"/>
    <cellStyle name="Input 3 8 19" xfId="5072"/>
    <cellStyle name="Input 3 8 19 2" xfId="10783"/>
    <cellStyle name="Input 3 8 19 2 2" xfId="34610"/>
    <cellStyle name="Input 3 8 19 2 3" xfId="45649"/>
    <cellStyle name="Input 3 8 19 2 4" xfId="22696"/>
    <cellStyle name="Input 3 8 19 3" xfId="28953"/>
    <cellStyle name="Input 3 8 19 4" xfId="39939"/>
    <cellStyle name="Input 3 8 19 5" xfId="16986"/>
    <cellStyle name="Input 3 8 2" xfId="1165"/>
    <cellStyle name="Input 3 8 2 2" xfId="7410"/>
    <cellStyle name="Input 3 8 2 2 2" xfId="31237"/>
    <cellStyle name="Input 3 8 2 2 3" xfId="42276"/>
    <cellStyle name="Input 3 8 2 2 4" xfId="19323"/>
    <cellStyle name="Input 3 8 2 3" xfId="25143"/>
    <cellStyle name="Input 3 8 2 4" xfId="24348"/>
    <cellStyle name="Input 3 8 2 5" xfId="13079"/>
    <cellStyle name="Input 3 8 20" xfId="5293"/>
    <cellStyle name="Input 3 8 20 2" xfId="10970"/>
    <cellStyle name="Input 3 8 20 2 2" xfId="34797"/>
    <cellStyle name="Input 3 8 20 2 3" xfId="45836"/>
    <cellStyle name="Input 3 8 20 2 4" xfId="22883"/>
    <cellStyle name="Input 3 8 20 3" xfId="29167"/>
    <cellStyle name="Input 3 8 20 4" xfId="40160"/>
    <cellStyle name="Input 3 8 20 5" xfId="17207"/>
    <cellStyle name="Input 3 8 21" xfId="5526"/>
    <cellStyle name="Input 3 8 21 2" xfId="11173"/>
    <cellStyle name="Input 3 8 21 2 2" xfId="35000"/>
    <cellStyle name="Input 3 8 21 2 3" xfId="46039"/>
    <cellStyle name="Input 3 8 21 2 4" xfId="23086"/>
    <cellStyle name="Input 3 8 21 3" xfId="29394"/>
    <cellStyle name="Input 3 8 21 4" xfId="40393"/>
    <cellStyle name="Input 3 8 21 5" xfId="17440"/>
    <cellStyle name="Input 3 8 22" xfId="5759"/>
    <cellStyle name="Input 3 8 22 2" xfId="11374"/>
    <cellStyle name="Input 3 8 22 2 2" xfId="35201"/>
    <cellStyle name="Input 3 8 22 2 3" xfId="46240"/>
    <cellStyle name="Input 3 8 22 2 4" xfId="23287"/>
    <cellStyle name="Input 3 8 22 3" xfId="29620"/>
    <cellStyle name="Input 3 8 22 4" xfId="40626"/>
    <cellStyle name="Input 3 8 22 5" xfId="17673"/>
    <cellStyle name="Input 3 8 23" xfId="5976"/>
    <cellStyle name="Input 3 8 23 2" xfId="11558"/>
    <cellStyle name="Input 3 8 23 2 2" xfId="35385"/>
    <cellStyle name="Input 3 8 23 2 3" xfId="46424"/>
    <cellStyle name="Input 3 8 23 2 4" xfId="23471"/>
    <cellStyle name="Input 3 8 23 3" xfId="29831"/>
    <cellStyle name="Input 3 8 23 4" xfId="40843"/>
    <cellStyle name="Input 3 8 23 5" xfId="17890"/>
    <cellStyle name="Input 3 8 24" xfId="6184"/>
    <cellStyle name="Input 3 8 24 2" xfId="11739"/>
    <cellStyle name="Input 3 8 24 2 2" xfId="35566"/>
    <cellStyle name="Input 3 8 24 2 3" xfId="46605"/>
    <cellStyle name="Input 3 8 24 2 4" xfId="23652"/>
    <cellStyle name="Input 3 8 24 3" xfId="30032"/>
    <cellStyle name="Input 3 8 24 4" xfId="41051"/>
    <cellStyle name="Input 3 8 24 5" xfId="18098"/>
    <cellStyle name="Input 3 8 25" xfId="6404"/>
    <cellStyle name="Input 3 8 25 2" xfId="11931"/>
    <cellStyle name="Input 3 8 25 2 2" xfId="35758"/>
    <cellStyle name="Input 3 8 25 2 3" xfId="46797"/>
    <cellStyle name="Input 3 8 25 2 4" xfId="23844"/>
    <cellStyle name="Input 3 8 25 3" xfId="30245"/>
    <cellStyle name="Input 3 8 25 4" xfId="41271"/>
    <cellStyle name="Input 3 8 25 5" xfId="18318"/>
    <cellStyle name="Input 3 8 26" xfId="6630"/>
    <cellStyle name="Input 3 8 26 2" xfId="12124"/>
    <cellStyle name="Input 3 8 26 2 2" xfId="35951"/>
    <cellStyle name="Input 3 8 26 2 3" xfId="46990"/>
    <cellStyle name="Input 3 8 26 2 4" xfId="24037"/>
    <cellStyle name="Input 3 8 26 3" xfId="30462"/>
    <cellStyle name="Input 3 8 26 4" xfId="41497"/>
    <cellStyle name="Input 3 8 26 5" xfId="18544"/>
    <cellStyle name="Input 3 8 27" xfId="752"/>
    <cellStyle name="Input 3 8 27 2" xfId="7059"/>
    <cellStyle name="Input 3 8 27 2 2" xfId="30886"/>
    <cellStyle name="Input 3 8 27 2 3" xfId="41925"/>
    <cellStyle name="Input 3 8 27 2 4" xfId="18972"/>
    <cellStyle name="Input 3 8 27 3" xfId="24743"/>
    <cellStyle name="Input 3 8 27 4" xfId="27316"/>
    <cellStyle name="Input 3 8 27 5" xfId="12666"/>
    <cellStyle name="Input 3 8 28" xfId="6842"/>
    <cellStyle name="Input 3 8 28 2" xfId="30669"/>
    <cellStyle name="Input 3 8 28 3" xfId="41708"/>
    <cellStyle name="Input 3 8 28 4" xfId="18755"/>
    <cellStyle name="Input 3 8 29" xfId="24514"/>
    <cellStyle name="Input 3 8 3" xfId="1378"/>
    <cellStyle name="Input 3 8 3 2" xfId="7595"/>
    <cellStyle name="Input 3 8 3 2 2" xfId="31422"/>
    <cellStyle name="Input 3 8 3 2 3" xfId="42461"/>
    <cellStyle name="Input 3 8 3 2 4" xfId="19508"/>
    <cellStyle name="Input 3 8 3 3" xfId="25350"/>
    <cellStyle name="Input 3 8 3 4" xfId="36245"/>
    <cellStyle name="Input 3 8 3 5" xfId="13292"/>
    <cellStyle name="Input 3 8 30" xfId="26948"/>
    <cellStyle name="Input 3 8 31" xfId="12435"/>
    <cellStyle name="Input 3 8 4" xfId="1610"/>
    <cellStyle name="Input 3 8 4 2" xfId="7793"/>
    <cellStyle name="Input 3 8 4 2 2" xfId="31620"/>
    <cellStyle name="Input 3 8 4 2 3" xfId="42659"/>
    <cellStyle name="Input 3 8 4 2 4" xfId="19706"/>
    <cellStyle name="Input 3 8 4 3" xfId="25574"/>
    <cellStyle name="Input 3 8 4 4" xfId="36477"/>
    <cellStyle name="Input 3 8 4 5" xfId="13524"/>
    <cellStyle name="Input 3 8 5" xfId="1821"/>
    <cellStyle name="Input 3 8 5 2" xfId="7977"/>
    <cellStyle name="Input 3 8 5 2 2" xfId="31804"/>
    <cellStyle name="Input 3 8 5 2 3" xfId="42843"/>
    <cellStyle name="Input 3 8 5 2 4" xfId="19890"/>
    <cellStyle name="Input 3 8 5 3" xfId="25778"/>
    <cellStyle name="Input 3 8 5 4" xfId="36688"/>
    <cellStyle name="Input 3 8 5 5" xfId="13735"/>
    <cellStyle name="Input 3 8 6" xfId="2052"/>
    <cellStyle name="Input 3 8 6 2" xfId="8178"/>
    <cellStyle name="Input 3 8 6 2 2" xfId="32005"/>
    <cellStyle name="Input 3 8 6 2 3" xfId="43044"/>
    <cellStyle name="Input 3 8 6 2 4" xfId="20091"/>
    <cellStyle name="Input 3 8 6 3" xfId="26003"/>
    <cellStyle name="Input 3 8 6 4" xfId="36919"/>
    <cellStyle name="Input 3 8 6 5" xfId="13966"/>
    <cellStyle name="Input 3 8 7" xfId="2277"/>
    <cellStyle name="Input 3 8 7 2" xfId="8369"/>
    <cellStyle name="Input 3 8 7 2 2" xfId="32196"/>
    <cellStyle name="Input 3 8 7 2 3" xfId="43235"/>
    <cellStyle name="Input 3 8 7 2 4" xfId="20282"/>
    <cellStyle name="Input 3 8 7 3" xfId="26220"/>
    <cellStyle name="Input 3 8 7 4" xfId="37144"/>
    <cellStyle name="Input 3 8 7 5" xfId="14191"/>
    <cellStyle name="Input 3 8 8" xfId="2491"/>
    <cellStyle name="Input 3 8 8 2" xfId="8555"/>
    <cellStyle name="Input 3 8 8 2 2" xfId="32382"/>
    <cellStyle name="Input 3 8 8 2 3" xfId="43421"/>
    <cellStyle name="Input 3 8 8 2 4" xfId="20468"/>
    <cellStyle name="Input 3 8 8 3" xfId="26429"/>
    <cellStyle name="Input 3 8 8 4" xfId="37358"/>
    <cellStyle name="Input 3 8 8 5" xfId="14405"/>
    <cellStyle name="Input 3 8 9" xfId="2709"/>
    <cellStyle name="Input 3 8 9 2" xfId="8739"/>
    <cellStyle name="Input 3 8 9 2 2" xfId="32566"/>
    <cellStyle name="Input 3 8 9 2 3" xfId="43605"/>
    <cellStyle name="Input 3 8 9 2 4" xfId="20652"/>
    <cellStyle name="Input 3 8 9 3" xfId="26641"/>
    <cellStyle name="Input 3 8 9 4" xfId="37576"/>
    <cellStyle name="Input 3 8 9 5" xfId="14623"/>
    <cellStyle name="Input 3 9" xfId="1034"/>
    <cellStyle name="Input 3 9 2" xfId="7298"/>
    <cellStyle name="Input 3 9 2 2" xfId="31125"/>
    <cellStyle name="Input 3 9 2 3" xfId="42164"/>
    <cellStyle name="Input 3 9 2 4" xfId="19211"/>
    <cellStyle name="Input 3 9 3" xfId="25016"/>
    <cellStyle name="Input 3 9 4" xfId="28221"/>
    <cellStyle name="Input 3 9 5" xfId="12948"/>
    <cellStyle name="Linked Cell 2" xfId="83"/>
    <cellStyle name="Linked Cell 3" xfId="217"/>
    <cellStyle name="Neutral 2" xfId="84"/>
    <cellStyle name="Neutral 3" xfId="218"/>
    <cellStyle name="Normal 10" xfId="85"/>
    <cellStyle name="Normal 10 2" xfId="92"/>
    <cellStyle name="Normal 10 22 2 2 2 9" xfId="106"/>
    <cellStyle name="Normal 10 22 2 2 2 9 2" xfId="107"/>
    <cellStyle name="Normal 10 22 2 2 2 9 2 2" xfId="108"/>
    <cellStyle name="Normal 10 22 2 2 2 9 3" xfId="109"/>
    <cellStyle name="Normal 11" xfId="91"/>
    <cellStyle name="Normal 11 2" xfId="239"/>
    <cellStyle name="Normal 11 2 2" xfId="330"/>
    <cellStyle name="Normal 11 3" xfId="255"/>
    <cellStyle name="Normal 11 3 2" xfId="331"/>
    <cellStyle name="Normal 11 4" xfId="274"/>
    <cellStyle name="Normal 11 4 2" xfId="332"/>
    <cellStyle name="Normal 11 5" xfId="329"/>
    <cellStyle name="Normal 11 6" xfId="226"/>
    <cellStyle name="Normal 11 7" xfId="357"/>
    <cellStyle name="Normal 12" xfId="93"/>
    <cellStyle name="Normal 12 2" xfId="358"/>
    <cellStyle name="Normal 13" xfId="94"/>
    <cellStyle name="Normal 13 2" xfId="359"/>
    <cellStyle name="Normal 14" xfId="95"/>
    <cellStyle name="Normal 14 2" xfId="360"/>
    <cellStyle name="Normal 15" xfId="96"/>
    <cellStyle name="Normal 15 2" xfId="110"/>
    <cellStyle name="Normal 15 3" xfId="361"/>
    <cellStyle name="Normal 16" xfId="98"/>
    <cellStyle name="Normal 16 2" xfId="362"/>
    <cellStyle name="Normal 17" xfId="99"/>
    <cellStyle name="Normal 17 2" xfId="363"/>
    <cellStyle name="Normal 18" xfId="100"/>
    <cellStyle name="Normal 18 2" xfId="364"/>
    <cellStyle name="Normal 19" xfId="101"/>
    <cellStyle name="Normal 19 2" xfId="365"/>
    <cellStyle name="Normal 2" xfId="16"/>
    <cellStyle name="Normal 2 2" xfId="17"/>
    <cellStyle name="Normal 2 2 2" xfId="26"/>
    <cellStyle name="Normal 2 2 2 2" xfId="111"/>
    <cellStyle name="Normal 2 3" xfId="404"/>
    <cellStyle name="Normal 20" xfId="102"/>
    <cellStyle name="Normal 20 2" xfId="366"/>
    <cellStyle name="Normal 21" xfId="182"/>
    <cellStyle name="Normal 21 2" xfId="367"/>
    <cellStyle name="Normal 3" xfId="18"/>
    <cellStyle name="Normal 3 2" xfId="36"/>
    <cellStyle name="Normal 4" xfId="19"/>
    <cellStyle name="Normal 4 10" xfId="112"/>
    <cellStyle name="Normal 4 11" xfId="113"/>
    <cellStyle name="Normal 4 12" xfId="114"/>
    <cellStyle name="Normal 4 13" xfId="115"/>
    <cellStyle name="Normal 4 14" xfId="116"/>
    <cellStyle name="Normal 4 15" xfId="117"/>
    <cellStyle name="Normal 4 16" xfId="118"/>
    <cellStyle name="Normal 4 17" xfId="119"/>
    <cellStyle name="Normal 4 18" xfId="120"/>
    <cellStyle name="Normal 4 19" xfId="121"/>
    <cellStyle name="Normal 4 19 2" xfId="122"/>
    <cellStyle name="Normal 4 19 3" xfId="123"/>
    <cellStyle name="Normal 4 19 4" xfId="124"/>
    <cellStyle name="Normal 4 19 4 2" xfId="125"/>
    <cellStyle name="Normal 4 19 4 2 2" xfId="126"/>
    <cellStyle name="Normal 4 19 4 2 2 10" xfId="127"/>
    <cellStyle name="Normal 4 19 4 2 2 2" xfId="128"/>
    <cellStyle name="Normal 4 19 4 2 2 3" xfId="129"/>
    <cellStyle name="Normal 4 19 4 2 2 4" xfId="130"/>
    <cellStyle name="Normal 4 19 4 2 2 5" xfId="131"/>
    <cellStyle name="Normal 4 19 4 2 2 6" xfId="132"/>
    <cellStyle name="Normal 4 19 4 2 2 7" xfId="133"/>
    <cellStyle name="Normal 4 19 4 2 2 8" xfId="134"/>
    <cellStyle name="Normal 4 19 4 2 2 9" xfId="135"/>
    <cellStyle name="Normal 4 19 4 3" xfId="136"/>
    <cellStyle name="Normal 4 19 4 3 2" xfId="137"/>
    <cellStyle name="Normal 4 19 4 3 2 10" xfId="138"/>
    <cellStyle name="Normal 4 19 4 3 2 2" xfId="139"/>
    <cellStyle name="Normal 4 19 4 3 2 3" xfId="140"/>
    <cellStyle name="Normal 4 19 4 3 2 4" xfId="141"/>
    <cellStyle name="Normal 4 19 4 3 2 5" xfId="142"/>
    <cellStyle name="Normal 4 19 4 3 2 6" xfId="143"/>
    <cellStyle name="Normal 4 19 4 3 2 7" xfId="144"/>
    <cellStyle name="Normal 4 19 4 3 2 8" xfId="145"/>
    <cellStyle name="Normal 4 19 4 3 2 9" xfId="146"/>
    <cellStyle name="Normal 4 2" xfId="37"/>
    <cellStyle name="Normal 4 2 10" xfId="147"/>
    <cellStyle name="Normal 4 2 11" xfId="148"/>
    <cellStyle name="Normal 4 2 12" xfId="149"/>
    <cellStyle name="Normal 4 2 13" xfId="150"/>
    <cellStyle name="Normal 4 2 14" xfId="151"/>
    <cellStyle name="Normal 4 2 15" xfId="152"/>
    <cellStyle name="Normal 4 2 16" xfId="153"/>
    <cellStyle name="Normal 4 2 17" xfId="154"/>
    <cellStyle name="Normal 4 2 18" xfId="155"/>
    <cellStyle name="Normal 4 2 18 2" xfId="156"/>
    <cellStyle name="Normal 4 2 18 3" xfId="157"/>
    <cellStyle name="Normal 4 2 18 4" xfId="158"/>
    <cellStyle name="Normal 4 2 18 4 2" xfId="159"/>
    <cellStyle name="Normal 4 2 18 4 3" xfId="160"/>
    <cellStyle name="Normal 4 2 19" xfId="161"/>
    <cellStyle name="Normal 4 2 2" xfId="38"/>
    <cellStyle name="Normal 4 2 20" xfId="162"/>
    <cellStyle name="Normal 4 2 3" xfId="163"/>
    <cellStyle name="Normal 4 2 4" xfId="164"/>
    <cellStyle name="Normal 4 2 5" xfId="165"/>
    <cellStyle name="Normal 4 2 6" xfId="166"/>
    <cellStyle name="Normal 4 2 7" xfId="167"/>
    <cellStyle name="Normal 4 2 8" xfId="168"/>
    <cellStyle name="Normal 4 2 9" xfId="169"/>
    <cellStyle name="Normal 4 20" xfId="170"/>
    <cellStyle name="Normal 4 21" xfId="171"/>
    <cellStyle name="Normal 4 3" xfId="39"/>
    <cellStyle name="Normal 4 3 2" xfId="333"/>
    <cellStyle name="Normal 4 4" xfId="172"/>
    <cellStyle name="Normal 4 4 2" xfId="334"/>
    <cellStyle name="Normal 4 5" xfId="173"/>
    <cellStyle name="Normal 4 6" xfId="174"/>
    <cellStyle name="Normal 4 7" xfId="175"/>
    <cellStyle name="Normal 4 8" xfId="176"/>
    <cellStyle name="Normal 4 9" xfId="177"/>
    <cellStyle name="Normal 5" xfId="20"/>
    <cellStyle name="Normal 5 2" xfId="240"/>
    <cellStyle name="Normal 5 2 2" xfId="336"/>
    <cellStyle name="Normal 5 3" xfId="256"/>
    <cellStyle name="Normal 5 3 2" xfId="337"/>
    <cellStyle name="Normal 5 4" xfId="275"/>
    <cellStyle name="Normal 5 4 2" xfId="338"/>
    <cellStyle name="Normal 5 5" xfId="335"/>
    <cellStyle name="Normal 5 6" xfId="224"/>
    <cellStyle name="Normal 6" xfId="27"/>
    <cellStyle name="Normal 6 2" xfId="97"/>
    <cellStyle name="Normal 6 3" xfId="178"/>
    <cellStyle name="Normal 7" xfId="30"/>
    <cellStyle name="Normal 7 2" xfId="40"/>
    <cellStyle name="Normal 7 2 2" xfId="277"/>
    <cellStyle name="Normal 7 2 2 2" xfId="341"/>
    <cellStyle name="Normal 7 2 3" xfId="340"/>
    <cellStyle name="Normal 7 3" xfId="257"/>
    <cellStyle name="Normal 7 3 2" xfId="342"/>
    <cellStyle name="Normal 7 4" xfId="276"/>
    <cellStyle name="Normal 7 4 2" xfId="343"/>
    <cellStyle name="Normal 7 5" xfId="339"/>
    <cellStyle name="Normal 7 6" xfId="356"/>
    <cellStyle name="Normal 8" xfId="41"/>
    <cellStyle name="Normal 8 2" xfId="179"/>
    <cellStyle name="Normal 8 2 2" xfId="345"/>
    <cellStyle name="Normal 8 3" xfId="258"/>
    <cellStyle name="Normal 8 3 2" xfId="346"/>
    <cellStyle name="Normal 8 4" xfId="278"/>
    <cellStyle name="Normal 8 4 2" xfId="347"/>
    <cellStyle name="Normal 8 5" xfId="344"/>
    <cellStyle name="Normal 9" xfId="42"/>
    <cellStyle name="Normal 9 2" xfId="241"/>
    <cellStyle name="Normal 9 2 2" xfId="349"/>
    <cellStyle name="Normal 9 3" xfId="259"/>
    <cellStyle name="Normal 9 3 2" xfId="350"/>
    <cellStyle name="Normal 9 4" xfId="279"/>
    <cellStyle name="Normal 9 4 2" xfId="351"/>
    <cellStyle name="Normal 9 5" xfId="348"/>
    <cellStyle name="Normal 9 6" xfId="225"/>
    <cellStyle name="Note 2" xfId="86"/>
    <cellStyle name="Note 2 2" xfId="242"/>
    <cellStyle name="Note 2 2 2" xfId="353"/>
    <cellStyle name="Note 2 3" xfId="260"/>
    <cellStyle name="Note 2 3 2" xfId="354"/>
    <cellStyle name="Note 2 4" xfId="280"/>
    <cellStyle name="Note 2 4 2" xfId="355"/>
    <cellStyle name="Note 2 5" xfId="352"/>
    <cellStyle name="Note 3" xfId="273"/>
    <cellStyle name="Note 3 10" xfId="1013"/>
    <cellStyle name="Note 3 10 2" xfId="7282"/>
    <cellStyle name="Note 3 10 2 2" xfId="31109"/>
    <cellStyle name="Note 3 10 2 3" xfId="42148"/>
    <cellStyle name="Note 3 10 2 4" xfId="19195"/>
    <cellStyle name="Note 3 10 3" xfId="24996"/>
    <cellStyle name="Note 3 10 4" xfId="25382"/>
    <cellStyle name="Note 3 10 5" xfId="12927"/>
    <cellStyle name="Note 3 11" xfId="877"/>
    <cellStyle name="Note 3 11 2" xfId="7177"/>
    <cellStyle name="Note 3 11 2 2" xfId="31004"/>
    <cellStyle name="Note 3 11 2 3" xfId="42043"/>
    <cellStyle name="Note 3 11 2 4" xfId="19090"/>
    <cellStyle name="Note 3 11 3" xfId="24867"/>
    <cellStyle name="Note 3 11 4" xfId="27445"/>
    <cellStyle name="Note 3 11 5" xfId="12791"/>
    <cellStyle name="Note 3 12" xfId="1475"/>
    <cellStyle name="Note 3 12 2" xfId="7676"/>
    <cellStyle name="Note 3 12 2 2" xfId="31503"/>
    <cellStyle name="Note 3 12 2 3" xfId="42542"/>
    <cellStyle name="Note 3 12 2 4" xfId="19589"/>
    <cellStyle name="Note 3 12 3" xfId="25443"/>
    <cellStyle name="Note 3 12 4" xfId="36342"/>
    <cellStyle name="Note 3 12 5" xfId="13389"/>
    <cellStyle name="Note 3 13" xfId="2155"/>
    <cellStyle name="Note 3 13 2" xfId="8261"/>
    <cellStyle name="Note 3 13 2 2" xfId="32088"/>
    <cellStyle name="Note 3 13 2 3" xfId="43127"/>
    <cellStyle name="Note 3 13 2 4" xfId="20174"/>
    <cellStyle name="Note 3 13 3" xfId="26102"/>
    <cellStyle name="Note 3 13 4" xfId="37022"/>
    <cellStyle name="Note 3 13 5" xfId="14069"/>
    <cellStyle name="Note 3 14" xfId="865"/>
    <cellStyle name="Note 3 14 2" xfId="7166"/>
    <cellStyle name="Note 3 14 2 2" xfId="30993"/>
    <cellStyle name="Note 3 14 2 3" xfId="42032"/>
    <cellStyle name="Note 3 14 2 4" xfId="19079"/>
    <cellStyle name="Note 3 14 3" xfId="24855"/>
    <cellStyle name="Note 3 14 4" xfId="27969"/>
    <cellStyle name="Note 3 14 5" xfId="12779"/>
    <cellStyle name="Note 3 15" xfId="3019"/>
    <cellStyle name="Note 3 15 2" xfId="9006"/>
    <cellStyle name="Note 3 15 2 2" xfId="32833"/>
    <cellStyle name="Note 3 15 2 3" xfId="43872"/>
    <cellStyle name="Note 3 15 2 4" xfId="20919"/>
    <cellStyle name="Note 3 15 3" xfId="26943"/>
    <cellStyle name="Note 3 15 4" xfId="37886"/>
    <cellStyle name="Note 3 15 5" xfId="14933"/>
    <cellStyle name="Note 3 16" xfId="1483"/>
    <cellStyle name="Note 3 16 2" xfId="7680"/>
    <cellStyle name="Note 3 16 2 2" xfId="31507"/>
    <cellStyle name="Note 3 16 2 3" xfId="42546"/>
    <cellStyle name="Note 3 16 2 4" xfId="19593"/>
    <cellStyle name="Note 3 16 3" xfId="25451"/>
    <cellStyle name="Note 3 16 4" xfId="36350"/>
    <cellStyle name="Note 3 16 5" xfId="13397"/>
    <cellStyle name="Note 3 17" xfId="1926"/>
    <cellStyle name="Note 3 17 2" xfId="8065"/>
    <cellStyle name="Note 3 17 2 2" xfId="31892"/>
    <cellStyle name="Note 3 17 2 3" xfId="42931"/>
    <cellStyle name="Note 3 17 2 4" xfId="19978"/>
    <cellStyle name="Note 3 17 3" xfId="25880"/>
    <cellStyle name="Note 3 17 4" xfId="36793"/>
    <cellStyle name="Note 3 17 5" xfId="13840"/>
    <cellStyle name="Note 3 18" xfId="2156"/>
    <cellStyle name="Note 3 18 2" xfId="8262"/>
    <cellStyle name="Note 3 18 2 2" xfId="32089"/>
    <cellStyle name="Note 3 18 2 3" xfId="43128"/>
    <cellStyle name="Note 3 18 2 4" xfId="20175"/>
    <cellStyle name="Note 3 18 3" xfId="26103"/>
    <cellStyle name="Note 3 18 4" xfId="37023"/>
    <cellStyle name="Note 3 18 5" xfId="14070"/>
    <cellStyle name="Note 3 19" xfId="915"/>
    <cellStyle name="Note 3 19 2" xfId="7209"/>
    <cellStyle name="Note 3 19 2 2" xfId="31036"/>
    <cellStyle name="Note 3 19 2 3" xfId="42075"/>
    <cellStyle name="Note 3 19 2 4" xfId="19122"/>
    <cellStyle name="Note 3 19 3" xfId="24903"/>
    <cellStyle name="Note 3 19 4" xfId="28941"/>
    <cellStyle name="Note 3 19 5" xfId="12829"/>
    <cellStyle name="Note 3 2" xfId="399"/>
    <cellStyle name="Note 3 2 10" xfId="3305"/>
    <cellStyle name="Note 3 2 10 2" xfId="9251"/>
    <cellStyle name="Note 3 2 10 2 2" xfId="33078"/>
    <cellStyle name="Note 3 2 10 2 3" xfId="44117"/>
    <cellStyle name="Note 3 2 10 2 4" xfId="21164"/>
    <cellStyle name="Note 3 2 10 3" xfId="27226"/>
    <cellStyle name="Note 3 2 10 4" xfId="38172"/>
    <cellStyle name="Note 3 2 10 5" xfId="15219"/>
    <cellStyle name="Note 3 2 11" xfId="3552"/>
    <cellStyle name="Note 3 2 11 2" xfId="9466"/>
    <cellStyle name="Note 3 2 11 2 2" xfId="33293"/>
    <cellStyle name="Note 3 2 11 2 3" xfId="44332"/>
    <cellStyle name="Note 3 2 11 2 4" xfId="21379"/>
    <cellStyle name="Note 3 2 11 3" xfId="27468"/>
    <cellStyle name="Note 3 2 11 4" xfId="38419"/>
    <cellStyle name="Note 3 2 11 5" xfId="15466"/>
    <cellStyle name="Note 3 2 12" xfId="3799"/>
    <cellStyle name="Note 3 2 12 2" xfId="9680"/>
    <cellStyle name="Note 3 2 12 2 2" xfId="33507"/>
    <cellStyle name="Note 3 2 12 2 3" xfId="44546"/>
    <cellStyle name="Note 3 2 12 2 4" xfId="21593"/>
    <cellStyle name="Note 3 2 12 3" xfId="27711"/>
    <cellStyle name="Note 3 2 12 4" xfId="38666"/>
    <cellStyle name="Note 3 2 12 5" xfId="15713"/>
    <cellStyle name="Note 3 2 13" xfId="4043"/>
    <cellStyle name="Note 3 2 13 2" xfId="9891"/>
    <cellStyle name="Note 3 2 13 2 2" xfId="33718"/>
    <cellStyle name="Note 3 2 13 2 3" xfId="44757"/>
    <cellStyle name="Note 3 2 13 2 4" xfId="21804"/>
    <cellStyle name="Note 3 2 13 3" xfId="27950"/>
    <cellStyle name="Note 3 2 13 4" xfId="38910"/>
    <cellStyle name="Note 3 2 13 5" xfId="15957"/>
    <cellStyle name="Note 3 2 14" xfId="4286"/>
    <cellStyle name="Note 3 2 14 2" xfId="10101"/>
    <cellStyle name="Note 3 2 14 2 2" xfId="33928"/>
    <cellStyle name="Note 3 2 14 2 3" xfId="44967"/>
    <cellStyle name="Note 3 2 14 2 4" xfId="22014"/>
    <cellStyle name="Note 3 2 14 3" xfId="28188"/>
    <cellStyle name="Note 3 2 14 4" xfId="39153"/>
    <cellStyle name="Note 3 2 14 5" xfId="16200"/>
    <cellStyle name="Note 3 2 15" xfId="2593"/>
    <cellStyle name="Note 3 2 15 2" xfId="8638"/>
    <cellStyle name="Note 3 2 15 2 2" xfId="32465"/>
    <cellStyle name="Note 3 2 15 2 3" xfId="43504"/>
    <cellStyle name="Note 3 2 15 2 4" xfId="20551"/>
    <cellStyle name="Note 3 2 15 3" xfId="26528"/>
    <cellStyle name="Note 3 2 15 4" xfId="37460"/>
    <cellStyle name="Note 3 2 15 5" xfId="14507"/>
    <cellStyle name="Note 3 2 16" xfId="4951"/>
    <cellStyle name="Note 3 2 16 2" xfId="10675"/>
    <cellStyle name="Note 3 2 16 2 2" xfId="34502"/>
    <cellStyle name="Note 3 2 16 2 3" xfId="45541"/>
    <cellStyle name="Note 3 2 16 2 4" xfId="22588"/>
    <cellStyle name="Note 3 2 16 3" xfId="28836"/>
    <cellStyle name="Note 3 2 16 4" xfId="39818"/>
    <cellStyle name="Note 3 2 16 5" xfId="16865"/>
    <cellStyle name="Note 3 2 17" xfId="5404"/>
    <cellStyle name="Note 3 2 17 2" xfId="11065"/>
    <cellStyle name="Note 3 2 17 2 2" xfId="34892"/>
    <cellStyle name="Note 3 2 17 2 3" xfId="45931"/>
    <cellStyle name="Note 3 2 17 2 4" xfId="22978"/>
    <cellStyle name="Note 3 2 17 3" xfId="29276"/>
    <cellStyle name="Note 3 2 17 4" xfId="40271"/>
    <cellStyle name="Note 3 2 17 5" xfId="17318"/>
    <cellStyle name="Note 3 2 18" xfId="5639"/>
    <cellStyle name="Note 3 2 18 2" xfId="11267"/>
    <cellStyle name="Note 3 2 18 2 2" xfId="35094"/>
    <cellStyle name="Note 3 2 18 2 3" xfId="46133"/>
    <cellStyle name="Note 3 2 18 2 4" xfId="23180"/>
    <cellStyle name="Note 3 2 18 3" xfId="29504"/>
    <cellStyle name="Note 3 2 18 4" xfId="40506"/>
    <cellStyle name="Note 3 2 18 5" xfId="17553"/>
    <cellStyle name="Note 3 2 19" xfId="6284"/>
    <cellStyle name="Note 3 2 19 2" xfId="11824"/>
    <cellStyle name="Note 3 2 19 2 2" xfId="35651"/>
    <cellStyle name="Note 3 2 19 2 3" xfId="46690"/>
    <cellStyle name="Note 3 2 19 2 4" xfId="23737"/>
    <cellStyle name="Note 3 2 19 3" xfId="30129"/>
    <cellStyle name="Note 3 2 19 4" xfId="41151"/>
    <cellStyle name="Note 3 2 19 5" xfId="18198"/>
    <cellStyle name="Note 3 2 2" xfId="441"/>
    <cellStyle name="Note 3 2 2 10" xfId="2197"/>
    <cellStyle name="Note 3 2 2 10 2" xfId="8298"/>
    <cellStyle name="Note 3 2 2 10 2 2" xfId="32125"/>
    <cellStyle name="Note 3 2 2 10 2 3" xfId="43164"/>
    <cellStyle name="Note 3 2 2 10 2 4" xfId="20211"/>
    <cellStyle name="Note 3 2 2 10 3" xfId="26143"/>
    <cellStyle name="Note 3 2 2 10 4" xfId="37064"/>
    <cellStyle name="Note 3 2 2 10 5" xfId="14111"/>
    <cellStyle name="Note 3 2 2 11" xfId="2411"/>
    <cellStyle name="Note 3 2 2 11 2" xfId="8484"/>
    <cellStyle name="Note 3 2 2 11 2 2" xfId="32311"/>
    <cellStyle name="Note 3 2 2 11 2 3" xfId="43350"/>
    <cellStyle name="Note 3 2 2 11 2 4" xfId="20397"/>
    <cellStyle name="Note 3 2 2 11 3" xfId="26351"/>
    <cellStyle name="Note 3 2 2 11 4" xfId="37278"/>
    <cellStyle name="Note 3 2 2 11 5" xfId="14325"/>
    <cellStyle name="Note 3 2 2 12" xfId="2634"/>
    <cellStyle name="Note 3 2 2 12 2" xfId="8674"/>
    <cellStyle name="Note 3 2 2 12 2 2" xfId="32501"/>
    <cellStyle name="Note 3 2 2 12 2 3" xfId="43540"/>
    <cellStyle name="Note 3 2 2 12 2 4" xfId="20587"/>
    <cellStyle name="Note 3 2 2 12 3" xfId="26569"/>
    <cellStyle name="Note 3 2 2 12 4" xfId="37501"/>
    <cellStyle name="Note 3 2 2 12 5" xfId="14548"/>
    <cellStyle name="Note 3 2 2 13" xfId="2835"/>
    <cellStyle name="Note 3 2 2 13 2" xfId="8848"/>
    <cellStyle name="Note 3 2 2 13 2 2" xfId="32675"/>
    <cellStyle name="Note 3 2 2 13 2 3" xfId="43714"/>
    <cellStyle name="Note 3 2 2 13 2 4" xfId="20761"/>
    <cellStyle name="Note 3 2 2 13 3" xfId="26764"/>
    <cellStyle name="Note 3 2 2 13 4" xfId="37702"/>
    <cellStyle name="Note 3 2 2 13 5" xfId="14749"/>
    <cellStyle name="Note 3 2 2 14" xfId="3103"/>
    <cellStyle name="Note 3 2 2 14 2" xfId="9077"/>
    <cellStyle name="Note 3 2 2 14 2 2" xfId="32904"/>
    <cellStyle name="Note 3 2 2 14 2 3" xfId="43943"/>
    <cellStyle name="Note 3 2 2 14 2 4" xfId="20990"/>
    <cellStyle name="Note 3 2 2 14 3" xfId="27027"/>
    <cellStyle name="Note 3 2 2 14 4" xfId="37970"/>
    <cellStyle name="Note 3 2 2 14 5" xfId="15017"/>
    <cellStyle name="Note 3 2 2 15" xfId="3347"/>
    <cellStyle name="Note 3 2 2 15 2" xfId="9289"/>
    <cellStyle name="Note 3 2 2 15 2 2" xfId="33116"/>
    <cellStyle name="Note 3 2 2 15 2 3" xfId="44155"/>
    <cellStyle name="Note 3 2 2 15 2 4" xfId="21202"/>
    <cellStyle name="Note 3 2 2 15 3" xfId="27268"/>
    <cellStyle name="Note 3 2 2 15 4" xfId="38214"/>
    <cellStyle name="Note 3 2 2 15 5" xfId="15261"/>
    <cellStyle name="Note 3 2 2 16" xfId="3592"/>
    <cellStyle name="Note 3 2 2 16 2" xfId="9502"/>
    <cellStyle name="Note 3 2 2 16 2 2" xfId="33329"/>
    <cellStyle name="Note 3 2 2 16 2 3" xfId="44368"/>
    <cellStyle name="Note 3 2 2 16 2 4" xfId="21415"/>
    <cellStyle name="Note 3 2 2 16 3" xfId="27508"/>
    <cellStyle name="Note 3 2 2 16 4" xfId="38459"/>
    <cellStyle name="Note 3 2 2 16 5" xfId="15506"/>
    <cellStyle name="Note 3 2 2 17" xfId="3840"/>
    <cellStyle name="Note 3 2 2 17 2" xfId="9716"/>
    <cellStyle name="Note 3 2 2 17 2 2" xfId="33543"/>
    <cellStyle name="Note 3 2 2 17 2 3" xfId="44582"/>
    <cellStyle name="Note 3 2 2 17 2 4" xfId="21629"/>
    <cellStyle name="Note 3 2 2 17 3" xfId="27752"/>
    <cellStyle name="Note 3 2 2 17 4" xfId="38707"/>
    <cellStyle name="Note 3 2 2 17 5" xfId="15754"/>
    <cellStyle name="Note 3 2 2 18" xfId="4084"/>
    <cellStyle name="Note 3 2 2 18 2" xfId="9927"/>
    <cellStyle name="Note 3 2 2 18 2 2" xfId="33754"/>
    <cellStyle name="Note 3 2 2 18 2 3" xfId="44793"/>
    <cellStyle name="Note 3 2 2 18 2 4" xfId="21840"/>
    <cellStyle name="Note 3 2 2 18 3" xfId="27991"/>
    <cellStyle name="Note 3 2 2 18 4" xfId="38951"/>
    <cellStyle name="Note 3 2 2 18 5" xfId="15998"/>
    <cellStyle name="Note 3 2 2 19" xfId="4326"/>
    <cellStyle name="Note 3 2 2 19 2" xfId="10137"/>
    <cellStyle name="Note 3 2 2 19 2 2" xfId="33964"/>
    <cellStyle name="Note 3 2 2 19 2 3" xfId="45003"/>
    <cellStyle name="Note 3 2 2 19 2 4" xfId="22050"/>
    <cellStyle name="Note 3 2 2 19 3" xfId="28228"/>
    <cellStyle name="Note 3 2 2 19 4" xfId="39193"/>
    <cellStyle name="Note 3 2 2 19 5" xfId="16240"/>
    <cellStyle name="Note 3 2 2 2" xfId="562"/>
    <cellStyle name="Note 3 2 2 2 10" xfId="2956"/>
    <cellStyle name="Note 3 2 2 2 10 2" xfId="8952"/>
    <cellStyle name="Note 3 2 2 2 10 2 2" xfId="32779"/>
    <cellStyle name="Note 3 2 2 2 10 2 3" xfId="43818"/>
    <cellStyle name="Note 3 2 2 2 10 2 4" xfId="20865"/>
    <cellStyle name="Note 3 2 2 2 10 3" xfId="26881"/>
    <cellStyle name="Note 3 2 2 2 10 4" xfId="37823"/>
    <cellStyle name="Note 3 2 2 2 10 5" xfId="14870"/>
    <cellStyle name="Note 3 2 2 2 11" xfId="3224"/>
    <cellStyle name="Note 3 2 2 2 11 2" xfId="9181"/>
    <cellStyle name="Note 3 2 2 2 11 2 2" xfId="33008"/>
    <cellStyle name="Note 3 2 2 2 11 2 3" xfId="44047"/>
    <cellStyle name="Note 3 2 2 2 11 2 4" xfId="21094"/>
    <cellStyle name="Note 3 2 2 2 11 3" xfId="27146"/>
    <cellStyle name="Note 3 2 2 2 11 4" xfId="38091"/>
    <cellStyle name="Note 3 2 2 2 11 5" xfId="15138"/>
    <cellStyle name="Note 3 2 2 2 12" xfId="3468"/>
    <cellStyle name="Note 3 2 2 2 12 2" xfId="9393"/>
    <cellStyle name="Note 3 2 2 2 12 2 2" xfId="33220"/>
    <cellStyle name="Note 3 2 2 2 12 2 3" xfId="44259"/>
    <cellStyle name="Note 3 2 2 2 12 2 4" xfId="21306"/>
    <cellStyle name="Note 3 2 2 2 12 3" xfId="27385"/>
    <cellStyle name="Note 3 2 2 2 12 4" xfId="38335"/>
    <cellStyle name="Note 3 2 2 2 12 5" xfId="15382"/>
    <cellStyle name="Note 3 2 2 2 13" xfId="3713"/>
    <cellStyle name="Note 3 2 2 2 13 2" xfId="9606"/>
    <cellStyle name="Note 3 2 2 2 13 2 2" xfId="33433"/>
    <cellStyle name="Note 3 2 2 2 13 2 3" xfId="44472"/>
    <cellStyle name="Note 3 2 2 2 13 2 4" xfId="21519"/>
    <cellStyle name="Note 3 2 2 2 13 3" xfId="27626"/>
    <cellStyle name="Note 3 2 2 2 13 4" xfId="38580"/>
    <cellStyle name="Note 3 2 2 2 13 5" xfId="15627"/>
    <cellStyle name="Note 3 2 2 2 14" xfId="3961"/>
    <cellStyle name="Note 3 2 2 2 14 2" xfId="9820"/>
    <cellStyle name="Note 3 2 2 2 14 2 2" xfId="33647"/>
    <cellStyle name="Note 3 2 2 2 14 2 3" xfId="44686"/>
    <cellStyle name="Note 3 2 2 2 14 2 4" xfId="21733"/>
    <cellStyle name="Note 3 2 2 2 14 3" xfId="27869"/>
    <cellStyle name="Note 3 2 2 2 14 4" xfId="38828"/>
    <cellStyle name="Note 3 2 2 2 14 5" xfId="15875"/>
    <cellStyle name="Note 3 2 2 2 15" xfId="4205"/>
    <cellStyle name="Note 3 2 2 2 15 2" xfId="10031"/>
    <cellStyle name="Note 3 2 2 2 15 2 2" xfId="33858"/>
    <cellStyle name="Note 3 2 2 2 15 2 3" xfId="44897"/>
    <cellStyle name="Note 3 2 2 2 15 2 4" xfId="21944"/>
    <cellStyle name="Note 3 2 2 2 15 3" xfId="28108"/>
    <cellStyle name="Note 3 2 2 2 15 4" xfId="39072"/>
    <cellStyle name="Note 3 2 2 2 15 5" xfId="16119"/>
    <cellStyle name="Note 3 2 2 2 16" xfId="4447"/>
    <cellStyle name="Note 3 2 2 2 16 2" xfId="10241"/>
    <cellStyle name="Note 3 2 2 2 16 2 2" xfId="34068"/>
    <cellStyle name="Note 3 2 2 2 16 2 3" xfId="45107"/>
    <cellStyle name="Note 3 2 2 2 16 2 4" xfId="22154"/>
    <cellStyle name="Note 3 2 2 2 16 3" xfId="28345"/>
    <cellStyle name="Note 3 2 2 2 16 4" xfId="39314"/>
    <cellStyle name="Note 3 2 2 2 16 5" xfId="16361"/>
    <cellStyle name="Note 3 2 2 2 17" xfId="4668"/>
    <cellStyle name="Note 3 2 2 2 17 2" xfId="10428"/>
    <cellStyle name="Note 3 2 2 2 17 2 2" xfId="34255"/>
    <cellStyle name="Note 3 2 2 2 17 2 3" xfId="45294"/>
    <cellStyle name="Note 3 2 2 2 17 2 4" xfId="22341"/>
    <cellStyle name="Note 3 2 2 2 17 3" xfId="28560"/>
    <cellStyle name="Note 3 2 2 2 17 4" xfId="39535"/>
    <cellStyle name="Note 3 2 2 2 17 5" xfId="16582"/>
    <cellStyle name="Note 3 2 2 2 18" xfId="4878"/>
    <cellStyle name="Note 3 2 2 2 18 2" xfId="10611"/>
    <cellStyle name="Note 3 2 2 2 18 2 2" xfId="34438"/>
    <cellStyle name="Note 3 2 2 2 18 2 3" xfId="45477"/>
    <cellStyle name="Note 3 2 2 2 18 2 4" xfId="22524"/>
    <cellStyle name="Note 3 2 2 2 18 3" xfId="28764"/>
    <cellStyle name="Note 3 2 2 2 18 4" xfId="39745"/>
    <cellStyle name="Note 3 2 2 2 18 5" xfId="16792"/>
    <cellStyle name="Note 3 2 2 2 19" xfId="5113"/>
    <cellStyle name="Note 3 2 2 2 19 2" xfId="10816"/>
    <cellStyle name="Note 3 2 2 2 19 2 2" xfId="34643"/>
    <cellStyle name="Note 3 2 2 2 19 2 3" xfId="45682"/>
    <cellStyle name="Note 3 2 2 2 19 2 4" xfId="22729"/>
    <cellStyle name="Note 3 2 2 2 19 3" xfId="28994"/>
    <cellStyle name="Note 3 2 2 2 19 4" xfId="39980"/>
    <cellStyle name="Note 3 2 2 2 19 5" xfId="17027"/>
    <cellStyle name="Note 3 2 2 2 2" xfId="1206"/>
    <cellStyle name="Note 3 2 2 2 2 2" xfId="7443"/>
    <cellStyle name="Note 3 2 2 2 2 2 2" xfId="31270"/>
    <cellStyle name="Note 3 2 2 2 2 2 3" xfId="42309"/>
    <cellStyle name="Note 3 2 2 2 2 2 4" xfId="19356"/>
    <cellStyle name="Note 3 2 2 2 2 3" xfId="25183"/>
    <cellStyle name="Note 3 2 2 2 2 4" xfId="24247"/>
    <cellStyle name="Note 3 2 2 2 2 5" xfId="13120"/>
    <cellStyle name="Note 3 2 2 2 20" xfId="5334"/>
    <cellStyle name="Note 3 2 2 2 20 2" xfId="11003"/>
    <cellStyle name="Note 3 2 2 2 20 2 2" xfId="34830"/>
    <cellStyle name="Note 3 2 2 2 20 2 3" xfId="45869"/>
    <cellStyle name="Note 3 2 2 2 20 2 4" xfId="22916"/>
    <cellStyle name="Note 3 2 2 2 20 3" xfId="29207"/>
    <cellStyle name="Note 3 2 2 2 20 4" xfId="40201"/>
    <cellStyle name="Note 3 2 2 2 20 5" xfId="17248"/>
    <cellStyle name="Note 3 2 2 2 21" xfId="5567"/>
    <cellStyle name="Note 3 2 2 2 21 2" xfId="11206"/>
    <cellStyle name="Note 3 2 2 2 21 2 2" xfId="35033"/>
    <cellStyle name="Note 3 2 2 2 21 2 3" xfId="46072"/>
    <cellStyle name="Note 3 2 2 2 21 2 4" xfId="23119"/>
    <cellStyle name="Note 3 2 2 2 21 3" xfId="29434"/>
    <cellStyle name="Note 3 2 2 2 21 4" xfId="40434"/>
    <cellStyle name="Note 3 2 2 2 21 5" xfId="17481"/>
    <cellStyle name="Note 3 2 2 2 22" xfId="5800"/>
    <cellStyle name="Note 3 2 2 2 22 2" xfId="11407"/>
    <cellStyle name="Note 3 2 2 2 22 2 2" xfId="35234"/>
    <cellStyle name="Note 3 2 2 2 22 2 3" xfId="46273"/>
    <cellStyle name="Note 3 2 2 2 22 2 4" xfId="23320"/>
    <cellStyle name="Note 3 2 2 2 22 3" xfId="29660"/>
    <cellStyle name="Note 3 2 2 2 22 4" xfId="40667"/>
    <cellStyle name="Note 3 2 2 2 22 5" xfId="17714"/>
    <cellStyle name="Note 3 2 2 2 23" xfId="6017"/>
    <cellStyle name="Note 3 2 2 2 23 2" xfId="11591"/>
    <cellStyle name="Note 3 2 2 2 23 2 2" xfId="35418"/>
    <cellStyle name="Note 3 2 2 2 23 2 3" xfId="46457"/>
    <cellStyle name="Note 3 2 2 2 23 2 4" xfId="23504"/>
    <cellStyle name="Note 3 2 2 2 23 3" xfId="29870"/>
    <cellStyle name="Note 3 2 2 2 23 4" xfId="40884"/>
    <cellStyle name="Note 3 2 2 2 23 5" xfId="17931"/>
    <cellStyle name="Note 3 2 2 2 24" xfId="6225"/>
    <cellStyle name="Note 3 2 2 2 24 2" xfId="11772"/>
    <cellStyle name="Note 3 2 2 2 24 2 2" xfId="35599"/>
    <cellStyle name="Note 3 2 2 2 24 2 3" xfId="46638"/>
    <cellStyle name="Note 3 2 2 2 24 2 4" xfId="23685"/>
    <cellStyle name="Note 3 2 2 2 24 3" xfId="30071"/>
    <cellStyle name="Note 3 2 2 2 24 4" xfId="41092"/>
    <cellStyle name="Note 3 2 2 2 24 5" xfId="18139"/>
    <cellStyle name="Note 3 2 2 2 25" xfId="6445"/>
    <cellStyle name="Note 3 2 2 2 25 2" xfId="11964"/>
    <cellStyle name="Note 3 2 2 2 25 2 2" xfId="35791"/>
    <cellStyle name="Note 3 2 2 2 25 2 3" xfId="46830"/>
    <cellStyle name="Note 3 2 2 2 25 2 4" xfId="23877"/>
    <cellStyle name="Note 3 2 2 2 25 3" xfId="30284"/>
    <cellStyle name="Note 3 2 2 2 25 4" xfId="41312"/>
    <cellStyle name="Note 3 2 2 2 25 5" xfId="18359"/>
    <cellStyle name="Note 3 2 2 2 26" xfId="6671"/>
    <cellStyle name="Note 3 2 2 2 26 2" xfId="12157"/>
    <cellStyle name="Note 3 2 2 2 26 2 2" xfId="35984"/>
    <cellStyle name="Note 3 2 2 2 26 2 3" xfId="47023"/>
    <cellStyle name="Note 3 2 2 2 26 2 4" xfId="24070"/>
    <cellStyle name="Note 3 2 2 2 26 3" xfId="30501"/>
    <cellStyle name="Note 3 2 2 2 26 4" xfId="41538"/>
    <cellStyle name="Note 3 2 2 2 26 5" xfId="18585"/>
    <cellStyle name="Note 3 2 2 2 27" xfId="785"/>
    <cellStyle name="Note 3 2 2 2 27 2" xfId="7092"/>
    <cellStyle name="Note 3 2 2 2 27 2 2" xfId="30919"/>
    <cellStyle name="Note 3 2 2 2 27 2 3" xfId="41958"/>
    <cellStyle name="Note 3 2 2 2 27 2 4" xfId="19005"/>
    <cellStyle name="Note 3 2 2 2 27 3" xfId="24776"/>
    <cellStyle name="Note 3 2 2 2 27 4" xfId="24872"/>
    <cellStyle name="Note 3 2 2 2 27 5" xfId="12699"/>
    <cellStyle name="Note 3 2 2 2 28" xfId="6875"/>
    <cellStyle name="Note 3 2 2 2 28 2" xfId="30702"/>
    <cellStyle name="Note 3 2 2 2 28 3" xfId="41741"/>
    <cellStyle name="Note 3 2 2 2 28 4" xfId="18788"/>
    <cellStyle name="Note 3 2 2 2 29" xfId="24554"/>
    <cellStyle name="Note 3 2 2 2 3" xfId="1419"/>
    <cellStyle name="Note 3 2 2 2 3 2" xfId="7628"/>
    <cellStyle name="Note 3 2 2 2 3 2 2" xfId="31455"/>
    <cellStyle name="Note 3 2 2 2 3 2 3" xfId="42494"/>
    <cellStyle name="Note 3 2 2 2 3 2 4" xfId="19541"/>
    <cellStyle name="Note 3 2 2 2 3 3" xfId="25389"/>
    <cellStyle name="Note 3 2 2 2 3 4" xfId="36286"/>
    <cellStyle name="Note 3 2 2 2 3 5" xfId="13333"/>
    <cellStyle name="Note 3 2 2 2 30" xfId="26520"/>
    <cellStyle name="Note 3 2 2 2 31" xfId="12476"/>
    <cellStyle name="Note 3 2 2 2 4" xfId="1651"/>
    <cellStyle name="Note 3 2 2 2 4 2" xfId="7826"/>
    <cellStyle name="Note 3 2 2 2 4 2 2" xfId="31653"/>
    <cellStyle name="Note 3 2 2 2 4 2 3" xfId="42692"/>
    <cellStyle name="Note 3 2 2 2 4 2 4" xfId="19739"/>
    <cellStyle name="Note 3 2 2 2 4 3" xfId="25613"/>
    <cellStyle name="Note 3 2 2 2 4 4" xfId="36518"/>
    <cellStyle name="Note 3 2 2 2 4 5" xfId="13565"/>
    <cellStyle name="Note 3 2 2 2 5" xfId="1862"/>
    <cellStyle name="Note 3 2 2 2 5 2" xfId="8010"/>
    <cellStyle name="Note 3 2 2 2 5 2 2" xfId="31837"/>
    <cellStyle name="Note 3 2 2 2 5 2 3" xfId="42876"/>
    <cellStyle name="Note 3 2 2 2 5 2 4" xfId="19923"/>
    <cellStyle name="Note 3 2 2 2 5 3" xfId="25817"/>
    <cellStyle name="Note 3 2 2 2 5 4" xfId="36729"/>
    <cellStyle name="Note 3 2 2 2 5 5" xfId="13776"/>
    <cellStyle name="Note 3 2 2 2 6" xfId="2093"/>
    <cellStyle name="Note 3 2 2 2 6 2" xfId="8211"/>
    <cellStyle name="Note 3 2 2 2 6 2 2" xfId="32038"/>
    <cellStyle name="Note 3 2 2 2 6 2 3" xfId="43077"/>
    <cellStyle name="Note 3 2 2 2 6 2 4" xfId="20124"/>
    <cellStyle name="Note 3 2 2 2 6 3" xfId="26042"/>
    <cellStyle name="Note 3 2 2 2 6 4" xfId="36960"/>
    <cellStyle name="Note 3 2 2 2 6 5" xfId="14007"/>
    <cellStyle name="Note 3 2 2 2 7" xfId="2318"/>
    <cellStyle name="Note 3 2 2 2 7 2" xfId="8402"/>
    <cellStyle name="Note 3 2 2 2 7 2 2" xfId="32229"/>
    <cellStyle name="Note 3 2 2 2 7 2 3" xfId="43268"/>
    <cellStyle name="Note 3 2 2 2 7 2 4" xfId="20315"/>
    <cellStyle name="Note 3 2 2 2 7 3" xfId="26259"/>
    <cellStyle name="Note 3 2 2 2 7 4" xfId="37185"/>
    <cellStyle name="Note 3 2 2 2 7 5" xfId="14232"/>
    <cellStyle name="Note 3 2 2 2 8" xfId="2532"/>
    <cellStyle name="Note 3 2 2 2 8 2" xfId="8588"/>
    <cellStyle name="Note 3 2 2 2 8 2 2" xfId="32415"/>
    <cellStyle name="Note 3 2 2 2 8 2 3" xfId="43454"/>
    <cellStyle name="Note 3 2 2 2 8 2 4" xfId="20501"/>
    <cellStyle name="Note 3 2 2 2 8 3" xfId="26468"/>
    <cellStyle name="Note 3 2 2 2 8 4" xfId="37399"/>
    <cellStyle name="Note 3 2 2 2 8 5" xfId="14446"/>
    <cellStyle name="Note 3 2 2 2 9" xfId="2750"/>
    <cellStyle name="Note 3 2 2 2 9 2" xfId="8772"/>
    <cellStyle name="Note 3 2 2 2 9 2 2" xfId="32599"/>
    <cellStyle name="Note 3 2 2 2 9 2 3" xfId="43638"/>
    <cellStyle name="Note 3 2 2 2 9 2 4" xfId="20685"/>
    <cellStyle name="Note 3 2 2 2 9 3" xfId="26680"/>
    <cellStyle name="Note 3 2 2 2 9 4" xfId="37617"/>
    <cellStyle name="Note 3 2 2 2 9 5" xfId="14664"/>
    <cellStyle name="Note 3 2 2 20" xfId="4547"/>
    <cellStyle name="Note 3 2 2 20 2" xfId="10324"/>
    <cellStyle name="Note 3 2 2 20 2 2" xfId="34151"/>
    <cellStyle name="Note 3 2 2 20 2 3" xfId="45190"/>
    <cellStyle name="Note 3 2 2 20 2 4" xfId="22237"/>
    <cellStyle name="Note 3 2 2 20 3" xfId="28443"/>
    <cellStyle name="Note 3 2 2 20 4" xfId="39414"/>
    <cellStyle name="Note 3 2 2 20 5" xfId="16461"/>
    <cellStyle name="Note 3 2 2 21" xfId="4757"/>
    <cellStyle name="Note 3 2 2 21 2" xfId="10507"/>
    <cellStyle name="Note 3 2 2 21 2 2" xfId="34334"/>
    <cellStyle name="Note 3 2 2 21 2 3" xfId="45373"/>
    <cellStyle name="Note 3 2 2 21 2 4" xfId="22420"/>
    <cellStyle name="Note 3 2 2 21 3" xfId="28647"/>
    <cellStyle name="Note 3 2 2 21 4" xfId="39624"/>
    <cellStyle name="Note 3 2 2 21 5" xfId="16671"/>
    <cellStyle name="Note 3 2 2 22" xfId="4992"/>
    <cellStyle name="Note 3 2 2 22 2" xfId="10712"/>
    <cellStyle name="Note 3 2 2 22 2 2" xfId="34539"/>
    <cellStyle name="Note 3 2 2 22 2 3" xfId="45578"/>
    <cellStyle name="Note 3 2 2 22 2 4" xfId="22625"/>
    <cellStyle name="Note 3 2 2 22 3" xfId="28876"/>
    <cellStyle name="Note 3 2 2 22 4" xfId="39859"/>
    <cellStyle name="Note 3 2 2 22 5" xfId="16906"/>
    <cellStyle name="Note 3 2 2 23" xfId="5213"/>
    <cellStyle name="Note 3 2 2 23 2" xfId="10899"/>
    <cellStyle name="Note 3 2 2 23 2 2" xfId="34726"/>
    <cellStyle name="Note 3 2 2 23 2 3" xfId="45765"/>
    <cellStyle name="Note 3 2 2 23 2 4" xfId="22812"/>
    <cellStyle name="Note 3 2 2 23 3" xfId="29090"/>
    <cellStyle name="Note 3 2 2 23 4" xfId="40080"/>
    <cellStyle name="Note 3 2 2 23 5" xfId="17127"/>
    <cellStyle name="Note 3 2 2 24" xfId="5446"/>
    <cellStyle name="Note 3 2 2 24 2" xfId="11102"/>
    <cellStyle name="Note 3 2 2 24 2 2" xfId="34929"/>
    <cellStyle name="Note 3 2 2 24 2 3" xfId="45968"/>
    <cellStyle name="Note 3 2 2 24 2 4" xfId="23015"/>
    <cellStyle name="Note 3 2 2 24 3" xfId="29317"/>
    <cellStyle name="Note 3 2 2 24 4" xfId="40313"/>
    <cellStyle name="Note 3 2 2 24 5" xfId="17360"/>
    <cellStyle name="Note 3 2 2 25" xfId="5679"/>
    <cellStyle name="Note 3 2 2 25 2" xfId="11303"/>
    <cellStyle name="Note 3 2 2 25 2 2" xfId="35130"/>
    <cellStyle name="Note 3 2 2 25 2 3" xfId="46169"/>
    <cellStyle name="Note 3 2 2 25 2 4" xfId="23216"/>
    <cellStyle name="Note 3 2 2 25 3" xfId="29543"/>
    <cellStyle name="Note 3 2 2 25 4" xfId="40546"/>
    <cellStyle name="Note 3 2 2 25 5" xfId="17593"/>
    <cellStyle name="Note 3 2 2 26" xfId="5896"/>
    <cellStyle name="Note 3 2 2 26 2" xfId="11487"/>
    <cellStyle name="Note 3 2 2 26 2 2" xfId="35314"/>
    <cellStyle name="Note 3 2 2 26 2 3" xfId="46353"/>
    <cellStyle name="Note 3 2 2 26 2 4" xfId="23400"/>
    <cellStyle name="Note 3 2 2 26 3" xfId="29754"/>
    <cellStyle name="Note 3 2 2 26 4" xfId="40763"/>
    <cellStyle name="Note 3 2 2 26 5" xfId="17810"/>
    <cellStyle name="Note 3 2 2 27" xfId="6104"/>
    <cellStyle name="Note 3 2 2 27 2" xfId="11668"/>
    <cellStyle name="Note 3 2 2 27 2 2" xfId="35495"/>
    <cellStyle name="Note 3 2 2 27 2 3" xfId="46534"/>
    <cellStyle name="Note 3 2 2 27 2 4" xfId="23581"/>
    <cellStyle name="Note 3 2 2 27 3" xfId="29955"/>
    <cellStyle name="Note 3 2 2 27 4" xfId="40971"/>
    <cellStyle name="Note 3 2 2 27 5" xfId="18018"/>
    <cellStyle name="Note 3 2 2 28" xfId="6324"/>
    <cellStyle name="Note 3 2 2 28 2" xfId="11860"/>
    <cellStyle name="Note 3 2 2 28 2 2" xfId="35687"/>
    <cellStyle name="Note 3 2 2 28 2 3" xfId="46726"/>
    <cellStyle name="Note 3 2 2 28 2 4" xfId="23773"/>
    <cellStyle name="Note 3 2 2 28 3" xfId="30168"/>
    <cellStyle name="Note 3 2 2 28 4" xfId="41191"/>
    <cellStyle name="Note 3 2 2 28 5" xfId="18238"/>
    <cellStyle name="Note 3 2 2 29" xfId="6559"/>
    <cellStyle name="Note 3 2 2 29 2" xfId="12062"/>
    <cellStyle name="Note 3 2 2 29 2 2" xfId="35889"/>
    <cellStyle name="Note 3 2 2 29 2 3" xfId="46928"/>
    <cellStyle name="Note 3 2 2 29 2 4" xfId="23975"/>
    <cellStyle name="Note 3 2 2 29 3" xfId="30394"/>
    <cellStyle name="Note 3 2 2 29 4" xfId="41426"/>
    <cellStyle name="Note 3 2 2 29 5" xfId="18473"/>
    <cellStyle name="Note 3 2 2 3" xfId="607"/>
    <cellStyle name="Note 3 2 2 3 10" xfId="3001"/>
    <cellStyle name="Note 3 2 2 3 10 2" xfId="8992"/>
    <cellStyle name="Note 3 2 2 3 10 2 2" xfId="32819"/>
    <cellStyle name="Note 3 2 2 3 10 2 3" xfId="43858"/>
    <cellStyle name="Note 3 2 2 3 10 2 4" xfId="20905"/>
    <cellStyle name="Note 3 2 2 3 10 3" xfId="26925"/>
    <cellStyle name="Note 3 2 2 3 10 4" xfId="37868"/>
    <cellStyle name="Note 3 2 2 3 10 5" xfId="14915"/>
    <cellStyle name="Note 3 2 2 3 11" xfId="3269"/>
    <cellStyle name="Note 3 2 2 3 11 2" xfId="9221"/>
    <cellStyle name="Note 3 2 2 3 11 2 2" xfId="33048"/>
    <cellStyle name="Note 3 2 2 3 11 2 3" xfId="44087"/>
    <cellStyle name="Note 3 2 2 3 11 2 4" xfId="21134"/>
    <cellStyle name="Note 3 2 2 3 11 3" xfId="27190"/>
    <cellStyle name="Note 3 2 2 3 11 4" xfId="38136"/>
    <cellStyle name="Note 3 2 2 3 11 5" xfId="15183"/>
    <cellStyle name="Note 3 2 2 3 12" xfId="3513"/>
    <cellStyle name="Note 3 2 2 3 12 2" xfId="9433"/>
    <cellStyle name="Note 3 2 2 3 12 2 2" xfId="33260"/>
    <cellStyle name="Note 3 2 2 3 12 2 3" xfId="44299"/>
    <cellStyle name="Note 3 2 2 3 12 2 4" xfId="21346"/>
    <cellStyle name="Note 3 2 2 3 12 3" xfId="27429"/>
    <cellStyle name="Note 3 2 2 3 12 4" xfId="38380"/>
    <cellStyle name="Note 3 2 2 3 12 5" xfId="15427"/>
    <cellStyle name="Note 3 2 2 3 13" xfId="3758"/>
    <cellStyle name="Note 3 2 2 3 13 2" xfId="9646"/>
    <cellStyle name="Note 3 2 2 3 13 2 2" xfId="33473"/>
    <cellStyle name="Note 3 2 2 3 13 2 3" xfId="44512"/>
    <cellStyle name="Note 3 2 2 3 13 2 4" xfId="21559"/>
    <cellStyle name="Note 3 2 2 3 13 3" xfId="27670"/>
    <cellStyle name="Note 3 2 2 3 13 4" xfId="38625"/>
    <cellStyle name="Note 3 2 2 3 13 5" xfId="15672"/>
    <cellStyle name="Note 3 2 2 3 14" xfId="4006"/>
    <cellStyle name="Note 3 2 2 3 14 2" xfId="9860"/>
    <cellStyle name="Note 3 2 2 3 14 2 2" xfId="33687"/>
    <cellStyle name="Note 3 2 2 3 14 2 3" xfId="44726"/>
    <cellStyle name="Note 3 2 2 3 14 2 4" xfId="21773"/>
    <cellStyle name="Note 3 2 2 3 14 3" xfId="27913"/>
    <cellStyle name="Note 3 2 2 3 14 4" xfId="38873"/>
    <cellStyle name="Note 3 2 2 3 14 5" xfId="15920"/>
    <cellStyle name="Note 3 2 2 3 15" xfId="4250"/>
    <cellStyle name="Note 3 2 2 3 15 2" xfId="10071"/>
    <cellStyle name="Note 3 2 2 3 15 2 2" xfId="33898"/>
    <cellStyle name="Note 3 2 2 3 15 2 3" xfId="44937"/>
    <cellStyle name="Note 3 2 2 3 15 2 4" xfId="21984"/>
    <cellStyle name="Note 3 2 2 3 15 3" xfId="28152"/>
    <cellStyle name="Note 3 2 2 3 15 4" xfId="39117"/>
    <cellStyle name="Note 3 2 2 3 15 5" xfId="16164"/>
    <cellStyle name="Note 3 2 2 3 16" xfId="4492"/>
    <cellStyle name="Note 3 2 2 3 16 2" xfId="10281"/>
    <cellStyle name="Note 3 2 2 3 16 2 2" xfId="34108"/>
    <cellStyle name="Note 3 2 2 3 16 2 3" xfId="45147"/>
    <cellStyle name="Note 3 2 2 3 16 2 4" xfId="22194"/>
    <cellStyle name="Note 3 2 2 3 16 3" xfId="28389"/>
    <cellStyle name="Note 3 2 2 3 16 4" xfId="39359"/>
    <cellStyle name="Note 3 2 2 3 16 5" xfId="16406"/>
    <cellStyle name="Note 3 2 2 3 17" xfId="4713"/>
    <cellStyle name="Note 3 2 2 3 17 2" xfId="10468"/>
    <cellStyle name="Note 3 2 2 3 17 2 2" xfId="34295"/>
    <cellStyle name="Note 3 2 2 3 17 2 3" xfId="45334"/>
    <cellStyle name="Note 3 2 2 3 17 2 4" xfId="22381"/>
    <cellStyle name="Note 3 2 2 3 17 3" xfId="28604"/>
    <cellStyle name="Note 3 2 2 3 17 4" xfId="39580"/>
    <cellStyle name="Note 3 2 2 3 17 5" xfId="16627"/>
    <cellStyle name="Note 3 2 2 3 18" xfId="4923"/>
    <cellStyle name="Note 3 2 2 3 18 2" xfId="10651"/>
    <cellStyle name="Note 3 2 2 3 18 2 2" xfId="34478"/>
    <cellStyle name="Note 3 2 2 3 18 2 3" xfId="45517"/>
    <cellStyle name="Note 3 2 2 3 18 2 4" xfId="22564"/>
    <cellStyle name="Note 3 2 2 3 18 3" xfId="28808"/>
    <cellStyle name="Note 3 2 2 3 18 4" xfId="39790"/>
    <cellStyle name="Note 3 2 2 3 18 5" xfId="16837"/>
    <cellStyle name="Note 3 2 2 3 19" xfId="5158"/>
    <cellStyle name="Note 3 2 2 3 19 2" xfId="10856"/>
    <cellStyle name="Note 3 2 2 3 19 2 2" xfId="34683"/>
    <cellStyle name="Note 3 2 2 3 19 2 3" xfId="45722"/>
    <cellStyle name="Note 3 2 2 3 19 2 4" xfId="22769"/>
    <cellStyle name="Note 3 2 2 3 19 3" xfId="29038"/>
    <cellStyle name="Note 3 2 2 3 19 4" xfId="40025"/>
    <cellStyle name="Note 3 2 2 3 19 5" xfId="17072"/>
    <cellStyle name="Note 3 2 2 3 2" xfId="1251"/>
    <cellStyle name="Note 3 2 2 3 2 2" xfId="7483"/>
    <cellStyle name="Note 3 2 2 3 2 2 2" xfId="31310"/>
    <cellStyle name="Note 3 2 2 3 2 2 3" xfId="42349"/>
    <cellStyle name="Note 3 2 2 3 2 2 4" xfId="19396"/>
    <cellStyle name="Note 3 2 2 3 2 3" xfId="25227"/>
    <cellStyle name="Note 3 2 2 3 2 4" xfId="36118"/>
    <cellStyle name="Note 3 2 2 3 2 5" xfId="13165"/>
    <cellStyle name="Note 3 2 2 3 20" xfId="5379"/>
    <cellStyle name="Note 3 2 2 3 20 2" xfId="11043"/>
    <cellStyle name="Note 3 2 2 3 20 2 2" xfId="34870"/>
    <cellStyle name="Note 3 2 2 3 20 2 3" xfId="45909"/>
    <cellStyle name="Note 3 2 2 3 20 2 4" xfId="22956"/>
    <cellStyle name="Note 3 2 2 3 20 3" xfId="29251"/>
    <cellStyle name="Note 3 2 2 3 20 4" xfId="40246"/>
    <cellStyle name="Note 3 2 2 3 20 5" xfId="17293"/>
    <cellStyle name="Note 3 2 2 3 21" xfId="5612"/>
    <cellStyle name="Note 3 2 2 3 21 2" xfId="11246"/>
    <cellStyle name="Note 3 2 2 3 21 2 2" xfId="35073"/>
    <cellStyle name="Note 3 2 2 3 21 2 3" xfId="46112"/>
    <cellStyle name="Note 3 2 2 3 21 2 4" xfId="23159"/>
    <cellStyle name="Note 3 2 2 3 21 3" xfId="29478"/>
    <cellStyle name="Note 3 2 2 3 21 4" xfId="40479"/>
    <cellStyle name="Note 3 2 2 3 21 5" xfId="17526"/>
    <cellStyle name="Note 3 2 2 3 22" xfId="5845"/>
    <cellStyle name="Note 3 2 2 3 22 2" xfId="11447"/>
    <cellStyle name="Note 3 2 2 3 22 2 2" xfId="35274"/>
    <cellStyle name="Note 3 2 2 3 22 2 3" xfId="46313"/>
    <cellStyle name="Note 3 2 2 3 22 2 4" xfId="23360"/>
    <cellStyle name="Note 3 2 2 3 22 3" xfId="29704"/>
    <cellStyle name="Note 3 2 2 3 22 4" xfId="40712"/>
    <cellStyle name="Note 3 2 2 3 22 5" xfId="17759"/>
    <cellStyle name="Note 3 2 2 3 23" xfId="6062"/>
    <cellStyle name="Note 3 2 2 3 23 2" xfId="11631"/>
    <cellStyle name="Note 3 2 2 3 23 2 2" xfId="35458"/>
    <cellStyle name="Note 3 2 2 3 23 2 3" xfId="46497"/>
    <cellStyle name="Note 3 2 2 3 23 2 4" xfId="23544"/>
    <cellStyle name="Note 3 2 2 3 23 3" xfId="29914"/>
    <cellStyle name="Note 3 2 2 3 23 4" xfId="40929"/>
    <cellStyle name="Note 3 2 2 3 23 5" xfId="17976"/>
    <cellStyle name="Note 3 2 2 3 24" xfId="6270"/>
    <cellStyle name="Note 3 2 2 3 24 2" xfId="11812"/>
    <cellStyle name="Note 3 2 2 3 24 2 2" xfId="35639"/>
    <cellStyle name="Note 3 2 2 3 24 2 3" xfId="46678"/>
    <cellStyle name="Note 3 2 2 3 24 2 4" xfId="23725"/>
    <cellStyle name="Note 3 2 2 3 24 3" xfId="30115"/>
    <cellStyle name="Note 3 2 2 3 24 4" xfId="41137"/>
    <cellStyle name="Note 3 2 2 3 24 5" xfId="18184"/>
    <cellStyle name="Note 3 2 2 3 25" xfId="6490"/>
    <cellStyle name="Note 3 2 2 3 25 2" xfId="12004"/>
    <cellStyle name="Note 3 2 2 3 25 2 2" xfId="35831"/>
    <cellStyle name="Note 3 2 2 3 25 2 3" xfId="46870"/>
    <cellStyle name="Note 3 2 2 3 25 2 4" xfId="23917"/>
    <cellStyle name="Note 3 2 2 3 25 3" xfId="30328"/>
    <cellStyle name="Note 3 2 2 3 25 4" xfId="41357"/>
    <cellStyle name="Note 3 2 2 3 25 5" xfId="18404"/>
    <cellStyle name="Note 3 2 2 3 26" xfId="6716"/>
    <cellStyle name="Note 3 2 2 3 26 2" xfId="12197"/>
    <cellStyle name="Note 3 2 2 3 26 2 2" xfId="36024"/>
    <cellStyle name="Note 3 2 2 3 26 2 3" xfId="47063"/>
    <cellStyle name="Note 3 2 2 3 26 2 4" xfId="24110"/>
    <cellStyle name="Note 3 2 2 3 26 3" xfId="30545"/>
    <cellStyle name="Note 3 2 2 3 26 4" xfId="41583"/>
    <cellStyle name="Note 3 2 2 3 26 5" xfId="18630"/>
    <cellStyle name="Note 3 2 2 3 27" xfId="825"/>
    <cellStyle name="Note 3 2 2 3 27 2" xfId="7132"/>
    <cellStyle name="Note 3 2 2 3 27 2 2" xfId="30959"/>
    <cellStyle name="Note 3 2 2 3 27 2 3" xfId="41998"/>
    <cellStyle name="Note 3 2 2 3 27 2 4" xfId="19045"/>
    <cellStyle name="Note 3 2 2 3 27 3" xfId="24816"/>
    <cellStyle name="Note 3 2 2 3 27 4" xfId="26903"/>
    <cellStyle name="Note 3 2 2 3 27 5" xfId="12739"/>
    <cellStyle name="Note 3 2 2 3 28" xfId="6915"/>
    <cellStyle name="Note 3 2 2 3 28 2" xfId="30742"/>
    <cellStyle name="Note 3 2 2 3 28 3" xfId="41781"/>
    <cellStyle name="Note 3 2 2 3 28 4" xfId="18828"/>
    <cellStyle name="Note 3 2 2 3 29" xfId="24598"/>
    <cellStyle name="Note 3 2 2 3 3" xfId="1464"/>
    <cellStyle name="Note 3 2 2 3 3 2" xfId="7668"/>
    <cellStyle name="Note 3 2 2 3 3 2 2" xfId="31495"/>
    <cellStyle name="Note 3 2 2 3 3 2 3" xfId="42534"/>
    <cellStyle name="Note 3 2 2 3 3 2 4" xfId="19581"/>
    <cellStyle name="Note 3 2 2 3 3 3" xfId="25433"/>
    <cellStyle name="Note 3 2 2 3 3 4" xfId="36331"/>
    <cellStyle name="Note 3 2 2 3 3 5" xfId="13378"/>
    <cellStyle name="Note 3 2 2 3 30" xfId="30036"/>
    <cellStyle name="Note 3 2 2 3 31" xfId="12521"/>
    <cellStyle name="Note 3 2 2 3 4" xfId="1696"/>
    <cellStyle name="Note 3 2 2 3 4 2" xfId="7866"/>
    <cellStyle name="Note 3 2 2 3 4 2 2" xfId="31693"/>
    <cellStyle name="Note 3 2 2 3 4 2 3" xfId="42732"/>
    <cellStyle name="Note 3 2 2 3 4 2 4" xfId="19779"/>
    <cellStyle name="Note 3 2 2 3 4 3" xfId="25657"/>
    <cellStyle name="Note 3 2 2 3 4 4" xfId="36563"/>
    <cellStyle name="Note 3 2 2 3 4 5" xfId="13610"/>
    <cellStyle name="Note 3 2 2 3 5" xfId="1907"/>
    <cellStyle name="Note 3 2 2 3 5 2" xfId="8050"/>
    <cellStyle name="Note 3 2 2 3 5 2 2" xfId="31877"/>
    <cellStyle name="Note 3 2 2 3 5 2 3" xfId="42916"/>
    <cellStyle name="Note 3 2 2 3 5 2 4" xfId="19963"/>
    <cellStyle name="Note 3 2 2 3 5 3" xfId="25861"/>
    <cellStyle name="Note 3 2 2 3 5 4" xfId="36774"/>
    <cellStyle name="Note 3 2 2 3 5 5" xfId="13821"/>
    <cellStyle name="Note 3 2 2 3 6" xfId="2138"/>
    <cellStyle name="Note 3 2 2 3 6 2" xfId="8251"/>
    <cellStyle name="Note 3 2 2 3 6 2 2" xfId="32078"/>
    <cellStyle name="Note 3 2 2 3 6 2 3" xfId="43117"/>
    <cellStyle name="Note 3 2 2 3 6 2 4" xfId="20164"/>
    <cellStyle name="Note 3 2 2 3 6 3" xfId="26086"/>
    <cellStyle name="Note 3 2 2 3 6 4" xfId="37005"/>
    <cellStyle name="Note 3 2 2 3 6 5" xfId="14052"/>
    <cellStyle name="Note 3 2 2 3 7" xfId="2363"/>
    <cellStyle name="Note 3 2 2 3 7 2" xfId="8442"/>
    <cellStyle name="Note 3 2 2 3 7 2 2" xfId="32269"/>
    <cellStyle name="Note 3 2 2 3 7 2 3" xfId="43308"/>
    <cellStyle name="Note 3 2 2 3 7 2 4" xfId="20355"/>
    <cellStyle name="Note 3 2 2 3 7 3" xfId="26303"/>
    <cellStyle name="Note 3 2 2 3 7 4" xfId="37230"/>
    <cellStyle name="Note 3 2 2 3 7 5" xfId="14277"/>
    <cellStyle name="Note 3 2 2 3 8" xfId="2577"/>
    <cellStyle name="Note 3 2 2 3 8 2" xfId="8628"/>
    <cellStyle name="Note 3 2 2 3 8 2 2" xfId="32455"/>
    <cellStyle name="Note 3 2 2 3 8 2 3" xfId="43494"/>
    <cellStyle name="Note 3 2 2 3 8 2 4" xfId="20541"/>
    <cellStyle name="Note 3 2 2 3 8 3" xfId="26512"/>
    <cellStyle name="Note 3 2 2 3 8 4" xfId="37444"/>
    <cellStyle name="Note 3 2 2 3 8 5" xfId="14491"/>
    <cellStyle name="Note 3 2 2 3 9" xfId="2795"/>
    <cellStyle name="Note 3 2 2 3 9 2" xfId="8812"/>
    <cellStyle name="Note 3 2 2 3 9 2 2" xfId="32639"/>
    <cellStyle name="Note 3 2 2 3 9 2 3" xfId="43678"/>
    <cellStyle name="Note 3 2 2 3 9 2 4" xfId="20725"/>
    <cellStyle name="Note 3 2 2 3 9 3" xfId="26724"/>
    <cellStyle name="Note 3 2 2 3 9 4" xfId="37662"/>
    <cellStyle name="Note 3 2 2 3 9 5" xfId="14709"/>
    <cellStyle name="Note 3 2 2 30" xfId="6760"/>
    <cellStyle name="Note 3 2 2 30 2" xfId="12233"/>
    <cellStyle name="Note 3 2 2 30 2 2" xfId="36060"/>
    <cellStyle name="Note 3 2 2 30 2 3" xfId="47099"/>
    <cellStyle name="Note 3 2 2 30 2 4" xfId="24146"/>
    <cellStyle name="Note 3 2 2 30 3" xfId="30588"/>
    <cellStyle name="Note 3 2 2 30 4" xfId="41627"/>
    <cellStyle name="Note 3 2 2 30 5" xfId="18674"/>
    <cellStyle name="Note 3 2 2 31" xfId="6805"/>
    <cellStyle name="Note 3 2 2 31 2" xfId="12273"/>
    <cellStyle name="Note 3 2 2 31 2 2" xfId="36100"/>
    <cellStyle name="Note 3 2 2 31 2 3" xfId="47139"/>
    <cellStyle name="Note 3 2 2 31 2 4" xfId="24186"/>
    <cellStyle name="Note 3 2 2 31 3" xfId="30632"/>
    <cellStyle name="Note 3 2 2 31 4" xfId="41672"/>
    <cellStyle name="Note 3 2 2 31 5" xfId="18719"/>
    <cellStyle name="Note 3 2 2 32" xfId="681"/>
    <cellStyle name="Note 3 2 2 32 2" xfId="6988"/>
    <cellStyle name="Note 3 2 2 32 2 2" xfId="30815"/>
    <cellStyle name="Note 3 2 2 32 2 3" xfId="41854"/>
    <cellStyle name="Note 3 2 2 32 2 4" xfId="18901"/>
    <cellStyle name="Note 3 2 2 32 3" xfId="24672"/>
    <cellStyle name="Note 3 2 2 32 4" xfId="25820"/>
    <cellStyle name="Note 3 2 2 32 5" xfId="12595"/>
    <cellStyle name="Note 3 2 2 33" xfId="24437"/>
    <cellStyle name="Note 3 2 2 34" xfId="26941"/>
    <cellStyle name="Note 3 2 2 35" xfId="12355"/>
    <cellStyle name="Note 3 2 2 4" xfId="479"/>
    <cellStyle name="Note 3 2 2 4 10" xfId="2873"/>
    <cellStyle name="Note 3 2 2 4 10 2" xfId="8885"/>
    <cellStyle name="Note 3 2 2 4 10 2 2" xfId="32712"/>
    <cellStyle name="Note 3 2 2 4 10 2 3" xfId="43751"/>
    <cellStyle name="Note 3 2 2 4 10 2 4" xfId="20798"/>
    <cellStyle name="Note 3 2 2 4 10 3" xfId="26802"/>
    <cellStyle name="Note 3 2 2 4 10 4" xfId="37740"/>
    <cellStyle name="Note 3 2 2 4 10 5" xfId="14787"/>
    <cellStyle name="Note 3 2 2 4 11" xfId="3141"/>
    <cellStyle name="Note 3 2 2 4 11 2" xfId="9114"/>
    <cellStyle name="Note 3 2 2 4 11 2 2" xfId="32941"/>
    <cellStyle name="Note 3 2 2 4 11 2 3" xfId="43980"/>
    <cellStyle name="Note 3 2 2 4 11 2 4" xfId="21027"/>
    <cellStyle name="Note 3 2 2 4 11 3" xfId="27065"/>
    <cellStyle name="Note 3 2 2 4 11 4" xfId="38008"/>
    <cellStyle name="Note 3 2 2 4 11 5" xfId="15055"/>
    <cellStyle name="Note 3 2 2 4 12" xfId="3385"/>
    <cellStyle name="Note 3 2 2 4 12 2" xfId="9326"/>
    <cellStyle name="Note 3 2 2 4 12 2 2" xfId="33153"/>
    <cellStyle name="Note 3 2 2 4 12 2 3" xfId="44192"/>
    <cellStyle name="Note 3 2 2 4 12 2 4" xfId="21239"/>
    <cellStyle name="Note 3 2 2 4 12 3" xfId="27306"/>
    <cellStyle name="Note 3 2 2 4 12 4" xfId="38252"/>
    <cellStyle name="Note 3 2 2 4 12 5" xfId="15299"/>
    <cellStyle name="Note 3 2 2 4 13" xfId="3630"/>
    <cellStyle name="Note 3 2 2 4 13 2" xfId="9539"/>
    <cellStyle name="Note 3 2 2 4 13 2 2" xfId="33366"/>
    <cellStyle name="Note 3 2 2 4 13 2 3" xfId="44405"/>
    <cellStyle name="Note 3 2 2 4 13 2 4" xfId="21452"/>
    <cellStyle name="Note 3 2 2 4 13 3" xfId="27546"/>
    <cellStyle name="Note 3 2 2 4 13 4" xfId="38497"/>
    <cellStyle name="Note 3 2 2 4 13 5" xfId="15544"/>
    <cellStyle name="Note 3 2 2 4 14" xfId="3878"/>
    <cellStyle name="Note 3 2 2 4 14 2" xfId="9753"/>
    <cellStyle name="Note 3 2 2 4 14 2 2" xfId="33580"/>
    <cellStyle name="Note 3 2 2 4 14 2 3" xfId="44619"/>
    <cellStyle name="Note 3 2 2 4 14 2 4" xfId="21666"/>
    <cellStyle name="Note 3 2 2 4 14 3" xfId="27790"/>
    <cellStyle name="Note 3 2 2 4 14 4" xfId="38745"/>
    <cellStyle name="Note 3 2 2 4 14 5" xfId="15792"/>
    <cellStyle name="Note 3 2 2 4 15" xfId="4122"/>
    <cellStyle name="Note 3 2 2 4 15 2" xfId="9964"/>
    <cellStyle name="Note 3 2 2 4 15 2 2" xfId="33791"/>
    <cellStyle name="Note 3 2 2 4 15 2 3" xfId="44830"/>
    <cellStyle name="Note 3 2 2 4 15 2 4" xfId="21877"/>
    <cellStyle name="Note 3 2 2 4 15 3" xfId="28029"/>
    <cellStyle name="Note 3 2 2 4 15 4" xfId="38989"/>
    <cellStyle name="Note 3 2 2 4 15 5" xfId="16036"/>
    <cellStyle name="Note 3 2 2 4 16" xfId="4364"/>
    <cellStyle name="Note 3 2 2 4 16 2" xfId="10174"/>
    <cellStyle name="Note 3 2 2 4 16 2 2" xfId="34001"/>
    <cellStyle name="Note 3 2 2 4 16 2 3" xfId="45040"/>
    <cellStyle name="Note 3 2 2 4 16 2 4" xfId="22087"/>
    <cellStyle name="Note 3 2 2 4 16 3" xfId="28266"/>
    <cellStyle name="Note 3 2 2 4 16 4" xfId="39231"/>
    <cellStyle name="Note 3 2 2 4 16 5" xfId="16278"/>
    <cellStyle name="Note 3 2 2 4 17" xfId="4585"/>
    <cellStyle name="Note 3 2 2 4 17 2" xfId="10361"/>
    <cellStyle name="Note 3 2 2 4 17 2 2" xfId="34188"/>
    <cellStyle name="Note 3 2 2 4 17 2 3" xfId="45227"/>
    <cellStyle name="Note 3 2 2 4 17 2 4" xfId="22274"/>
    <cellStyle name="Note 3 2 2 4 17 3" xfId="28481"/>
    <cellStyle name="Note 3 2 2 4 17 4" xfId="39452"/>
    <cellStyle name="Note 3 2 2 4 17 5" xfId="16499"/>
    <cellStyle name="Note 3 2 2 4 18" xfId="4795"/>
    <cellStyle name="Note 3 2 2 4 18 2" xfId="10544"/>
    <cellStyle name="Note 3 2 2 4 18 2 2" xfId="34371"/>
    <cellStyle name="Note 3 2 2 4 18 2 3" xfId="45410"/>
    <cellStyle name="Note 3 2 2 4 18 2 4" xfId="22457"/>
    <cellStyle name="Note 3 2 2 4 18 3" xfId="28685"/>
    <cellStyle name="Note 3 2 2 4 18 4" xfId="39662"/>
    <cellStyle name="Note 3 2 2 4 18 5" xfId="16709"/>
    <cellStyle name="Note 3 2 2 4 19" xfId="5030"/>
    <cellStyle name="Note 3 2 2 4 19 2" xfId="10749"/>
    <cellStyle name="Note 3 2 2 4 19 2 2" xfId="34576"/>
    <cellStyle name="Note 3 2 2 4 19 2 3" xfId="45615"/>
    <cellStyle name="Note 3 2 2 4 19 2 4" xfId="22662"/>
    <cellStyle name="Note 3 2 2 4 19 3" xfId="28914"/>
    <cellStyle name="Note 3 2 2 4 19 4" xfId="39897"/>
    <cellStyle name="Note 3 2 2 4 19 5" xfId="16944"/>
    <cellStyle name="Note 3 2 2 4 2" xfId="1123"/>
    <cellStyle name="Note 3 2 2 4 2 2" xfId="7376"/>
    <cellStyle name="Note 3 2 2 4 2 2 2" xfId="31203"/>
    <cellStyle name="Note 3 2 2 4 2 2 3" xfId="42242"/>
    <cellStyle name="Note 3 2 2 4 2 2 4" xfId="19289"/>
    <cellStyle name="Note 3 2 2 4 2 3" xfId="25104"/>
    <cellStyle name="Note 3 2 2 4 2 4" xfId="24257"/>
    <cellStyle name="Note 3 2 2 4 2 5" xfId="13037"/>
    <cellStyle name="Note 3 2 2 4 20" xfId="5251"/>
    <cellStyle name="Note 3 2 2 4 20 2" xfId="10936"/>
    <cellStyle name="Note 3 2 2 4 20 2 2" xfId="34763"/>
    <cellStyle name="Note 3 2 2 4 20 2 3" xfId="45802"/>
    <cellStyle name="Note 3 2 2 4 20 2 4" xfId="22849"/>
    <cellStyle name="Note 3 2 2 4 20 3" xfId="29128"/>
    <cellStyle name="Note 3 2 2 4 20 4" xfId="40118"/>
    <cellStyle name="Note 3 2 2 4 20 5" xfId="17165"/>
    <cellStyle name="Note 3 2 2 4 21" xfId="5484"/>
    <cellStyle name="Note 3 2 2 4 21 2" xfId="11139"/>
    <cellStyle name="Note 3 2 2 4 21 2 2" xfId="34966"/>
    <cellStyle name="Note 3 2 2 4 21 2 3" xfId="46005"/>
    <cellStyle name="Note 3 2 2 4 21 2 4" xfId="23052"/>
    <cellStyle name="Note 3 2 2 4 21 3" xfId="29355"/>
    <cellStyle name="Note 3 2 2 4 21 4" xfId="40351"/>
    <cellStyle name="Note 3 2 2 4 21 5" xfId="17398"/>
    <cellStyle name="Note 3 2 2 4 22" xfId="5717"/>
    <cellStyle name="Note 3 2 2 4 22 2" xfId="11340"/>
    <cellStyle name="Note 3 2 2 4 22 2 2" xfId="35167"/>
    <cellStyle name="Note 3 2 2 4 22 2 3" xfId="46206"/>
    <cellStyle name="Note 3 2 2 4 22 2 4" xfId="23253"/>
    <cellStyle name="Note 3 2 2 4 22 3" xfId="29581"/>
    <cellStyle name="Note 3 2 2 4 22 4" xfId="40584"/>
    <cellStyle name="Note 3 2 2 4 22 5" xfId="17631"/>
    <cellStyle name="Note 3 2 2 4 23" xfId="5934"/>
    <cellStyle name="Note 3 2 2 4 23 2" xfId="11524"/>
    <cellStyle name="Note 3 2 2 4 23 2 2" xfId="35351"/>
    <cellStyle name="Note 3 2 2 4 23 2 3" xfId="46390"/>
    <cellStyle name="Note 3 2 2 4 23 2 4" xfId="23437"/>
    <cellStyle name="Note 3 2 2 4 23 3" xfId="29792"/>
    <cellStyle name="Note 3 2 2 4 23 4" xfId="40801"/>
    <cellStyle name="Note 3 2 2 4 23 5" xfId="17848"/>
    <cellStyle name="Note 3 2 2 4 24" xfId="6142"/>
    <cellStyle name="Note 3 2 2 4 24 2" xfId="11705"/>
    <cellStyle name="Note 3 2 2 4 24 2 2" xfId="35532"/>
    <cellStyle name="Note 3 2 2 4 24 2 3" xfId="46571"/>
    <cellStyle name="Note 3 2 2 4 24 2 4" xfId="23618"/>
    <cellStyle name="Note 3 2 2 4 24 3" xfId="29993"/>
    <cellStyle name="Note 3 2 2 4 24 4" xfId="41009"/>
    <cellStyle name="Note 3 2 2 4 24 5" xfId="18056"/>
    <cellStyle name="Note 3 2 2 4 25" xfId="6362"/>
    <cellStyle name="Note 3 2 2 4 25 2" xfId="11897"/>
    <cellStyle name="Note 3 2 2 4 25 2 2" xfId="35724"/>
    <cellStyle name="Note 3 2 2 4 25 2 3" xfId="46763"/>
    <cellStyle name="Note 3 2 2 4 25 2 4" xfId="23810"/>
    <cellStyle name="Note 3 2 2 4 25 3" xfId="30206"/>
    <cellStyle name="Note 3 2 2 4 25 4" xfId="41229"/>
    <cellStyle name="Note 3 2 2 4 25 5" xfId="18276"/>
    <cellStyle name="Note 3 2 2 4 26" xfId="6588"/>
    <cellStyle name="Note 3 2 2 4 26 2" xfId="12090"/>
    <cellStyle name="Note 3 2 2 4 26 2 2" xfId="35917"/>
    <cellStyle name="Note 3 2 2 4 26 2 3" xfId="46956"/>
    <cellStyle name="Note 3 2 2 4 26 2 4" xfId="24003"/>
    <cellStyle name="Note 3 2 2 4 26 3" xfId="30423"/>
    <cellStyle name="Note 3 2 2 4 26 4" xfId="41455"/>
    <cellStyle name="Note 3 2 2 4 26 5" xfId="18502"/>
    <cellStyle name="Note 3 2 2 4 27" xfId="718"/>
    <cellStyle name="Note 3 2 2 4 27 2" xfId="7025"/>
    <cellStyle name="Note 3 2 2 4 27 2 2" xfId="30852"/>
    <cellStyle name="Note 3 2 2 4 27 2 3" xfId="41891"/>
    <cellStyle name="Note 3 2 2 4 27 2 4" xfId="18938"/>
    <cellStyle name="Note 3 2 2 4 27 3" xfId="24709"/>
    <cellStyle name="Note 3 2 2 4 27 4" xfId="27229"/>
    <cellStyle name="Note 3 2 2 4 27 5" xfId="12632"/>
    <cellStyle name="Note 3 2 2 4 28" xfId="24475"/>
    <cellStyle name="Note 3 2 2 4 29" xfId="27210"/>
    <cellStyle name="Note 3 2 2 4 3" xfId="1336"/>
    <cellStyle name="Note 3 2 2 4 3 2" xfId="7561"/>
    <cellStyle name="Note 3 2 2 4 3 2 2" xfId="31388"/>
    <cellStyle name="Note 3 2 2 4 3 2 3" xfId="42427"/>
    <cellStyle name="Note 3 2 2 4 3 2 4" xfId="19474"/>
    <cellStyle name="Note 3 2 2 4 3 3" xfId="25311"/>
    <cellStyle name="Note 3 2 2 4 3 4" xfId="36203"/>
    <cellStyle name="Note 3 2 2 4 3 5" xfId="13250"/>
    <cellStyle name="Note 3 2 2 4 30" xfId="12393"/>
    <cellStyle name="Note 3 2 2 4 4" xfId="1568"/>
    <cellStyle name="Note 3 2 2 4 4 2" xfId="7759"/>
    <cellStyle name="Note 3 2 2 4 4 2 2" xfId="31586"/>
    <cellStyle name="Note 3 2 2 4 4 2 3" xfId="42625"/>
    <cellStyle name="Note 3 2 2 4 4 2 4" xfId="19672"/>
    <cellStyle name="Note 3 2 2 4 4 3" xfId="25535"/>
    <cellStyle name="Note 3 2 2 4 4 4" xfId="36435"/>
    <cellStyle name="Note 3 2 2 4 4 5" xfId="13482"/>
    <cellStyle name="Note 3 2 2 4 5" xfId="1779"/>
    <cellStyle name="Note 3 2 2 4 5 2" xfId="7943"/>
    <cellStyle name="Note 3 2 2 4 5 2 2" xfId="31770"/>
    <cellStyle name="Note 3 2 2 4 5 2 3" xfId="42809"/>
    <cellStyle name="Note 3 2 2 4 5 2 4" xfId="19856"/>
    <cellStyle name="Note 3 2 2 4 5 3" xfId="25739"/>
    <cellStyle name="Note 3 2 2 4 5 4" xfId="36646"/>
    <cellStyle name="Note 3 2 2 4 5 5" xfId="13693"/>
    <cellStyle name="Note 3 2 2 4 6" xfId="2010"/>
    <cellStyle name="Note 3 2 2 4 6 2" xfId="8144"/>
    <cellStyle name="Note 3 2 2 4 6 2 2" xfId="31971"/>
    <cellStyle name="Note 3 2 2 4 6 2 3" xfId="43010"/>
    <cellStyle name="Note 3 2 2 4 6 2 4" xfId="20057"/>
    <cellStyle name="Note 3 2 2 4 6 3" xfId="25963"/>
    <cellStyle name="Note 3 2 2 4 6 4" xfId="36877"/>
    <cellStyle name="Note 3 2 2 4 6 5" xfId="13924"/>
    <cellStyle name="Note 3 2 2 4 7" xfId="2235"/>
    <cellStyle name="Note 3 2 2 4 7 2" xfId="8335"/>
    <cellStyle name="Note 3 2 2 4 7 2 2" xfId="32162"/>
    <cellStyle name="Note 3 2 2 4 7 2 3" xfId="43201"/>
    <cellStyle name="Note 3 2 2 4 7 2 4" xfId="20248"/>
    <cellStyle name="Note 3 2 2 4 7 3" xfId="26181"/>
    <cellStyle name="Note 3 2 2 4 7 4" xfId="37102"/>
    <cellStyle name="Note 3 2 2 4 7 5" xfId="14149"/>
    <cellStyle name="Note 3 2 2 4 8" xfId="2449"/>
    <cellStyle name="Note 3 2 2 4 8 2" xfId="8521"/>
    <cellStyle name="Note 3 2 2 4 8 2 2" xfId="32348"/>
    <cellStyle name="Note 3 2 2 4 8 2 3" xfId="43387"/>
    <cellStyle name="Note 3 2 2 4 8 2 4" xfId="20434"/>
    <cellStyle name="Note 3 2 2 4 8 3" xfId="26389"/>
    <cellStyle name="Note 3 2 2 4 8 4" xfId="37316"/>
    <cellStyle name="Note 3 2 2 4 8 5" xfId="14363"/>
    <cellStyle name="Note 3 2 2 4 9" xfId="2667"/>
    <cellStyle name="Note 3 2 2 4 9 2" xfId="8705"/>
    <cellStyle name="Note 3 2 2 4 9 2 2" xfId="32532"/>
    <cellStyle name="Note 3 2 2 4 9 2 3" xfId="43571"/>
    <cellStyle name="Note 3 2 2 4 9 2 4" xfId="20618"/>
    <cellStyle name="Note 3 2 2 4 9 3" xfId="26601"/>
    <cellStyle name="Note 3 2 2 4 9 4" xfId="37534"/>
    <cellStyle name="Note 3 2 2 4 9 5" xfId="14581"/>
    <cellStyle name="Note 3 2 2 5" xfId="1085"/>
    <cellStyle name="Note 3 2 2 5 2" xfId="7339"/>
    <cellStyle name="Note 3 2 2 5 2 2" xfId="31166"/>
    <cellStyle name="Note 3 2 2 5 2 3" xfId="42205"/>
    <cellStyle name="Note 3 2 2 5 2 4" xfId="19252"/>
    <cellStyle name="Note 3 2 2 5 3" xfId="25066"/>
    <cellStyle name="Note 3 2 2 5 4" xfId="24199"/>
    <cellStyle name="Note 3 2 2 5 5" xfId="12999"/>
    <cellStyle name="Note 3 2 2 6" xfId="1298"/>
    <cellStyle name="Note 3 2 2 6 2" xfId="7524"/>
    <cellStyle name="Note 3 2 2 6 2 2" xfId="31351"/>
    <cellStyle name="Note 3 2 2 6 2 3" xfId="42390"/>
    <cellStyle name="Note 3 2 2 6 2 4" xfId="19437"/>
    <cellStyle name="Note 3 2 2 6 3" xfId="25273"/>
    <cellStyle name="Note 3 2 2 6 4" xfId="36165"/>
    <cellStyle name="Note 3 2 2 6 5" xfId="13212"/>
    <cellStyle name="Note 3 2 2 7" xfId="1530"/>
    <cellStyle name="Note 3 2 2 7 2" xfId="7722"/>
    <cellStyle name="Note 3 2 2 7 2 2" xfId="31549"/>
    <cellStyle name="Note 3 2 2 7 2 3" xfId="42588"/>
    <cellStyle name="Note 3 2 2 7 2 4" xfId="19635"/>
    <cellStyle name="Note 3 2 2 7 3" xfId="25497"/>
    <cellStyle name="Note 3 2 2 7 4" xfId="36397"/>
    <cellStyle name="Note 3 2 2 7 5" xfId="13444"/>
    <cellStyle name="Note 3 2 2 8" xfId="1741"/>
    <cellStyle name="Note 3 2 2 8 2" xfId="7906"/>
    <cellStyle name="Note 3 2 2 8 2 2" xfId="31733"/>
    <cellStyle name="Note 3 2 2 8 2 3" xfId="42772"/>
    <cellStyle name="Note 3 2 2 8 2 4" xfId="19819"/>
    <cellStyle name="Note 3 2 2 8 3" xfId="25701"/>
    <cellStyle name="Note 3 2 2 8 4" xfId="36608"/>
    <cellStyle name="Note 3 2 2 8 5" xfId="13655"/>
    <cellStyle name="Note 3 2 2 9" xfId="1972"/>
    <cellStyle name="Note 3 2 2 9 2" xfId="8107"/>
    <cellStyle name="Note 3 2 2 9 2 2" xfId="31934"/>
    <cellStyle name="Note 3 2 2 9 2 3" xfId="42973"/>
    <cellStyle name="Note 3 2 2 9 2 4" xfId="20020"/>
    <cellStyle name="Note 3 2 2 9 3" xfId="25925"/>
    <cellStyle name="Note 3 2 2 9 4" xfId="36839"/>
    <cellStyle name="Note 3 2 2 9 5" xfId="13886"/>
    <cellStyle name="Note 3 2 20" xfId="6519"/>
    <cellStyle name="Note 3 2 20 2" xfId="12026"/>
    <cellStyle name="Note 3 2 20 2 2" xfId="35853"/>
    <cellStyle name="Note 3 2 20 2 3" xfId="46892"/>
    <cellStyle name="Note 3 2 20 2 4" xfId="23939"/>
    <cellStyle name="Note 3 2 20 3" xfId="30355"/>
    <cellStyle name="Note 3 2 20 4" xfId="41386"/>
    <cellStyle name="Note 3 2 20 5" xfId="18433"/>
    <cellStyle name="Note 3 2 21" xfId="6765"/>
    <cellStyle name="Note 3 2 21 2" xfId="12237"/>
    <cellStyle name="Note 3 2 21 2 2" xfId="36064"/>
    <cellStyle name="Note 3 2 21 2 3" xfId="47103"/>
    <cellStyle name="Note 3 2 21 2 4" xfId="24150"/>
    <cellStyle name="Note 3 2 21 3" xfId="30593"/>
    <cellStyle name="Note 3 2 21 4" xfId="41632"/>
    <cellStyle name="Note 3 2 21 5" xfId="18679"/>
    <cellStyle name="Note 3 2 22" xfId="645"/>
    <cellStyle name="Note 3 2 22 2" xfId="6952"/>
    <cellStyle name="Note 3 2 22 2 2" xfId="30779"/>
    <cellStyle name="Note 3 2 22 2 3" xfId="41818"/>
    <cellStyle name="Note 3 2 22 2 4" xfId="18865"/>
    <cellStyle name="Note 3 2 22 3" xfId="24636"/>
    <cellStyle name="Note 3 2 22 4" xfId="25864"/>
    <cellStyle name="Note 3 2 22 5" xfId="12559"/>
    <cellStyle name="Note 3 2 23" xfId="24396"/>
    <cellStyle name="Note 3 2 24" xfId="26955"/>
    <cellStyle name="Note 3 2 25" xfId="12315"/>
    <cellStyle name="Note 3 2 3" xfId="567"/>
    <cellStyle name="Note 3 2 3 10" xfId="2961"/>
    <cellStyle name="Note 3 2 3 10 2" xfId="8956"/>
    <cellStyle name="Note 3 2 3 10 2 2" xfId="32783"/>
    <cellStyle name="Note 3 2 3 10 2 3" xfId="43822"/>
    <cellStyle name="Note 3 2 3 10 2 4" xfId="20869"/>
    <cellStyle name="Note 3 2 3 10 3" xfId="26886"/>
    <cellStyle name="Note 3 2 3 10 4" xfId="37828"/>
    <cellStyle name="Note 3 2 3 10 5" xfId="14875"/>
    <cellStyle name="Note 3 2 3 11" xfId="3229"/>
    <cellStyle name="Note 3 2 3 11 2" xfId="9185"/>
    <cellStyle name="Note 3 2 3 11 2 2" xfId="33012"/>
    <cellStyle name="Note 3 2 3 11 2 3" xfId="44051"/>
    <cellStyle name="Note 3 2 3 11 2 4" xfId="21098"/>
    <cellStyle name="Note 3 2 3 11 3" xfId="27151"/>
    <cellStyle name="Note 3 2 3 11 4" xfId="38096"/>
    <cellStyle name="Note 3 2 3 11 5" xfId="15143"/>
    <cellStyle name="Note 3 2 3 12" xfId="3473"/>
    <cellStyle name="Note 3 2 3 12 2" xfId="9397"/>
    <cellStyle name="Note 3 2 3 12 2 2" xfId="33224"/>
    <cellStyle name="Note 3 2 3 12 2 3" xfId="44263"/>
    <cellStyle name="Note 3 2 3 12 2 4" xfId="21310"/>
    <cellStyle name="Note 3 2 3 12 3" xfId="27390"/>
    <cellStyle name="Note 3 2 3 12 4" xfId="38340"/>
    <cellStyle name="Note 3 2 3 12 5" xfId="15387"/>
    <cellStyle name="Note 3 2 3 13" xfId="3718"/>
    <cellStyle name="Note 3 2 3 13 2" xfId="9610"/>
    <cellStyle name="Note 3 2 3 13 2 2" xfId="33437"/>
    <cellStyle name="Note 3 2 3 13 2 3" xfId="44476"/>
    <cellStyle name="Note 3 2 3 13 2 4" xfId="21523"/>
    <cellStyle name="Note 3 2 3 13 3" xfId="27631"/>
    <cellStyle name="Note 3 2 3 13 4" xfId="38585"/>
    <cellStyle name="Note 3 2 3 13 5" xfId="15632"/>
    <cellStyle name="Note 3 2 3 14" xfId="3966"/>
    <cellStyle name="Note 3 2 3 14 2" xfId="9824"/>
    <cellStyle name="Note 3 2 3 14 2 2" xfId="33651"/>
    <cellStyle name="Note 3 2 3 14 2 3" xfId="44690"/>
    <cellStyle name="Note 3 2 3 14 2 4" xfId="21737"/>
    <cellStyle name="Note 3 2 3 14 3" xfId="27874"/>
    <cellStyle name="Note 3 2 3 14 4" xfId="38833"/>
    <cellStyle name="Note 3 2 3 14 5" xfId="15880"/>
    <cellStyle name="Note 3 2 3 15" xfId="4210"/>
    <cellStyle name="Note 3 2 3 15 2" xfId="10035"/>
    <cellStyle name="Note 3 2 3 15 2 2" xfId="33862"/>
    <cellStyle name="Note 3 2 3 15 2 3" xfId="44901"/>
    <cellStyle name="Note 3 2 3 15 2 4" xfId="21948"/>
    <cellStyle name="Note 3 2 3 15 3" xfId="28113"/>
    <cellStyle name="Note 3 2 3 15 4" xfId="39077"/>
    <cellStyle name="Note 3 2 3 15 5" xfId="16124"/>
    <cellStyle name="Note 3 2 3 16" xfId="4452"/>
    <cellStyle name="Note 3 2 3 16 2" xfId="10245"/>
    <cellStyle name="Note 3 2 3 16 2 2" xfId="34072"/>
    <cellStyle name="Note 3 2 3 16 2 3" xfId="45111"/>
    <cellStyle name="Note 3 2 3 16 2 4" xfId="22158"/>
    <cellStyle name="Note 3 2 3 16 3" xfId="28350"/>
    <cellStyle name="Note 3 2 3 16 4" xfId="39319"/>
    <cellStyle name="Note 3 2 3 16 5" xfId="16366"/>
    <cellStyle name="Note 3 2 3 17" xfId="4673"/>
    <cellStyle name="Note 3 2 3 17 2" xfId="10432"/>
    <cellStyle name="Note 3 2 3 17 2 2" xfId="34259"/>
    <cellStyle name="Note 3 2 3 17 2 3" xfId="45298"/>
    <cellStyle name="Note 3 2 3 17 2 4" xfId="22345"/>
    <cellStyle name="Note 3 2 3 17 3" xfId="28565"/>
    <cellStyle name="Note 3 2 3 17 4" xfId="39540"/>
    <cellStyle name="Note 3 2 3 17 5" xfId="16587"/>
    <cellStyle name="Note 3 2 3 18" xfId="4883"/>
    <cellStyle name="Note 3 2 3 18 2" xfId="10615"/>
    <cellStyle name="Note 3 2 3 18 2 2" xfId="34442"/>
    <cellStyle name="Note 3 2 3 18 2 3" xfId="45481"/>
    <cellStyle name="Note 3 2 3 18 2 4" xfId="22528"/>
    <cellStyle name="Note 3 2 3 18 3" xfId="28769"/>
    <cellStyle name="Note 3 2 3 18 4" xfId="39750"/>
    <cellStyle name="Note 3 2 3 18 5" xfId="16797"/>
    <cellStyle name="Note 3 2 3 19" xfId="5118"/>
    <cellStyle name="Note 3 2 3 19 2" xfId="10820"/>
    <cellStyle name="Note 3 2 3 19 2 2" xfId="34647"/>
    <cellStyle name="Note 3 2 3 19 2 3" xfId="45686"/>
    <cellStyle name="Note 3 2 3 19 2 4" xfId="22733"/>
    <cellStyle name="Note 3 2 3 19 3" xfId="28999"/>
    <cellStyle name="Note 3 2 3 19 4" xfId="39985"/>
    <cellStyle name="Note 3 2 3 19 5" xfId="17032"/>
    <cellStyle name="Note 3 2 3 2" xfId="1211"/>
    <cellStyle name="Note 3 2 3 2 2" xfId="7447"/>
    <cellStyle name="Note 3 2 3 2 2 2" xfId="31274"/>
    <cellStyle name="Note 3 2 3 2 2 3" xfId="42313"/>
    <cellStyle name="Note 3 2 3 2 2 4" xfId="19360"/>
    <cellStyle name="Note 3 2 3 2 3" xfId="25188"/>
    <cellStyle name="Note 3 2 3 2 4" xfId="24295"/>
    <cellStyle name="Note 3 2 3 2 5" xfId="13125"/>
    <cellStyle name="Note 3 2 3 20" xfId="5339"/>
    <cellStyle name="Note 3 2 3 20 2" xfId="11007"/>
    <cellStyle name="Note 3 2 3 20 2 2" xfId="34834"/>
    <cellStyle name="Note 3 2 3 20 2 3" xfId="45873"/>
    <cellStyle name="Note 3 2 3 20 2 4" xfId="22920"/>
    <cellStyle name="Note 3 2 3 20 3" xfId="29212"/>
    <cellStyle name="Note 3 2 3 20 4" xfId="40206"/>
    <cellStyle name="Note 3 2 3 20 5" xfId="17253"/>
    <cellStyle name="Note 3 2 3 21" xfId="5572"/>
    <cellStyle name="Note 3 2 3 21 2" xfId="11210"/>
    <cellStyle name="Note 3 2 3 21 2 2" xfId="35037"/>
    <cellStyle name="Note 3 2 3 21 2 3" xfId="46076"/>
    <cellStyle name="Note 3 2 3 21 2 4" xfId="23123"/>
    <cellStyle name="Note 3 2 3 21 3" xfId="29439"/>
    <cellStyle name="Note 3 2 3 21 4" xfId="40439"/>
    <cellStyle name="Note 3 2 3 21 5" xfId="17486"/>
    <cellStyle name="Note 3 2 3 22" xfId="5805"/>
    <cellStyle name="Note 3 2 3 22 2" xfId="11411"/>
    <cellStyle name="Note 3 2 3 22 2 2" xfId="35238"/>
    <cellStyle name="Note 3 2 3 22 2 3" xfId="46277"/>
    <cellStyle name="Note 3 2 3 22 2 4" xfId="23324"/>
    <cellStyle name="Note 3 2 3 22 3" xfId="29665"/>
    <cellStyle name="Note 3 2 3 22 4" xfId="40672"/>
    <cellStyle name="Note 3 2 3 22 5" xfId="17719"/>
    <cellStyle name="Note 3 2 3 23" xfId="6022"/>
    <cellStyle name="Note 3 2 3 23 2" xfId="11595"/>
    <cellStyle name="Note 3 2 3 23 2 2" xfId="35422"/>
    <cellStyle name="Note 3 2 3 23 2 3" xfId="46461"/>
    <cellStyle name="Note 3 2 3 23 2 4" xfId="23508"/>
    <cellStyle name="Note 3 2 3 23 3" xfId="29875"/>
    <cellStyle name="Note 3 2 3 23 4" xfId="40889"/>
    <cellStyle name="Note 3 2 3 23 5" xfId="17936"/>
    <cellStyle name="Note 3 2 3 24" xfId="6230"/>
    <cellStyle name="Note 3 2 3 24 2" xfId="11776"/>
    <cellStyle name="Note 3 2 3 24 2 2" xfId="35603"/>
    <cellStyle name="Note 3 2 3 24 2 3" xfId="46642"/>
    <cellStyle name="Note 3 2 3 24 2 4" xfId="23689"/>
    <cellStyle name="Note 3 2 3 24 3" xfId="30076"/>
    <cellStyle name="Note 3 2 3 24 4" xfId="41097"/>
    <cellStyle name="Note 3 2 3 24 5" xfId="18144"/>
    <cellStyle name="Note 3 2 3 25" xfId="6450"/>
    <cellStyle name="Note 3 2 3 25 2" xfId="11968"/>
    <cellStyle name="Note 3 2 3 25 2 2" xfId="35795"/>
    <cellStyle name="Note 3 2 3 25 2 3" xfId="46834"/>
    <cellStyle name="Note 3 2 3 25 2 4" xfId="23881"/>
    <cellStyle name="Note 3 2 3 25 3" xfId="30289"/>
    <cellStyle name="Note 3 2 3 25 4" xfId="41317"/>
    <cellStyle name="Note 3 2 3 25 5" xfId="18364"/>
    <cellStyle name="Note 3 2 3 26" xfId="6676"/>
    <cellStyle name="Note 3 2 3 26 2" xfId="12161"/>
    <cellStyle name="Note 3 2 3 26 2 2" xfId="35988"/>
    <cellStyle name="Note 3 2 3 26 2 3" xfId="47027"/>
    <cellStyle name="Note 3 2 3 26 2 4" xfId="24074"/>
    <cellStyle name="Note 3 2 3 26 3" xfId="30506"/>
    <cellStyle name="Note 3 2 3 26 4" xfId="41543"/>
    <cellStyle name="Note 3 2 3 26 5" xfId="18590"/>
    <cellStyle name="Note 3 2 3 27" xfId="789"/>
    <cellStyle name="Note 3 2 3 27 2" xfId="7096"/>
    <cellStyle name="Note 3 2 3 27 2 2" xfId="30923"/>
    <cellStyle name="Note 3 2 3 27 2 3" xfId="41962"/>
    <cellStyle name="Note 3 2 3 27 2 4" xfId="19009"/>
    <cellStyle name="Note 3 2 3 27 3" xfId="24780"/>
    <cellStyle name="Note 3 2 3 27 4" xfId="28406"/>
    <cellStyle name="Note 3 2 3 27 5" xfId="12703"/>
    <cellStyle name="Note 3 2 3 28" xfId="6879"/>
    <cellStyle name="Note 3 2 3 28 2" xfId="30706"/>
    <cellStyle name="Note 3 2 3 28 3" xfId="41745"/>
    <cellStyle name="Note 3 2 3 28 4" xfId="18792"/>
    <cellStyle name="Note 3 2 3 29" xfId="24559"/>
    <cellStyle name="Note 3 2 3 3" xfId="1424"/>
    <cellStyle name="Note 3 2 3 3 2" xfId="7632"/>
    <cellStyle name="Note 3 2 3 3 2 2" xfId="31459"/>
    <cellStyle name="Note 3 2 3 3 2 3" xfId="42498"/>
    <cellStyle name="Note 3 2 3 3 2 4" xfId="19545"/>
    <cellStyle name="Note 3 2 3 3 3" xfId="25394"/>
    <cellStyle name="Note 3 2 3 3 4" xfId="36291"/>
    <cellStyle name="Note 3 2 3 3 5" xfId="13338"/>
    <cellStyle name="Note 3 2 3 30" xfId="25460"/>
    <cellStyle name="Note 3 2 3 31" xfId="12481"/>
    <cellStyle name="Note 3 2 3 4" xfId="1656"/>
    <cellStyle name="Note 3 2 3 4 2" xfId="7830"/>
    <cellStyle name="Note 3 2 3 4 2 2" xfId="31657"/>
    <cellStyle name="Note 3 2 3 4 2 3" xfId="42696"/>
    <cellStyle name="Note 3 2 3 4 2 4" xfId="19743"/>
    <cellStyle name="Note 3 2 3 4 3" xfId="25618"/>
    <cellStyle name="Note 3 2 3 4 4" xfId="36523"/>
    <cellStyle name="Note 3 2 3 4 5" xfId="13570"/>
    <cellStyle name="Note 3 2 3 5" xfId="1867"/>
    <cellStyle name="Note 3 2 3 5 2" xfId="8014"/>
    <cellStyle name="Note 3 2 3 5 2 2" xfId="31841"/>
    <cellStyle name="Note 3 2 3 5 2 3" xfId="42880"/>
    <cellStyle name="Note 3 2 3 5 2 4" xfId="19927"/>
    <cellStyle name="Note 3 2 3 5 3" xfId="25822"/>
    <cellStyle name="Note 3 2 3 5 4" xfId="36734"/>
    <cellStyle name="Note 3 2 3 5 5" xfId="13781"/>
    <cellStyle name="Note 3 2 3 6" xfId="2098"/>
    <cellStyle name="Note 3 2 3 6 2" xfId="8215"/>
    <cellStyle name="Note 3 2 3 6 2 2" xfId="32042"/>
    <cellStyle name="Note 3 2 3 6 2 3" xfId="43081"/>
    <cellStyle name="Note 3 2 3 6 2 4" xfId="20128"/>
    <cellStyle name="Note 3 2 3 6 3" xfId="26047"/>
    <cellStyle name="Note 3 2 3 6 4" xfId="36965"/>
    <cellStyle name="Note 3 2 3 6 5" xfId="14012"/>
    <cellStyle name="Note 3 2 3 7" xfId="2323"/>
    <cellStyle name="Note 3 2 3 7 2" xfId="8406"/>
    <cellStyle name="Note 3 2 3 7 2 2" xfId="32233"/>
    <cellStyle name="Note 3 2 3 7 2 3" xfId="43272"/>
    <cellStyle name="Note 3 2 3 7 2 4" xfId="20319"/>
    <cellStyle name="Note 3 2 3 7 3" xfId="26264"/>
    <cellStyle name="Note 3 2 3 7 4" xfId="37190"/>
    <cellStyle name="Note 3 2 3 7 5" xfId="14237"/>
    <cellStyle name="Note 3 2 3 8" xfId="2537"/>
    <cellStyle name="Note 3 2 3 8 2" xfId="8592"/>
    <cellStyle name="Note 3 2 3 8 2 2" xfId="32419"/>
    <cellStyle name="Note 3 2 3 8 2 3" xfId="43458"/>
    <cellStyle name="Note 3 2 3 8 2 4" xfId="20505"/>
    <cellStyle name="Note 3 2 3 8 3" xfId="26473"/>
    <cellStyle name="Note 3 2 3 8 4" xfId="37404"/>
    <cellStyle name="Note 3 2 3 8 5" xfId="14451"/>
    <cellStyle name="Note 3 2 3 9" xfId="2755"/>
    <cellStyle name="Note 3 2 3 9 2" xfId="8776"/>
    <cellStyle name="Note 3 2 3 9 2 2" xfId="32603"/>
    <cellStyle name="Note 3 2 3 9 2 3" xfId="43642"/>
    <cellStyle name="Note 3 2 3 9 2 4" xfId="20689"/>
    <cellStyle name="Note 3 2 3 9 3" xfId="26685"/>
    <cellStyle name="Note 3 2 3 9 4" xfId="37622"/>
    <cellStyle name="Note 3 2 3 9 5" xfId="14669"/>
    <cellStyle name="Note 3 2 4" xfId="1256"/>
    <cellStyle name="Note 3 2 4 2" xfId="7487"/>
    <cellStyle name="Note 3 2 4 2 2" xfId="31314"/>
    <cellStyle name="Note 3 2 4 2 3" xfId="42353"/>
    <cellStyle name="Note 3 2 4 2 4" xfId="19400"/>
    <cellStyle name="Note 3 2 4 3" xfId="25232"/>
    <cellStyle name="Note 3 2 4 4" xfId="36123"/>
    <cellStyle name="Note 3 2 4 5" xfId="13170"/>
    <cellStyle name="Note 3 2 5" xfId="1701"/>
    <cellStyle name="Note 3 2 5 2" xfId="7870"/>
    <cellStyle name="Note 3 2 5 2 2" xfId="31697"/>
    <cellStyle name="Note 3 2 5 2 3" xfId="42736"/>
    <cellStyle name="Note 3 2 5 2 4" xfId="19783"/>
    <cellStyle name="Note 3 2 5 3" xfId="25662"/>
    <cellStyle name="Note 3 2 5 4" xfId="36568"/>
    <cellStyle name="Note 3 2 5 5" xfId="13615"/>
    <cellStyle name="Note 3 2 6" xfId="1932"/>
    <cellStyle name="Note 3 2 6 2" xfId="8071"/>
    <cellStyle name="Note 3 2 6 2 2" xfId="31898"/>
    <cellStyle name="Note 3 2 6 2 3" xfId="42937"/>
    <cellStyle name="Note 3 2 6 2 4" xfId="19984"/>
    <cellStyle name="Note 3 2 6 3" xfId="25886"/>
    <cellStyle name="Note 3 2 6 4" xfId="36799"/>
    <cellStyle name="Note 3 2 6 5" xfId="13846"/>
    <cellStyle name="Note 3 2 7" xfId="2370"/>
    <cellStyle name="Note 3 2 7 2" xfId="8448"/>
    <cellStyle name="Note 3 2 7 2 2" xfId="32275"/>
    <cellStyle name="Note 3 2 7 2 3" xfId="43314"/>
    <cellStyle name="Note 3 2 7 2 4" xfId="20361"/>
    <cellStyle name="Note 3 2 7 3" xfId="26310"/>
    <cellStyle name="Note 3 2 7 4" xfId="37237"/>
    <cellStyle name="Note 3 2 7 5" xfId="14284"/>
    <cellStyle name="Note 3 2 8" xfId="890"/>
    <cellStyle name="Note 3 2 8 2" xfId="7188"/>
    <cellStyle name="Note 3 2 8 2 2" xfId="31015"/>
    <cellStyle name="Note 3 2 8 2 3" xfId="42054"/>
    <cellStyle name="Note 3 2 8 2 4" xfId="19101"/>
    <cellStyle name="Note 3 2 8 3" xfId="24880"/>
    <cellStyle name="Note 3 2 8 4" xfId="24905"/>
    <cellStyle name="Note 3 2 8 5" xfId="12804"/>
    <cellStyle name="Note 3 2 9" xfId="3062"/>
    <cellStyle name="Note 3 2 9 2" xfId="9041"/>
    <cellStyle name="Note 3 2 9 2 2" xfId="32868"/>
    <cellStyle name="Note 3 2 9 2 3" xfId="43907"/>
    <cellStyle name="Note 3 2 9 2 4" xfId="20954"/>
    <cellStyle name="Note 3 2 9 3" xfId="26986"/>
    <cellStyle name="Note 3 2 9 4" xfId="37929"/>
    <cellStyle name="Note 3 2 9 5" xfId="14976"/>
    <cellStyle name="Note 3 20" xfId="1021"/>
    <cellStyle name="Note 3 20 2" xfId="7288"/>
    <cellStyle name="Note 3 20 2 2" xfId="31115"/>
    <cellStyle name="Note 3 20 2 3" xfId="42154"/>
    <cellStyle name="Note 3 20 2 4" xfId="19201"/>
    <cellStyle name="Note 3 20 3" xfId="25004"/>
    <cellStyle name="Note 3 20 4" xfId="25176"/>
    <cellStyle name="Note 3 20 5" xfId="12935"/>
    <cellStyle name="Note 3 21" xfId="990"/>
    <cellStyle name="Note 3 21 2" xfId="7267"/>
    <cellStyle name="Note 3 21 2 2" xfId="31094"/>
    <cellStyle name="Note 3 21 2 3" xfId="42133"/>
    <cellStyle name="Note 3 21 2 4" xfId="19180"/>
    <cellStyle name="Note 3 21 3" xfId="24975"/>
    <cellStyle name="Note 3 21 4" xfId="28145"/>
    <cellStyle name="Note 3 21 5" xfId="12904"/>
    <cellStyle name="Note 3 22" xfId="3008"/>
    <cellStyle name="Note 3 22 2" xfId="8998"/>
    <cellStyle name="Note 3 22 2 2" xfId="32825"/>
    <cellStyle name="Note 3 22 2 3" xfId="43864"/>
    <cellStyle name="Note 3 22 2 4" xfId="20911"/>
    <cellStyle name="Note 3 22 3" xfId="26932"/>
    <cellStyle name="Note 3 22 4" xfId="37875"/>
    <cellStyle name="Note 3 22 5" xfId="14922"/>
    <cellStyle name="Note 3 23" xfId="1020"/>
    <cellStyle name="Note 3 23 2" xfId="7287"/>
    <cellStyle name="Note 3 23 2 2" xfId="31114"/>
    <cellStyle name="Note 3 23 2 3" xfId="42153"/>
    <cellStyle name="Note 3 23 2 4" xfId="19200"/>
    <cellStyle name="Note 3 23 3" xfId="25003"/>
    <cellStyle name="Note 3 23 4" xfId="29200"/>
    <cellStyle name="Note 3 23 5" xfId="12934"/>
    <cellStyle name="Note 3 24" xfId="3009"/>
    <cellStyle name="Note 3 24 2" xfId="8999"/>
    <cellStyle name="Note 3 24 2 2" xfId="32826"/>
    <cellStyle name="Note 3 24 2 3" xfId="43865"/>
    <cellStyle name="Note 3 24 2 4" xfId="20912"/>
    <cellStyle name="Note 3 24 3" xfId="26933"/>
    <cellStyle name="Note 3 24 4" xfId="37876"/>
    <cellStyle name="Note 3 24 5" xfId="14923"/>
    <cellStyle name="Note 3 25" xfId="5172"/>
    <cellStyle name="Note 3 25 2" xfId="10863"/>
    <cellStyle name="Note 3 25 2 2" xfId="34690"/>
    <cellStyle name="Note 3 25 2 3" xfId="45729"/>
    <cellStyle name="Note 3 25 2 4" xfId="22776"/>
    <cellStyle name="Note 3 25 3" xfId="29051"/>
    <cellStyle name="Note 3 25 4" xfId="40039"/>
    <cellStyle name="Note 3 25 5" xfId="17086"/>
    <cellStyle name="Note 3 26" xfId="1481"/>
    <cellStyle name="Note 3 26 2" xfId="7679"/>
    <cellStyle name="Note 3 26 2 2" xfId="31506"/>
    <cellStyle name="Note 3 26 2 3" xfId="42545"/>
    <cellStyle name="Note 3 26 2 4" xfId="19592"/>
    <cellStyle name="Note 3 26 3" xfId="25449"/>
    <cellStyle name="Note 3 26 4" xfId="36348"/>
    <cellStyle name="Note 3 26 5" xfId="13395"/>
    <cellStyle name="Note 3 27" xfId="618"/>
    <cellStyle name="Note 3 27 2" xfId="6925"/>
    <cellStyle name="Note 3 27 2 2" xfId="30752"/>
    <cellStyle name="Note 3 27 2 3" xfId="41791"/>
    <cellStyle name="Note 3 27 2 4" xfId="18838"/>
    <cellStyle name="Note 3 27 3" xfId="24609"/>
    <cellStyle name="Note 3 27 4" xfId="27833"/>
    <cellStyle name="Note 3 27 5" xfId="12532"/>
    <cellStyle name="Note 3 28" xfId="24317"/>
    <cellStyle name="Note 3 29" xfId="27081"/>
    <cellStyle name="Note 3 3" xfId="387"/>
    <cellStyle name="Note 3 3 10" xfId="3293"/>
    <cellStyle name="Note 3 3 10 2" xfId="9240"/>
    <cellStyle name="Note 3 3 10 2 2" xfId="33067"/>
    <cellStyle name="Note 3 3 10 2 3" xfId="44106"/>
    <cellStyle name="Note 3 3 10 2 4" xfId="21153"/>
    <cellStyle name="Note 3 3 10 3" xfId="27214"/>
    <cellStyle name="Note 3 3 10 4" xfId="38160"/>
    <cellStyle name="Note 3 3 10 5" xfId="15207"/>
    <cellStyle name="Note 3 3 11" xfId="3540"/>
    <cellStyle name="Note 3 3 11 2" xfId="9455"/>
    <cellStyle name="Note 3 3 11 2 2" xfId="33282"/>
    <cellStyle name="Note 3 3 11 2 3" xfId="44321"/>
    <cellStyle name="Note 3 3 11 2 4" xfId="21368"/>
    <cellStyle name="Note 3 3 11 3" xfId="27456"/>
    <cellStyle name="Note 3 3 11 4" xfId="38407"/>
    <cellStyle name="Note 3 3 11 5" xfId="15454"/>
    <cellStyle name="Note 3 3 12" xfId="3787"/>
    <cellStyle name="Note 3 3 12 2" xfId="9669"/>
    <cellStyle name="Note 3 3 12 2 2" xfId="33496"/>
    <cellStyle name="Note 3 3 12 2 3" xfId="44535"/>
    <cellStyle name="Note 3 3 12 2 4" xfId="21582"/>
    <cellStyle name="Note 3 3 12 3" xfId="27699"/>
    <cellStyle name="Note 3 3 12 4" xfId="38654"/>
    <cellStyle name="Note 3 3 12 5" xfId="15701"/>
    <cellStyle name="Note 3 3 13" xfId="4031"/>
    <cellStyle name="Note 3 3 13 2" xfId="9880"/>
    <cellStyle name="Note 3 3 13 2 2" xfId="33707"/>
    <cellStyle name="Note 3 3 13 2 3" xfId="44746"/>
    <cellStyle name="Note 3 3 13 2 4" xfId="21793"/>
    <cellStyle name="Note 3 3 13 3" xfId="27938"/>
    <cellStyle name="Note 3 3 13 4" xfId="38898"/>
    <cellStyle name="Note 3 3 13 5" xfId="15945"/>
    <cellStyle name="Note 3 3 14" xfId="4274"/>
    <cellStyle name="Note 3 3 14 2" xfId="10090"/>
    <cellStyle name="Note 3 3 14 2 2" xfId="33917"/>
    <cellStyle name="Note 3 3 14 2 3" xfId="44956"/>
    <cellStyle name="Note 3 3 14 2 4" xfId="22003"/>
    <cellStyle name="Note 3 3 14 3" xfId="28176"/>
    <cellStyle name="Note 3 3 14 4" xfId="39141"/>
    <cellStyle name="Note 3 3 14 5" xfId="16188"/>
    <cellStyle name="Note 3 3 15" xfId="3310"/>
    <cellStyle name="Note 3 3 15 2" xfId="9255"/>
    <cellStyle name="Note 3 3 15 2 2" xfId="33082"/>
    <cellStyle name="Note 3 3 15 2 3" xfId="44121"/>
    <cellStyle name="Note 3 3 15 2 4" xfId="21168"/>
    <cellStyle name="Note 3 3 15 3" xfId="27231"/>
    <cellStyle name="Note 3 3 15 4" xfId="38177"/>
    <cellStyle name="Note 3 3 15 5" xfId="15224"/>
    <cellStyle name="Note 3 3 16" xfId="4939"/>
    <cellStyle name="Note 3 3 16 2" xfId="10664"/>
    <cellStyle name="Note 3 3 16 2 2" xfId="34491"/>
    <cellStyle name="Note 3 3 16 2 3" xfId="45530"/>
    <cellStyle name="Note 3 3 16 2 4" xfId="22577"/>
    <cellStyle name="Note 3 3 16 3" xfId="28824"/>
    <cellStyle name="Note 3 3 16 4" xfId="39806"/>
    <cellStyle name="Note 3 3 16 5" xfId="16853"/>
    <cellStyle name="Note 3 3 17" xfId="5392"/>
    <cellStyle name="Note 3 3 17 2" xfId="11054"/>
    <cellStyle name="Note 3 3 17 2 2" xfId="34881"/>
    <cellStyle name="Note 3 3 17 2 3" xfId="45920"/>
    <cellStyle name="Note 3 3 17 2 4" xfId="22967"/>
    <cellStyle name="Note 3 3 17 3" xfId="29264"/>
    <cellStyle name="Note 3 3 17 4" xfId="40259"/>
    <cellStyle name="Note 3 3 17 5" xfId="17306"/>
    <cellStyle name="Note 3 3 18" xfId="5631"/>
    <cellStyle name="Note 3 3 18 2" xfId="11260"/>
    <cellStyle name="Note 3 3 18 2 2" xfId="35087"/>
    <cellStyle name="Note 3 3 18 2 3" xfId="46126"/>
    <cellStyle name="Note 3 3 18 2 4" xfId="23173"/>
    <cellStyle name="Note 3 3 18 3" xfId="29496"/>
    <cellStyle name="Note 3 3 18 4" xfId="40498"/>
    <cellStyle name="Note 3 3 18 5" xfId="17545"/>
    <cellStyle name="Note 3 3 19" xfId="966"/>
    <cellStyle name="Note 3 3 19 2" xfId="7246"/>
    <cellStyle name="Note 3 3 19 2 2" xfId="31073"/>
    <cellStyle name="Note 3 3 19 2 3" xfId="42112"/>
    <cellStyle name="Note 3 3 19 2 4" xfId="19159"/>
    <cellStyle name="Note 3 3 19 3" xfId="24951"/>
    <cellStyle name="Note 3 3 19 4" xfId="25694"/>
    <cellStyle name="Note 3 3 19 5" xfId="12880"/>
    <cellStyle name="Note 3 3 2" xfId="429"/>
    <cellStyle name="Note 3 3 2 10" xfId="2185"/>
    <cellStyle name="Note 3 3 2 10 2" xfId="8287"/>
    <cellStyle name="Note 3 3 2 10 2 2" xfId="32114"/>
    <cellStyle name="Note 3 3 2 10 2 3" xfId="43153"/>
    <cellStyle name="Note 3 3 2 10 2 4" xfId="20200"/>
    <cellStyle name="Note 3 3 2 10 3" xfId="26131"/>
    <cellStyle name="Note 3 3 2 10 4" xfId="37052"/>
    <cellStyle name="Note 3 3 2 10 5" xfId="14099"/>
    <cellStyle name="Note 3 3 2 11" xfId="2399"/>
    <cellStyle name="Note 3 3 2 11 2" xfId="8473"/>
    <cellStyle name="Note 3 3 2 11 2 2" xfId="32300"/>
    <cellStyle name="Note 3 3 2 11 2 3" xfId="43339"/>
    <cellStyle name="Note 3 3 2 11 2 4" xfId="20386"/>
    <cellStyle name="Note 3 3 2 11 3" xfId="26339"/>
    <cellStyle name="Note 3 3 2 11 4" xfId="37266"/>
    <cellStyle name="Note 3 3 2 11 5" xfId="14313"/>
    <cellStyle name="Note 3 3 2 12" xfId="2622"/>
    <cellStyle name="Note 3 3 2 12 2" xfId="8663"/>
    <cellStyle name="Note 3 3 2 12 2 2" xfId="32490"/>
    <cellStyle name="Note 3 3 2 12 2 3" xfId="43529"/>
    <cellStyle name="Note 3 3 2 12 2 4" xfId="20576"/>
    <cellStyle name="Note 3 3 2 12 3" xfId="26557"/>
    <cellStyle name="Note 3 3 2 12 4" xfId="37489"/>
    <cellStyle name="Note 3 3 2 12 5" xfId="14536"/>
    <cellStyle name="Note 3 3 2 13" xfId="2823"/>
    <cellStyle name="Note 3 3 2 13 2" xfId="8837"/>
    <cellStyle name="Note 3 3 2 13 2 2" xfId="32664"/>
    <cellStyle name="Note 3 3 2 13 2 3" xfId="43703"/>
    <cellStyle name="Note 3 3 2 13 2 4" xfId="20750"/>
    <cellStyle name="Note 3 3 2 13 3" xfId="26752"/>
    <cellStyle name="Note 3 3 2 13 4" xfId="37690"/>
    <cellStyle name="Note 3 3 2 13 5" xfId="14737"/>
    <cellStyle name="Note 3 3 2 14" xfId="3091"/>
    <cellStyle name="Note 3 3 2 14 2" xfId="9066"/>
    <cellStyle name="Note 3 3 2 14 2 2" xfId="32893"/>
    <cellStyle name="Note 3 3 2 14 2 3" xfId="43932"/>
    <cellStyle name="Note 3 3 2 14 2 4" xfId="20979"/>
    <cellStyle name="Note 3 3 2 14 3" xfId="27015"/>
    <cellStyle name="Note 3 3 2 14 4" xfId="37958"/>
    <cellStyle name="Note 3 3 2 14 5" xfId="15005"/>
    <cellStyle name="Note 3 3 2 15" xfId="3335"/>
    <cellStyle name="Note 3 3 2 15 2" xfId="9278"/>
    <cellStyle name="Note 3 3 2 15 2 2" xfId="33105"/>
    <cellStyle name="Note 3 3 2 15 2 3" xfId="44144"/>
    <cellStyle name="Note 3 3 2 15 2 4" xfId="21191"/>
    <cellStyle name="Note 3 3 2 15 3" xfId="27256"/>
    <cellStyle name="Note 3 3 2 15 4" xfId="38202"/>
    <cellStyle name="Note 3 3 2 15 5" xfId="15249"/>
    <cellStyle name="Note 3 3 2 16" xfId="3580"/>
    <cellStyle name="Note 3 3 2 16 2" xfId="9491"/>
    <cellStyle name="Note 3 3 2 16 2 2" xfId="33318"/>
    <cellStyle name="Note 3 3 2 16 2 3" xfId="44357"/>
    <cellStyle name="Note 3 3 2 16 2 4" xfId="21404"/>
    <cellStyle name="Note 3 3 2 16 3" xfId="27496"/>
    <cellStyle name="Note 3 3 2 16 4" xfId="38447"/>
    <cellStyle name="Note 3 3 2 16 5" xfId="15494"/>
    <cellStyle name="Note 3 3 2 17" xfId="3828"/>
    <cellStyle name="Note 3 3 2 17 2" xfId="9705"/>
    <cellStyle name="Note 3 3 2 17 2 2" xfId="33532"/>
    <cellStyle name="Note 3 3 2 17 2 3" xfId="44571"/>
    <cellStyle name="Note 3 3 2 17 2 4" xfId="21618"/>
    <cellStyle name="Note 3 3 2 17 3" xfId="27740"/>
    <cellStyle name="Note 3 3 2 17 4" xfId="38695"/>
    <cellStyle name="Note 3 3 2 17 5" xfId="15742"/>
    <cellStyle name="Note 3 3 2 18" xfId="4072"/>
    <cellStyle name="Note 3 3 2 18 2" xfId="9916"/>
    <cellStyle name="Note 3 3 2 18 2 2" xfId="33743"/>
    <cellStyle name="Note 3 3 2 18 2 3" xfId="44782"/>
    <cellStyle name="Note 3 3 2 18 2 4" xfId="21829"/>
    <cellStyle name="Note 3 3 2 18 3" xfId="27979"/>
    <cellStyle name="Note 3 3 2 18 4" xfId="38939"/>
    <cellStyle name="Note 3 3 2 18 5" xfId="15986"/>
    <cellStyle name="Note 3 3 2 19" xfId="4314"/>
    <cellStyle name="Note 3 3 2 19 2" xfId="10126"/>
    <cellStyle name="Note 3 3 2 19 2 2" xfId="33953"/>
    <cellStyle name="Note 3 3 2 19 2 3" xfId="44992"/>
    <cellStyle name="Note 3 3 2 19 2 4" xfId="22039"/>
    <cellStyle name="Note 3 3 2 19 3" xfId="28216"/>
    <cellStyle name="Note 3 3 2 19 4" xfId="39181"/>
    <cellStyle name="Note 3 3 2 19 5" xfId="16228"/>
    <cellStyle name="Note 3 3 2 2" xfId="550"/>
    <cellStyle name="Note 3 3 2 2 10" xfId="2944"/>
    <cellStyle name="Note 3 3 2 2 10 2" xfId="8941"/>
    <cellStyle name="Note 3 3 2 2 10 2 2" xfId="32768"/>
    <cellStyle name="Note 3 3 2 2 10 2 3" xfId="43807"/>
    <cellStyle name="Note 3 3 2 2 10 2 4" xfId="20854"/>
    <cellStyle name="Note 3 3 2 2 10 3" xfId="26869"/>
    <cellStyle name="Note 3 3 2 2 10 4" xfId="37811"/>
    <cellStyle name="Note 3 3 2 2 10 5" xfId="14858"/>
    <cellStyle name="Note 3 3 2 2 11" xfId="3212"/>
    <cellStyle name="Note 3 3 2 2 11 2" xfId="9170"/>
    <cellStyle name="Note 3 3 2 2 11 2 2" xfId="32997"/>
    <cellStyle name="Note 3 3 2 2 11 2 3" xfId="44036"/>
    <cellStyle name="Note 3 3 2 2 11 2 4" xfId="21083"/>
    <cellStyle name="Note 3 3 2 2 11 3" xfId="27134"/>
    <cellStyle name="Note 3 3 2 2 11 4" xfId="38079"/>
    <cellStyle name="Note 3 3 2 2 11 5" xfId="15126"/>
    <cellStyle name="Note 3 3 2 2 12" xfId="3456"/>
    <cellStyle name="Note 3 3 2 2 12 2" xfId="9382"/>
    <cellStyle name="Note 3 3 2 2 12 2 2" xfId="33209"/>
    <cellStyle name="Note 3 3 2 2 12 2 3" xfId="44248"/>
    <cellStyle name="Note 3 3 2 2 12 2 4" xfId="21295"/>
    <cellStyle name="Note 3 3 2 2 12 3" xfId="27373"/>
    <cellStyle name="Note 3 3 2 2 12 4" xfId="38323"/>
    <cellStyle name="Note 3 3 2 2 12 5" xfId="15370"/>
    <cellStyle name="Note 3 3 2 2 13" xfId="3701"/>
    <cellStyle name="Note 3 3 2 2 13 2" xfId="9595"/>
    <cellStyle name="Note 3 3 2 2 13 2 2" xfId="33422"/>
    <cellStyle name="Note 3 3 2 2 13 2 3" xfId="44461"/>
    <cellStyle name="Note 3 3 2 2 13 2 4" xfId="21508"/>
    <cellStyle name="Note 3 3 2 2 13 3" xfId="27614"/>
    <cellStyle name="Note 3 3 2 2 13 4" xfId="38568"/>
    <cellStyle name="Note 3 3 2 2 13 5" xfId="15615"/>
    <cellStyle name="Note 3 3 2 2 14" xfId="3949"/>
    <cellStyle name="Note 3 3 2 2 14 2" xfId="9809"/>
    <cellStyle name="Note 3 3 2 2 14 2 2" xfId="33636"/>
    <cellStyle name="Note 3 3 2 2 14 2 3" xfId="44675"/>
    <cellStyle name="Note 3 3 2 2 14 2 4" xfId="21722"/>
    <cellStyle name="Note 3 3 2 2 14 3" xfId="27857"/>
    <cellStyle name="Note 3 3 2 2 14 4" xfId="38816"/>
    <cellStyle name="Note 3 3 2 2 14 5" xfId="15863"/>
    <cellStyle name="Note 3 3 2 2 15" xfId="4193"/>
    <cellStyle name="Note 3 3 2 2 15 2" xfId="10020"/>
    <cellStyle name="Note 3 3 2 2 15 2 2" xfId="33847"/>
    <cellStyle name="Note 3 3 2 2 15 2 3" xfId="44886"/>
    <cellStyle name="Note 3 3 2 2 15 2 4" xfId="21933"/>
    <cellStyle name="Note 3 3 2 2 15 3" xfId="28096"/>
    <cellStyle name="Note 3 3 2 2 15 4" xfId="39060"/>
    <cellStyle name="Note 3 3 2 2 15 5" xfId="16107"/>
    <cellStyle name="Note 3 3 2 2 16" xfId="4435"/>
    <cellStyle name="Note 3 3 2 2 16 2" xfId="10230"/>
    <cellStyle name="Note 3 3 2 2 16 2 2" xfId="34057"/>
    <cellStyle name="Note 3 3 2 2 16 2 3" xfId="45096"/>
    <cellStyle name="Note 3 3 2 2 16 2 4" xfId="22143"/>
    <cellStyle name="Note 3 3 2 2 16 3" xfId="28333"/>
    <cellStyle name="Note 3 3 2 2 16 4" xfId="39302"/>
    <cellStyle name="Note 3 3 2 2 16 5" xfId="16349"/>
    <cellStyle name="Note 3 3 2 2 17" xfId="4656"/>
    <cellStyle name="Note 3 3 2 2 17 2" xfId="10417"/>
    <cellStyle name="Note 3 3 2 2 17 2 2" xfId="34244"/>
    <cellStyle name="Note 3 3 2 2 17 2 3" xfId="45283"/>
    <cellStyle name="Note 3 3 2 2 17 2 4" xfId="22330"/>
    <cellStyle name="Note 3 3 2 2 17 3" xfId="28548"/>
    <cellStyle name="Note 3 3 2 2 17 4" xfId="39523"/>
    <cellStyle name="Note 3 3 2 2 17 5" xfId="16570"/>
    <cellStyle name="Note 3 3 2 2 18" xfId="4866"/>
    <cellStyle name="Note 3 3 2 2 18 2" xfId="10600"/>
    <cellStyle name="Note 3 3 2 2 18 2 2" xfId="34427"/>
    <cellStyle name="Note 3 3 2 2 18 2 3" xfId="45466"/>
    <cellStyle name="Note 3 3 2 2 18 2 4" xfId="22513"/>
    <cellStyle name="Note 3 3 2 2 18 3" xfId="28752"/>
    <cellStyle name="Note 3 3 2 2 18 4" xfId="39733"/>
    <cellStyle name="Note 3 3 2 2 18 5" xfId="16780"/>
    <cellStyle name="Note 3 3 2 2 19" xfId="5101"/>
    <cellStyle name="Note 3 3 2 2 19 2" xfId="10805"/>
    <cellStyle name="Note 3 3 2 2 19 2 2" xfId="34632"/>
    <cellStyle name="Note 3 3 2 2 19 2 3" xfId="45671"/>
    <cellStyle name="Note 3 3 2 2 19 2 4" xfId="22718"/>
    <cellStyle name="Note 3 3 2 2 19 3" xfId="28982"/>
    <cellStyle name="Note 3 3 2 2 19 4" xfId="39968"/>
    <cellStyle name="Note 3 3 2 2 19 5" xfId="17015"/>
    <cellStyle name="Note 3 3 2 2 2" xfId="1194"/>
    <cellStyle name="Note 3 3 2 2 2 2" xfId="7432"/>
    <cellStyle name="Note 3 3 2 2 2 2 2" xfId="31259"/>
    <cellStyle name="Note 3 3 2 2 2 2 3" xfId="42298"/>
    <cellStyle name="Note 3 3 2 2 2 2 4" xfId="19345"/>
    <cellStyle name="Note 3 3 2 2 2 3" xfId="25171"/>
    <cellStyle name="Note 3 3 2 2 2 4" xfId="24335"/>
    <cellStyle name="Note 3 3 2 2 2 5" xfId="13108"/>
    <cellStyle name="Note 3 3 2 2 20" xfId="5322"/>
    <cellStyle name="Note 3 3 2 2 20 2" xfId="10992"/>
    <cellStyle name="Note 3 3 2 2 20 2 2" xfId="34819"/>
    <cellStyle name="Note 3 3 2 2 20 2 3" xfId="45858"/>
    <cellStyle name="Note 3 3 2 2 20 2 4" xfId="22905"/>
    <cellStyle name="Note 3 3 2 2 20 3" xfId="29195"/>
    <cellStyle name="Note 3 3 2 2 20 4" xfId="40189"/>
    <cellStyle name="Note 3 3 2 2 20 5" xfId="17236"/>
    <cellStyle name="Note 3 3 2 2 21" xfId="5555"/>
    <cellStyle name="Note 3 3 2 2 21 2" xfId="11195"/>
    <cellStyle name="Note 3 3 2 2 21 2 2" xfId="35022"/>
    <cellStyle name="Note 3 3 2 2 21 2 3" xfId="46061"/>
    <cellStyle name="Note 3 3 2 2 21 2 4" xfId="23108"/>
    <cellStyle name="Note 3 3 2 2 21 3" xfId="29422"/>
    <cellStyle name="Note 3 3 2 2 21 4" xfId="40422"/>
    <cellStyle name="Note 3 3 2 2 21 5" xfId="17469"/>
    <cellStyle name="Note 3 3 2 2 22" xfId="5788"/>
    <cellStyle name="Note 3 3 2 2 22 2" xfId="11396"/>
    <cellStyle name="Note 3 3 2 2 22 2 2" xfId="35223"/>
    <cellStyle name="Note 3 3 2 2 22 2 3" xfId="46262"/>
    <cellStyle name="Note 3 3 2 2 22 2 4" xfId="23309"/>
    <cellStyle name="Note 3 3 2 2 22 3" xfId="29648"/>
    <cellStyle name="Note 3 3 2 2 22 4" xfId="40655"/>
    <cellStyle name="Note 3 3 2 2 22 5" xfId="17702"/>
    <cellStyle name="Note 3 3 2 2 23" xfId="6005"/>
    <cellStyle name="Note 3 3 2 2 23 2" xfId="11580"/>
    <cellStyle name="Note 3 3 2 2 23 2 2" xfId="35407"/>
    <cellStyle name="Note 3 3 2 2 23 2 3" xfId="46446"/>
    <cellStyle name="Note 3 3 2 2 23 2 4" xfId="23493"/>
    <cellStyle name="Note 3 3 2 2 23 3" xfId="29858"/>
    <cellStyle name="Note 3 3 2 2 23 4" xfId="40872"/>
    <cellStyle name="Note 3 3 2 2 23 5" xfId="17919"/>
    <cellStyle name="Note 3 3 2 2 24" xfId="6213"/>
    <cellStyle name="Note 3 3 2 2 24 2" xfId="11761"/>
    <cellStyle name="Note 3 3 2 2 24 2 2" xfId="35588"/>
    <cellStyle name="Note 3 3 2 2 24 2 3" xfId="46627"/>
    <cellStyle name="Note 3 3 2 2 24 2 4" xfId="23674"/>
    <cellStyle name="Note 3 3 2 2 24 3" xfId="30059"/>
    <cellStyle name="Note 3 3 2 2 24 4" xfId="41080"/>
    <cellStyle name="Note 3 3 2 2 24 5" xfId="18127"/>
    <cellStyle name="Note 3 3 2 2 25" xfId="6433"/>
    <cellStyle name="Note 3 3 2 2 25 2" xfId="11953"/>
    <cellStyle name="Note 3 3 2 2 25 2 2" xfId="35780"/>
    <cellStyle name="Note 3 3 2 2 25 2 3" xfId="46819"/>
    <cellStyle name="Note 3 3 2 2 25 2 4" xfId="23866"/>
    <cellStyle name="Note 3 3 2 2 25 3" xfId="30272"/>
    <cellStyle name="Note 3 3 2 2 25 4" xfId="41300"/>
    <cellStyle name="Note 3 3 2 2 25 5" xfId="18347"/>
    <cellStyle name="Note 3 3 2 2 26" xfId="6659"/>
    <cellStyle name="Note 3 3 2 2 26 2" xfId="12146"/>
    <cellStyle name="Note 3 3 2 2 26 2 2" xfId="35973"/>
    <cellStyle name="Note 3 3 2 2 26 2 3" xfId="47012"/>
    <cellStyle name="Note 3 3 2 2 26 2 4" xfId="24059"/>
    <cellStyle name="Note 3 3 2 2 26 3" xfId="30489"/>
    <cellStyle name="Note 3 3 2 2 26 4" xfId="41526"/>
    <cellStyle name="Note 3 3 2 2 26 5" xfId="18573"/>
    <cellStyle name="Note 3 3 2 2 27" xfId="774"/>
    <cellStyle name="Note 3 3 2 2 27 2" xfId="7081"/>
    <cellStyle name="Note 3 3 2 2 27 2 2" xfId="30908"/>
    <cellStyle name="Note 3 3 2 2 27 2 3" xfId="41947"/>
    <cellStyle name="Note 3 3 2 2 27 2 4" xfId="18994"/>
    <cellStyle name="Note 3 3 2 2 27 3" xfId="24765"/>
    <cellStyle name="Note 3 3 2 2 27 4" xfId="28725"/>
    <cellStyle name="Note 3 3 2 2 27 5" xfId="12688"/>
    <cellStyle name="Note 3 3 2 2 28" xfId="6864"/>
    <cellStyle name="Note 3 3 2 2 28 2" xfId="30691"/>
    <cellStyle name="Note 3 3 2 2 28 3" xfId="41730"/>
    <cellStyle name="Note 3 3 2 2 28 4" xfId="18777"/>
    <cellStyle name="Note 3 3 2 2 29" xfId="24542"/>
    <cellStyle name="Note 3 3 2 2 3" xfId="1407"/>
    <cellStyle name="Note 3 3 2 2 3 2" xfId="7617"/>
    <cellStyle name="Note 3 3 2 2 3 2 2" xfId="31444"/>
    <cellStyle name="Note 3 3 2 2 3 2 3" xfId="42483"/>
    <cellStyle name="Note 3 3 2 2 3 2 4" xfId="19530"/>
    <cellStyle name="Note 3 3 2 2 3 3" xfId="25377"/>
    <cellStyle name="Note 3 3 2 2 3 4" xfId="36274"/>
    <cellStyle name="Note 3 3 2 2 3 5" xfId="13321"/>
    <cellStyle name="Note 3 3 2 2 30" xfId="27344"/>
    <cellStyle name="Note 3 3 2 2 31" xfId="12464"/>
    <cellStyle name="Note 3 3 2 2 4" xfId="1639"/>
    <cellStyle name="Note 3 3 2 2 4 2" xfId="7815"/>
    <cellStyle name="Note 3 3 2 2 4 2 2" xfId="31642"/>
    <cellStyle name="Note 3 3 2 2 4 2 3" xfId="42681"/>
    <cellStyle name="Note 3 3 2 2 4 2 4" xfId="19728"/>
    <cellStyle name="Note 3 3 2 2 4 3" xfId="25601"/>
    <cellStyle name="Note 3 3 2 2 4 4" xfId="36506"/>
    <cellStyle name="Note 3 3 2 2 4 5" xfId="13553"/>
    <cellStyle name="Note 3 3 2 2 5" xfId="1850"/>
    <cellStyle name="Note 3 3 2 2 5 2" xfId="7999"/>
    <cellStyle name="Note 3 3 2 2 5 2 2" xfId="31826"/>
    <cellStyle name="Note 3 3 2 2 5 2 3" xfId="42865"/>
    <cellStyle name="Note 3 3 2 2 5 2 4" xfId="19912"/>
    <cellStyle name="Note 3 3 2 2 5 3" xfId="25805"/>
    <cellStyle name="Note 3 3 2 2 5 4" xfId="36717"/>
    <cellStyle name="Note 3 3 2 2 5 5" xfId="13764"/>
    <cellStyle name="Note 3 3 2 2 6" xfId="2081"/>
    <cellStyle name="Note 3 3 2 2 6 2" xfId="8200"/>
    <cellStyle name="Note 3 3 2 2 6 2 2" xfId="32027"/>
    <cellStyle name="Note 3 3 2 2 6 2 3" xfId="43066"/>
    <cellStyle name="Note 3 3 2 2 6 2 4" xfId="20113"/>
    <cellStyle name="Note 3 3 2 2 6 3" xfId="26030"/>
    <cellStyle name="Note 3 3 2 2 6 4" xfId="36948"/>
    <cellStyle name="Note 3 3 2 2 6 5" xfId="13995"/>
    <cellStyle name="Note 3 3 2 2 7" xfId="2306"/>
    <cellStyle name="Note 3 3 2 2 7 2" xfId="8391"/>
    <cellStyle name="Note 3 3 2 2 7 2 2" xfId="32218"/>
    <cellStyle name="Note 3 3 2 2 7 2 3" xfId="43257"/>
    <cellStyle name="Note 3 3 2 2 7 2 4" xfId="20304"/>
    <cellStyle name="Note 3 3 2 2 7 3" xfId="26247"/>
    <cellStyle name="Note 3 3 2 2 7 4" xfId="37173"/>
    <cellStyle name="Note 3 3 2 2 7 5" xfId="14220"/>
    <cellStyle name="Note 3 3 2 2 8" xfId="2520"/>
    <cellStyle name="Note 3 3 2 2 8 2" xfId="8577"/>
    <cellStyle name="Note 3 3 2 2 8 2 2" xfId="32404"/>
    <cellStyle name="Note 3 3 2 2 8 2 3" xfId="43443"/>
    <cellStyle name="Note 3 3 2 2 8 2 4" xfId="20490"/>
    <cellStyle name="Note 3 3 2 2 8 3" xfId="26456"/>
    <cellStyle name="Note 3 3 2 2 8 4" xfId="37387"/>
    <cellStyle name="Note 3 3 2 2 8 5" xfId="14434"/>
    <cellStyle name="Note 3 3 2 2 9" xfId="2738"/>
    <cellStyle name="Note 3 3 2 2 9 2" xfId="8761"/>
    <cellStyle name="Note 3 3 2 2 9 2 2" xfId="32588"/>
    <cellStyle name="Note 3 3 2 2 9 2 3" xfId="43627"/>
    <cellStyle name="Note 3 3 2 2 9 2 4" xfId="20674"/>
    <cellStyle name="Note 3 3 2 2 9 3" xfId="26668"/>
    <cellStyle name="Note 3 3 2 2 9 4" xfId="37605"/>
    <cellStyle name="Note 3 3 2 2 9 5" xfId="14652"/>
    <cellStyle name="Note 3 3 2 20" xfId="4535"/>
    <cellStyle name="Note 3 3 2 20 2" xfId="10313"/>
    <cellStyle name="Note 3 3 2 20 2 2" xfId="34140"/>
    <cellStyle name="Note 3 3 2 20 2 3" xfId="45179"/>
    <cellStyle name="Note 3 3 2 20 2 4" xfId="22226"/>
    <cellStyle name="Note 3 3 2 20 3" xfId="28431"/>
    <cellStyle name="Note 3 3 2 20 4" xfId="39402"/>
    <cellStyle name="Note 3 3 2 20 5" xfId="16449"/>
    <cellStyle name="Note 3 3 2 21" xfId="4745"/>
    <cellStyle name="Note 3 3 2 21 2" xfId="10496"/>
    <cellStyle name="Note 3 3 2 21 2 2" xfId="34323"/>
    <cellStyle name="Note 3 3 2 21 2 3" xfId="45362"/>
    <cellStyle name="Note 3 3 2 21 2 4" xfId="22409"/>
    <cellStyle name="Note 3 3 2 21 3" xfId="28635"/>
    <cellStyle name="Note 3 3 2 21 4" xfId="39612"/>
    <cellStyle name="Note 3 3 2 21 5" xfId="16659"/>
    <cellStyle name="Note 3 3 2 22" xfId="4980"/>
    <cellStyle name="Note 3 3 2 22 2" xfId="10701"/>
    <cellStyle name="Note 3 3 2 22 2 2" xfId="34528"/>
    <cellStyle name="Note 3 3 2 22 2 3" xfId="45567"/>
    <cellStyle name="Note 3 3 2 22 2 4" xfId="22614"/>
    <cellStyle name="Note 3 3 2 22 3" xfId="28864"/>
    <cellStyle name="Note 3 3 2 22 4" xfId="39847"/>
    <cellStyle name="Note 3 3 2 22 5" xfId="16894"/>
    <cellStyle name="Note 3 3 2 23" xfId="5201"/>
    <cellStyle name="Note 3 3 2 23 2" xfId="10888"/>
    <cellStyle name="Note 3 3 2 23 2 2" xfId="34715"/>
    <cellStyle name="Note 3 3 2 23 2 3" xfId="45754"/>
    <cellStyle name="Note 3 3 2 23 2 4" xfId="22801"/>
    <cellStyle name="Note 3 3 2 23 3" xfId="29078"/>
    <cellStyle name="Note 3 3 2 23 4" xfId="40068"/>
    <cellStyle name="Note 3 3 2 23 5" xfId="17115"/>
    <cellStyle name="Note 3 3 2 24" xfId="5434"/>
    <cellStyle name="Note 3 3 2 24 2" xfId="11091"/>
    <cellStyle name="Note 3 3 2 24 2 2" xfId="34918"/>
    <cellStyle name="Note 3 3 2 24 2 3" xfId="45957"/>
    <cellStyle name="Note 3 3 2 24 2 4" xfId="23004"/>
    <cellStyle name="Note 3 3 2 24 3" xfId="29305"/>
    <cellStyle name="Note 3 3 2 24 4" xfId="40301"/>
    <cellStyle name="Note 3 3 2 24 5" xfId="17348"/>
    <cellStyle name="Note 3 3 2 25" xfId="5667"/>
    <cellStyle name="Note 3 3 2 25 2" xfId="11292"/>
    <cellStyle name="Note 3 3 2 25 2 2" xfId="35119"/>
    <cellStyle name="Note 3 3 2 25 2 3" xfId="46158"/>
    <cellStyle name="Note 3 3 2 25 2 4" xfId="23205"/>
    <cellStyle name="Note 3 3 2 25 3" xfId="29531"/>
    <cellStyle name="Note 3 3 2 25 4" xfId="40534"/>
    <cellStyle name="Note 3 3 2 25 5" xfId="17581"/>
    <cellStyle name="Note 3 3 2 26" xfId="5884"/>
    <cellStyle name="Note 3 3 2 26 2" xfId="11476"/>
    <cellStyle name="Note 3 3 2 26 2 2" xfId="35303"/>
    <cellStyle name="Note 3 3 2 26 2 3" xfId="46342"/>
    <cellStyle name="Note 3 3 2 26 2 4" xfId="23389"/>
    <cellStyle name="Note 3 3 2 26 3" xfId="29742"/>
    <cellStyle name="Note 3 3 2 26 4" xfId="40751"/>
    <cellStyle name="Note 3 3 2 26 5" xfId="17798"/>
    <cellStyle name="Note 3 3 2 27" xfId="6092"/>
    <cellStyle name="Note 3 3 2 27 2" xfId="11657"/>
    <cellStyle name="Note 3 3 2 27 2 2" xfId="35484"/>
    <cellStyle name="Note 3 3 2 27 2 3" xfId="46523"/>
    <cellStyle name="Note 3 3 2 27 2 4" xfId="23570"/>
    <cellStyle name="Note 3 3 2 27 3" xfId="29943"/>
    <cellStyle name="Note 3 3 2 27 4" xfId="40959"/>
    <cellStyle name="Note 3 3 2 27 5" xfId="18006"/>
    <cellStyle name="Note 3 3 2 28" xfId="6312"/>
    <cellStyle name="Note 3 3 2 28 2" xfId="11849"/>
    <cellStyle name="Note 3 3 2 28 2 2" xfId="35676"/>
    <cellStyle name="Note 3 3 2 28 2 3" xfId="46715"/>
    <cellStyle name="Note 3 3 2 28 2 4" xfId="23762"/>
    <cellStyle name="Note 3 3 2 28 3" xfId="30156"/>
    <cellStyle name="Note 3 3 2 28 4" xfId="41179"/>
    <cellStyle name="Note 3 3 2 28 5" xfId="18226"/>
    <cellStyle name="Note 3 3 2 29" xfId="6547"/>
    <cellStyle name="Note 3 3 2 29 2" xfId="12051"/>
    <cellStyle name="Note 3 3 2 29 2 2" xfId="35878"/>
    <cellStyle name="Note 3 3 2 29 2 3" xfId="46917"/>
    <cellStyle name="Note 3 3 2 29 2 4" xfId="23964"/>
    <cellStyle name="Note 3 3 2 29 3" xfId="30382"/>
    <cellStyle name="Note 3 3 2 29 4" xfId="41414"/>
    <cellStyle name="Note 3 3 2 29 5" xfId="18461"/>
    <cellStyle name="Note 3 3 2 3" xfId="595"/>
    <cellStyle name="Note 3 3 2 3 10" xfId="2989"/>
    <cellStyle name="Note 3 3 2 3 10 2" xfId="8981"/>
    <cellStyle name="Note 3 3 2 3 10 2 2" xfId="32808"/>
    <cellStyle name="Note 3 3 2 3 10 2 3" xfId="43847"/>
    <cellStyle name="Note 3 3 2 3 10 2 4" xfId="20894"/>
    <cellStyle name="Note 3 3 2 3 10 3" xfId="26913"/>
    <cellStyle name="Note 3 3 2 3 10 4" xfId="37856"/>
    <cellStyle name="Note 3 3 2 3 10 5" xfId="14903"/>
    <cellStyle name="Note 3 3 2 3 11" xfId="3257"/>
    <cellStyle name="Note 3 3 2 3 11 2" xfId="9210"/>
    <cellStyle name="Note 3 3 2 3 11 2 2" xfId="33037"/>
    <cellStyle name="Note 3 3 2 3 11 2 3" xfId="44076"/>
    <cellStyle name="Note 3 3 2 3 11 2 4" xfId="21123"/>
    <cellStyle name="Note 3 3 2 3 11 3" xfId="27178"/>
    <cellStyle name="Note 3 3 2 3 11 4" xfId="38124"/>
    <cellStyle name="Note 3 3 2 3 11 5" xfId="15171"/>
    <cellStyle name="Note 3 3 2 3 12" xfId="3501"/>
    <cellStyle name="Note 3 3 2 3 12 2" xfId="9422"/>
    <cellStyle name="Note 3 3 2 3 12 2 2" xfId="33249"/>
    <cellStyle name="Note 3 3 2 3 12 2 3" xfId="44288"/>
    <cellStyle name="Note 3 3 2 3 12 2 4" xfId="21335"/>
    <cellStyle name="Note 3 3 2 3 12 3" xfId="27417"/>
    <cellStyle name="Note 3 3 2 3 12 4" xfId="38368"/>
    <cellStyle name="Note 3 3 2 3 12 5" xfId="15415"/>
    <cellStyle name="Note 3 3 2 3 13" xfId="3746"/>
    <cellStyle name="Note 3 3 2 3 13 2" xfId="9635"/>
    <cellStyle name="Note 3 3 2 3 13 2 2" xfId="33462"/>
    <cellStyle name="Note 3 3 2 3 13 2 3" xfId="44501"/>
    <cellStyle name="Note 3 3 2 3 13 2 4" xfId="21548"/>
    <cellStyle name="Note 3 3 2 3 13 3" xfId="27658"/>
    <cellStyle name="Note 3 3 2 3 13 4" xfId="38613"/>
    <cellStyle name="Note 3 3 2 3 13 5" xfId="15660"/>
    <cellStyle name="Note 3 3 2 3 14" xfId="3994"/>
    <cellStyle name="Note 3 3 2 3 14 2" xfId="9849"/>
    <cellStyle name="Note 3 3 2 3 14 2 2" xfId="33676"/>
    <cellStyle name="Note 3 3 2 3 14 2 3" xfId="44715"/>
    <cellStyle name="Note 3 3 2 3 14 2 4" xfId="21762"/>
    <cellStyle name="Note 3 3 2 3 14 3" xfId="27901"/>
    <cellStyle name="Note 3 3 2 3 14 4" xfId="38861"/>
    <cellStyle name="Note 3 3 2 3 14 5" xfId="15908"/>
    <cellStyle name="Note 3 3 2 3 15" xfId="4238"/>
    <cellStyle name="Note 3 3 2 3 15 2" xfId="10060"/>
    <cellStyle name="Note 3 3 2 3 15 2 2" xfId="33887"/>
    <cellStyle name="Note 3 3 2 3 15 2 3" xfId="44926"/>
    <cellStyle name="Note 3 3 2 3 15 2 4" xfId="21973"/>
    <cellStyle name="Note 3 3 2 3 15 3" xfId="28140"/>
    <cellStyle name="Note 3 3 2 3 15 4" xfId="39105"/>
    <cellStyle name="Note 3 3 2 3 15 5" xfId="16152"/>
    <cellStyle name="Note 3 3 2 3 16" xfId="4480"/>
    <cellStyle name="Note 3 3 2 3 16 2" xfId="10270"/>
    <cellStyle name="Note 3 3 2 3 16 2 2" xfId="34097"/>
    <cellStyle name="Note 3 3 2 3 16 2 3" xfId="45136"/>
    <cellStyle name="Note 3 3 2 3 16 2 4" xfId="22183"/>
    <cellStyle name="Note 3 3 2 3 16 3" xfId="28377"/>
    <cellStyle name="Note 3 3 2 3 16 4" xfId="39347"/>
    <cellStyle name="Note 3 3 2 3 16 5" xfId="16394"/>
    <cellStyle name="Note 3 3 2 3 17" xfId="4701"/>
    <cellStyle name="Note 3 3 2 3 17 2" xfId="10457"/>
    <cellStyle name="Note 3 3 2 3 17 2 2" xfId="34284"/>
    <cellStyle name="Note 3 3 2 3 17 2 3" xfId="45323"/>
    <cellStyle name="Note 3 3 2 3 17 2 4" xfId="22370"/>
    <cellStyle name="Note 3 3 2 3 17 3" xfId="28592"/>
    <cellStyle name="Note 3 3 2 3 17 4" xfId="39568"/>
    <cellStyle name="Note 3 3 2 3 17 5" xfId="16615"/>
    <cellStyle name="Note 3 3 2 3 18" xfId="4911"/>
    <cellStyle name="Note 3 3 2 3 18 2" xfId="10640"/>
    <cellStyle name="Note 3 3 2 3 18 2 2" xfId="34467"/>
    <cellStyle name="Note 3 3 2 3 18 2 3" xfId="45506"/>
    <cellStyle name="Note 3 3 2 3 18 2 4" xfId="22553"/>
    <cellStyle name="Note 3 3 2 3 18 3" xfId="28796"/>
    <cellStyle name="Note 3 3 2 3 18 4" xfId="39778"/>
    <cellStyle name="Note 3 3 2 3 18 5" xfId="16825"/>
    <cellStyle name="Note 3 3 2 3 19" xfId="5146"/>
    <cellStyle name="Note 3 3 2 3 19 2" xfId="10845"/>
    <cellStyle name="Note 3 3 2 3 19 2 2" xfId="34672"/>
    <cellStyle name="Note 3 3 2 3 19 2 3" xfId="45711"/>
    <cellStyle name="Note 3 3 2 3 19 2 4" xfId="22758"/>
    <cellStyle name="Note 3 3 2 3 19 3" xfId="29026"/>
    <cellStyle name="Note 3 3 2 3 19 4" xfId="40013"/>
    <cellStyle name="Note 3 3 2 3 19 5" xfId="17060"/>
    <cellStyle name="Note 3 3 2 3 2" xfId="1239"/>
    <cellStyle name="Note 3 3 2 3 2 2" xfId="7472"/>
    <cellStyle name="Note 3 3 2 3 2 2 2" xfId="31299"/>
    <cellStyle name="Note 3 3 2 3 2 2 3" xfId="42338"/>
    <cellStyle name="Note 3 3 2 3 2 2 4" xfId="19385"/>
    <cellStyle name="Note 3 3 2 3 2 3" xfId="25215"/>
    <cellStyle name="Note 3 3 2 3 2 4" xfId="36106"/>
    <cellStyle name="Note 3 3 2 3 2 5" xfId="13153"/>
    <cellStyle name="Note 3 3 2 3 20" xfId="5367"/>
    <cellStyle name="Note 3 3 2 3 20 2" xfId="11032"/>
    <cellStyle name="Note 3 3 2 3 20 2 2" xfId="34859"/>
    <cellStyle name="Note 3 3 2 3 20 2 3" xfId="45898"/>
    <cellStyle name="Note 3 3 2 3 20 2 4" xfId="22945"/>
    <cellStyle name="Note 3 3 2 3 20 3" xfId="29239"/>
    <cellStyle name="Note 3 3 2 3 20 4" xfId="40234"/>
    <cellStyle name="Note 3 3 2 3 20 5" xfId="17281"/>
    <cellStyle name="Note 3 3 2 3 21" xfId="5600"/>
    <cellStyle name="Note 3 3 2 3 21 2" xfId="11235"/>
    <cellStyle name="Note 3 3 2 3 21 2 2" xfId="35062"/>
    <cellStyle name="Note 3 3 2 3 21 2 3" xfId="46101"/>
    <cellStyle name="Note 3 3 2 3 21 2 4" xfId="23148"/>
    <cellStyle name="Note 3 3 2 3 21 3" xfId="29466"/>
    <cellStyle name="Note 3 3 2 3 21 4" xfId="40467"/>
    <cellStyle name="Note 3 3 2 3 21 5" xfId="17514"/>
    <cellStyle name="Note 3 3 2 3 22" xfId="5833"/>
    <cellStyle name="Note 3 3 2 3 22 2" xfId="11436"/>
    <cellStyle name="Note 3 3 2 3 22 2 2" xfId="35263"/>
    <cellStyle name="Note 3 3 2 3 22 2 3" xfId="46302"/>
    <cellStyle name="Note 3 3 2 3 22 2 4" xfId="23349"/>
    <cellStyle name="Note 3 3 2 3 22 3" xfId="29692"/>
    <cellStyle name="Note 3 3 2 3 22 4" xfId="40700"/>
    <cellStyle name="Note 3 3 2 3 22 5" xfId="17747"/>
    <cellStyle name="Note 3 3 2 3 23" xfId="6050"/>
    <cellStyle name="Note 3 3 2 3 23 2" xfId="11620"/>
    <cellStyle name="Note 3 3 2 3 23 2 2" xfId="35447"/>
    <cellStyle name="Note 3 3 2 3 23 2 3" xfId="46486"/>
    <cellStyle name="Note 3 3 2 3 23 2 4" xfId="23533"/>
    <cellStyle name="Note 3 3 2 3 23 3" xfId="29902"/>
    <cellStyle name="Note 3 3 2 3 23 4" xfId="40917"/>
    <cellStyle name="Note 3 3 2 3 23 5" xfId="17964"/>
    <cellStyle name="Note 3 3 2 3 24" xfId="6258"/>
    <cellStyle name="Note 3 3 2 3 24 2" xfId="11801"/>
    <cellStyle name="Note 3 3 2 3 24 2 2" xfId="35628"/>
    <cellStyle name="Note 3 3 2 3 24 2 3" xfId="46667"/>
    <cellStyle name="Note 3 3 2 3 24 2 4" xfId="23714"/>
    <cellStyle name="Note 3 3 2 3 24 3" xfId="30103"/>
    <cellStyle name="Note 3 3 2 3 24 4" xfId="41125"/>
    <cellStyle name="Note 3 3 2 3 24 5" xfId="18172"/>
    <cellStyle name="Note 3 3 2 3 25" xfId="6478"/>
    <cellStyle name="Note 3 3 2 3 25 2" xfId="11993"/>
    <cellStyle name="Note 3 3 2 3 25 2 2" xfId="35820"/>
    <cellStyle name="Note 3 3 2 3 25 2 3" xfId="46859"/>
    <cellStyle name="Note 3 3 2 3 25 2 4" xfId="23906"/>
    <cellStyle name="Note 3 3 2 3 25 3" xfId="30316"/>
    <cellStyle name="Note 3 3 2 3 25 4" xfId="41345"/>
    <cellStyle name="Note 3 3 2 3 25 5" xfId="18392"/>
    <cellStyle name="Note 3 3 2 3 26" xfId="6704"/>
    <cellStyle name="Note 3 3 2 3 26 2" xfId="12186"/>
    <cellStyle name="Note 3 3 2 3 26 2 2" xfId="36013"/>
    <cellStyle name="Note 3 3 2 3 26 2 3" xfId="47052"/>
    <cellStyle name="Note 3 3 2 3 26 2 4" xfId="24099"/>
    <cellStyle name="Note 3 3 2 3 26 3" xfId="30533"/>
    <cellStyle name="Note 3 3 2 3 26 4" xfId="41571"/>
    <cellStyle name="Note 3 3 2 3 26 5" xfId="18618"/>
    <cellStyle name="Note 3 3 2 3 27" xfId="814"/>
    <cellStyle name="Note 3 3 2 3 27 2" xfId="7121"/>
    <cellStyle name="Note 3 3 2 3 27 2 2" xfId="30948"/>
    <cellStyle name="Note 3 3 2 3 27 2 3" xfId="41987"/>
    <cellStyle name="Note 3 3 2 3 27 2 4" xfId="19034"/>
    <cellStyle name="Note 3 3 2 3 27 3" xfId="24805"/>
    <cellStyle name="Note 3 3 2 3 27 4" xfId="29229"/>
    <cellStyle name="Note 3 3 2 3 27 5" xfId="12728"/>
    <cellStyle name="Note 3 3 2 3 28" xfId="6904"/>
    <cellStyle name="Note 3 3 2 3 28 2" xfId="30731"/>
    <cellStyle name="Note 3 3 2 3 28 3" xfId="41770"/>
    <cellStyle name="Note 3 3 2 3 28 4" xfId="18817"/>
    <cellStyle name="Note 3 3 2 3 29" xfId="24586"/>
    <cellStyle name="Note 3 3 2 3 3" xfId="1452"/>
    <cellStyle name="Note 3 3 2 3 3 2" xfId="7657"/>
    <cellStyle name="Note 3 3 2 3 3 2 2" xfId="31484"/>
    <cellStyle name="Note 3 3 2 3 3 2 3" xfId="42523"/>
    <cellStyle name="Note 3 3 2 3 3 2 4" xfId="19570"/>
    <cellStyle name="Note 3 3 2 3 3 3" xfId="25421"/>
    <cellStyle name="Note 3 3 2 3 3 4" xfId="36319"/>
    <cellStyle name="Note 3 3 2 3 3 5" xfId="13366"/>
    <cellStyle name="Note 3 3 2 3 30" xfId="24562"/>
    <cellStyle name="Note 3 3 2 3 31" xfId="12509"/>
    <cellStyle name="Note 3 3 2 3 4" xfId="1684"/>
    <cellStyle name="Note 3 3 2 3 4 2" xfId="7855"/>
    <cellStyle name="Note 3 3 2 3 4 2 2" xfId="31682"/>
    <cellStyle name="Note 3 3 2 3 4 2 3" xfId="42721"/>
    <cellStyle name="Note 3 3 2 3 4 2 4" xfId="19768"/>
    <cellStyle name="Note 3 3 2 3 4 3" xfId="25645"/>
    <cellStyle name="Note 3 3 2 3 4 4" xfId="36551"/>
    <cellStyle name="Note 3 3 2 3 4 5" xfId="13598"/>
    <cellStyle name="Note 3 3 2 3 5" xfId="1895"/>
    <cellStyle name="Note 3 3 2 3 5 2" xfId="8039"/>
    <cellStyle name="Note 3 3 2 3 5 2 2" xfId="31866"/>
    <cellStyle name="Note 3 3 2 3 5 2 3" xfId="42905"/>
    <cellStyle name="Note 3 3 2 3 5 2 4" xfId="19952"/>
    <cellStyle name="Note 3 3 2 3 5 3" xfId="25849"/>
    <cellStyle name="Note 3 3 2 3 5 4" xfId="36762"/>
    <cellStyle name="Note 3 3 2 3 5 5" xfId="13809"/>
    <cellStyle name="Note 3 3 2 3 6" xfId="2126"/>
    <cellStyle name="Note 3 3 2 3 6 2" xfId="8240"/>
    <cellStyle name="Note 3 3 2 3 6 2 2" xfId="32067"/>
    <cellStyle name="Note 3 3 2 3 6 2 3" xfId="43106"/>
    <cellStyle name="Note 3 3 2 3 6 2 4" xfId="20153"/>
    <cellStyle name="Note 3 3 2 3 6 3" xfId="26074"/>
    <cellStyle name="Note 3 3 2 3 6 4" xfId="36993"/>
    <cellStyle name="Note 3 3 2 3 6 5" xfId="14040"/>
    <cellStyle name="Note 3 3 2 3 7" xfId="2351"/>
    <cellStyle name="Note 3 3 2 3 7 2" xfId="8431"/>
    <cellStyle name="Note 3 3 2 3 7 2 2" xfId="32258"/>
    <cellStyle name="Note 3 3 2 3 7 2 3" xfId="43297"/>
    <cellStyle name="Note 3 3 2 3 7 2 4" xfId="20344"/>
    <cellStyle name="Note 3 3 2 3 7 3" xfId="26291"/>
    <cellStyle name="Note 3 3 2 3 7 4" xfId="37218"/>
    <cellStyle name="Note 3 3 2 3 7 5" xfId="14265"/>
    <cellStyle name="Note 3 3 2 3 8" xfId="2565"/>
    <cellStyle name="Note 3 3 2 3 8 2" xfId="8617"/>
    <cellStyle name="Note 3 3 2 3 8 2 2" xfId="32444"/>
    <cellStyle name="Note 3 3 2 3 8 2 3" xfId="43483"/>
    <cellStyle name="Note 3 3 2 3 8 2 4" xfId="20530"/>
    <cellStyle name="Note 3 3 2 3 8 3" xfId="26500"/>
    <cellStyle name="Note 3 3 2 3 8 4" xfId="37432"/>
    <cellStyle name="Note 3 3 2 3 8 5" xfId="14479"/>
    <cellStyle name="Note 3 3 2 3 9" xfId="2783"/>
    <cellStyle name="Note 3 3 2 3 9 2" xfId="8801"/>
    <cellStyle name="Note 3 3 2 3 9 2 2" xfId="32628"/>
    <cellStyle name="Note 3 3 2 3 9 2 3" xfId="43667"/>
    <cellStyle name="Note 3 3 2 3 9 2 4" xfId="20714"/>
    <cellStyle name="Note 3 3 2 3 9 3" xfId="26712"/>
    <cellStyle name="Note 3 3 2 3 9 4" xfId="37650"/>
    <cellStyle name="Note 3 3 2 3 9 5" xfId="14697"/>
    <cellStyle name="Note 3 3 2 30" xfId="6748"/>
    <cellStyle name="Note 3 3 2 30 2" xfId="12222"/>
    <cellStyle name="Note 3 3 2 30 2 2" xfId="36049"/>
    <cellStyle name="Note 3 3 2 30 2 3" xfId="47088"/>
    <cellStyle name="Note 3 3 2 30 2 4" xfId="24135"/>
    <cellStyle name="Note 3 3 2 30 3" xfId="30576"/>
    <cellStyle name="Note 3 3 2 30 4" xfId="41615"/>
    <cellStyle name="Note 3 3 2 30 5" xfId="18662"/>
    <cellStyle name="Note 3 3 2 31" xfId="6793"/>
    <cellStyle name="Note 3 3 2 31 2" xfId="12262"/>
    <cellStyle name="Note 3 3 2 31 2 2" xfId="36089"/>
    <cellStyle name="Note 3 3 2 31 2 3" xfId="47128"/>
    <cellStyle name="Note 3 3 2 31 2 4" xfId="24175"/>
    <cellStyle name="Note 3 3 2 31 3" xfId="30620"/>
    <cellStyle name="Note 3 3 2 31 4" xfId="41660"/>
    <cellStyle name="Note 3 3 2 31 5" xfId="18707"/>
    <cellStyle name="Note 3 3 2 32" xfId="670"/>
    <cellStyle name="Note 3 3 2 32 2" xfId="6977"/>
    <cellStyle name="Note 3 3 2 32 2 2" xfId="30804"/>
    <cellStyle name="Note 3 3 2 32 2 3" xfId="41843"/>
    <cellStyle name="Note 3 3 2 32 2 4" xfId="18890"/>
    <cellStyle name="Note 3 3 2 32 3" xfId="24661"/>
    <cellStyle name="Note 3 3 2 32 4" xfId="29958"/>
    <cellStyle name="Note 3 3 2 32 5" xfId="12584"/>
    <cellStyle name="Note 3 3 2 33" xfId="24425"/>
    <cellStyle name="Note 3 3 2 34" xfId="28512"/>
    <cellStyle name="Note 3 3 2 35" xfId="12343"/>
    <cellStyle name="Note 3 3 2 4" xfId="468"/>
    <cellStyle name="Note 3 3 2 4 10" xfId="2862"/>
    <cellStyle name="Note 3 3 2 4 10 2" xfId="8874"/>
    <cellStyle name="Note 3 3 2 4 10 2 2" xfId="32701"/>
    <cellStyle name="Note 3 3 2 4 10 2 3" xfId="43740"/>
    <cellStyle name="Note 3 3 2 4 10 2 4" xfId="20787"/>
    <cellStyle name="Note 3 3 2 4 10 3" xfId="26791"/>
    <cellStyle name="Note 3 3 2 4 10 4" xfId="37729"/>
    <cellStyle name="Note 3 3 2 4 10 5" xfId="14776"/>
    <cellStyle name="Note 3 3 2 4 11" xfId="3130"/>
    <cellStyle name="Note 3 3 2 4 11 2" xfId="9103"/>
    <cellStyle name="Note 3 3 2 4 11 2 2" xfId="32930"/>
    <cellStyle name="Note 3 3 2 4 11 2 3" xfId="43969"/>
    <cellStyle name="Note 3 3 2 4 11 2 4" xfId="21016"/>
    <cellStyle name="Note 3 3 2 4 11 3" xfId="27054"/>
    <cellStyle name="Note 3 3 2 4 11 4" xfId="37997"/>
    <cellStyle name="Note 3 3 2 4 11 5" xfId="15044"/>
    <cellStyle name="Note 3 3 2 4 12" xfId="3374"/>
    <cellStyle name="Note 3 3 2 4 12 2" xfId="9315"/>
    <cellStyle name="Note 3 3 2 4 12 2 2" xfId="33142"/>
    <cellStyle name="Note 3 3 2 4 12 2 3" xfId="44181"/>
    <cellStyle name="Note 3 3 2 4 12 2 4" xfId="21228"/>
    <cellStyle name="Note 3 3 2 4 12 3" xfId="27295"/>
    <cellStyle name="Note 3 3 2 4 12 4" xfId="38241"/>
    <cellStyle name="Note 3 3 2 4 12 5" xfId="15288"/>
    <cellStyle name="Note 3 3 2 4 13" xfId="3619"/>
    <cellStyle name="Note 3 3 2 4 13 2" xfId="9528"/>
    <cellStyle name="Note 3 3 2 4 13 2 2" xfId="33355"/>
    <cellStyle name="Note 3 3 2 4 13 2 3" xfId="44394"/>
    <cellStyle name="Note 3 3 2 4 13 2 4" xfId="21441"/>
    <cellStyle name="Note 3 3 2 4 13 3" xfId="27535"/>
    <cellStyle name="Note 3 3 2 4 13 4" xfId="38486"/>
    <cellStyle name="Note 3 3 2 4 13 5" xfId="15533"/>
    <cellStyle name="Note 3 3 2 4 14" xfId="3867"/>
    <cellStyle name="Note 3 3 2 4 14 2" xfId="9742"/>
    <cellStyle name="Note 3 3 2 4 14 2 2" xfId="33569"/>
    <cellStyle name="Note 3 3 2 4 14 2 3" xfId="44608"/>
    <cellStyle name="Note 3 3 2 4 14 2 4" xfId="21655"/>
    <cellStyle name="Note 3 3 2 4 14 3" xfId="27779"/>
    <cellStyle name="Note 3 3 2 4 14 4" xfId="38734"/>
    <cellStyle name="Note 3 3 2 4 14 5" xfId="15781"/>
    <cellStyle name="Note 3 3 2 4 15" xfId="4111"/>
    <cellStyle name="Note 3 3 2 4 15 2" xfId="9953"/>
    <cellStyle name="Note 3 3 2 4 15 2 2" xfId="33780"/>
    <cellStyle name="Note 3 3 2 4 15 2 3" xfId="44819"/>
    <cellStyle name="Note 3 3 2 4 15 2 4" xfId="21866"/>
    <cellStyle name="Note 3 3 2 4 15 3" xfId="28018"/>
    <cellStyle name="Note 3 3 2 4 15 4" xfId="38978"/>
    <cellStyle name="Note 3 3 2 4 15 5" xfId="16025"/>
    <cellStyle name="Note 3 3 2 4 16" xfId="4353"/>
    <cellStyle name="Note 3 3 2 4 16 2" xfId="10163"/>
    <cellStyle name="Note 3 3 2 4 16 2 2" xfId="33990"/>
    <cellStyle name="Note 3 3 2 4 16 2 3" xfId="45029"/>
    <cellStyle name="Note 3 3 2 4 16 2 4" xfId="22076"/>
    <cellStyle name="Note 3 3 2 4 16 3" xfId="28255"/>
    <cellStyle name="Note 3 3 2 4 16 4" xfId="39220"/>
    <cellStyle name="Note 3 3 2 4 16 5" xfId="16267"/>
    <cellStyle name="Note 3 3 2 4 17" xfId="4574"/>
    <cellStyle name="Note 3 3 2 4 17 2" xfId="10350"/>
    <cellStyle name="Note 3 3 2 4 17 2 2" xfId="34177"/>
    <cellStyle name="Note 3 3 2 4 17 2 3" xfId="45216"/>
    <cellStyle name="Note 3 3 2 4 17 2 4" xfId="22263"/>
    <cellStyle name="Note 3 3 2 4 17 3" xfId="28470"/>
    <cellStyle name="Note 3 3 2 4 17 4" xfId="39441"/>
    <cellStyle name="Note 3 3 2 4 17 5" xfId="16488"/>
    <cellStyle name="Note 3 3 2 4 18" xfId="4784"/>
    <cellStyle name="Note 3 3 2 4 18 2" xfId="10533"/>
    <cellStyle name="Note 3 3 2 4 18 2 2" xfId="34360"/>
    <cellStyle name="Note 3 3 2 4 18 2 3" xfId="45399"/>
    <cellStyle name="Note 3 3 2 4 18 2 4" xfId="22446"/>
    <cellStyle name="Note 3 3 2 4 18 3" xfId="28674"/>
    <cellStyle name="Note 3 3 2 4 18 4" xfId="39651"/>
    <cellStyle name="Note 3 3 2 4 18 5" xfId="16698"/>
    <cellStyle name="Note 3 3 2 4 19" xfId="5019"/>
    <cellStyle name="Note 3 3 2 4 19 2" xfId="10738"/>
    <cellStyle name="Note 3 3 2 4 19 2 2" xfId="34565"/>
    <cellStyle name="Note 3 3 2 4 19 2 3" xfId="45604"/>
    <cellStyle name="Note 3 3 2 4 19 2 4" xfId="22651"/>
    <cellStyle name="Note 3 3 2 4 19 3" xfId="28903"/>
    <cellStyle name="Note 3 3 2 4 19 4" xfId="39886"/>
    <cellStyle name="Note 3 3 2 4 19 5" xfId="16933"/>
    <cellStyle name="Note 3 3 2 4 2" xfId="1112"/>
    <cellStyle name="Note 3 3 2 4 2 2" xfId="7365"/>
    <cellStyle name="Note 3 3 2 4 2 2 2" xfId="31192"/>
    <cellStyle name="Note 3 3 2 4 2 2 3" xfId="42231"/>
    <cellStyle name="Note 3 3 2 4 2 2 4" xfId="19278"/>
    <cellStyle name="Note 3 3 2 4 2 3" xfId="25093"/>
    <cellStyle name="Note 3 3 2 4 2 4" xfId="24228"/>
    <cellStyle name="Note 3 3 2 4 2 5" xfId="13026"/>
    <cellStyle name="Note 3 3 2 4 20" xfId="5240"/>
    <cellStyle name="Note 3 3 2 4 20 2" xfId="10925"/>
    <cellStyle name="Note 3 3 2 4 20 2 2" xfId="34752"/>
    <cellStyle name="Note 3 3 2 4 20 2 3" xfId="45791"/>
    <cellStyle name="Note 3 3 2 4 20 2 4" xfId="22838"/>
    <cellStyle name="Note 3 3 2 4 20 3" xfId="29117"/>
    <cellStyle name="Note 3 3 2 4 20 4" xfId="40107"/>
    <cellStyle name="Note 3 3 2 4 20 5" xfId="17154"/>
    <cellStyle name="Note 3 3 2 4 21" xfId="5473"/>
    <cellStyle name="Note 3 3 2 4 21 2" xfId="11128"/>
    <cellStyle name="Note 3 3 2 4 21 2 2" xfId="34955"/>
    <cellStyle name="Note 3 3 2 4 21 2 3" xfId="45994"/>
    <cellStyle name="Note 3 3 2 4 21 2 4" xfId="23041"/>
    <cellStyle name="Note 3 3 2 4 21 3" xfId="29344"/>
    <cellStyle name="Note 3 3 2 4 21 4" xfId="40340"/>
    <cellStyle name="Note 3 3 2 4 21 5" xfId="17387"/>
    <cellStyle name="Note 3 3 2 4 22" xfId="5706"/>
    <cellStyle name="Note 3 3 2 4 22 2" xfId="11329"/>
    <cellStyle name="Note 3 3 2 4 22 2 2" xfId="35156"/>
    <cellStyle name="Note 3 3 2 4 22 2 3" xfId="46195"/>
    <cellStyle name="Note 3 3 2 4 22 2 4" xfId="23242"/>
    <cellStyle name="Note 3 3 2 4 22 3" xfId="29570"/>
    <cellStyle name="Note 3 3 2 4 22 4" xfId="40573"/>
    <cellStyle name="Note 3 3 2 4 22 5" xfId="17620"/>
    <cellStyle name="Note 3 3 2 4 23" xfId="5923"/>
    <cellStyle name="Note 3 3 2 4 23 2" xfId="11513"/>
    <cellStyle name="Note 3 3 2 4 23 2 2" xfId="35340"/>
    <cellStyle name="Note 3 3 2 4 23 2 3" xfId="46379"/>
    <cellStyle name="Note 3 3 2 4 23 2 4" xfId="23426"/>
    <cellStyle name="Note 3 3 2 4 23 3" xfId="29781"/>
    <cellStyle name="Note 3 3 2 4 23 4" xfId="40790"/>
    <cellStyle name="Note 3 3 2 4 23 5" xfId="17837"/>
    <cellStyle name="Note 3 3 2 4 24" xfId="6131"/>
    <cellStyle name="Note 3 3 2 4 24 2" xfId="11694"/>
    <cellStyle name="Note 3 3 2 4 24 2 2" xfId="35521"/>
    <cellStyle name="Note 3 3 2 4 24 2 3" xfId="46560"/>
    <cellStyle name="Note 3 3 2 4 24 2 4" xfId="23607"/>
    <cellStyle name="Note 3 3 2 4 24 3" xfId="29982"/>
    <cellStyle name="Note 3 3 2 4 24 4" xfId="40998"/>
    <cellStyle name="Note 3 3 2 4 24 5" xfId="18045"/>
    <cellStyle name="Note 3 3 2 4 25" xfId="6351"/>
    <cellStyle name="Note 3 3 2 4 25 2" xfId="11886"/>
    <cellStyle name="Note 3 3 2 4 25 2 2" xfId="35713"/>
    <cellStyle name="Note 3 3 2 4 25 2 3" xfId="46752"/>
    <cellStyle name="Note 3 3 2 4 25 2 4" xfId="23799"/>
    <cellStyle name="Note 3 3 2 4 25 3" xfId="30195"/>
    <cellStyle name="Note 3 3 2 4 25 4" xfId="41218"/>
    <cellStyle name="Note 3 3 2 4 25 5" xfId="18265"/>
    <cellStyle name="Note 3 3 2 4 26" xfId="6581"/>
    <cellStyle name="Note 3 3 2 4 26 2" xfId="12083"/>
    <cellStyle name="Note 3 3 2 4 26 2 2" xfId="35910"/>
    <cellStyle name="Note 3 3 2 4 26 2 3" xfId="46949"/>
    <cellStyle name="Note 3 3 2 4 26 2 4" xfId="23996"/>
    <cellStyle name="Note 3 3 2 4 26 3" xfId="30416"/>
    <cellStyle name="Note 3 3 2 4 26 4" xfId="41448"/>
    <cellStyle name="Note 3 3 2 4 26 5" xfId="18495"/>
    <cellStyle name="Note 3 3 2 4 27" xfId="707"/>
    <cellStyle name="Note 3 3 2 4 27 2" xfId="7014"/>
    <cellStyle name="Note 3 3 2 4 27 2 2" xfId="30841"/>
    <cellStyle name="Note 3 3 2 4 27 2 3" xfId="41880"/>
    <cellStyle name="Note 3 3 2 4 27 2 4" xfId="18927"/>
    <cellStyle name="Note 3 3 2 4 27 3" xfId="24698"/>
    <cellStyle name="Note 3 3 2 4 27 4" xfId="27511"/>
    <cellStyle name="Note 3 3 2 4 27 5" xfId="12621"/>
    <cellStyle name="Note 3 3 2 4 28" xfId="24464"/>
    <cellStyle name="Note 3 3 2 4 29" xfId="27831"/>
    <cellStyle name="Note 3 3 2 4 3" xfId="1325"/>
    <cellStyle name="Note 3 3 2 4 3 2" xfId="7550"/>
    <cellStyle name="Note 3 3 2 4 3 2 2" xfId="31377"/>
    <cellStyle name="Note 3 3 2 4 3 2 3" xfId="42416"/>
    <cellStyle name="Note 3 3 2 4 3 2 4" xfId="19463"/>
    <cellStyle name="Note 3 3 2 4 3 3" xfId="25300"/>
    <cellStyle name="Note 3 3 2 4 3 4" xfId="36192"/>
    <cellStyle name="Note 3 3 2 4 3 5" xfId="13239"/>
    <cellStyle name="Note 3 3 2 4 30" xfId="12382"/>
    <cellStyle name="Note 3 3 2 4 4" xfId="1557"/>
    <cellStyle name="Note 3 3 2 4 4 2" xfId="7748"/>
    <cellStyle name="Note 3 3 2 4 4 2 2" xfId="31575"/>
    <cellStyle name="Note 3 3 2 4 4 2 3" xfId="42614"/>
    <cellStyle name="Note 3 3 2 4 4 2 4" xfId="19661"/>
    <cellStyle name="Note 3 3 2 4 4 3" xfId="25524"/>
    <cellStyle name="Note 3 3 2 4 4 4" xfId="36424"/>
    <cellStyle name="Note 3 3 2 4 4 5" xfId="13471"/>
    <cellStyle name="Note 3 3 2 4 5" xfId="1768"/>
    <cellStyle name="Note 3 3 2 4 5 2" xfId="7932"/>
    <cellStyle name="Note 3 3 2 4 5 2 2" xfId="31759"/>
    <cellStyle name="Note 3 3 2 4 5 2 3" xfId="42798"/>
    <cellStyle name="Note 3 3 2 4 5 2 4" xfId="19845"/>
    <cellStyle name="Note 3 3 2 4 5 3" xfId="25728"/>
    <cellStyle name="Note 3 3 2 4 5 4" xfId="36635"/>
    <cellStyle name="Note 3 3 2 4 5 5" xfId="13682"/>
    <cellStyle name="Note 3 3 2 4 6" xfId="1999"/>
    <cellStyle name="Note 3 3 2 4 6 2" xfId="8133"/>
    <cellStyle name="Note 3 3 2 4 6 2 2" xfId="31960"/>
    <cellStyle name="Note 3 3 2 4 6 2 3" xfId="42999"/>
    <cellStyle name="Note 3 3 2 4 6 2 4" xfId="20046"/>
    <cellStyle name="Note 3 3 2 4 6 3" xfId="25952"/>
    <cellStyle name="Note 3 3 2 4 6 4" xfId="36866"/>
    <cellStyle name="Note 3 3 2 4 6 5" xfId="13913"/>
    <cellStyle name="Note 3 3 2 4 7" xfId="2224"/>
    <cellStyle name="Note 3 3 2 4 7 2" xfId="8324"/>
    <cellStyle name="Note 3 3 2 4 7 2 2" xfId="32151"/>
    <cellStyle name="Note 3 3 2 4 7 2 3" xfId="43190"/>
    <cellStyle name="Note 3 3 2 4 7 2 4" xfId="20237"/>
    <cellStyle name="Note 3 3 2 4 7 3" xfId="26170"/>
    <cellStyle name="Note 3 3 2 4 7 4" xfId="37091"/>
    <cellStyle name="Note 3 3 2 4 7 5" xfId="14138"/>
    <cellStyle name="Note 3 3 2 4 8" xfId="2438"/>
    <cellStyle name="Note 3 3 2 4 8 2" xfId="8510"/>
    <cellStyle name="Note 3 3 2 4 8 2 2" xfId="32337"/>
    <cellStyle name="Note 3 3 2 4 8 2 3" xfId="43376"/>
    <cellStyle name="Note 3 3 2 4 8 2 4" xfId="20423"/>
    <cellStyle name="Note 3 3 2 4 8 3" xfId="26378"/>
    <cellStyle name="Note 3 3 2 4 8 4" xfId="37305"/>
    <cellStyle name="Note 3 3 2 4 8 5" xfId="14352"/>
    <cellStyle name="Note 3 3 2 4 9" xfId="2658"/>
    <cellStyle name="Note 3 3 2 4 9 2" xfId="8696"/>
    <cellStyle name="Note 3 3 2 4 9 2 2" xfId="32523"/>
    <cellStyle name="Note 3 3 2 4 9 2 3" xfId="43562"/>
    <cellStyle name="Note 3 3 2 4 9 2 4" xfId="20609"/>
    <cellStyle name="Note 3 3 2 4 9 3" xfId="26592"/>
    <cellStyle name="Note 3 3 2 4 9 4" xfId="37525"/>
    <cellStyle name="Note 3 3 2 4 9 5" xfId="14572"/>
    <cellStyle name="Note 3 3 2 5" xfId="1073"/>
    <cellStyle name="Note 3 3 2 5 2" xfId="7328"/>
    <cellStyle name="Note 3 3 2 5 2 2" xfId="31155"/>
    <cellStyle name="Note 3 3 2 5 2 3" xfId="42194"/>
    <cellStyle name="Note 3 3 2 5 2 4" xfId="19241"/>
    <cellStyle name="Note 3 3 2 5 3" xfId="25054"/>
    <cellStyle name="Note 3 3 2 5 4" xfId="24272"/>
    <cellStyle name="Note 3 3 2 5 5" xfId="12987"/>
    <cellStyle name="Note 3 3 2 6" xfId="1286"/>
    <cellStyle name="Note 3 3 2 6 2" xfId="7513"/>
    <cellStyle name="Note 3 3 2 6 2 2" xfId="31340"/>
    <cellStyle name="Note 3 3 2 6 2 3" xfId="42379"/>
    <cellStyle name="Note 3 3 2 6 2 4" xfId="19426"/>
    <cellStyle name="Note 3 3 2 6 3" xfId="25261"/>
    <cellStyle name="Note 3 3 2 6 4" xfId="36153"/>
    <cellStyle name="Note 3 3 2 6 5" xfId="13200"/>
    <cellStyle name="Note 3 3 2 7" xfId="1518"/>
    <cellStyle name="Note 3 3 2 7 2" xfId="7711"/>
    <cellStyle name="Note 3 3 2 7 2 2" xfId="31538"/>
    <cellStyle name="Note 3 3 2 7 2 3" xfId="42577"/>
    <cellStyle name="Note 3 3 2 7 2 4" xfId="19624"/>
    <cellStyle name="Note 3 3 2 7 3" xfId="25485"/>
    <cellStyle name="Note 3 3 2 7 4" xfId="36385"/>
    <cellStyle name="Note 3 3 2 7 5" xfId="13432"/>
    <cellStyle name="Note 3 3 2 8" xfId="1729"/>
    <cellStyle name="Note 3 3 2 8 2" xfId="7895"/>
    <cellStyle name="Note 3 3 2 8 2 2" xfId="31722"/>
    <cellStyle name="Note 3 3 2 8 2 3" xfId="42761"/>
    <cellStyle name="Note 3 3 2 8 2 4" xfId="19808"/>
    <cellStyle name="Note 3 3 2 8 3" xfId="25689"/>
    <cellStyle name="Note 3 3 2 8 4" xfId="36596"/>
    <cellStyle name="Note 3 3 2 8 5" xfId="13643"/>
    <cellStyle name="Note 3 3 2 9" xfId="1960"/>
    <cellStyle name="Note 3 3 2 9 2" xfId="8096"/>
    <cellStyle name="Note 3 3 2 9 2 2" xfId="31923"/>
    <cellStyle name="Note 3 3 2 9 2 3" xfId="42962"/>
    <cellStyle name="Note 3 3 2 9 2 4" xfId="20009"/>
    <cellStyle name="Note 3 3 2 9 3" xfId="25913"/>
    <cellStyle name="Note 3 3 2 9 4" xfId="36827"/>
    <cellStyle name="Note 3 3 2 9 5" xfId="13874"/>
    <cellStyle name="Note 3 3 20" xfId="6511"/>
    <cellStyle name="Note 3 3 20 2" xfId="12019"/>
    <cellStyle name="Note 3 3 20 2 2" xfId="35846"/>
    <cellStyle name="Note 3 3 20 2 3" xfId="46885"/>
    <cellStyle name="Note 3 3 20 2 4" xfId="23932"/>
    <cellStyle name="Note 3 3 20 3" xfId="30347"/>
    <cellStyle name="Note 3 3 20 4" xfId="41378"/>
    <cellStyle name="Note 3 3 20 5" xfId="18425"/>
    <cellStyle name="Note 3 3 21" xfId="1494"/>
    <cellStyle name="Note 3 3 21 2" xfId="7689"/>
    <cellStyle name="Note 3 3 21 2 2" xfId="31516"/>
    <cellStyle name="Note 3 3 21 2 3" xfId="42555"/>
    <cellStyle name="Note 3 3 21 2 4" xfId="19602"/>
    <cellStyle name="Note 3 3 21 3" xfId="25462"/>
    <cellStyle name="Note 3 3 21 4" xfId="36361"/>
    <cellStyle name="Note 3 3 21 5" xfId="13408"/>
    <cellStyle name="Note 3 3 22" xfId="634"/>
    <cellStyle name="Note 3 3 22 2" xfId="6941"/>
    <cellStyle name="Note 3 3 22 2 2" xfId="30768"/>
    <cellStyle name="Note 3 3 22 2 3" xfId="41807"/>
    <cellStyle name="Note 3 3 22 2 4" xfId="18854"/>
    <cellStyle name="Note 3 3 22 3" xfId="24625"/>
    <cellStyle name="Note 3 3 22 4" xfId="26146"/>
    <cellStyle name="Note 3 3 22 5" xfId="12548"/>
    <cellStyle name="Note 3 3 23" xfId="24384"/>
    <cellStyle name="Note 3 3 24" xfId="27479"/>
    <cellStyle name="Note 3 3 25" xfId="12303"/>
    <cellStyle name="Note 3 3 3" xfId="507"/>
    <cellStyle name="Note 3 3 3 10" xfId="2901"/>
    <cellStyle name="Note 3 3 3 10 2" xfId="8910"/>
    <cellStyle name="Note 3 3 3 10 2 2" xfId="32737"/>
    <cellStyle name="Note 3 3 3 10 2 3" xfId="43776"/>
    <cellStyle name="Note 3 3 3 10 2 4" xfId="20823"/>
    <cellStyle name="Note 3 3 3 10 3" xfId="26828"/>
    <cellStyle name="Note 3 3 3 10 4" xfId="37768"/>
    <cellStyle name="Note 3 3 3 10 5" xfId="14815"/>
    <cellStyle name="Note 3 3 3 11" xfId="3169"/>
    <cellStyle name="Note 3 3 3 11 2" xfId="9139"/>
    <cellStyle name="Note 3 3 3 11 2 2" xfId="32966"/>
    <cellStyle name="Note 3 3 3 11 2 3" xfId="44005"/>
    <cellStyle name="Note 3 3 3 11 2 4" xfId="21052"/>
    <cellStyle name="Note 3 3 3 11 3" xfId="27092"/>
    <cellStyle name="Note 3 3 3 11 4" xfId="38036"/>
    <cellStyle name="Note 3 3 3 11 5" xfId="15083"/>
    <cellStyle name="Note 3 3 3 12" xfId="3413"/>
    <cellStyle name="Note 3 3 3 12 2" xfId="9351"/>
    <cellStyle name="Note 3 3 3 12 2 2" xfId="33178"/>
    <cellStyle name="Note 3 3 3 12 2 3" xfId="44217"/>
    <cellStyle name="Note 3 3 3 12 2 4" xfId="21264"/>
    <cellStyle name="Note 3 3 3 12 3" xfId="27332"/>
    <cellStyle name="Note 3 3 3 12 4" xfId="38280"/>
    <cellStyle name="Note 3 3 3 12 5" xfId="15327"/>
    <cellStyle name="Note 3 3 3 13" xfId="3658"/>
    <cellStyle name="Note 3 3 3 13 2" xfId="9564"/>
    <cellStyle name="Note 3 3 3 13 2 2" xfId="33391"/>
    <cellStyle name="Note 3 3 3 13 2 3" xfId="44430"/>
    <cellStyle name="Note 3 3 3 13 2 4" xfId="21477"/>
    <cellStyle name="Note 3 3 3 13 3" xfId="27572"/>
    <cellStyle name="Note 3 3 3 13 4" xfId="38525"/>
    <cellStyle name="Note 3 3 3 13 5" xfId="15572"/>
    <cellStyle name="Note 3 3 3 14" xfId="3906"/>
    <cellStyle name="Note 3 3 3 14 2" xfId="9778"/>
    <cellStyle name="Note 3 3 3 14 2 2" xfId="33605"/>
    <cellStyle name="Note 3 3 3 14 2 3" xfId="44644"/>
    <cellStyle name="Note 3 3 3 14 2 4" xfId="21691"/>
    <cellStyle name="Note 3 3 3 14 3" xfId="27816"/>
    <cellStyle name="Note 3 3 3 14 4" xfId="38773"/>
    <cellStyle name="Note 3 3 3 14 5" xfId="15820"/>
    <cellStyle name="Note 3 3 3 15" xfId="4150"/>
    <cellStyle name="Note 3 3 3 15 2" xfId="9989"/>
    <cellStyle name="Note 3 3 3 15 2 2" xfId="33816"/>
    <cellStyle name="Note 3 3 3 15 2 3" xfId="44855"/>
    <cellStyle name="Note 3 3 3 15 2 4" xfId="21902"/>
    <cellStyle name="Note 3 3 3 15 3" xfId="28055"/>
    <cellStyle name="Note 3 3 3 15 4" xfId="39017"/>
    <cellStyle name="Note 3 3 3 15 5" xfId="16064"/>
    <cellStyle name="Note 3 3 3 16" xfId="4392"/>
    <cellStyle name="Note 3 3 3 16 2" xfId="10199"/>
    <cellStyle name="Note 3 3 3 16 2 2" xfId="34026"/>
    <cellStyle name="Note 3 3 3 16 2 3" xfId="45065"/>
    <cellStyle name="Note 3 3 3 16 2 4" xfId="22112"/>
    <cellStyle name="Note 3 3 3 16 3" xfId="28292"/>
    <cellStyle name="Note 3 3 3 16 4" xfId="39259"/>
    <cellStyle name="Note 3 3 3 16 5" xfId="16306"/>
    <cellStyle name="Note 3 3 3 17" xfId="4613"/>
    <cellStyle name="Note 3 3 3 17 2" xfId="10386"/>
    <cellStyle name="Note 3 3 3 17 2 2" xfId="34213"/>
    <cellStyle name="Note 3 3 3 17 2 3" xfId="45252"/>
    <cellStyle name="Note 3 3 3 17 2 4" xfId="22299"/>
    <cellStyle name="Note 3 3 3 17 3" xfId="28507"/>
    <cellStyle name="Note 3 3 3 17 4" xfId="39480"/>
    <cellStyle name="Note 3 3 3 17 5" xfId="16527"/>
    <cellStyle name="Note 3 3 3 18" xfId="4823"/>
    <cellStyle name="Note 3 3 3 18 2" xfId="10569"/>
    <cellStyle name="Note 3 3 3 18 2 2" xfId="34396"/>
    <cellStyle name="Note 3 3 3 18 2 3" xfId="45435"/>
    <cellStyle name="Note 3 3 3 18 2 4" xfId="22482"/>
    <cellStyle name="Note 3 3 3 18 3" xfId="28711"/>
    <cellStyle name="Note 3 3 3 18 4" xfId="39690"/>
    <cellStyle name="Note 3 3 3 18 5" xfId="16737"/>
    <cellStyle name="Note 3 3 3 19" xfId="5058"/>
    <cellStyle name="Note 3 3 3 19 2" xfId="10774"/>
    <cellStyle name="Note 3 3 3 19 2 2" xfId="34601"/>
    <cellStyle name="Note 3 3 3 19 2 3" xfId="45640"/>
    <cellStyle name="Note 3 3 3 19 2 4" xfId="22687"/>
    <cellStyle name="Note 3 3 3 19 3" xfId="28940"/>
    <cellStyle name="Note 3 3 3 19 4" xfId="39925"/>
    <cellStyle name="Note 3 3 3 19 5" xfId="16972"/>
    <cellStyle name="Note 3 3 3 2" xfId="1151"/>
    <cellStyle name="Note 3 3 3 2 2" xfId="7401"/>
    <cellStyle name="Note 3 3 3 2 2 2" xfId="31228"/>
    <cellStyle name="Note 3 3 3 2 2 3" xfId="42267"/>
    <cellStyle name="Note 3 3 3 2 2 4" xfId="19314"/>
    <cellStyle name="Note 3 3 3 2 3" xfId="25130"/>
    <cellStyle name="Note 3 3 3 2 4" xfId="24219"/>
    <cellStyle name="Note 3 3 3 2 5" xfId="13065"/>
    <cellStyle name="Note 3 3 3 20" xfId="5279"/>
    <cellStyle name="Note 3 3 3 20 2" xfId="10961"/>
    <cellStyle name="Note 3 3 3 20 2 2" xfId="34788"/>
    <cellStyle name="Note 3 3 3 20 2 3" xfId="45827"/>
    <cellStyle name="Note 3 3 3 20 2 4" xfId="22874"/>
    <cellStyle name="Note 3 3 3 20 3" xfId="29154"/>
    <cellStyle name="Note 3 3 3 20 4" xfId="40146"/>
    <cellStyle name="Note 3 3 3 20 5" xfId="17193"/>
    <cellStyle name="Note 3 3 3 21" xfId="5512"/>
    <cellStyle name="Note 3 3 3 21 2" xfId="11164"/>
    <cellStyle name="Note 3 3 3 21 2 2" xfId="34991"/>
    <cellStyle name="Note 3 3 3 21 2 3" xfId="46030"/>
    <cellStyle name="Note 3 3 3 21 2 4" xfId="23077"/>
    <cellStyle name="Note 3 3 3 21 3" xfId="29381"/>
    <cellStyle name="Note 3 3 3 21 4" xfId="40379"/>
    <cellStyle name="Note 3 3 3 21 5" xfId="17426"/>
    <cellStyle name="Note 3 3 3 22" xfId="5745"/>
    <cellStyle name="Note 3 3 3 22 2" xfId="11365"/>
    <cellStyle name="Note 3 3 3 22 2 2" xfId="35192"/>
    <cellStyle name="Note 3 3 3 22 2 3" xfId="46231"/>
    <cellStyle name="Note 3 3 3 22 2 4" xfId="23278"/>
    <cellStyle name="Note 3 3 3 22 3" xfId="29607"/>
    <cellStyle name="Note 3 3 3 22 4" xfId="40612"/>
    <cellStyle name="Note 3 3 3 22 5" xfId="17659"/>
    <cellStyle name="Note 3 3 3 23" xfId="5962"/>
    <cellStyle name="Note 3 3 3 23 2" xfId="11549"/>
    <cellStyle name="Note 3 3 3 23 2 2" xfId="35376"/>
    <cellStyle name="Note 3 3 3 23 2 3" xfId="46415"/>
    <cellStyle name="Note 3 3 3 23 2 4" xfId="23462"/>
    <cellStyle name="Note 3 3 3 23 3" xfId="29818"/>
    <cellStyle name="Note 3 3 3 23 4" xfId="40829"/>
    <cellStyle name="Note 3 3 3 23 5" xfId="17876"/>
    <cellStyle name="Note 3 3 3 24" xfId="6170"/>
    <cellStyle name="Note 3 3 3 24 2" xfId="11730"/>
    <cellStyle name="Note 3 3 3 24 2 2" xfId="35557"/>
    <cellStyle name="Note 3 3 3 24 2 3" xfId="46596"/>
    <cellStyle name="Note 3 3 3 24 2 4" xfId="23643"/>
    <cellStyle name="Note 3 3 3 24 3" xfId="30019"/>
    <cellStyle name="Note 3 3 3 24 4" xfId="41037"/>
    <cellStyle name="Note 3 3 3 24 5" xfId="18084"/>
    <cellStyle name="Note 3 3 3 25" xfId="6390"/>
    <cellStyle name="Note 3 3 3 25 2" xfId="11922"/>
    <cellStyle name="Note 3 3 3 25 2 2" xfId="35749"/>
    <cellStyle name="Note 3 3 3 25 2 3" xfId="46788"/>
    <cellStyle name="Note 3 3 3 25 2 4" xfId="23835"/>
    <cellStyle name="Note 3 3 3 25 3" xfId="30232"/>
    <cellStyle name="Note 3 3 3 25 4" xfId="41257"/>
    <cellStyle name="Note 3 3 3 25 5" xfId="18304"/>
    <cellStyle name="Note 3 3 3 26" xfId="6616"/>
    <cellStyle name="Note 3 3 3 26 2" xfId="12115"/>
    <cellStyle name="Note 3 3 3 26 2 2" xfId="35942"/>
    <cellStyle name="Note 3 3 3 26 2 3" xfId="46981"/>
    <cellStyle name="Note 3 3 3 26 2 4" xfId="24028"/>
    <cellStyle name="Note 3 3 3 26 3" xfId="30449"/>
    <cellStyle name="Note 3 3 3 26 4" xfId="41483"/>
    <cellStyle name="Note 3 3 3 26 5" xfId="18530"/>
    <cellStyle name="Note 3 3 3 27" xfId="743"/>
    <cellStyle name="Note 3 3 3 27 2" xfId="7050"/>
    <cellStyle name="Note 3 3 3 27 2 2" xfId="30877"/>
    <cellStyle name="Note 3 3 3 27 2 3" xfId="41916"/>
    <cellStyle name="Note 3 3 3 27 2 4" xfId="18963"/>
    <cellStyle name="Note 3 3 3 27 3" xfId="24734"/>
    <cellStyle name="Note 3 3 3 27 4" xfId="29138"/>
    <cellStyle name="Note 3 3 3 27 5" xfId="12657"/>
    <cellStyle name="Note 3 3 3 28" xfId="6833"/>
    <cellStyle name="Note 3 3 3 28 2" xfId="30660"/>
    <cellStyle name="Note 3 3 3 28 3" xfId="41699"/>
    <cellStyle name="Note 3 3 3 28 4" xfId="18746"/>
    <cellStyle name="Note 3 3 3 29" xfId="24501"/>
    <cellStyle name="Note 3 3 3 3" xfId="1364"/>
    <cellStyle name="Note 3 3 3 3 2" xfId="7586"/>
    <cellStyle name="Note 3 3 3 3 2 2" xfId="31413"/>
    <cellStyle name="Note 3 3 3 3 2 3" xfId="42452"/>
    <cellStyle name="Note 3 3 3 3 2 4" xfId="19499"/>
    <cellStyle name="Note 3 3 3 3 3" xfId="25337"/>
    <cellStyle name="Note 3 3 3 3 4" xfId="36231"/>
    <cellStyle name="Note 3 3 3 3 5" xfId="13278"/>
    <cellStyle name="Note 3 3 3 30" xfId="28951"/>
    <cellStyle name="Note 3 3 3 31" xfId="12421"/>
    <cellStyle name="Note 3 3 3 4" xfId="1596"/>
    <cellStyle name="Note 3 3 3 4 2" xfId="7784"/>
    <cellStyle name="Note 3 3 3 4 2 2" xfId="31611"/>
    <cellStyle name="Note 3 3 3 4 2 3" xfId="42650"/>
    <cellStyle name="Note 3 3 3 4 2 4" xfId="19697"/>
    <cellStyle name="Note 3 3 3 4 3" xfId="25561"/>
    <cellStyle name="Note 3 3 3 4 4" xfId="36463"/>
    <cellStyle name="Note 3 3 3 4 5" xfId="13510"/>
    <cellStyle name="Note 3 3 3 5" xfId="1807"/>
    <cellStyle name="Note 3 3 3 5 2" xfId="7968"/>
    <cellStyle name="Note 3 3 3 5 2 2" xfId="31795"/>
    <cellStyle name="Note 3 3 3 5 2 3" xfId="42834"/>
    <cellStyle name="Note 3 3 3 5 2 4" xfId="19881"/>
    <cellStyle name="Note 3 3 3 5 3" xfId="25765"/>
    <cellStyle name="Note 3 3 3 5 4" xfId="36674"/>
    <cellStyle name="Note 3 3 3 5 5" xfId="13721"/>
    <cellStyle name="Note 3 3 3 6" xfId="2038"/>
    <cellStyle name="Note 3 3 3 6 2" xfId="8169"/>
    <cellStyle name="Note 3 3 3 6 2 2" xfId="31996"/>
    <cellStyle name="Note 3 3 3 6 2 3" xfId="43035"/>
    <cellStyle name="Note 3 3 3 6 2 4" xfId="20082"/>
    <cellStyle name="Note 3 3 3 6 3" xfId="25990"/>
    <cellStyle name="Note 3 3 3 6 4" xfId="36905"/>
    <cellStyle name="Note 3 3 3 6 5" xfId="13952"/>
    <cellStyle name="Note 3 3 3 7" xfId="2263"/>
    <cellStyle name="Note 3 3 3 7 2" xfId="8360"/>
    <cellStyle name="Note 3 3 3 7 2 2" xfId="32187"/>
    <cellStyle name="Note 3 3 3 7 2 3" xfId="43226"/>
    <cellStyle name="Note 3 3 3 7 2 4" xfId="20273"/>
    <cellStyle name="Note 3 3 3 7 3" xfId="26207"/>
    <cellStyle name="Note 3 3 3 7 4" xfId="37130"/>
    <cellStyle name="Note 3 3 3 7 5" xfId="14177"/>
    <cellStyle name="Note 3 3 3 8" xfId="2477"/>
    <cellStyle name="Note 3 3 3 8 2" xfId="8546"/>
    <cellStyle name="Note 3 3 3 8 2 2" xfId="32373"/>
    <cellStyle name="Note 3 3 3 8 2 3" xfId="43412"/>
    <cellStyle name="Note 3 3 3 8 2 4" xfId="20459"/>
    <cellStyle name="Note 3 3 3 8 3" xfId="26416"/>
    <cellStyle name="Note 3 3 3 8 4" xfId="37344"/>
    <cellStyle name="Note 3 3 3 8 5" xfId="14391"/>
    <cellStyle name="Note 3 3 3 9" xfId="2695"/>
    <cellStyle name="Note 3 3 3 9 2" xfId="8730"/>
    <cellStyle name="Note 3 3 3 9 2 2" xfId="32557"/>
    <cellStyle name="Note 3 3 3 9 2 3" xfId="43596"/>
    <cellStyle name="Note 3 3 3 9 2 4" xfId="20643"/>
    <cellStyle name="Note 3 3 3 9 3" xfId="26628"/>
    <cellStyle name="Note 3 3 3 9 4" xfId="37562"/>
    <cellStyle name="Note 3 3 3 9 5" xfId="14609"/>
    <cellStyle name="Note 3 3 4" xfId="976"/>
    <cellStyle name="Note 3 3 4 2" xfId="7256"/>
    <cellStyle name="Note 3 3 4 2 2" xfId="31083"/>
    <cellStyle name="Note 3 3 4 2 3" xfId="42122"/>
    <cellStyle name="Note 3 3 4 2 4" xfId="19169"/>
    <cellStyle name="Note 3 3 4 3" xfId="24961"/>
    <cellStyle name="Note 3 3 4 4" xfId="25650"/>
    <cellStyle name="Note 3 3 4 5" xfId="12890"/>
    <cellStyle name="Note 3 3 5" xfId="926"/>
    <cellStyle name="Note 3 3 5 2" xfId="7218"/>
    <cellStyle name="Note 3 3 5 2 2" xfId="31045"/>
    <cellStyle name="Note 3 3 5 2 3" xfId="42084"/>
    <cellStyle name="Note 3 3 5 2 4" xfId="19131"/>
    <cellStyle name="Note 3 3 5 3" xfId="24914"/>
    <cellStyle name="Note 3 3 5 4" xfId="29714"/>
    <cellStyle name="Note 3 3 5 5" xfId="12840"/>
    <cellStyle name="Note 3 3 6" xfId="1921"/>
    <cellStyle name="Note 3 3 6 2" xfId="8061"/>
    <cellStyle name="Note 3 3 6 2 2" xfId="31888"/>
    <cellStyle name="Note 3 3 6 2 3" xfId="42927"/>
    <cellStyle name="Note 3 3 6 2 4" xfId="19974"/>
    <cellStyle name="Note 3 3 6 3" xfId="25875"/>
    <cellStyle name="Note 3 3 6 4" xfId="36788"/>
    <cellStyle name="Note 3 3 6 5" xfId="13835"/>
    <cellStyle name="Note 3 3 7" xfId="1024"/>
    <cellStyle name="Note 3 3 7 2" xfId="7291"/>
    <cellStyle name="Note 3 3 7 2 2" xfId="31118"/>
    <cellStyle name="Note 3 3 7 2 3" xfId="42157"/>
    <cellStyle name="Note 3 3 7 2 4" xfId="19204"/>
    <cellStyle name="Note 3 3 7 3" xfId="25007"/>
    <cellStyle name="Note 3 3 7 4" xfId="28553"/>
    <cellStyle name="Note 3 3 7 5" xfId="12938"/>
    <cellStyle name="Note 3 3 8" xfId="1485"/>
    <cellStyle name="Note 3 3 8 2" xfId="7682"/>
    <cellStyle name="Note 3 3 8 2 2" xfId="31509"/>
    <cellStyle name="Note 3 3 8 2 3" xfId="42548"/>
    <cellStyle name="Note 3 3 8 2 4" xfId="19595"/>
    <cellStyle name="Note 3 3 8 3" xfId="25453"/>
    <cellStyle name="Note 3 3 8 4" xfId="36352"/>
    <cellStyle name="Note 3 3 8 5" xfId="13399"/>
    <cellStyle name="Note 3 3 9" xfId="3050"/>
    <cellStyle name="Note 3 3 9 2" xfId="9030"/>
    <cellStyle name="Note 3 3 9 2 2" xfId="32857"/>
    <cellStyle name="Note 3 3 9 2 3" xfId="43896"/>
    <cellStyle name="Note 3 3 9 2 4" xfId="20943"/>
    <cellStyle name="Note 3 3 9 3" xfId="26974"/>
    <cellStyle name="Note 3 3 9 4" xfId="37917"/>
    <cellStyle name="Note 3 3 9 5" xfId="14964"/>
    <cellStyle name="Note 3 30" xfId="12283"/>
    <cellStyle name="Note 3 4" xfId="371"/>
    <cellStyle name="Note 3 4 10" xfId="3277"/>
    <cellStyle name="Note 3 4 10 2" xfId="9226"/>
    <cellStyle name="Note 3 4 10 2 2" xfId="33053"/>
    <cellStyle name="Note 3 4 10 2 3" xfId="44092"/>
    <cellStyle name="Note 3 4 10 2 4" xfId="21139"/>
    <cellStyle name="Note 3 4 10 3" xfId="27198"/>
    <cellStyle name="Note 3 4 10 4" xfId="38144"/>
    <cellStyle name="Note 3 4 10 5" xfId="15191"/>
    <cellStyle name="Note 3 4 11" xfId="3524"/>
    <cellStyle name="Note 3 4 11 2" xfId="9441"/>
    <cellStyle name="Note 3 4 11 2 2" xfId="33268"/>
    <cellStyle name="Note 3 4 11 2 3" xfId="44307"/>
    <cellStyle name="Note 3 4 11 2 4" xfId="21354"/>
    <cellStyle name="Note 3 4 11 3" xfId="27440"/>
    <cellStyle name="Note 3 4 11 4" xfId="38391"/>
    <cellStyle name="Note 3 4 11 5" xfId="15438"/>
    <cellStyle name="Note 3 4 12" xfId="3771"/>
    <cellStyle name="Note 3 4 12 2" xfId="9655"/>
    <cellStyle name="Note 3 4 12 2 2" xfId="33482"/>
    <cellStyle name="Note 3 4 12 2 3" xfId="44521"/>
    <cellStyle name="Note 3 4 12 2 4" xfId="21568"/>
    <cellStyle name="Note 3 4 12 3" xfId="27683"/>
    <cellStyle name="Note 3 4 12 4" xfId="38638"/>
    <cellStyle name="Note 3 4 12 5" xfId="15685"/>
    <cellStyle name="Note 3 4 13" xfId="4015"/>
    <cellStyle name="Note 3 4 13 2" xfId="9866"/>
    <cellStyle name="Note 3 4 13 2 2" xfId="33693"/>
    <cellStyle name="Note 3 4 13 2 3" xfId="44732"/>
    <cellStyle name="Note 3 4 13 2 4" xfId="21779"/>
    <cellStyle name="Note 3 4 13 3" xfId="27922"/>
    <cellStyle name="Note 3 4 13 4" xfId="38882"/>
    <cellStyle name="Note 3 4 13 5" xfId="15929"/>
    <cellStyle name="Note 3 4 14" xfId="4258"/>
    <cellStyle name="Note 3 4 14 2" xfId="10076"/>
    <cellStyle name="Note 3 4 14 2 2" xfId="33903"/>
    <cellStyle name="Note 3 4 14 2 3" xfId="44942"/>
    <cellStyle name="Note 3 4 14 2 4" xfId="21989"/>
    <cellStyle name="Note 3 4 14 3" xfId="28160"/>
    <cellStyle name="Note 3 4 14 4" xfId="39125"/>
    <cellStyle name="Note 3 4 14 5" xfId="16172"/>
    <cellStyle name="Note 3 4 15" xfId="832"/>
    <cellStyle name="Note 3 4 15 2" xfId="7139"/>
    <cellStyle name="Note 3 4 15 2 2" xfId="30966"/>
    <cellStyle name="Note 3 4 15 2 3" xfId="42005"/>
    <cellStyle name="Note 3 4 15 2 4" xfId="19052"/>
    <cellStyle name="Note 3 4 15 3" xfId="24823"/>
    <cellStyle name="Note 3 4 15 4" xfId="29521"/>
    <cellStyle name="Note 3 4 15 5" xfId="12746"/>
    <cellStyle name="Note 3 4 16" xfId="930"/>
    <cellStyle name="Note 3 4 16 2" xfId="7220"/>
    <cellStyle name="Note 3 4 16 2 2" xfId="31047"/>
    <cellStyle name="Note 3 4 16 2 3" xfId="42086"/>
    <cellStyle name="Note 3 4 16 2 4" xfId="19133"/>
    <cellStyle name="Note 3 4 16 3" xfId="24918"/>
    <cellStyle name="Note 3 4 16 4" xfId="26223"/>
    <cellStyle name="Note 3 4 16 5" xfId="12844"/>
    <cellStyle name="Note 3 4 17" xfId="2159"/>
    <cellStyle name="Note 3 4 17 2" xfId="8265"/>
    <cellStyle name="Note 3 4 17 2 2" xfId="32092"/>
    <cellStyle name="Note 3 4 17 2 3" xfId="43131"/>
    <cellStyle name="Note 3 4 17 2 4" xfId="20178"/>
    <cellStyle name="Note 3 4 17 3" xfId="26106"/>
    <cellStyle name="Note 3 4 17 4" xfId="37026"/>
    <cellStyle name="Note 3 4 17 5" xfId="14073"/>
    <cellStyle name="Note 3 4 18" xfId="5620"/>
    <cellStyle name="Note 3 4 18 2" xfId="11251"/>
    <cellStyle name="Note 3 4 18 2 2" xfId="35078"/>
    <cellStyle name="Note 3 4 18 2 3" xfId="46117"/>
    <cellStyle name="Note 3 4 18 2 4" xfId="23164"/>
    <cellStyle name="Note 3 4 18 3" xfId="29485"/>
    <cellStyle name="Note 3 4 18 4" xfId="40487"/>
    <cellStyle name="Note 3 4 18 5" xfId="17534"/>
    <cellStyle name="Note 3 4 19" xfId="3006"/>
    <cellStyle name="Note 3 4 19 2" xfId="8996"/>
    <cellStyle name="Note 3 4 19 2 2" xfId="32823"/>
    <cellStyle name="Note 3 4 19 2 3" xfId="43862"/>
    <cellStyle name="Note 3 4 19 2 4" xfId="20909"/>
    <cellStyle name="Note 3 4 19 3" xfId="26930"/>
    <cellStyle name="Note 3 4 19 4" xfId="37873"/>
    <cellStyle name="Note 3 4 19 5" xfId="14920"/>
    <cellStyle name="Note 3 4 2" xfId="414"/>
    <cellStyle name="Note 3 4 2 10" xfId="2170"/>
    <cellStyle name="Note 3 4 2 10 2" xfId="8273"/>
    <cellStyle name="Note 3 4 2 10 2 2" xfId="32100"/>
    <cellStyle name="Note 3 4 2 10 2 3" xfId="43139"/>
    <cellStyle name="Note 3 4 2 10 2 4" xfId="20186"/>
    <cellStyle name="Note 3 4 2 10 3" xfId="26116"/>
    <cellStyle name="Note 3 4 2 10 4" xfId="37037"/>
    <cellStyle name="Note 3 4 2 10 5" xfId="14084"/>
    <cellStyle name="Note 3 4 2 11" xfId="2384"/>
    <cellStyle name="Note 3 4 2 11 2" xfId="8459"/>
    <cellStyle name="Note 3 4 2 11 2 2" xfId="32286"/>
    <cellStyle name="Note 3 4 2 11 2 3" xfId="43325"/>
    <cellStyle name="Note 3 4 2 11 2 4" xfId="20372"/>
    <cellStyle name="Note 3 4 2 11 3" xfId="26324"/>
    <cellStyle name="Note 3 4 2 11 4" xfId="37251"/>
    <cellStyle name="Note 3 4 2 11 5" xfId="14298"/>
    <cellStyle name="Note 3 4 2 12" xfId="2607"/>
    <cellStyle name="Note 3 4 2 12 2" xfId="8649"/>
    <cellStyle name="Note 3 4 2 12 2 2" xfId="32476"/>
    <cellStyle name="Note 3 4 2 12 2 3" xfId="43515"/>
    <cellStyle name="Note 3 4 2 12 2 4" xfId="20562"/>
    <cellStyle name="Note 3 4 2 12 3" xfId="26542"/>
    <cellStyle name="Note 3 4 2 12 4" xfId="37474"/>
    <cellStyle name="Note 3 4 2 12 5" xfId="14521"/>
    <cellStyle name="Note 3 4 2 13" xfId="2808"/>
    <cellStyle name="Note 3 4 2 13 2" xfId="8823"/>
    <cellStyle name="Note 3 4 2 13 2 2" xfId="32650"/>
    <cellStyle name="Note 3 4 2 13 2 3" xfId="43689"/>
    <cellStyle name="Note 3 4 2 13 2 4" xfId="20736"/>
    <cellStyle name="Note 3 4 2 13 3" xfId="26737"/>
    <cellStyle name="Note 3 4 2 13 4" xfId="37675"/>
    <cellStyle name="Note 3 4 2 13 5" xfId="14722"/>
    <cellStyle name="Note 3 4 2 14" xfId="3076"/>
    <cellStyle name="Note 3 4 2 14 2" xfId="9052"/>
    <cellStyle name="Note 3 4 2 14 2 2" xfId="32879"/>
    <cellStyle name="Note 3 4 2 14 2 3" xfId="43918"/>
    <cellStyle name="Note 3 4 2 14 2 4" xfId="20965"/>
    <cellStyle name="Note 3 4 2 14 3" xfId="27000"/>
    <cellStyle name="Note 3 4 2 14 4" xfId="37943"/>
    <cellStyle name="Note 3 4 2 14 5" xfId="14990"/>
    <cellStyle name="Note 3 4 2 15" xfId="3320"/>
    <cellStyle name="Note 3 4 2 15 2" xfId="9264"/>
    <cellStyle name="Note 3 4 2 15 2 2" xfId="33091"/>
    <cellStyle name="Note 3 4 2 15 2 3" xfId="44130"/>
    <cellStyle name="Note 3 4 2 15 2 4" xfId="21177"/>
    <cellStyle name="Note 3 4 2 15 3" xfId="27241"/>
    <cellStyle name="Note 3 4 2 15 4" xfId="38187"/>
    <cellStyle name="Note 3 4 2 15 5" xfId="15234"/>
    <cellStyle name="Note 3 4 2 16" xfId="3565"/>
    <cellStyle name="Note 3 4 2 16 2" xfId="9477"/>
    <cellStyle name="Note 3 4 2 16 2 2" xfId="33304"/>
    <cellStyle name="Note 3 4 2 16 2 3" xfId="44343"/>
    <cellStyle name="Note 3 4 2 16 2 4" xfId="21390"/>
    <cellStyle name="Note 3 4 2 16 3" xfId="27481"/>
    <cellStyle name="Note 3 4 2 16 4" xfId="38432"/>
    <cellStyle name="Note 3 4 2 16 5" xfId="15479"/>
    <cellStyle name="Note 3 4 2 17" xfId="3813"/>
    <cellStyle name="Note 3 4 2 17 2" xfId="9691"/>
    <cellStyle name="Note 3 4 2 17 2 2" xfId="33518"/>
    <cellStyle name="Note 3 4 2 17 2 3" xfId="44557"/>
    <cellStyle name="Note 3 4 2 17 2 4" xfId="21604"/>
    <cellStyle name="Note 3 4 2 17 3" xfId="27725"/>
    <cellStyle name="Note 3 4 2 17 4" xfId="38680"/>
    <cellStyle name="Note 3 4 2 17 5" xfId="15727"/>
    <cellStyle name="Note 3 4 2 18" xfId="4057"/>
    <cellStyle name="Note 3 4 2 18 2" xfId="9902"/>
    <cellStyle name="Note 3 4 2 18 2 2" xfId="33729"/>
    <cellStyle name="Note 3 4 2 18 2 3" xfId="44768"/>
    <cellStyle name="Note 3 4 2 18 2 4" xfId="21815"/>
    <cellStyle name="Note 3 4 2 18 3" xfId="27964"/>
    <cellStyle name="Note 3 4 2 18 4" xfId="38924"/>
    <cellStyle name="Note 3 4 2 18 5" xfId="15971"/>
    <cellStyle name="Note 3 4 2 19" xfId="4299"/>
    <cellStyle name="Note 3 4 2 19 2" xfId="10112"/>
    <cellStyle name="Note 3 4 2 19 2 2" xfId="33939"/>
    <cellStyle name="Note 3 4 2 19 2 3" xfId="44978"/>
    <cellStyle name="Note 3 4 2 19 2 4" xfId="22025"/>
    <cellStyle name="Note 3 4 2 19 3" xfId="28201"/>
    <cellStyle name="Note 3 4 2 19 4" xfId="39166"/>
    <cellStyle name="Note 3 4 2 19 5" xfId="16213"/>
    <cellStyle name="Note 3 4 2 2" xfId="535"/>
    <cellStyle name="Note 3 4 2 2 10" xfId="2929"/>
    <cellStyle name="Note 3 4 2 2 10 2" xfId="8927"/>
    <cellStyle name="Note 3 4 2 2 10 2 2" xfId="32754"/>
    <cellStyle name="Note 3 4 2 2 10 2 3" xfId="43793"/>
    <cellStyle name="Note 3 4 2 2 10 2 4" xfId="20840"/>
    <cellStyle name="Note 3 4 2 2 10 3" xfId="26854"/>
    <cellStyle name="Note 3 4 2 2 10 4" xfId="37796"/>
    <cellStyle name="Note 3 4 2 2 10 5" xfId="14843"/>
    <cellStyle name="Note 3 4 2 2 11" xfId="3197"/>
    <cellStyle name="Note 3 4 2 2 11 2" xfId="9156"/>
    <cellStyle name="Note 3 4 2 2 11 2 2" xfId="32983"/>
    <cellStyle name="Note 3 4 2 2 11 2 3" xfId="44022"/>
    <cellStyle name="Note 3 4 2 2 11 2 4" xfId="21069"/>
    <cellStyle name="Note 3 4 2 2 11 3" xfId="27119"/>
    <cellStyle name="Note 3 4 2 2 11 4" xfId="38064"/>
    <cellStyle name="Note 3 4 2 2 11 5" xfId="15111"/>
    <cellStyle name="Note 3 4 2 2 12" xfId="3441"/>
    <cellStyle name="Note 3 4 2 2 12 2" xfId="9368"/>
    <cellStyle name="Note 3 4 2 2 12 2 2" xfId="33195"/>
    <cellStyle name="Note 3 4 2 2 12 2 3" xfId="44234"/>
    <cellStyle name="Note 3 4 2 2 12 2 4" xfId="21281"/>
    <cellStyle name="Note 3 4 2 2 12 3" xfId="27358"/>
    <cellStyle name="Note 3 4 2 2 12 4" xfId="38308"/>
    <cellStyle name="Note 3 4 2 2 12 5" xfId="15355"/>
    <cellStyle name="Note 3 4 2 2 13" xfId="3686"/>
    <cellStyle name="Note 3 4 2 2 13 2" xfId="9581"/>
    <cellStyle name="Note 3 4 2 2 13 2 2" xfId="33408"/>
    <cellStyle name="Note 3 4 2 2 13 2 3" xfId="44447"/>
    <cellStyle name="Note 3 4 2 2 13 2 4" xfId="21494"/>
    <cellStyle name="Note 3 4 2 2 13 3" xfId="27599"/>
    <cellStyle name="Note 3 4 2 2 13 4" xfId="38553"/>
    <cellStyle name="Note 3 4 2 2 13 5" xfId="15600"/>
    <cellStyle name="Note 3 4 2 2 14" xfId="3934"/>
    <cellStyle name="Note 3 4 2 2 14 2" xfId="9795"/>
    <cellStyle name="Note 3 4 2 2 14 2 2" xfId="33622"/>
    <cellStyle name="Note 3 4 2 2 14 2 3" xfId="44661"/>
    <cellStyle name="Note 3 4 2 2 14 2 4" xfId="21708"/>
    <cellStyle name="Note 3 4 2 2 14 3" xfId="27842"/>
    <cellStyle name="Note 3 4 2 2 14 4" xfId="38801"/>
    <cellStyle name="Note 3 4 2 2 14 5" xfId="15848"/>
    <cellStyle name="Note 3 4 2 2 15" xfId="4178"/>
    <cellStyle name="Note 3 4 2 2 15 2" xfId="10006"/>
    <cellStyle name="Note 3 4 2 2 15 2 2" xfId="33833"/>
    <cellStyle name="Note 3 4 2 2 15 2 3" xfId="44872"/>
    <cellStyle name="Note 3 4 2 2 15 2 4" xfId="21919"/>
    <cellStyle name="Note 3 4 2 2 15 3" xfId="28081"/>
    <cellStyle name="Note 3 4 2 2 15 4" xfId="39045"/>
    <cellStyle name="Note 3 4 2 2 15 5" xfId="16092"/>
    <cellStyle name="Note 3 4 2 2 16" xfId="4420"/>
    <cellStyle name="Note 3 4 2 2 16 2" xfId="10216"/>
    <cellStyle name="Note 3 4 2 2 16 2 2" xfId="34043"/>
    <cellStyle name="Note 3 4 2 2 16 2 3" xfId="45082"/>
    <cellStyle name="Note 3 4 2 2 16 2 4" xfId="22129"/>
    <cellStyle name="Note 3 4 2 2 16 3" xfId="28318"/>
    <cellStyle name="Note 3 4 2 2 16 4" xfId="39287"/>
    <cellStyle name="Note 3 4 2 2 16 5" xfId="16334"/>
    <cellStyle name="Note 3 4 2 2 17" xfId="4641"/>
    <cellStyle name="Note 3 4 2 2 17 2" xfId="10403"/>
    <cellStyle name="Note 3 4 2 2 17 2 2" xfId="34230"/>
    <cellStyle name="Note 3 4 2 2 17 2 3" xfId="45269"/>
    <cellStyle name="Note 3 4 2 2 17 2 4" xfId="22316"/>
    <cellStyle name="Note 3 4 2 2 17 3" xfId="28533"/>
    <cellStyle name="Note 3 4 2 2 17 4" xfId="39508"/>
    <cellStyle name="Note 3 4 2 2 17 5" xfId="16555"/>
    <cellStyle name="Note 3 4 2 2 18" xfId="4851"/>
    <cellStyle name="Note 3 4 2 2 18 2" xfId="10586"/>
    <cellStyle name="Note 3 4 2 2 18 2 2" xfId="34413"/>
    <cellStyle name="Note 3 4 2 2 18 2 3" xfId="45452"/>
    <cellStyle name="Note 3 4 2 2 18 2 4" xfId="22499"/>
    <cellStyle name="Note 3 4 2 2 18 3" xfId="28737"/>
    <cellStyle name="Note 3 4 2 2 18 4" xfId="39718"/>
    <cellStyle name="Note 3 4 2 2 18 5" xfId="16765"/>
    <cellStyle name="Note 3 4 2 2 19" xfId="5086"/>
    <cellStyle name="Note 3 4 2 2 19 2" xfId="10791"/>
    <cellStyle name="Note 3 4 2 2 19 2 2" xfId="34618"/>
    <cellStyle name="Note 3 4 2 2 19 2 3" xfId="45657"/>
    <cellStyle name="Note 3 4 2 2 19 2 4" xfId="22704"/>
    <cellStyle name="Note 3 4 2 2 19 3" xfId="28967"/>
    <cellStyle name="Note 3 4 2 2 19 4" xfId="39953"/>
    <cellStyle name="Note 3 4 2 2 19 5" xfId="17000"/>
    <cellStyle name="Note 3 4 2 2 2" xfId="1179"/>
    <cellStyle name="Note 3 4 2 2 2 2" xfId="7418"/>
    <cellStyle name="Note 3 4 2 2 2 2 2" xfId="31245"/>
    <cellStyle name="Note 3 4 2 2 2 2 3" xfId="42284"/>
    <cellStyle name="Note 3 4 2 2 2 2 4" xfId="19331"/>
    <cellStyle name="Note 3 4 2 2 2 3" xfId="25156"/>
    <cellStyle name="Note 3 4 2 2 2 4" xfId="24250"/>
    <cellStyle name="Note 3 4 2 2 2 5" xfId="13093"/>
    <cellStyle name="Note 3 4 2 2 20" xfId="5307"/>
    <cellStyle name="Note 3 4 2 2 20 2" xfId="10978"/>
    <cellStyle name="Note 3 4 2 2 20 2 2" xfId="34805"/>
    <cellStyle name="Note 3 4 2 2 20 2 3" xfId="45844"/>
    <cellStyle name="Note 3 4 2 2 20 2 4" xfId="22891"/>
    <cellStyle name="Note 3 4 2 2 20 3" xfId="29180"/>
    <cellStyle name="Note 3 4 2 2 20 4" xfId="40174"/>
    <cellStyle name="Note 3 4 2 2 20 5" xfId="17221"/>
    <cellStyle name="Note 3 4 2 2 21" xfId="5540"/>
    <cellStyle name="Note 3 4 2 2 21 2" xfId="11181"/>
    <cellStyle name="Note 3 4 2 2 21 2 2" xfId="35008"/>
    <cellStyle name="Note 3 4 2 2 21 2 3" xfId="46047"/>
    <cellStyle name="Note 3 4 2 2 21 2 4" xfId="23094"/>
    <cellStyle name="Note 3 4 2 2 21 3" xfId="29407"/>
    <cellStyle name="Note 3 4 2 2 21 4" xfId="40407"/>
    <cellStyle name="Note 3 4 2 2 21 5" xfId="17454"/>
    <cellStyle name="Note 3 4 2 2 22" xfId="5773"/>
    <cellStyle name="Note 3 4 2 2 22 2" xfId="11382"/>
    <cellStyle name="Note 3 4 2 2 22 2 2" xfId="35209"/>
    <cellStyle name="Note 3 4 2 2 22 2 3" xfId="46248"/>
    <cellStyle name="Note 3 4 2 2 22 2 4" xfId="23295"/>
    <cellStyle name="Note 3 4 2 2 22 3" xfId="29633"/>
    <cellStyle name="Note 3 4 2 2 22 4" xfId="40640"/>
    <cellStyle name="Note 3 4 2 2 22 5" xfId="17687"/>
    <cellStyle name="Note 3 4 2 2 23" xfId="5990"/>
    <cellStyle name="Note 3 4 2 2 23 2" xfId="11566"/>
    <cellStyle name="Note 3 4 2 2 23 2 2" xfId="35393"/>
    <cellStyle name="Note 3 4 2 2 23 2 3" xfId="46432"/>
    <cellStyle name="Note 3 4 2 2 23 2 4" xfId="23479"/>
    <cellStyle name="Note 3 4 2 2 23 3" xfId="29843"/>
    <cellStyle name="Note 3 4 2 2 23 4" xfId="40857"/>
    <cellStyle name="Note 3 4 2 2 23 5" xfId="17904"/>
    <cellStyle name="Note 3 4 2 2 24" xfId="6198"/>
    <cellStyle name="Note 3 4 2 2 24 2" xfId="11747"/>
    <cellStyle name="Note 3 4 2 2 24 2 2" xfId="35574"/>
    <cellStyle name="Note 3 4 2 2 24 2 3" xfId="46613"/>
    <cellStyle name="Note 3 4 2 2 24 2 4" xfId="23660"/>
    <cellStyle name="Note 3 4 2 2 24 3" xfId="30044"/>
    <cellStyle name="Note 3 4 2 2 24 4" xfId="41065"/>
    <cellStyle name="Note 3 4 2 2 24 5" xfId="18112"/>
    <cellStyle name="Note 3 4 2 2 25" xfId="6418"/>
    <cellStyle name="Note 3 4 2 2 25 2" xfId="11939"/>
    <cellStyle name="Note 3 4 2 2 25 2 2" xfId="35766"/>
    <cellStyle name="Note 3 4 2 2 25 2 3" xfId="46805"/>
    <cellStyle name="Note 3 4 2 2 25 2 4" xfId="23852"/>
    <cellStyle name="Note 3 4 2 2 25 3" xfId="30257"/>
    <cellStyle name="Note 3 4 2 2 25 4" xfId="41285"/>
    <cellStyle name="Note 3 4 2 2 25 5" xfId="18332"/>
    <cellStyle name="Note 3 4 2 2 26" xfId="6644"/>
    <cellStyle name="Note 3 4 2 2 26 2" xfId="12132"/>
    <cellStyle name="Note 3 4 2 2 26 2 2" xfId="35959"/>
    <cellStyle name="Note 3 4 2 2 26 2 3" xfId="46998"/>
    <cellStyle name="Note 3 4 2 2 26 2 4" xfId="24045"/>
    <cellStyle name="Note 3 4 2 2 26 3" xfId="30474"/>
    <cellStyle name="Note 3 4 2 2 26 4" xfId="41511"/>
    <cellStyle name="Note 3 4 2 2 26 5" xfId="18558"/>
    <cellStyle name="Note 3 4 2 2 27" xfId="760"/>
    <cellStyle name="Note 3 4 2 2 27 2" xfId="7067"/>
    <cellStyle name="Note 3 4 2 2 27 2 2" xfId="30894"/>
    <cellStyle name="Note 3 4 2 2 27 2 3" xfId="41933"/>
    <cellStyle name="Note 3 4 2 2 27 2 4" xfId="18980"/>
    <cellStyle name="Note 3 4 2 2 27 3" xfId="24751"/>
    <cellStyle name="Note 3 4 2 2 27 4" xfId="26221"/>
    <cellStyle name="Note 3 4 2 2 27 5" xfId="12674"/>
    <cellStyle name="Note 3 4 2 2 28" xfId="6850"/>
    <cellStyle name="Note 3 4 2 2 28 2" xfId="30677"/>
    <cellStyle name="Note 3 4 2 2 28 3" xfId="41716"/>
    <cellStyle name="Note 3 4 2 2 28 4" xfId="18763"/>
    <cellStyle name="Note 3 4 2 2 29" xfId="24527"/>
    <cellStyle name="Note 3 4 2 2 3" xfId="1392"/>
    <cellStyle name="Note 3 4 2 2 3 2" xfId="7603"/>
    <cellStyle name="Note 3 4 2 2 3 2 2" xfId="31430"/>
    <cellStyle name="Note 3 4 2 2 3 2 3" xfId="42469"/>
    <cellStyle name="Note 3 4 2 2 3 2 4" xfId="19516"/>
    <cellStyle name="Note 3 4 2 2 3 3" xfId="25362"/>
    <cellStyle name="Note 3 4 2 2 3 4" xfId="36259"/>
    <cellStyle name="Note 3 4 2 2 3 5" xfId="13306"/>
    <cellStyle name="Note 3 4 2 2 30" xfId="30461"/>
    <cellStyle name="Note 3 4 2 2 31" xfId="12449"/>
    <cellStyle name="Note 3 4 2 2 4" xfId="1624"/>
    <cellStyle name="Note 3 4 2 2 4 2" xfId="7801"/>
    <cellStyle name="Note 3 4 2 2 4 2 2" xfId="31628"/>
    <cellStyle name="Note 3 4 2 2 4 2 3" xfId="42667"/>
    <cellStyle name="Note 3 4 2 2 4 2 4" xfId="19714"/>
    <cellStyle name="Note 3 4 2 2 4 3" xfId="25586"/>
    <cellStyle name="Note 3 4 2 2 4 4" xfId="36491"/>
    <cellStyle name="Note 3 4 2 2 4 5" xfId="13538"/>
    <cellStyle name="Note 3 4 2 2 5" xfId="1835"/>
    <cellStyle name="Note 3 4 2 2 5 2" xfId="7985"/>
    <cellStyle name="Note 3 4 2 2 5 2 2" xfId="31812"/>
    <cellStyle name="Note 3 4 2 2 5 2 3" xfId="42851"/>
    <cellStyle name="Note 3 4 2 2 5 2 4" xfId="19898"/>
    <cellStyle name="Note 3 4 2 2 5 3" xfId="25790"/>
    <cellStyle name="Note 3 4 2 2 5 4" xfId="36702"/>
    <cellStyle name="Note 3 4 2 2 5 5" xfId="13749"/>
    <cellStyle name="Note 3 4 2 2 6" xfId="2066"/>
    <cellStyle name="Note 3 4 2 2 6 2" xfId="8186"/>
    <cellStyle name="Note 3 4 2 2 6 2 2" xfId="32013"/>
    <cellStyle name="Note 3 4 2 2 6 2 3" xfId="43052"/>
    <cellStyle name="Note 3 4 2 2 6 2 4" xfId="20099"/>
    <cellStyle name="Note 3 4 2 2 6 3" xfId="26015"/>
    <cellStyle name="Note 3 4 2 2 6 4" xfId="36933"/>
    <cellStyle name="Note 3 4 2 2 6 5" xfId="13980"/>
    <cellStyle name="Note 3 4 2 2 7" xfId="2291"/>
    <cellStyle name="Note 3 4 2 2 7 2" xfId="8377"/>
    <cellStyle name="Note 3 4 2 2 7 2 2" xfId="32204"/>
    <cellStyle name="Note 3 4 2 2 7 2 3" xfId="43243"/>
    <cellStyle name="Note 3 4 2 2 7 2 4" xfId="20290"/>
    <cellStyle name="Note 3 4 2 2 7 3" xfId="26232"/>
    <cellStyle name="Note 3 4 2 2 7 4" xfId="37158"/>
    <cellStyle name="Note 3 4 2 2 7 5" xfId="14205"/>
    <cellStyle name="Note 3 4 2 2 8" xfId="2505"/>
    <cellStyle name="Note 3 4 2 2 8 2" xfId="8563"/>
    <cellStyle name="Note 3 4 2 2 8 2 2" xfId="32390"/>
    <cellStyle name="Note 3 4 2 2 8 2 3" xfId="43429"/>
    <cellStyle name="Note 3 4 2 2 8 2 4" xfId="20476"/>
    <cellStyle name="Note 3 4 2 2 8 3" xfId="26441"/>
    <cellStyle name="Note 3 4 2 2 8 4" xfId="37372"/>
    <cellStyle name="Note 3 4 2 2 8 5" xfId="14419"/>
    <cellStyle name="Note 3 4 2 2 9" xfId="2723"/>
    <cellStyle name="Note 3 4 2 2 9 2" xfId="8747"/>
    <cellStyle name="Note 3 4 2 2 9 2 2" xfId="32574"/>
    <cellStyle name="Note 3 4 2 2 9 2 3" xfId="43613"/>
    <cellStyle name="Note 3 4 2 2 9 2 4" xfId="20660"/>
    <cellStyle name="Note 3 4 2 2 9 3" xfId="26653"/>
    <cellStyle name="Note 3 4 2 2 9 4" xfId="37590"/>
    <cellStyle name="Note 3 4 2 2 9 5" xfId="14637"/>
    <cellStyle name="Note 3 4 2 20" xfId="4520"/>
    <cellStyle name="Note 3 4 2 20 2" xfId="10299"/>
    <cellStyle name="Note 3 4 2 20 2 2" xfId="34126"/>
    <cellStyle name="Note 3 4 2 20 2 3" xfId="45165"/>
    <cellStyle name="Note 3 4 2 20 2 4" xfId="22212"/>
    <cellStyle name="Note 3 4 2 20 3" xfId="28416"/>
    <cellStyle name="Note 3 4 2 20 4" xfId="39387"/>
    <cellStyle name="Note 3 4 2 20 5" xfId="16434"/>
    <cellStyle name="Note 3 4 2 21" xfId="4730"/>
    <cellStyle name="Note 3 4 2 21 2" xfId="10482"/>
    <cellStyle name="Note 3 4 2 21 2 2" xfId="34309"/>
    <cellStyle name="Note 3 4 2 21 2 3" xfId="45348"/>
    <cellStyle name="Note 3 4 2 21 2 4" xfId="22395"/>
    <cellStyle name="Note 3 4 2 21 3" xfId="28620"/>
    <cellStyle name="Note 3 4 2 21 4" xfId="39597"/>
    <cellStyle name="Note 3 4 2 21 5" xfId="16644"/>
    <cellStyle name="Note 3 4 2 22" xfId="4965"/>
    <cellStyle name="Note 3 4 2 22 2" xfId="10687"/>
    <cellStyle name="Note 3 4 2 22 2 2" xfId="34514"/>
    <cellStyle name="Note 3 4 2 22 2 3" xfId="45553"/>
    <cellStyle name="Note 3 4 2 22 2 4" xfId="22600"/>
    <cellStyle name="Note 3 4 2 22 3" xfId="28849"/>
    <cellStyle name="Note 3 4 2 22 4" xfId="39832"/>
    <cellStyle name="Note 3 4 2 22 5" xfId="16879"/>
    <cellStyle name="Note 3 4 2 23" xfId="5186"/>
    <cellStyle name="Note 3 4 2 23 2" xfId="10874"/>
    <cellStyle name="Note 3 4 2 23 2 2" xfId="34701"/>
    <cellStyle name="Note 3 4 2 23 2 3" xfId="45740"/>
    <cellStyle name="Note 3 4 2 23 2 4" xfId="22787"/>
    <cellStyle name="Note 3 4 2 23 3" xfId="29063"/>
    <cellStyle name="Note 3 4 2 23 4" xfId="40053"/>
    <cellStyle name="Note 3 4 2 23 5" xfId="17100"/>
    <cellStyle name="Note 3 4 2 24" xfId="5419"/>
    <cellStyle name="Note 3 4 2 24 2" xfId="11077"/>
    <cellStyle name="Note 3 4 2 24 2 2" xfId="34904"/>
    <cellStyle name="Note 3 4 2 24 2 3" xfId="45943"/>
    <cellStyle name="Note 3 4 2 24 2 4" xfId="22990"/>
    <cellStyle name="Note 3 4 2 24 3" xfId="29290"/>
    <cellStyle name="Note 3 4 2 24 4" xfId="40286"/>
    <cellStyle name="Note 3 4 2 24 5" xfId="17333"/>
    <cellStyle name="Note 3 4 2 25" xfId="5652"/>
    <cellStyle name="Note 3 4 2 25 2" xfId="11278"/>
    <cellStyle name="Note 3 4 2 25 2 2" xfId="35105"/>
    <cellStyle name="Note 3 4 2 25 2 3" xfId="46144"/>
    <cellStyle name="Note 3 4 2 25 2 4" xfId="23191"/>
    <cellStyle name="Note 3 4 2 25 3" xfId="29516"/>
    <cellStyle name="Note 3 4 2 25 4" xfId="40519"/>
    <cellStyle name="Note 3 4 2 25 5" xfId="17566"/>
    <cellStyle name="Note 3 4 2 26" xfId="5869"/>
    <cellStyle name="Note 3 4 2 26 2" xfId="11462"/>
    <cellStyle name="Note 3 4 2 26 2 2" xfId="35289"/>
    <cellStyle name="Note 3 4 2 26 2 3" xfId="46328"/>
    <cellStyle name="Note 3 4 2 26 2 4" xfId="23375"/>
    <cellStyle name="Note 3 4 2 26 3" xfId="29727"/>
    <cellStyle name="Note 3 4 2 26 4" xfId="40736"/>
    <cellStyle name="Note 3 4 2 26 5" xfId="17783"/>
    <cellStyle name="Note 3 4 2 27" xfId="6077"/>
    <cellStyle name="Note 3 4 2 27 2" xfId="11643"/>
    <cellStyle name="Note 3 4 2 27 2 2" xfId="35470"/>
    <cellStyle name="Note 3 4 2 27 2 3" xfId="46509"/>
    <cellStyle name="Note 3 4 2 27 2 4" xfId="23556"/>
    <cellStyle name="Note 3 4 2 27 3" xfId="29928"/>
    <cellStyle name="Note 3 4 2 27 4" xfId="40944"/>
    <cellStyle name="Note 3 4 2 27 5" xfId="17991"/>
    <cellStyle name="Note 3 4 2 28" xfId="6297"/>
    <cellStyle name="Note 3 4 2 28 2" xfId="11835"/>
    <cellStyle name="Note 3 4 2 28 2 2" xfId="35662"/>
    <cellStyle name="Note 3 4 2 28 2 3" xfId="46701"/>
    <cellStyle name="Note 3 4 2 28 2 4" xfId="23748"/>
    <cellStyle name="Note 3 4 2 28 3" xfId="30141"/>
    <cellStyle name="Note 3 4 2 28 4" xfId="41164"/>
    <cellStyle name="Note 3 4 2 28 5" xfId="18211"/>
    <cellStyle name="Note 3 4 2 29" xfId="6532"/>
    <cellStyle name="Note 3 4 2 29 2" xfId="12037"/>
    <cellStyle name="Note 3 4 2 29 2 2" xfId="35864"/>
    <cellStyle name="Note 3 4 2 29 2 3" xfId="46903"/>
    <cellStyle name="Note 3 4 2 29 2 4" xfId="23950"/>
    <cellStyle name="Note 3 4 2 29 3" xfId="30367"/>
    <cellStyle name="Note 3 4 2 29 4" xfId="41399"/>
    <cellStyle name="Note 3 4 2 29 5" xfId="18446"/>
    <cellStyle name="Note 3 4 2 3" xfId="580"/>
    <cellStyle name="Note 3 4 2 3 10" xfId="2974"/>
    <cellStyle name="Note 3 4 2 3 10 2" xfId="8967"/>
    <cellStyle name="Note 3 4 2 3 10 2 2" xfId="32794"/>
    <cellStyle name="Note 3 4 2 3 10 2 3" xfId="43833"/>
    <cellStyle name="Note 3 4 2 3 10 2 4" xfId="20880"/>
    <cellStyle name="Note 3 4 2 3 10 3" xfId="26898"/>
    <cellStyle name="Note 3 4 2 3 10 4" xfId="37841"/>
    <cellStyle name="Note 3 4 2 3 10 5" xfId="14888"/>
    <cellStyle name="Note 3 4 2 3 11" xfId="3242"/>
    <cellStyle name="Note 3 4 2 3 11 2" xfId="9196"/>
    <cellStyle name="Note 3 4 2 3 11 2 2" xfId="33023"/>
    <cellStyle name="Note 3 4 2 3 11 2 3" xfId="44062"/>
    <cellStyle name="Note 3 4 2 3 11 2 4" xfId="21109"/>
    <cellStyle name="Note 3 4 2 3 11 3" xfId="27163"/>
    <cellStyle name="Note 3 4 2 3 11 4" xfId="38109"/>
    <cellStyle name="Note 3 4 2 3 11 5" xfId="15156"/>
    <cellStyle name="Note 3 4 2 3 12" xfId="3486"/>
    <cellStyle name="Note 3 4 2 3 12 2" xfId="9408"/>
    <cellStyle name="Note 3 4 2 3 12 2 2" xfId="33235"/>
    <cellStyle name="Note 3 4 2 3 12 2 3" xfId="44274"/>
    <cellStyle name="Note 3 4 2 3 12 2 4" xfId="21321"/>
    <cellStyle name="Note 3 4 2 3 12 3" xfId="27402"/>
    <cellStyle name="Note 3 4 2 3 12 4" xfId="38353"/>
    <cellStyle name="Note 3 4 2 3 12 5" xfId="15400"/>
    <cellStyle name="Note 3 4 2 3 13" xfId="3731"/>
    <cellStyle name="Note 3 4 2 3 13 2" xfId="9621"/>
    <cellStyle name="Note 3 4 2 3 13 2 2" xfId="33448"/>
    <cellStyle name="Note 3 4 2 3 13 2 3" xfId="44487"/>
    <cellStyle name="Note 3 4 2 3 13 2 4" xfId="21534"/>
    <cellStyle name="Note 3 4 2 3 13 3" xfId="27643"/>
    <cellStyle name="Note 3 4 2 3 13 4" xfId="38598"/>
    <cellStyle name="Note 3 4 2 3 13 5" xfId="15645"/>
    <cellStyle name="Note 3 4 2 3 14" xfId="3979"/>
    <cellStyle name="Note 3 4 2 3 14 2" xfId="9835"/>
    <cellStyle name="Note 3 4 2 3 14 2 2" xfId="33662"/>
    <cellStyle name="Note 3 4 2 3 14 2 3" xfId="44701"/>
    <cellStyle name="Note 3 4 2 3 14 2 4" xfId="21748"/>
    <cellStyle name="Note 3 4 2 3 14 3" xfId="27886"/>
    <cellStyle name="Note 3 4 2 3 14 4" xfId="38846"/>
    <cellStyle name="Note 3 4 2 3 14 5" xfId="15893"/>
    <cellStyle name="Note 3 4 2 3 15" xfId="4223"/>
    <cellStyle name="Note 3 4 2 3 15 2" xfId="10046"/>
    <cellStyle name="Note 3 4 2 3 15 2 2" xfId="33873"/>
    <cellStyle name="Note 3 4 2 3 15 2 3" xfId="44912"/>
    <cellStyle name="Note 3 4 2 3 15 2 4" xfId="21959"/>
    <cellStyle name="Note 3 4 2 3 15 3" xfId="28125"/>
    <cellStyle name="Note 3 4 2 3 15 4" xfId="39090"/>
    <cellStyle name="Note 3 4 2 3 15 5" xfId="16137"/>
    <cellStyle name="Note 3 4 2 3 16" xfId="4465"/>
    <cellStyle name="Note 3 4 2 3 16 2" xfId="10256"/>
    <cellStyle name="Note 3 4 2 3 16 2 2" xfId="34083"/>
    <cellStyle name="Note 3 4 2 3 16 2 3" xfId="45122"/>
    <cellStyle name="Note 3 4 2 3 16 2 4" xfId="22169"/>
    <cellStyle name="Note 3 4 2 3 16 3" xfId="28362"/>
    <cellStyle name="Note 3 4 2 3 16 4" xfId="39332"/>
    <cellStyle name="Note 3 4 2 3 16 5" xfId="16379"/>
    <cellStyle name="Note 3 4 2 3 17" xfId="4686"/>
    <cellStyle name="Note 3 4 2 3 17 2" xfId="10443"/>
    <cellStyle name="Note 3 4 2 3 17 2 2" xfId="34270"/>
    <cellStyle name="Note 3 4 2 3 17 2 3" xfId="45309"/>
    <cellStyle name="Note 3 4 2 3 17 2 4" xfId="22356"/>
    <cellStyle name="Note 3 4 2 3 17 3" xfId="28577"/>
    <cellStyle name="Note 3 4 2 3 17 4" xfId="39553"/>
    <cellStyle name="Note 3 4 2 3 17 5" xfId="16600"/>
    <cellStyle name="Note 3 4 2 3 18" xfId="4896"/>
    <cellStyle name="Note 3 4 2 3 18 2" xfId="10626"/>
    <cellStyle name="Note 3 4 2 3 18 2 2" xfId="34453"/>
    <cellStyle name="Note 3 4 2 3 18 2 3" xfId="45492"/>
    <cellStyle name="Note 3 4 2 3 18 2 4" xfId="22539"/>
    <cellStyle name="Note 3 4 2 3 18 3" xfId="28781"/>
    <cellStyle name="Note 3 4 2 3 18 4" xfId="39763"/>
    <cellStyle name="Note 3 4 2 3 18 5" xfId="16810"/>
    <cellStyle name="Note 3 4 2 3 19" xfId="5131"/>
    <cellStyle name="Note 3 4 2 3 19 2" xfId="10831"/>
    <cellStyle name="Note 3 4 2 3 19 2 2" xfId="34658"/>
    <cellStyle name="Note 3 4 2 3 19 2 3" xfId="45697"/>
    <cellStyle name="Note 3 4 2 3 19 2 4" xfId="22744"/>
    <cellStyle name="Note 3 4 2 3 19 3" xfId="29011"/>
    <cellStyle name="Note 3 4 2 3 19 4" xfId="39998"/>
    <cellStyle name="Note 3 4 2 3 19 5" xfId="17045"/>
    <cellStyle name="Note 3 4 2 3 2" xfId="1224"/>
    <cellStyle name="Note 3 4 2 3 2 2" xfId="7458"/>
    <cellStyle name="Note 3 4 2 3 2 2 2" xfId="31285"/>
    <cellStyle name="Note 3 4 2 3 2 2 3" xfId="42324"/>
    <cellStyle name="Note 3 4 2 3 2 2 4" xfId="19371"/>
    <cellStyle name="Note 3 4 2 3 2 3" xfId="25200"/>
    <cellStyle name="Note 3 4 2 3 2 4" xfId="24245"/>
    <cellStyle name="Note 3 4 2 3 2 5" xfId="13138"/>
    <cellStyle name="Note 3 4 2 3 20" xfId="5352"/>
    <cellStyle name="Note 3 4 2 3 20 2" xfId="11018"/>
    <cellStyle name="Note 3 4 2 3 20 2 2" xfId="34845"/>
    <cellStyle name="Note 3 4 2 3 20 2 3" xfId="45884"/>
    <cellStyle name="Note 3 4 2 3 20 2 4" xfId="22931"/>
    <cellStyle name="Note 3 4 2 3 20 3" xfId="29224"/>
    <cellStyle name="Note 3 4 2 3 20 4" xfId="40219"/>
    <cellStyle name="Note 3 4 2 3 20 5" xfId="17266"/>
    <cellStyle name="Note 3 4 2 3 21" xfId="5585"/>
    <cellStyle name="Note 3 4 2 3 21 2" xfId="11221"/>
    <cellStyle name="Note 3 4 2 3 21 2 2" xfId="35048"/>
    <cellStyle name="Note 3 4 2 3 21 2 3" xfId="46087"/>
    <cellStyle name="Note 3 4 2 3 21 2 4" xfId="23134"/>
    <cellStyle name="Note 3 4 2 3 21 3" xfId="29451"/>
    <cellStyle name="Note 3 4 2 3 21 4" xfId="40452"/>
    <cellStyle name="Note 3 4 2 3 21 5" xfId="17499"/>
    <cellStyle name="Note 3 4 2 3 22" xfId="5818"/>
    <cellStyle name="Note 3 4 2 3 22 2" xfId="11422"/>
    <cellStyle name="Note 3 4 2 3 22 2 2" xfId="35249"/>
    <cellStyle name="Note 3 4 2 3 22 2 3" xfId="46288"/>
    <cellStyle name="Note 3 4 2 3 22 2 4" xfId="23335"/>
    <cellStyle name="Note 3 4 2 3 22 3" xfId="29677"/>
    <cellStyle name="Note 3 4 2 3 22 4" xfId="40685"/>
    <cellStyle name="Note 3 4 2 3 22 5" xfId="17732"/>
    <cellStyle name="Note 3 4 2 3 23" xfId="6035"/>
    <cellStyle name="Note 3 4 2 3 23 2" xfId="11606"/>
    <cellStyle name="Note 3 4 2 3 23 2 2" xfId="35433"/>
    <cellStyle name="Note 3 4 2 3 23 2 3" xfId="46472"/>
    <cellStyle name="Note 3 4 2 3 23 2 4" xfId="23519"/>
    <cellStyle name="Note 3 4 2 3 23 3" xfId="29887"/>
    <cellStyle name="Note 3 4 2 3 23 4" xfId="40902"/>
    <cellStyle name="Note 3 4 2 3 23 5" xfId="17949"/>
    <cellStyle name="Note 3 4 2 3 24" xfId="6243"/>
    <cellStyle name="Note 3 4 2 3 24 2" xfId="11787"/>
    <cellStyle name="Note 3 4 2 3 24 2 2" xfId="35614"/>
    <cellStyle name="Note 3 4 2 3 24 2 3" xfId="46653"/>
    <cellStyle name="Note 3 4 2 3 24 2 4" xfId="23700"/>
    <cellStyle name="Note 3 4 2 3 24 3" xfId="30088"/>
    <cellStyle name="Note 3 4 2 3 24 4" xfId="41110"/>
    <cellStyle name="Note 3 4 2 3 24 5" xfId="18157"/>
    <cellStyle name="Note 3 4 2 3 25" xfId="6463"/>
    <cellStyle name="Note 3 4 2 3 25 2" xfId="11979"/>
    <cellStyle name="Note 3 4 2 3 25 2 2" xfId="35806"/>
    <cellStyle name="Note 3 4 2 3 25 2 3" xfId="46845"/>
    <cellStyle name="Note 3 4 2 3 25 2 4" xfId="23892"/>
    <cellStyle name="Note 3 4 2 3 25 3" xfId="30301"/>
    <cellStyle name="Note 3 4 2 3 25 4" xfId="41330"/>
    <cellStyle name="Note 3 4 2 3 25 5" xfId="18377"/>
    <cellStyle name="Note 3 4 2 3 26" xfId="6689"/>
    <cellStyle name="Note 3 4 2 3 26 2" xfId="12172"/>
    <cellStyle name="Note 3 4 2 3 26 2 2" xfId="35999"/>
    <cellStyle name="Note 3 4 2 3 26 2 3" xfId="47038"/>
    <cellStyle name="Note 3 4 2 3 26 2 4" xfId="24085"/>
    <cellStyle name="Note 3 4 2 3 26 3" xfId="30518"/>
    <cellStyle name="Note 3 4 2 3 26 4" xfId="41556"/>
    <cellStyle name="Note 3 4 2 3 26 5" xfId="18603"/>
    <cellStyle name="Note 3 4 2 3 27" xfId="800"/>
    <cellStyle name="Note 3 4 2 3 27 2" xfId="7107"/>
    <cellStyle name="Note 3 4 2 3 27 2 2" xfId="30934"/>
    <cellStyle name="Note 3 4 2 3 27 2 3" xfId="41973"/>
    <cellStyle name="Note 3 4 2 3 27 2 4" xfId="19020"/>
    <cellStyle name="Note 3 4 2 3 27 3" xfId="24791"/>
    <cellStyle name="Note 3 4 2 3 27 4" xfId="30610"/>
    <cellStyle name="Note 3 4 2 3 27 5" xfId="12714"/>
    <cellStyle name="Note 3 4 2 3 28" xfId="6890"/>
    <cellStyle name="Note 3 4 2 3 28 2" xfId="30717"/>
    <cellStyle name="Note 3 4 2 3 28 3" xfId="41756"/>
    <cellStyle name="Note 3 4 2 3 28 4" xfId="18803"/>
    <cellStyle name="Note 3 4 2 3 29" xfId="24571"/>
    <cellStyle name="Note 3 4 2 3 3" xfId="1437"/>
    <cellStyle name="Note 3 4 2 3 3 2" xfId="7643"/>
    <cellStyle name="Note 3 4 2 3 3 2 2" xfId="31470"/>
    <cellStyle name="Note 3 4 2 3 3 2 3" xfId="42509"/>
    <cellStyle name="Note 3 4 2 3 3 2 4" xfId="19556"/>
    <cellStyle name="Note 3 4 2 3 3 3" xfId="25406"/>
    <cellStyle name="Note 3 4 2 3 3 4" xfId="36304"/>
    <cellStyle name="Note 3 4 2 3 3 5" xfId="13351"/>
    <cellStyle name="Note 3 4 2 3 30" xfId="29878"/>
    <cellStyle name="Note 3 4 2 3 31" xfId="12494"/>
    <cellStyle name="Note 3 4 2 3 4" xfId="1669"/>
    <cellStyle name="Note 3 4 2 3 4 2" xfId="7841"/>
    <cellStyle name="Note 3 4 2 3 4 2 2" xfId="31668"/>
    <cellStyle name="Note 3 4 2 3 4 2 3" xfId="42707"/>
    <cellStyle name="Note 3 4 2 3 4 2 4" xfId="19754"/>
    <cellStyle name="Note 3 4 2 3 4 3" xfId="25630"/>
    <cellStyle name="Note 3 4 2 3 4 4" xfId="36536"/>
    <cellStyle name="Note 3 4 2 3 4 5" xfId="13583"/>
    <cellStyle name="Note 3 4 2 3 5" xfId="1880"/>
    <cellStyle name="Note 3 4 2 3 5 2" xfId="8025"/>
    <cellStyle name="Note 3 4 2 3 5 2 2" xfId="31852"/>
    <cellStyle name="Note 3 4 2 3 5 2 3" xfId="42891"/>
    <cellStyle name="Note 3 4 2 3 5 2 4" xfId="19938"/>
    <cellStyle name="Note 3 4 2 3 5 3" xfId="25834"/>
    <cellStyle name="Note 3 4 2 3 5 4" xfId="36747"/>
    <cellStyle name="Note 3 4 2 3 5 5" xfId="13794"/>
    <cellStyle name="Note 3 4 2 3 6" xfId="2111"/>
    <cellStyle name="Note 3 4 2 3 6 2" xfId="8226"/>
    <cellStyle name="Note 3 4 2 3 6 2 2" xfId="32053"/>
    <cellStyle name="Note 3 4 2 3 6 2 3" xfId="43092"/>
    <cellStyle name="Note 3 4 2 3 6 2 4" xfId="20139"/>
    <cellStyle name="Note 3 4 2 3 6 3" xfId="26059"/>
    <cellStyle name="Note 3 4 2 3 6 4" xfId="36978"/>
    <cellStyle name="Note 3 4 2 3 6 5" xfId="14025"/>
    <cellStyle name="Note 3 4 2 3 7" xfId="2336"/>
    <cellStyle name="Note 3 4 2 3 7 2" xfId="8417"/>
    <cellStyle name="Note 3 4 2 3 7 2 2" xfId="32244"/>
    <cellStyle name="Note 3 4 2 3 7 2 3" xfId="43283"/>
    <cellStyle name="Note 3 4 2 3 7 2 4" xfId="20330"/>
    <cellStyle name="Note 3 4 2 3 7 3" xfId="26276"/>
    <cellStyle name="Note 3 4 2 3 7 4" xfId="37203"/>
    <cellStyle name="Note 3 4 2 3 7 5" xfId="14250"/>
    <cellStyle name="Note 3 4 2 3 8" xfId="2550"/>
    <cellStyle name="Note 3 4 2 3 8 2" xfId="8603"/>
    <cellStyle name="Note 3 4 2 3 8 2 2" xfId="32430"/>
    <cellStyle name="Note 3 4 2 3 8 2 3" xfId="43469"/>
    <cellStyle name="Note 3 4 2 3 8 2 4" xfId="20516"/>
    <cellStyle name="Note 3 4 2 3 8 3" xfId="26485"/>
    <cellStyle name="Note 3 4 2 3 8 4" xfId="37417"/>
    <cellStyle name="Note 3 4 2 3 8 5" xfId="14464"/>
    <cellStyle name="Note 3 4 2 3 9" xfId="2768"/>
    <cellStyle name="Note 3 4 2 3 9 2" xfId="8787"/>
    <cellStyle name="Note 3 4 2 3 9 2 2" xfId="32614"/>
    <cellStyle name="Note 3 4 2 3 9 2 3" xfId="43653"/>
    <cellStyle name="Note 3 4 2 3 9 2 4" xfId="20700"/>
    <cellStyle name="Note 3 4 2 3 9 3" xfId="26697"/>
    <cellStyle name="Note 3 4 2 3 9 4" xfId="37635"/>
    <cellStyle name="Note 3 4 2 3 9 5" xfId="14682"/>
    <cellStyle name="Note 3 4 2 30" xfId="6733"/>
    <cellStyle name="Note 3 4 2 30 2" xfId="12208"/>
    <cellStyle name="Note 3 4 2 30 2 2" xfId="36035"/>
    <cellStyle name="Note 3 4 2 30 2 3" xfId="47074"/>
    <cellStyle name="Note 3 4 2 30 2 4" xfId="24121"/>
    <cellStyle name="Note 3 4 2 30 3" xfId="30561"/>
    <cellStyle name="Note 3 4 2 30 4" xfId="41600"/>
    <cellStyle name="Note 3 4 2 30 5" xfId="18647"/>
    <cellStyle name="Note 3 4 2 31" xfId="6778"/>
    <cellStyle name="Note 3 4 2 31 2" xfId="12248"/>
    <cellStyle name="Note 3 4 2 31 2 2" xfId="36075"/>
    <cellStyle name="Note 3 4 2 31 2 3" xfId="47114"/>
    <cellStyle name="Note 3 4 2 31 2 4" xfId="24161"/>
    <cellStyle name="Note 3 4 2 31 3" xfId="30605"/>
    <cellStyle name="Note 3 4 2 31 4" xfId="41645"/>
    <cellStyle name="Note 3 4 2 31 5" xfId="18692"/>
    <cellStyle name="Note 3 4 2 32" xfId="656"/>
    <cellStyle name="Note 3 4 2 32 2" xfId="6963"/>
    <cellStyle name="Note 3 4 2 32 2 2" xfId="30790"/>
    <cellStyle name="Note 3 4 2 32 2 3" xfId="41829"/>
    <cellStyle name="Note 3 4 2 32 2 4" xfId="18876"/>
    <cellStyle name="Note 3 4 2 32 3" xfId="24647"/>
    <cellStyle name="Note 3 4 2 32 4" xfId="29041"/>
    <cellStyle name="Note 3 4 2 32 5" xfId="12570"/>
    <cellStyle name="Note 3 4 2 33" xfId="24410"/>
    <cellStyle name="Note 3 4 2 34" xfId="26212"/>
    <cellStyle name="Note 3 4 2 35" xfId="12328"/>
    <cellStyle name="Note 3 4 2 4" xfId="454"/>
    <cellStyle name="Note 3 4 2 4 10" xfId="2848"/>
    <cellStyle name="Note 3 4 2 4 10 2" xfId="8860"/>
    <cellStyle name="Note 3 4 2 4 10 2 2" xfId="32687"/>
    <cellStyle name="Note 3 4 2 4 10 2 3" xfId="43726"/>
    <cellStyle name="Note 3 4 2 4 10 2 4" xfId="20773"/>
    <cellStyle name="Note 3 4 2 4 10 3" xfId="26777"/>
    <cellStyle name="Note 3 4 2 4 10 4" xfId="37715"/>
    <cellStyle name="Note 3 4 2 4 10 5" xfId="14762"/>
    <cellStyle name="Note 3 4 2 4 11" xfId="3116"/>
    <cellStyle name="Note 3 4 2 4 11 2" xfId="9089"/>
    <cellStyle name="Note 3 4 2 4 11 2 2" xfId="32916"/>
    <cellStyle name="Note 3 4 2 4 11 2 3" xfId="43955"/>
    <cellStyle name="Note 3 4 2 4 11 2 4" xfId="21002"/>
    <cellStyle name="Note 3 4 2 4 11 3" xfId="27040"/>
    <cellStyle name="Note 3 4 2 4 11 4" xfId="37983"/>
    <cellStyle name="Note 3 4 2 4 11 5" xfId="15030"/>
    <cellStyle name="Note 3 4 2 4 12" xfId="3360"/>
    <cellStyle name="Note 3 4 2 4 12 2" xfId="9301"/>
    <cellStyle name="Note 3 4 2 4 12 2 2" xfId="33128"/>
    <cellStyle name="Note 3 4 2 4 12 2 3" xfId="44167"/>
    <cellStyle name="Note 3 4 2 4 12 2 4" xfId="21214"/>
    <cellStyle name="Note 3 4 2 4 12 3" xfId="27281"/>
    <cellStyle name="Note 3 4 2 4 12 4" xfId="38227"/>
    <cellStyle name="Note 3 4 2 4 12 5" xfId="15274"/>
    <cellStyle name="Note 3 4 2 4 13" xfId="3605"/>
    <cellStyle name="Note 3 4 2 4 13 2" xfId="9514"/>
    <cellStyle name="Note 3 4 2 4 13 2 2" xfId="33341"/>
    <cellStyle name="Note 3 4 2 4 13 2 3" xfId="44380"/>
    <cellStyle name="Note 3 4 2 4 13 2 4" xfId="21427"/>
    <cellStyle name="Note 3 4 2 4 13 3" xfId="27521"/>
    <cellStyle name="Note 3 4 2 4 13 4" xfId="38472"/>
    <cellStyle name="Note 3 4 2 4 13 5" xfId="15519"/>
    <cellStyle name="Note 3 4 2 4 14" xfId="3853"/>
    <cellStyle name="Note 3 4 2 4 14 2" xfId="9728"/>
    <cellStyle name="Note 3 4 2 4 14 2 2" xfId="33555"/>
    <cellStyle name="Note 3 4 2 4 14 2 3" xfId="44594"/>
    <cellStyle name="Note 3 4 2 4 14 2 4" xfId="21641"/>
    <cellStyle name="Note 3 4 2 4 14 3" xfId="27765"/>
    <cellStyle name="Note 3 4 2 4 14 4" xfId="38720"/>
    <cellStyle name="Note 3 4 2 4 14 5" xfId="15767"/>
    <cellStyle name="Note 3 4 2 4 15" xfId="4097"/>
    <cellStyle name="Note 3 4 2 4 15 2" xfId="9939"/>
    <cellStyle name="Note 3 4 2 4 15 2 2" xfId="33766"/>
    <cellStyle name="Note 3 4 2 4 15 2 3" xfId="44805"/>
    <cellStyle name="Note 3 4 2 4 15 2 4" xfId="21852"/>
    <cellStyle name="Note 3 4 2 4 15 3" xfId="28004"/>
    <cellStyle name="Note 3 4 2 4 15 4" xfId="38964"/>
    <cellStyle name="Note 3 4 2 4 15 5" xfId="16011"/>
    <cellStyle name="Note 3 4 2 4 16" xfId="4339"/>
    <cellStyle name="Note 3 4 2 4 16 2" xfId="10149"/>
    <cellStyle name="Note 3 4 2 4 16 2 2" xfId="33976"/>
    <cellStyle name="Note 3 4 2 4 16 2 3" xfId="45015"/>
    <cellStyle name="Note 3 4 2 4 16 2 4" xfId="22062"/>
    <cellStyle name="Note 3 4 2 4 16 3" xfId="28241"/>
    <cellStyle name="Note 3 4 2 4 16 4" xfId="39206"/>
    <cellStyle name="Note 3 4 2 4 16 5" xfId="16253"/>
    <cellStyle name="Note 3 4 2 4 17" xfId="4560"/>
    <cellStyle name="Note 3 4 2 4 17 2" xfId="10336"/>
    <cellStyle name="Note 3 4 2 4 17 2 2" xfId="34163"/>
    <cellStyle name="Note 3 4 2 4 17 2 3" xfId="45202"/>
    <cellStyle name="Note 3 4 2 4 17 2 4" xfId="22249"/>
    <cellStyle name="Note 3 4 2 4 17 3" xfId="28456"/>
    <cellStyle name="Note 3 4 2 4 17 4" xfId="39427"/>
    <cellStyle name="Note 3 4 2 4 17 5" xfId="16474"/>
    <cellStyle name="Note 3 4 2 4 18" xfId="4770"/>
    <cellStyle name="Note 3 4 2 4 18 2" xfId="10519"/>
    <cellStyle name="Note 3 4 2 4 18 2 2" xfId="34346"/>
    <cellStyle name="Note 3 4 2 4 18 2 3" xfId="45385"/>
    <cellStyle name="Note 3 4 2 4 18 2 4" xfId="22432"/>
    <cellStyle name="Note 3 4 2 4 18 3" xfId="28660"/>
    <cellStyle name="Note 3 4 2 4 18 4" xfId="39637"/>
    <cellStyle name="Note 3 4 2 4 18 5" xfId="16684"/>
    <cellStyle name="Note 3 4 2 4 19" xfId="5005"/>
    <cellStyle name="Note 3 4 2 4 19 2" xfId="10724"/>
    <cellStyle name="Note 3 4 2 4 19 2 2" xfId="34551"/>
    <cellStyle name="Note 3 4 2 4 19 2 3" xfId="45590"/>
    <cellStyle name="Note 3 4 2 4 19 2 4" xfId="22637"/>
    <cellStyle name="Note 3 4 2 4 19 3" xfId="28889"/>
    <cellStyle name="Note 3 4 2 4 19 4" xfId="39872"/>
    <cellStyle name="Note 3 4 2 4 19 5" xfId="16919"/>
    <cellStyle name="Note 3 4 2 4 2" xfId="1098"/>
    <cellStyle name="Note 3 4 2 4 2 2" xfId="7351"/>
    <cellStyle name="Note 3 4 2 4 2 2 2" xfId="31178"/>
    <cellStyle name="Note 3 4 2 4 2 2 3" xfId="42217"/>
    <cellStyle name="Note 3 4 2 4 2 2 4" xfId="19264"/>
    <cellStyle name="Note 3 4 2 4 2 3" xfId="25079"/>
    <cellStyle name="Note 3 4 2 4 2 4" xfId="24235"/>
    <cellStyle name="Note 3 4 2 4 2 5" xfId="13012"/>
    <cellStyle name="Note 3 4 2 4 20" xfId="5226"/>
    <cellStyle name="Note 3 4 2 4 20 2" xfId="10911"/>
    <cellStyle name="Note 3 4 2 4 20 2 2" xfId="34738"/>
    <cellStyle name="Note 3 4 2 4 20 2 3" xfId="45777"/>
    <cellStyle name="Note 3 4 2 4 20 2 4" xfId="22824"/>
    <cellStyle name="Note 3 4 2 4 20 3" xfId="29103"/>
    <cellStyle name="Note 3 4 2 4 20 4" xfId="40093"/>
    <cellStyle name="Note 3 4 2 4 20 5" xfId="17140"/>
    <cellStyle name="Note 3 4 2 4 21" xfId="5459"/>
    <cellStyle name="Note 3 4 2 4 21 2" xfId="11114"/>
    <cellStyle name="Note 3 4 2 4 21 2 2" xfId="34941"/>
    <cellStyle name="Note 3 4 2 4 21 2 3" xfId="45980"/>
    <cellStyle name="Note 3 4 2 4 21 2 4" xfId="23027"/>
    <cellStyle name="Note 3 4 2 4 21 3" xfId="29330"/>
    <cellStyle name="Note 3 4 2 4 21 4" xfId="40326"/>
    <cellStyle name="Note 3 4 2 4 21 5" xfId="17373"/>
    <cellStyle name="Note 3 4 2 4 22" xfId="5692"/>
    <cellStyle name="Note 3 4 2 4 22 2" xfId="11315"/>
    <cellStyle name="Note 3 4 2 4 22 2 2" xfId="35142"/>
    <cellStyle name="Note 3 4 2 4 22 2 3" xfId="46181"/>
    <cellStyle name="Note 3 4 2 4 22 2 4" xfId="23228"/>
    <cellStyle name="Note 3 4 2 4 22 3" xfId="29556"/>
    <cellStyle name="Note 3 4 2 4 22 4" xfId="40559"/>
    <cellStyle name="Note 3 4 2 4 22 5" xfId="17606"/>
    <cellStyle name="Note 3 4 2 4 23" xfId="5909"/>
    <cellStyle name="Note 3 4 2 4 23 2" xfId="11499"/>
    <cellStyle name="Note 3 4 2 4 23 2 2" xfId="35326"/>
    <cellStyle name="Note 3 4 2 4 23 2 3" xfId="46365"/>
    <cellStyle name="Note 3 4 2 4 23 2 4" xfId="23412"/>
    <cellStyle name="Note 3 4 2 4 23 3" xfId="29767"/>
    <cellStyle name="Note 3 4 2 4 23 4" xfId="40776"/>
    <cellStyle name="Note 3 4 2 4 23 5" xfId="17823"/>
    <cellStyle name="Note 3 4 2 4 24" xfId="6117"/>
    <cellStyle name="Note 3 4 2 4 24 2" xfId="11680"/>
    <cellStyle name="Note 3 4 2 4 24 2 2" xfId="35507"/>
    <cellStyle name="Note 3 4 2 4 24 2 3" xfId="46546"/>
    <cellStyle name="Note 3 4 2 4 24 2 4" xfId="23593"/>
    <cellStyle name="Note 3 4 2 4 24 3" xfId="29968"/>
    <cellStyle name="Note 3 4 2 4 24 4" xfId="40984"/>
    <cellStyle name="Note 3 4 2 4 24 5" xfId="18031"/>
    <cellStyle name="Note 3 4 2 4 25" xfId="6337"/>
    <cellStyle name="Note 3 4 2 4 25 2" xfId="11872"/>
    <cellStyle name="Note 3 4 2 4 25 2 2" xfId="35699"/>
    <cellStyle name="Note 3 4 2 4 25 2 3" xfId="46738"/>
    <cellStyle name="Note 3 4 2 4 25 2 4" xfId="23785"/>
    <cellStyle name="Note 3 4 2 4 25 3" xfId="30181"/>
    <cellStyle name="Note 3 4 2 4 25 4" xfId="41204"/>
    <cellStyle name="Note 3 4 2 4 25 5" xfId="18251"/>
    <cellStyle name="Note 3 4 2 4 26" xfId="6571"/>
    <cellStyle name="Note 3 4 2 4 26 2" xfId="12073"/>
    <cellStyle name="Note 3 4 2 4 26 2 2" xfId="35900"/>
    <cellStyle name="Note 3 4 2 4 26 2 3" xfId="46939"/>
    <cellStyle name="Note 3 4 2 4 26 2 4" xfId="23986"/>
    <cellStyle name="Note 3 4 2 4 26 3" xfId="30406"/>
    <cellStyle name="Note 3 4 2 4 26 4" xfId="41438"/>
    <cellStyle name="Note 3 4 2 4 26 5" xfId="18485"/>
    <cellStyle name="Note 3 4 2 4 27" xfId="693"/>
    <cellStyle name="Note 3 4 2 4 27 2" xfId="7000"/>
    <cellStyle name="Note 3 4 2 4 27 2 2" xfId="30827"/>
    <cellStyle name="Note 3 4 2 4 27 2 3" xfId="41866"/>
    <cellStyle name="Note 3 4 2 4 27 2 4" xfId="18913"/>
    <cellStyle name="Note 3 4 2 4 27 3" xfId="24684"/>
    <cellStyle name="Note 3 4 2 4 27 4" xfId="28767"/>
    <cellStyle name="Note 3 4 2 4 27 5" xfId="12607"/>
    <cellStyle name="Note 3 4 2 4 28" xfId="24450"/>
    <cellStyle name="Note 3 4 2 4 29" xfId="25352"/>
    <cellStyle name="Note 3 4 2 4 3" xfId="1311"/>
    <cellStyle name="Note 3 4 2 4 3 2" xfId="7536"/>
    <cellStyle name="Note 3 4 2 4 3 2 2" xfId="31363"/>
    <cellStyle name="Note 3 4 2 4 3 2 3" xfId="42402"/>
    <cellStyle name="Note 3 4 2 4 3 2 4" xfId="19449"/>
    <cellStyle name="Note 3 4 2 4 3 3" xfId="25286"/>
    <cellStyle name="Note 3 4 2 4 3 4" xfId="36178"/>
    <cellStyle name="Note 3 4 2 4 3 5" xfId="13225"/>
    <cellStyle name="Note 3 4 2 4 30" xfId="12368"/>
    <cellStyle name="Note 3 4 2 4 4" xfId="1543"/>
    <cellStyle name="Note 3 4 2 4 4 2" xfId="7734"/>
    <cellStyle name="Note 3 4 2 4 4 2 2" xfId="31561"/>
    <cellStyle name="Note 3 4 2 4 4 2 3" xfId="42600"/>
    <cellStyle name="Note 3 4 2 4 4 2 4" xfId="19647"/>
    <cellStyle name="Note 3 4 2 4 4 3" xfId="25510"/>
    <cellStyle name="Note 3 4 2 4 4 4" xfId="36410"/>
    <cellStyle name="Note 3 4 2 4 4 5" xfId="13457"/>
    <cellStyle name="Note 3 4 2 4 5" xfId="1754"/>
    <cellStyle name="Note 3 4 2 4 5 2" xfId="7918"/>
    <cellStyle name="Note 3 4 2 4 5 2 2" xfId="31745"/>
    <cellStyle name="Note 3 4 2 4 5 2 3" xfId="42784"/>
    <cellStyle name="Note 3 4 2 4 5 2 4" xfId="19831"/>
    <cellStyle name="Note 3 4 2 4 5 3" xfId="25714"/>
    <cellStyle name="Note 3 4 2 4 5 4" xfId="36621"/>
    <cellStyle name="Note 3 4 2 4 5 5" xfId="13668"/>
    <cellStyle name="Note 3 4 2 4 6" xfId="1985"/>
    <cellStyle name="Note 3 4 2 4 6 2" xfId="8119"/>
    <cellStyle name="Note 3 4 2 4 6 2 2" xfId="31946"/>
    <cellStyle name="Note 3 4 2 4 6 2 3" xfId="42985"/>
    <cellStyle name="Note 3 4 2 4 6 2 4" xfId="20032"/>
    <cellStyle name="Note 3 4 2 4 6 3" xfId="25938"/>
    <cellStyle name="Note 3 4 2 4 6 4" xfId="36852"/>
    <cellStyle name="Note 3 4 2 4 6 5" xfId="13899"/>
    <cellStyle name="Note 3 4 2 4 7" xfId="2210"/>
    <cellStyle name="Note 3 4 2 4 7 2" xfId="8310"/>
    <cellStyle name="Note 3 4 2 4 7 2 2" xfId="32137"/>
    <cellStyle name="Note 3 4 2 4 7 2 3" xfId="43176"/>
    <cellStyle name="Note 3 4 2 4 7 2 4" xfId="20223"/>
    <cellStyle name="Note 3 4 2 4 7 3" xfId="26156"/>
    <cellStyle name="Note 3 4 2 4 7 4" xfId="37077"/>
    <cellStyle name="Note 3 4 2 4 7 5" xfId="14124"/>
    <cellStyle name="Note 3 4 2 4 8" xfId="2424"/>
    <cellStyle name="Note 3 4 2 4 8 2" xfId="8496"/>
    <cellStyle name="Note 3 4 2 4 8 2 2" xfId="32323"/>
    <cellStyle name="Note 3 4 2 4 8 2 3" xfId="43362"/>
    <cellStyle name="Note 3 4 2 4 8 2 4" xfId="20409"/>
    <cellStyle name="Note 3 4 2 4 8 3" xfId="26364"/>
    <cellStyle name="Note 3 4 2 4 8 4" xfId="37291"/>
    <cellStyle name="Note 3 4 2 4 8 5" xfId="14338"/>
    <cellStyle name="Note 3 4 2 4 9" xfId="2646"/>
    <cellStyle name="Note 3 4 2 4 9 2" xfId="8685"/>
    <cellStyle name="Note 3 4 2 4 9 2 2" xfId="32512"/>
    <cellStyle name="Note 3 4 2 4 9 2 3" xfId="43551"/>
    <cellStyle name="Note 3 4 2 4 9 2 4" xfId="20598"/>
    <cellStyle name="Note 3 4 2 4 9 3" xfId="26581"/>
    <cellStyle name="Note 3 4 2 4 9 4" xfId="37513"/>
    <cellStyle name="Note 3 4 2 4 9 5" xfId="14560"/>
    <cellStyle name="Note 3 4 2 5" xfId="1058"/>
    <cellStyle name="Note 3 4 2 5 2" xfId="7314"/>
    <cellStyle name="Note 3 4 2 5 2 2" xfId="31141"/>
    <cellStyle name="Note 3 4 2 5 2 3" xfId="42180"/>
    <cellStyle name="Note 3 4 2 5 2 4" xfId="19227"/>
    <cellStyle name="Note 3 4 2 5 3" xfId="25039"/>
    <cellStyle name="Note 3 4 2 5 4" xfId="26092"/>
    <cellStyle name="Note 3 4 2 5 5" xfId="12972"/>
    <cellStyle name="Note 3 4 2 6" xfId="1271"/>
    <cellStyle name="Note 3 4 2 6 2" xfId="7499"/>
    <cellStyle name="Note 3 4 2 6 2 2" xfId="31326"/>
    <cellStyle name="Note 3 4 2 6 2 3" xfId="42365"/>
    <cellStyle name="Note 3 4 2 6 2 4" xfId="19412"/>
    <cellStyle name="Note 3 4 2 6 3" xfId="25246"/>
    <cellStyle name="Note 3 4 2 6 4" xfId="36138"/>
    <cellStyle name="Note 3 4 2 6 5" xfId="13185"/>
    <cellStyle name="Note 3 4 2 7" xfId="1503"/>
    <cellStyle name="Note 3 4 2 7 2" xfId="7697"/>
    <cellStyle name="Note 3 4 2 7 2 2" xfId="31524"/>
    <cellStyle name="Note 3 4 2 7 2 3" xfId="42563"/>
    <cellStyle name="Note 3 4 2 7 2 4" xfId="19610"/>
    <cellStyle name="Note 3 4 2 7 3" xfId="25470"/>
    <cellStyle name="Note 3 4 2 7 4" xfId="36370"/>
    <cellStyle name="Note 3 4 2 7 5" xfId="13417"/>
    <cellStyle name="Note 3 4 2 8" xfId="1714"/>
    <cellStyle name="Note 3 4 2 8 2" xfId="7881"/>
    <cellStyle name="Note 3 4 2 8 2 2" xfId="31708"/>
    <cellStyle name="Note 3 4 2 8 2 3" xfId="42747"/>
    <cellStyle name="Note 3 4 2 8 2 4" xfId="19794"/>
    <cellStyle name="Note 3 4 2 8 3" xfId="25674"/>
    <cellStyle name="Note 3 4 2 8 4" xfId="36581"/>
    <cellStyle name="Note 3 4 2 8 5" xfId="13628"/>
    <cellStyle name="Note 3 4 2 9" xfId="1945"/>
    <cellStyle name="Note 3 4 2 9 2" xfId="8082"/>
    <cellStyle name="Note 3 4 2 9 2 2" xfId="31909"/>
    <cellStyle name="Note 3 4 2 9 2 3" xfId="42948"/>
    <cellStyle name="Note 3 4 2 9 2 4" xfId="19995"/>
    <cellStyle name="Note 3 4 2 9 3" xfId="25898"/>
    <cellStyle name="Note 3 4 2 9 4" xfId="36812"/>
    <cellStyle name="Note 3 4 2 9 5" xfId="13859"/>
    <cellStyle name="Note 3 4 20" xfId="6498"/>
    <cellStyle name="Note 3 4 20 2" xfId="12009"/>
    <cellStyle name="Note 3 4 20 2 2" xfId="35836"/>
    <cellStyle name="Note 3 4 20 2 3" xfId="46875"/>
    <cellStyle name="Note 3 4 20 2 4" xfId="23922"/>
    <cellStyle name="Note 3 4 20 3" xfId="30335"/>
    <cellStyle name="Note 3 4 20 4" xfId="41365"/>
    <cellStyle name="Note 3 4 20 5" xfId="18412"/>
    <cellStyle name="Note 3 4 21" xfId="3007"/>
    <cellStyle name="Note 3 4 21 2" xfId="8997"/>
    <cellStyle name="Note 3 4 21 2 2" xfId="32824"/>
    <cellStyle name="Note 3 4 21 2 3" xfId="43863"/>
    <cellStyle name="Note 3 4 21 2 4" xfId="20910"/>
    <cellStyle name="Note 3 4 21 3" xfId="26931"/>
    <cellStyle name="Note 3 4 21 4" xfId="37874"/>
    <cellStyle name="Note 3 4 21 5" xfId="14921"/>
    <cellStyle name="Note 3 4 22" xfId="620"/>
    <cellStyle name="Note 3 4 22 2" xfId="6927"/>
    <cellStyle name="Note 3 4 22 2 2" xfId="30754"/>
    <cellStyle name="Note 3 4 22 2 3" xfId="41793"/>
    <cellStyle name="Note 3 4 22 2 4" xfId="18840"/>
    <cellStyle name="Note 3 4 22 3" xfId="24611"/>
    <cellStyle name="Note 3 4 22 4" xfId="27349"/>
    <cellStyle name="Note 3 4 22 5" xfId="12534"/>
    <cellStyle name="Note 3 4 23" xfId="24368"/>
    <cellStyle name="Note 3 4 24" xfId="25154"/>
    <cellStyle name="Note 3 4 25" xfId="12287"/>
    <cellStyle name="Note 3 4 3" xfId="506"/>
    <cellStyle name="Note 3 4 3 10" xfId="2900"/>
    <cellStyle name="Note 3 4 3 10 2" xfId="8909"/>
    <cellStyle name="Note 3 4 3 10 2 2" xfId="32736"/>
    <cellStyle name="Note 3 4 3 10 2 3" xfId="43775"/>
    <cellStyle name="Note 3 4 3 10 2 4" xfId="20822"/>
    <cellStyle name="Note 3 4 3 10 3" xfId="26827"/>
    <cellStyle name="Note 3 4 3 10 4" xfId="37767"/>
    <cellStyle name="Note 3 4 3 10 5" xfId="14814"/>
    <cellStyle name="Note 3 4 3 11" xfId="3168"/>
    <cellStyle name="Note 3 4 3 11 2" xfId="9138"/>
    <cellStyle name="Note 3 4 3 11 2 2" xfId="32965"/>
    <cellStyle name="Note 3 4 3 11 2 3" xfId="44004"/>
    <cellStyle name="Note 3 4 3 11 2 4" xfId="21051"/>
    <cellStyle name="Note 3 4 3 11 3" xfId="27091"/>
    <cellStyle name="Note 3 4 3 11 4" xfId="38035"/>
    <cellStyle name="Note 3 4 3 11 5" xfId="15082"/>
    <cellStyle name="Note 3 4 3 12" xfId="3412"/>
    <cellStyle name="Note 3 4 3 12 2" xfId="9350"/>
    <cellStyle name="Note 3 4 3 12 2 2" xfId="33177"/>
    <cellStyle name="Note 3 4 3 12 2 3" xfId="44216"/>
    <cellStyle name="Note 3 4 3 12 2 4" xfId="21263"/>
    <cellStyle name="Note 3 4 3 12 3" xfId="27331"/>
    <cellStyle name="Note 3 4 3 12 4" xfId="38279"/>
    <cellStyle name="Note 3 4 3 12 5" xfId="15326"/>
    <cellStyle name="Note 3 4 3 13" xfId="3657"/>
    <cellStyle name="Note 3 4 3 13 2" xfId="9563"/>
    <cellStyle name="Note 3 4 3 13 2 2" xfId="33390"/>
    <cellStyle name="Note 3 4 3 13 2 3" xfId="44429"/>
    <cellStyle name="Note 3 4 3 13 2 4" xfId="21476"/>
    <cellStyle name="Note 3 4 3 13 3" xfId="27571"/>
    <cellStyle name="Note 3 4 3 13 4" xfId="38524"/>
    <cellStyle name="Note 3 4 3 13 5" xfId="15571"/>
    <cellStyle name="Note 3 4 3 14" xfId="3905"/>
    <cellStyle name="Note 3 4 3 14 2" xfId="9777"/>
    <cellStyle name="Note 3 4 3 14 2 2" xfId="33604"/>
    <cellStyle name="Note 3 4 3 14 2 3" xfId="44643"/>
    <cellStyle name="Note 3 4 3 14 2 4" xfId="21690"/>
    <cellStyle name="Note 3 4 3 14 3" xfId="27815"/>
    <cellStyle name="Note 3 4 3 14 4" xfId="38772"/>
    <cellStyle name="Note 3 4 3 14 5" xfId="15819"/>
    <cellStyle name="Note 3 4 3 15" xfId="4149"/>
    <cellStyle name="Note 3 4 3 15 2" xfId="9988"/>
    <cellStyle name="Note 3 4 3 15 2 2" xfId="33815"/>
    <cellStyle name="Note 3 4 3 15 2 3" xfId="44854"/>
    <cellStyle name="Note 3 4 3 15 2 4" xfId="21901"/>
    <cellStyle name="Note 3 4 3 15 3" xfId="28054"/>
    <cellStyle name="Note 3 4 3 15 4" xfId="39016"/>
    <cellStyle name="Note 3 4 3 15 5" xfId="16063"/>
    <cellStyle name="Note 3 4 3 16" xfId="4391"/>
    <cellStyle name="Note 3 4 3 16 2" xfId="10198"/>
    <cellStyle name="Note 3 4 3 16 2 2" xfId="34025"/>
    <cellStyle name="Note 3 4 3 16 2 3" xfId="45064"/>
    <cellStyle name="Note 3 4 3 16 2 4" xfId="22111"/>
    <cellStyle name="Note 3 4 3 16 3" xfId="28291"/>
    <cellStyle name="Note 3 4 3 16 4" xfId="39258"/>
    <cellStyle name="Note 3 4 3 16 5" xfId="16305"/>
    <cellStyle name="Note 3 4 3 17" xfId="4612"/>
    <cellStyle name="Note 3 4 3 17 2" xfId="10385"/>
    <cellStyle name="Note 3 4 3 17 2 2" xfId="34212"/>
    <cellStyle name="Note 3 4 3 17 2 3" xfId="45251"/>
    <cellStyle name="Note 3 4 3 17 2 4" xfId="22298"/>
    <cellStyle name="Note 3 4 3 17 3" xfId="28506"/>
    <cellStyle name="Note 3 4 3 17 4" xfId="39479"/>
    <cellStyle name="Note 3 4 3 17 5" xfId="16526"/>
    <cellStyle name="Note 3 4 3 18" xfId="4822"/>
    <cellStyle name="Note 3 4 3 18 2" xfId="10568"/>
    <cellStyle name="Note 3 4 3 18 2 2" xfId="34395"/>
    <cellStyle name="Note 3 4 3 18 2 3" xfId="45434"/>
    <cellStyle name="Note 3 4 3 18 2 4" xfId="22481"/>
    <cellStyle name="Note 3 4 3 18 3" xfId="28710"/>
    <cellStyle name="Note 3 4 3 18 4" xfId="39689"/>
    <cellStyle name="Note 3 4 3 18 5" xfId="16736"/>
    <cellStyle name="Note 3 4 3 19" xfId="5057"/>
    <cellStyle name="Note 3 4 3 19 2" xfId="10773"/>
    <cellStyle name="Note 3 4 3 19 2 2" xfId="34600"/>
    <cellStyle name="Note 3 4 3 19 2 3" xfId="45639"/>
    <cellStyle name="Note 3 4 3 19 2 4" xfId="22686"/>
    <cellStyle name="Note 3 4 3 19 3" xfId="28939"/>
    <cellStyle name="Note 3 4 3 19 4" xfId="39924"/>
    <cellStyle name="Note 3 4 3 19 5" xfId="16971"/>
    <cellStyle name="Note 3 4 3 2" xfId="1150"/>
    <cellStyle name="Note 3 4 3 2 2" xfId="7400"/>
    <cellStyle name="Note 3 4 3 2 2 2" xfId="31227"/>
    <cellStyle name="Note 3 4 3 2 2 3" xfId="42266"/>
    <cellStyle name="Note 3 4 3 2 2 4" xfId="19313"/>
    <cellStyle name="Note 3 4 3 2 3" xfId="25129"/>
    <cellStyle name="Note 3 4 3 2 4" xfId="24290"/>
    <cellStyle name="Note 3 4 3 2 5" xfId="13064"/>
    <cellStyle name="Note 3 4 3 20" xfId="5278"/>
    <cellStyle name="Note 3 4 3 20 2" xfId="10960"/>
    <cellStyle name="Note 3 4 3 20 2 2" xfId="34787"/>
    <cellStyle name="Note 3 4 3 20 2 3" xfId="45826"/>
    <cellStyle name="Note 3 4 3 20 2 4" xfId="22873"/>
    <cellStyle name="Note 3 4 3 20 3" xfId="29153"/>
    <cellStyle name="Note 3 4 3 20 4" xfId="40145"/>
    <cellStyle name="Note 3 4 3 20 5" xfId="17192"/>
    <cellStyle name="Note 3 4 3 21" xfId="5511"/>
    <cellStyle name="Note 3 4 3 21 2" xfId="11163"/>
    <cellStyle name="Note 3 4 3 21 2 2" xfId="34990"/>
    <cellStyle name="Note 3 4 3 21 2 3" xfId="46029"/>
    <cellStyle name="Note 3 4 3 21 2 4" xfId="23076"/>
    <cellStyle name="Note 3 4 3 21 3" xfId="29380"/>
    <cellStyle name="Note 3 4 3 21 4" xfId="40378"/>
    <cellStyle name="Note 3 4 3 21 5" xfId="17425"/>
    <cellStyle name="Note 3 4 3 22" xfId="5744"/>
    <cellStyle name="Note 3 4 3 22 2" xfId="11364"/>
    <cellStyle name="Note 3 4 3 22 2 2" xfId="35191"/>
    <cellStyle name="Note 3 4 3 22 2 3" xfId="46230"/>
    <cellStyle name="Note 3 4 3 22 2 4" xfId="23277"/>
    <cellStyle name="Note 3 4 3 22 3" xfId="29606"/>
    <cellStyle name="Note 3 4 3 22 4" xfId="40611"/>
    <cellStyle name="Note 3 4 3 22 5" xfId="17658"/>
    <cellStyle name="Note 3 4 3 23" xfId="5961"/>
    <cellStyle name="Note 3 4 3 23 2" xfId="11548"/>
    <cellStyle name="Note 3 4 3 23 2 2" xfId="35375"/>
    <cellStyle name="Note 3 4 3 23 2 3" xfId="46414"/>
    <cellStyle name="Note 3 4 3 23 2 4" xfId="23461"/>
    <cellStyle name="Note 3 4 3 23 3" xfId="29817"/>
    <cellStyle name="Note 3 4 3 23 4" xfId="40828"/>
    <cellStyle name="Note 3 4 3 23 5" xfId="17875"/>
    <cellStyle name="Note 3 4 3 24" xfId="6169"/>
    <cellStyle name="Note 3 4 3 24 2" xfId="11729"/>
    <cellStyle name="Note 3 4 3 24 2 2" xfId="35556"/>
    <cellStyle name="Note 3 4 3 24 2 3" xfId="46595"/>
    <cellStyle name="Note 3 4 3 24 2 4" xfId="23642"/>
    <cellStyle name="Note 3 4 3 24 3" xfId="30018"/>
    <cellStyle name="Note 3 4 3 24 4" xfId="41036"/>
    <cellStyle name="Note 3 4 3 24 5" xfId="18083"/>
    <cellStyle name="Note 3 4 3 25" xfId="6389"/>
    <cellStyle name="Note 3 4 3 25 2" xfId="11921"/>
    <cellStyle name="Note 3 4 3 25 2 2" xfId="35748"/>
    <cellStyle name="Note 3 4 3 25 2 3" xfId="46787"/>
    <cellStyle name="Note 3 4 3 25 2 4" xfId="23834"/>
    <cellStyle name="Note 3 4 3 25 3" xfId="30231"/>
    <cellStyle name="Note 3 4 3 25 4" xfId="41256"/>
    <cellStyle name="Note 3 4 3 25 5" xfId="18303"/>
    <cellStyle name="Note 3 4 3 26" xfId="6615"/>
    <cellStyle name="Note 3 4 3 26 2" xfId="12114"/>
    <cellStyle name="Note 3 4 3 26 2 2" xfId="35941"/>
    <cellStyle name="Note 3 4 3 26 2 3" xfId="46980"/>
    <cellStyle name="Note 3 4 3 26 2 4" xfId="24027"/>
    <cellStyle name="Note 3 4 3 26 3" xfId="30448"/>
    <cellStyle name="Note 3 4 3 26 4" xfId="41482"/>
    <cellStyle name="Note 3 4 3 26 5" xfId="18529"/>
    <cellStyle name="Note 3 4 3 27" xfId="742"/>
    <cellStyle name="Note 3 4 3 27 2" xfId="7049"/>
    <cellStyle name="Note 3 4 3 27 2 2" xfId="30876"/>
    <cellStyle name="Note 3 4 3 27 2 3" xfId="41915"/>
    <cellStyle name="Note 3 4 3 27 2 4" xfId="18962"/>
    <cellStyle name="Note 3 4 3 27 3" xfId="24733"/>
    <cellStyle name="Note 3 4 3 27 4" xfId="29365"/>
    <cellStyle name="Note 3 4 3 27 5" xfId="12656"/>
    <cellStyle name="Note 3 4 3 28" xfId="6832"/>
    <cellStyle name="Note 3 4 3 28 2" xfId="30659"/>
    <cellStyle name="Note 3 4 3 28 3" xfId="41698"/>
    <cellStyle name="Note 3 4 3 28 4" xfId="18745"/>
    <cellStyle name="Note 3 4 3 29" xfId="24500"/>
    <cellStyle name="Note 3 4 3 3" xfId="1363"/>
    <cellStyle name="Note 3 4 3 3 2" xfId="7585"/>
    <cellStyle name="Note 3 4 3 3 2 2" xfId="31412"/>
    <cellStyle name="Note 3 4 3 3 2 3" xfId="42451"/>
    <cellStyle name="Note 3 4 3 3 2 4" xfId="19498"/>
    <cellStyle name="Note 3 4 3 3 3" xfId="25336"/>
    <cellStyle name="Note 3 4 3 3 4" xfId="36230"/>
    <cellStyle name="Note 3 4 3 3 5" xfId="13277"/>
    <cellStyle name="Note 3 4 3 30" xfId="25141"/>
    <cellStyle name="Note 3 4 3 31" xfId="12420"/>
    <cellStyle name="Note 3 4 3 4" xfId="1595"/>
    <cellStyle name="Note 3 4 3 4 2" xfId="7783"/>
    <cellStyle name="Note 3 4 3 4 2 2" xfId="31610"/>
    <cellStyle name="Note 3 4 3 4 2 3" xfId="42649"/>
    <cellStyle name="Note 3 4 3 4 2 4" xfId="19696"/>
    <cellStyle name="Note 3 4 3 4 3" xfId="25560"/>
    <cellStyle name="Note 3 4 3 4 4" xfId="36462"/>
    <cellStyle name="Note 3 4 3 4 5" xfId="13509"/>
    <cellStyle name="Note 3 4 3 5" xfId="1806"/>
    <cellStyle name="Note 3 4 3 5 2" xfId="7967"/>
    <cellStyle name="Note 3 4 3 5 2 2" xfId="31794"/>
    <cellStyle name="Note 3 4 3 5 2 3" xfId="42833"/>
    <cellStyle name="Note 3 4 3 5 2 4" xfId="19880"/>
    <cellStyle name="Note 3 4 3 5 3" xfId="25764"/>
    <cellStyle name="Note 3 4 3 5 4" xfId="36673"/>
    <cellStyle name="Note 3 4 3 5 5" xfId="13720"/>
    <cellStyle name="Note 3 4 3 6" xfId="2037"/>
    <cellStyle name="Note 3 4 3 6 2" xfId="8168"/>
    <cellStyle name="Note 3 4 3 6 2 2" xfId="31995"/>
    <cellStyle name="Note 3 4 3 6 2 3" xfId="43034"/>
    <cellStyle name="Note 3 4 3 6 2 4" xfId="20081"/>
    <cellStyle name="Note 3 4 3 6 3" xfId="25989"/>
    <cellStyle name="Note 3 4 3 6 4" xfId="36904"/>
    <cellStyle name="Note 3 4 3 6 5" xfId="13951"/>
    <cellStyle name="Note 3 4 3 7" xfId="2262"/>
    <cellStyle name="Note 3 4 3 7 2" xfId="8359"/>
    <cellStyle name="Note 3 4 3 7 2 2" xfId="32186"/>
    <cellStyle name="Note 3 4 3 7 2 3" xfId="43225"/>
    <cellStyle name="Note 3 4 3 7 2 4" xfId="20272"/>
    <cellStyle name="Note 3 4 3 7 3" xfId="26206"/>
    <cellStyle name="Note 3 4 3 7 4" xfId="37129"/>
    <cellStyle name="Note 3 4 3 7 5" xfId="14176"/>
    <cellStyle name="Note 3 4 3 8" xfId="2476"/>
    <cellStyle name="Note 3 4 3 8 2" xfId="8545"/>
    <cellStyle name="Note 3 4 3 8 2 2" xfId="32372"/>
    <cellStyle name="Note 3 4 3 8 2 3" xfId="43411"/>
    <cellStyle name="Note 3 4 3 8 2 4" xfId="20458"/>
    <cellStyle name="Note 3 4 3 8 3" xfId="26415"/>
    <cellStyle name="Note 3 4 3 8 4" xfId="37343"/>
    <cellStyle name="Note 3 4 3 8 5" xfId="14390"/>
    <cellStyle name="Note 3 4 3 9" xfId="2694"/>
    <cellStyle name="Note 3 4 3 9 2" xfId="8729"/>
    <cellStyle name="Note 3 4 3 9 2 2" xfId="32556"/>
    <cellStyle name="Note 3 4 3 9 2 3" xfId="43595"/>
    <cellStyle name="Note 3 4 3 9 2 4" xfId="20642"/>
    <cellStyle name="Note 3 4 3 9 3" xfId="26627"/>
    <cellStyle name="Note 3 4 3 9 4" xfId="37561"/>
    <cellStyle name="Note 3 4 3 9 5" xfId="14608"/>
    <cellStyle name="Note 3 4 4" xfId="965"/>
    <cellStyle name="Note 3 4 4 2" xfId="7245"/>
    <cellStyle name="Note 3 4 4 2 2" xfId="31072"/>
    <cellStyle name="Note 3 4 4 2 3" xfId="42111"/>
    <cellStyle name="Note 3 4 4 2 4" xfId="19158"/>
    <cellStyle name="Note 3 4 4 3" xfId="24950"/>
    <cellStyle name="Note 3 4 4 4" xfId="25918"/>
    <cellStyle name="Note 3 4 4 5" xfId="12879"/>
    <cellStyle name="Note 3 4 5" xfId="925"/>
    <cellStyle name="Note 3 4 5 2" xfId="7217"/>
    <cellStyle name="Note 3 4 5 2 2" xfId="31044"/>
    <cellStyle name="Note 3 4 5 2 3" xfId="42083"/>
    <cellStyle name="Note 3 4 5 2 4" xfId="19130"/>
    <cellStyle name="Note 3 4 5 3" xfId="24913"/>
    <cellStyle name="Note 3 4 5 4" xfId="24502"/>
    <cellStyle name="Note 3 4 5 5" xfId="12839"/>
    <cellStyle name="Note 3 4 6" xfId="880"/>
    <cellStyle name="Note 3 4 6 2" xfId="7179"/>
    <cellStyle name="Note 3 4 6 2 2" xfId="31006"/>
    <cellStyle name="Note 3 4 6 2 3" xfId="42045"/>
    <cellStyle name="Note 3 4 6 2 4" xfId="19092"/>
    <cellStyle name="Note 3 4 6 3" xfId="24870"/>
    <cellStyle name="Note 3 4 6 4" xfId="24849"/>
    <cellStyle name="Note 3 4 6 5" xfId="12794"/>
    <cellStyle name="Note 3 4 7" xfId="989"/>
    <cellStyle name="Note 3 4 7 2" xfId="7266"/>
    <cellStyle name="Note 3 4 7 2 2" xfId="31093"/>
    <cellStyle name="Note 3 4 7 2 3" xfId="42132"/>
    <cellStyle name="Note 3 4 7 2 4" xfId="19179"/>
    <cellStyle name="Note 3 4 7 3" xfId="24974"/>
    <cellStyle name="Note 3 4 7 4" xfId="28382"/>
    <cellStyle name="Note 3 4 7 5" xfId="12903"/>
    <cellStyle name="Note 3 4 8" xfId="916"/>
    <cellStyle name="Note 3 4 8 2" xfId="7210"/>
    <cellStyle name="Note 3 4 8 2 2" xfId="31037"/>
    <cellStyle name="Note 3 4 8 2 3" xfId="42076"/>
    <cellStyle name="Note 3 4 8 2 4" xfId="19123"/>
    <cellStyle name="Note 3 4 8 3" xfId="24904"/>
    <cellStyle name="Note 3 4 8 4" xfId="28712"/>
    <cellStyle name="Note 3 4 8 5" xfId="12830"/>
    <cellStyle name="Note 3 4 9" xfId="3034"/>
    <cellStyle name="Note 3 4 9 2" xfId="9016"/>
    <cellStyle name="Note 3 4 9 2 2" xfId="32843"/>
    <cellStyle name="Note 3 4 9 2 3" xfId="43882"/>
    <cellStyle name="Note 3 4 9 2 4" xfId="20929"/>
    <cellStyle name="Note 3 4 9 3" xfId="26958"/>
    <cellStyle name="Note 3 4 9 4" xfId="37901"/>
    <cellStyle name="Note 3 4 9 5" xfId="14948"/>
    <cellStyle name="Note 3 5" xfId="403"/>
    <cellStyle name="Note 3 5 10" xfId="3309"/>
    <cellStyle name="Note 3 5 10 2" xfId="9254"/>
    <cellStyle name="Note 3 5 10 2 2" xfId="33081"/>
    <cellStyle name="Note 3 5 10 2 3" xfId="44120"/>
    <cellStyle name="Note 3 5 10 2 4" xfId="21167"/>
    <cellStyle name="Note 3 5 10 3" xfId="27230"/>
    <cellStyle name="Note 3 5 10 4" xfId="38176"/>
    <cellStyle name="Note 3 5 10 5" xfId="15223"/>
    <cellStyle name="Note 3 5 11" xfId="3556"/>
    <cellStyle name="Note 3 5 11 2" xfId="9469"/>
    <cellStyle name="Note 3 5 11 2 2" xfId="33296"/>
    <cellStyle name="Note 3 5 11 2 3" xfId="44335"/>
    <cellStyle name="Note 3 5 11 2 4" xfId="21382"/>
    <cellStyle name="Note 3 5 11 3" xfId="27472"/>
    <cellStyle name="Note 3 5 11 4" xfId="38423"/>
    <cellStyle name="Note 3 5 11 5" xfId="15470"/>
    <cellStyle name="Note 3 5 12" xfId="3803"/>
    <cellStyle name="Note 3 5 12 2" xfId="9683"/>
    <cellStyle name="Note 3 5 12 2 2" xfId="33510"/>
    <cellStyle name="Note 3 5 12 2 3" xfId="44549"/>
    <cellStyle name="Note 3 5 12 2 4" xfId="21596"/>
    <cellStyle name="Note 3 5 12 3" xfId="27715"/>
    <cellStyle name="Note 3 5 12 4" xfId="38670"/>
    <cellStyle name="Note 3 5 12 5" xfId="15717"/>
    <cellStyle name="Note 3 5 13" xfId="4047"/>
    <cellStyle name="Note 3 5 13 2" xfId="9894"/>
    <cellStyle name="Note 3 5 13 2 2" xfId="33721"/>
    <cellStyle name="Note 3 5 13 2 3" xfId="44760"/>
    <cellStyle name="Note 3 5 13 2 4" xfId="21807"/>
    <cellStyle name="Note 3 5 13 3" xfId="27954"/>
    <cellStyle name="Note 3 5 13 4" xfId="38914"/>
    <cellStyle name="Note 3 5 13 5" xfId="15961"/>
    <cellStyle name="Note 3 5 14" xfId="4290"/>
    <cellStyle name="Note 3 5 14 2" xfId="10104"/>
    <cellStyle name="Note 3 5 14 2 2" xfId="33931"/>
    <cellStyle name="Note 3 5 14 2 3" xfId="44970"/>
    <cellStyle name="Note 3 5 14 2 4" xfId="22017"/>
    <cellStyle name="Note 3 5 14 3" xfId="28192"/>
    <cellStyle name="Note 3 5 14 4" xfId="39157"/>
    <cellStyle name="Note 3 5 14 5" xfId="16204"/>
    <cellStyle name="Note 3 5 15" xfId="4720"/>
    <cellStyle name="Note 3 5 15 2" xfId="10473"/>
    <cellStyle name="Note 3 5 15 2 2" xfId="34300"/>
    <cellStyle name="Note 3 5 15 2 3" xfId="45339"/>
    <cellStyle name="Note 3 5 15 2 4" xfId="22386"/>
    <cellStyle name="Note 3 5 15 3" xfId="28611"/>
    <cellStyle name="Note 3 5 15 4" xfId="39587"/>
    <cellStyle name="Note 3 5 15 5" xfId="16634"/>
    <cellStyle name="Note 3 5 16" xfId="4955"/>
    <cellStyle name="Note 3 5 16 2" xfId="10678"/>
    <cellStyle name="Note 3 5 16 2 2" xfId="34505"/>
    <cellStyle name="Note 3 5 16 2 3" xfId="45544"/>
    <cellStyle name="Note 3 5 16 2 4" xfId="22591"/>
    <cellStyle name="Note 3 5 16 3" xfId="28840"/>
    <cellStyle name="Note 3 5 16 4" xfId="39822"/>
    <cellStyle name="Note 3 5 16 5" xfId="16869"/>
    <cellStyle name="Note 3 5 17" xfId="5408"/>
    <cellStyle name="Note 3 5 17 2" xfId="11068"/>
    <cellStyle name="Note 3 5 17 2 2" xfId="34895"/>
    <cellStyle name="Note 3 5 17 2 3" xfId="45934"/>
    <cellStyle name="Note 3 5 17 2 4" xfId="22981"/>
    <cellStyle name="Note 3 5 17 3" xfId="29280"/>
    <cellStyle name="Note 3 5 17 4" xfId="40275"/>
    <cellStyle name="Note 3 5 17 5" xfId="17322"/>
    <cellStyle name="Note 3 5 18" xfId="5643"/>
    <cellStyle name="Note 3 5 18 2" xfId="11270"/>
    <cellStyle name="Note 3 5 18 2 2" xfId="35097"/>
    <cellStyle name="Note 3 5 18 2 3" xfId="46136"/>
    <cellStyle name="Note 3 5 18 2 4" xfId="23183"/>
    <cellStyle name="Note 3 5 18 3" xfId="29508"/>
    <cellStyle name="Note 3 5 18 4" xfId="40510"/>
    <cellStyle name="Note 3 5 18 5" xfId="17557"/>
    <cellStyle name="Note 3 5 19" xfId="6288"/>
    <cellStyle name="Note 3 5 19 2" xfId="11827"/>
    <cellStyle name="Note 3 5 19 2 2" xfId="35654"/>
    <cellStyle name="Note 3 5 19 2 3" xfId="46693"/>
    <cellStyle name="Note 3 5 19 2 4" xfId="23740"/>
    <cellStyle name="Note 3 5 19 3" xfId="30133"/>
    <cellStyle name="Note 3 5 19 4" xfId="41155"/>
    <cellStyle name="Note 3 5 19 5" xfId="18202"/>
    <cellStyle name="Note 3 5 2" xfId="445"/>
    <cellStyle name="Note 3 5 2 10" xfId="2201"/>
    <cellStyle name="Note 3 5 2 10 2" xfId="8301"/>
    <cellStyle name="Note 3 5 2 10 2 2" xfId="32128"/>
    <cellStyle name="Note 3 5 2 10 2 3" xfId="43167"/>
    <cellStyle name="Note 3 5 2 10 2 4" xfId="20214"/>
    <cellStyle name="Note 3 5 2 10 3" xfId="26147"/>
    <cellStyle name="Note 3 5 2 10 4" xfId="37068"/>
    <cellStyle name="Note 3 5 2 10 5" xfId="14115"/>
    <cellStyle name="Note 3 5 2 11" xfId="2415"/>
    <cellStyle name="Note 3 5 2 11 2" xfId="8487"/>
    <cellStyle name="Note 3 5 2 11 2 2" xfId="32314"/>
    <cellStyle name="Note 3 5 2 11 2 3" xfId="43353"/>
    <cellStyle name="Note 3 5 2 11 2 4" xfId="20400"/>
    <cellStyle name="Note 3 5 2 11 3" xfId="26355"/>
    <cellStyle name="Note 3 5 2 11 4" xfId="37282"/>
    <cellStyle name="Note 3 5 2 11 5" xfId="14329"/>
    <cellStyle name="Note 3 5 2 12" xfId="2638"/>
    <cellStyle name="Note 3 5 2 12 2" xfId="8677"/>
    <cellStyle name="Note 3 5 2 12 2 2" xfId="32504"/>
    <cellStyle name="Note 3 5 2 12 2 3" xfId="43543"/>
    <cellStyle name="Note 3 5 2 12 2 4" xfId="20590"/>
    <cellStyle name="Note 3 5 2 12 3" xfId="26573"/>
    <cellStyle name="Note 3 5 2 12 4" xfId="37505"/>
    <cellStyle name="Note 3 5 2 12 5" xfId="14552"/>
    <cellStyle name="Note 3 5 2 13" xfId="2839"/>
    <cellStyle name="Note 3 5 2 13 2" xfId="8851"/>
    <cellStyle name="Note 3 5 2 13 2 2" xfId="32678"/>
    <cellStyle name="Note 3 5 2 13 2 3" xfId="43717"/>
    <cellStyle name="Note 3 5 2 13 2 4" xfId="20764"/>
    <cellStyle name="Note 3 5 2 13 3" xfId="26768"/>
    <cellStyle name="Note 3 5 2 13 4" xfId="37706"/>
    <cellStyle name="Note 3 5 2 13 5" xfId="14753"/>
    <cellStyle name="Note 3 5 2 14" xfId="3107"/>
    <cellStyle name="Note 3 5 2 14 2" xfId="9080"/>
    <cellStyle name="Note 3 5 2 14 2 2" xfId="32907"/>
    <cellStyle name="Note 3 5 2 14 2 3" xfId="43946"/>
    <cellStyle name="Note 3 5 2 14 2 4" xfId="20993"/>
    <cellStyle name="Note 3 5 2 14 3" xfId="27031"/>
    <cellStyle name="Note 3 5 2 14 4" xfId="37974"/>
    <cellStyle name="Note 3 5 2 14 5" xfId="15021"/>
    <cellStyle name="Note 3 5 2 15" xfId="3351"/>
    <cellStyle name="Note 3 5 2 15 2" xfId="9292"/>
    <cellStyle name="Note 3 5 2 15 2 2" xfId="33119"/>
    <cellStyle name="Note 3 5 2 15 2 3" xfId="44158"/>
    <cellStyle name="Note 3 5 2 15 2 4" xfId="21205"/>
    <cellStyle name="Note 3 5 2 15 3" xfId="27272"/>
    <cellStyle name="Note 3 5 2 15 4" xfId="38218"/>
    <cellStyle name="Note 3 5 2 15 5" xfId="15265"/>
    <cellStyle name="Note 3 5 2 16" xfId="3596"/>
    <cellStyle name="Note 3 5 2 16 2" xfId="9505"/>
    <cellStyle name="Note 3 5 2 16 2 2" xfId="33332"/>
    <cellStyle name="Note 3 5 2 16 2 3" xfId="44371"/>
    <cellStyle name="Note 3 5 2 16 2 4" xfId="21418"/>
    <cellStyle name="Note 3 5 2 16 3" xfId="27512"/>
    <cellStyle name="Note 3 5 2 16 4" xfId="38463"/>
    <cellStyle name="Note 3 5 2 16 5" xfId="15510"/>
    <cellStyle name="Note 3 5 2 17" xfId="3844"/>
    <cellStyle name="Note 3 5 2 17 2" xfId="9719"/>
    <cellStyle name="Note 3 5 2 17 2 2" xfId="33546"/>
    <cellStyle name="Note 3 5 2 17 2 3" xfId="44585"/>
    <cellStyle name="Note 3 5 2 17 2 4" xfId="21632"/>
    <cellStyle name="Note 3 5 2 17 3" xfId="27756"/>
    <cellStyle name="Note 3 5 2 17 4" xfId="38711"/>
    <cellStyle name="Note 3 5 2 17 5" xfId="15758"/>
    <cellStyle name="Note 3 5 2 18" xfId="4088"/>
    <cellStyle name="Note 3 5 2 18 2" xfId="9930"/>
    <cellStyle name="Note 3 5 2 18 2 2" xfId="33757"/>
    <cellStyle name="Note 3 5 2 18 2 3" xfId="44796"/>
    <cellStyle name="Note 3 5 2 18 2 4" xfId="21843"/>
    <cellStyle name="Note 3 5 2 18 3" xfId="27995"/>
    <cellStyle name="Note 3 5 2 18 4" xfId="38955"/>
    <cellStyle name="Note 3 5 2 18 5" xfId="16002"/>
    <cellStyle name="Note 3 5 2 19" xfId="4330"/>
    <cellStyle name="Note 3 5 2 19 2" xfId="10140"/>
    <cellStyle name="Note 3 5 2 19 2 2" xfId="33967"/>
    <cellStyle name="Note 3 5 2 19 2 3" xfId="45006"/>
    <cellStyle name="Note 3 5 2 19 2 4" xfId="22053"/>
    <cellStyle name="Note 3 5 2 19 3" xfId="28232"/>
    <cellStyle name="Note 3 5 2 19 4" xfId="39197"/>
    <cellStyle name="Note 3 5 2 19 5" xfId="16244"/>
    <cellStyle name="Note 3 5 2 2" xfId="566"/>
    <cellStyle name="Note 3 5 2 2 10" xfId="2960"/>
    <cellStyle name="Note 3 5 2 2 10 2" xfId="8955"/>
    <cellStyle name="Note 3 5 2 2 10 2 2" xfId="32782"/>
    <cellStyle name="Note 3 5 2 2 10 2 3" xfId="43821"/>
    <cellStyle name="Note 3 5 2 2 10 2 4" xfId="20868"/>
    <cellStyle name="Note 3 5 2 2 10 3" xfId="26885"/>
    <cellStyle name="Note 3 5 2 2 10 4" xfId="37827"/>
    <cellStyle name="Note 3 5 2 2 10 5" xfId="14874"/>
    <cellStyle name="Note 3 5 2 2 11" xfId="3228"/>
    <cellStyle name="Note 3 5 2 2 11 2" xfId="9184"/>
    <cellStyle name="Note 3 5 2 2 11 2 2" xfId="33011"/>
    <cellStyle name="Note 3 5 2 2 11 2 3" xfId="44050"/>
    <cellStyle name="Note 3 5 2 2 11 2 4" xfId="21097"/>
    <cellStyle name="Note 3 5 2 2 11 3" xfId="27150"/>
    <cellStyle name="Note 3 5 2 2 11 4" xfId="38095"/>
    <cellStyle name="Note 3 5 2 2 11 5" xfId="15142"/>
    <cellStyle name="Note 3 5 2 2 12" xfId="3472"/>
    <cellStyle name="Note 3 5 2 2 12 2" xfId="9396"/>
    <cellStyle name="Note 3 5 2 2 12 2 2" xfId="33223"/>
    <cellStyle name="Note 3 5 2 2 12 2 3" xfId="44262"/>
    <cellStyle name="Note 3 5 2 2 12 2 4" xfId="21309"/>
    <cellStyle name="Note 3 5 2 2 12 3" xfId="27389"/>
    <cellStyle name="Note 3 5 2 2 12 4" xfId="38339"/>
    <cellStyle name="Note 3 5 2 2 12 5" xfId="15386"/>
    <cellStyle name="Note 3 5 2 2 13" xfId="3717"/>
    <cellStyle name="Note 3 5 2 2 13 2" xfId="9609"/>
    <cellStyle name="Note 3 5 2 2 13 2 2" xfId="33436"/>
    <cellStyle name="Note 3 5 2 2 13 2 3" xfId="44475"/>
    <cellStyle name="Note 3 5 2 2 13 2 4" xfId="21522"/>
    <cellStyle name="Note 3 5 2 2 13 3" xfId="27630"/>
    <cellStyle name="Note 3 5 2 2 13 4" xfId="38584"/>
    <cellStyle name="Note 3 5 2 2 13 5" xfId="15631"/>
    <cellStyle name="Note 3 5 2 2 14" xfId="3965"/>
    <cellStyle name="Note 3 5 2 2 14 2" xfId="9823"/>
    <cellStyle name="Note 3 5 2 2 14 2 2" xfId="33650"/>
    <cellStyle name="Note 3 5 2 2 14 2 3" xfId="44689"/>
    <cellStyle name="Note 3 5 2 2 14 2 4" xfId="21736"/>
    <cellStyle name="Note 3 5 2 2 14 3" xfId="27873"/>
    <cellStyle name="Note 3 5 2 2 14 4" xfId="38832"/>
    <cellStyle name="Note 3 5 2 2 14 5" xfId="15879"/>
    <cellStyle name="Note 3 5 2 2 15" xfId="4209"/>
    <cellStyle name="Note 3 5 2 2 15 2" xfId="10034"/>
    <cellStyle name="Note 3 5 2 2 15 2 2" xfId="33861"/>
    <cellStyle name="Note 3 5 2 2 15 2 3" xfId="44900"/>
    <cellStyle name="Note 3 5 2 2 15 2 4" xfId="21947"/>
    <cellStyle name="Note 3 5 2 2 15 3" xfId="28112"/>
    <cellStyle name="Note 3 5 2 2 15 4" xfId="39076"/>
    <cellStyle name="Note 3 5 2 2 15 5" xfId="16123"/>
    <cellStyle name="Note 3 5 2 2 16" xfId="4451"/>
    <cellStyle name="Note 3 5 2 2 16 2" xfId="10244"/>
    <cellStyle name="Note 3 5 2 2 16 2 2" xfId="34071"/>
    <cellStyle name="Note 3 5 2 2 16 2 3" xfId="45110"/>
    <cellStyle name="Note 3 5 2 2 16 2 4" xfId="22157"/>
    <cellStyle name="Note 3 5 2 2 16 3" xfId="28349"/>
    <cellStyle name="Note 3 5 2 2 16 4" xfId="39318"/>
    <cellStyle name="Note 3 5 2 2 16 5" xfId="16365"/>
    <cellStyle name="Note 3 5 2 2 17" xfId="4672"/>
    <cellStyle name="Note 3 5 2 2 17 2" xfId="10431"/>
    <cellStyle name="Note 3 5 2 2 17 2 2" xfId="34258"/>
    <cellStyle name="Note 3 5 2 2 17 2 3" xfId="45297"/>
    <cellStyle name="Note 3 5 2 2 17 2 4" xfId="22344"/>
    <cellStyle name="Note 3 5 2 2 17 3" xfId="28564"/>
    <cellStyle name="Note 3 5 2 2 17 4" xfId="39539"/>
    <cellStyle name="Note 3 5 2 2 17 5" xfId="16586"/>
    <cellStyle name="Note 3 5 2 2 18" xfId="4882"/>
    <cellStyle name="Note 3 5 2 2 18 2" xfId="10614"/>
    <cellStyle name="Note 3 5 2 2 18 2 2" xfId="34441"/>
    <cellStyle name="Note 3 5 2 2 18 2 3" xfId="45480"/>
    <cellStyle name="Note 3 5 2 2 18 2 4" xfId="22527"/>
    <cellStyle name="Note 3 5 2 2 18 3" xfId="28768"/>
    <cellStyle name="Note 3 5 2 2 18 4" xfId="39749"/>
    <cellStyle name="Note 3 5 2 2 18 5" xfId="16796"/>
    <cellStyle name="Note 3 5 2 2 19" xfId="5117"/>
    <cellStyle name="Note 3 5 2 2 19 2" xfId="10819"/>
    <cellStyle name="Note 3 5 2 2 19 2 2" xfId="34646"/>
    <cellStyle name="Note 3 5 2 2 19 2 3" xfId="45685"/>
    <cellStyle name="Note 3 5 2 2 19 2 4" xfId="22732"/>
    <cellStyle name="Note 3 5 2 2 19 3" xfId="28998"/>
    <cellStyle name="Note 3 5 2 2 19 4" xfId="39984"/>
    <cellStyle name="Note 3 5 2 2 19 5" xfId="17031"/>
    <cellStyle name="Note 3 5 2 2 2" xfId="1210"/>
    <cellStyle name="Note 3 5 2 2 2 2" xfId="7446"/>
    <cellStyle name="Note 3 5 2 2 2 2 2" xfId="31273"/>
    <cellStyle name="Note 3 5 2 2 2 2 3" xfId="42312"/>
    <cellStyle name="Note 3 5 2 2 2 2 4" xfId="19359"/>
    <cellStyle name="Note 3 5 2 2 2 3" xfId="25187"/>
    <cellStyle name="Note 3 5 2 2 2 4" xfId="24328"/>
    <cellStyle name="Note 3 5 2 2 2 5" xfId="13124"/>
    <cellStyle name="Note 3 5 2 2 20" xfId="5338"/>
    <cellStyle name="Note 3 5 2 2 20 2" xfId="11006"/>
    <cellStyle name="Note 3 5 2 2 20 2 2" xfId="34833"/>
    <cellStyle name="Note 3 5 2 2 20 2 3" xfId="45872"/>
    <cellStyle name="Note 3 5 2 2 20 2 4" xfId="22919"/>
    <cellStyle name="Note 3 5 2 2 20 3" xfId="29211"/>
    <cellStyle name="Note 3 5 2 2 20 4" xfId="40205"/>
    <cellStyle name="Note 3 5 2 2 20 5" xfId="17252"/>
    <cellStyle name="Note 3 5 2 2 21" xfId="5571"/>
    <cellStyle name="Note 3 5 2 2 21 2" xfId="11209"/>
    <cellStyle name="Note 3 5 2 2 21 2 2" xfId="35036"/>
    <cellStyle name="Note 3 5 2 2 21 2 3" xfId="46075"/>
    <cellStyle name="Note 3 5 2 2 21 2 4" xfId="23122"/>
    <cellStyle name="Note 3 5 2 2 21 3" xfId="29438"/>
    <cellStyle name="Note 3 5 2 2 21 4" xfId="40438"/>
    <cellStyle name="Note 3 5 2 2 21 5" xfId="17485"/>
    <cellStyle name="Note 3 5 2 2 22" xfId="5804"/>
    <cellStyle name="Note 3 5 2 2 22 2" xfId="11410"/>
    <cellStyle name="Note 3 5 2 2 22 2 2" xfId="35237"/>
    <cellStyle name="Note 3 5 2 2 22 2 3" xfId="46276"/>
    <cellStyle name="Note 3 5 2 2 22 2 4" xfId="23323"/>
    <cellStyle name="Note 3 5 2 2 22 3" xfId="29664"/>
    <cellStyle name="Note 3 5 2 2 22 4" xfId="40671"/>
    <cellStyle name="Note 3 5 2 2 22 5" xfId="17718"/>
    <cellStyle name="Note 3 5 2 2 23" xfId="6021"/>
    <cellStyle name="Note 3 5 2 2 23 2" xfId="11594"/>
    <cellStyle name="Note 3 5 2 2 23 2 2" xfId="35421"/>
    <cellStyle name="Note 3 5 2 2 23 2 3" xfId="46460"/>
    <cellStyle name="Note 3 5 2 2 23 2 4" xfId="23507"/>
    <cellStyle name="Note 3 5 2 2 23 3" xfId="29874"/>
    <cellStyle name="Note 3 5 2 2 23 4" xfId="40888"/>
    <cellStyle name="Note 3 5 2 2 23 5" xfId="17935"/>
    <cellStyle name="Note 3 5 2 2 24" xfId="6229"/>
    <cellStyle name="Note 3 5 2 2 24 2" xfId="11775"/>
    <cellStyle name="Note 3 5 2 2 24 2 2" xfId="35602"/>
    <cellStyle name="Note 3 5 2 2 24 2 3" xfId="46641"/>
    <cellStyle name="Note 3 5 2 2 24 2 4" xfId="23688"/>
    <cellStyle name="Note 3 5 2 2 24 3" xfId="30075"/>
    <cellStyle name="Note 3 5 2 2 24 4" xfId="41096"/>
    <cellStyle name="Note 3 5 2 2 24 5" xfId="18143"/>
    <cellStyle name="Note 3 5 2 2 25" xfId="6449"/>
    <cellStyle name="Note 3 5 2 2 25 2" xfId="11967"/>
    <cellStyle name="Note 3 5 2 2 25 2 2" xfId="35794"/>
    <cellStyle name="Note 3 5 2 2 25 2 3" xfId="46833"/>
    <cellStyle name="Note 3 5 2 2 25 2 4" xfId="23880"/>
    <cellStyle name="Note 3 5 2 2 25 3" xfId="30288"/>
    <cellStyle name="Note 3 5 2 2 25 4" xfId="41316"/>
    <cellStyle name="Note 3 5 2 2 25 5" xfId="18363"/>
    <cellStyle name="Note 3 5 2 2 26" xfId="6675"/>
    <cellStyle name="Note 3 5 2 2 26 2" xfId="12160"/>
    <cellStyle name="Note 3 5 2 2 26 2 2" xfId="35987"/>
    <cellStyle name="Note 3 5 2 2 26 2 3" xfId="47026"/>
    <cellStyle name="Note 3 5 2 2 26 2 4" xfId="24073"/>
    <cellStyle name="Note 3 5 2 2 26 3" xfId="30505"/>
    <cellStyle name="Note 3 5 2 2 26 4" xfId="41542"/>
    <cellStyle name="Note 3 5 2 2 26 5" xfId="18589"/>
    <cellStyle name="Note 3 5 2 2 27" xfId="788"/>
    <cellStyle name="Note 3 5 2 2 27 2" xfId="7095"/>
    <cellStyle name="Note 3 5 2 2 27 2 2" xfId="30922"/>
    <cellStyle name="Note 3 5 2 2 27 2 3" xfId="41961"/>
    <cellStyle name="Note 3 5 2 2 27 2 4" xfId="19008"/>
    <cellStyle name="Note 3 5 2 2 27 3" xfId="24779"/>
    <cellStyle name="Note 3 5 2 2 27 4" xfId="29489"/>
    <cellStyle name="Note 3 5 2 2 27 5" xfId="12702"/>
    <cellStyle name="Note 3 5 2 2 28" xfId="6878"/>
    <cellStyle name="Note 3 5 2 2 28 2" xfId="30705"/>
    <cellStyle name="Note 3 5 2 2 28 3" xfId="41744"/>
    <cellStyle name="Note 3 5 2 2 28 4" xfId="18791"/>
    <cellStyle name="Note 3 5 2 2 29" xfId="24558"/>
    <cellStyle name="Note 3 5 2 2 3" xfId="1423"/>
    <cellStyle name="Note 3 5 2 2 3 2" xfId="7631"/>
    <cellStyle name="Note 3 5 2 2 3 2 2" xfId="31458"/>
    <cellStyle name="Note 3 5 2 2 3 2 3" xfId="42497"/>
    <cellStyle name="Note 3 5 2 2 3 2 4" xfId="19544"/>
    <cellStyle name="Note 3 5 2 2 3 3" xfId="25393"/>
    <cellStyle name="Note 3 5 2 2 3 4" xfId="36290"/>
    <cellStyle name="Note 3 5 2 2 3 5" xfId="13337"/>
    <cellStyle name="Note 3 5 2 2 30" xfId="25664"/>
    <cellStyle name="Note 3 5 2 2 31" xfId="12480"/>
    <cellStyle name="Note 3 5 2 2 4" xfId="1655"/>
    <cellStyle name="Note 3 5 2 2 4 2" xfId="7829"/>
    <cellStyle name="Note 3 5 2 2 4 2 2" xfId="31656"/>
    <cellStyle name="Note 3 5 2 2 4 2 3" xfId="42695"/>
    <cellStyle name="Note 3 5 2 2 4 2 4" xfId="19742"/>
    <cellStyle name="Note 3 5 2 2 4 3" xfId="25617"/>
    <cellStyle name="Note 3 5 2 2 4 4" xfId="36522"/>
    <cellStyle name="Note 3 5 2 2 4 5" xfId="13569"/>
    <cellStyle name="Note 3 5 2 2 5" xfId="1866"/>
    <cellStyle name="Note 3 5 2 2 5 2" xfId="8013"/>
    <cellStyle name="Note 3 5 2 2 5 2 2" xfId="31840"/>
    <cellStyle name="Note 3 5 2 2 5 2 3" xfId="42879"/>
    <cellStyle name="Note 3 5 2 2 5 2 4" xfId="19926"/>
    <cellStyle name="Note 3 5 2 2 5 3" xfId="25821"/>
    <cellStyle name="Note 3 5 2 2 5 4" xfId="36733"/>
    <cellStyle name="Note 3 5 2 2 5 5" xfId="13780"/>
    <cellStyle name="Note 3 5 2 2 6" xfId="2097"/>
    <cellStyle name="Note 3 5 2 2 6 2" xfId="8214"/>
    <cellStyle name="Note 3 5 2 2 6 2 2" xfId="32041"/>
    <cellStyle name="Note 3 5 2 2 6 2 3" xfId="43080"/>
    <cellStyle name="Note 3 5 2 2 6 2 4" xfId="20127"/>
    <cellStyle name="Note 3 5 2 2 6 3" xfId="26046"/>
    <cellStyle name="Note 3 5 2 2 6 4" xfId="36964"/>
    <cellStyle name="Note 3 5 2 2 6 5" xfId="14011"/>
    <cellStyle name="Note 3 5 2 2 7" xfId="2322"/>
    <cellStyle name="Note 3 5 2 2 7 2" xfId="8405"/>
    <cellStyle name="Note 3 5 2 2 7 2 2" xfId="32232"/>
    <cellStyle name="Note 3 5 2 2 7 2 3" xfId="43271"/>
    <cellStyle name="Note 3 5 2 2 7 2 4" xfId="20318"/>
    <cellStyle name="Note 3 5 2 2 7 3" xfId="26263"/>
    <cellStyle name="Note 3 5 2 2 7 4" xfId="37189"/>
    <cellStyle name="Note 3 5 2 2 7 5" xfId="14236"/>
    <cellStyle name="Note 3 5 2 2 8" xfId="2536"/>
    <cellStyle name="Note 3 5 2 2 8 2" xfId="8591"/>
    <cellStyle name="Note 3 5 2 2 8 2 2" xfId="32418"/>
    <cellStyle name="Note 3 5 2 2 8 2 3" xfId="43457"/>
    <cellStyle name="Note 3 5 2 2 8 2 4" xfId="20504"/>
    <cellStyle name="Note 3 5 2 2 8 3" xfId="26472"/>
    <cellStyle name="Note 3 5 2 2 8 4" xfId="37403"/>
    <cellStyle name="Note 3 5 2 2 8 5" xfId="14450"/>
    <cellStyle name="Note 3 5 2 2 9" xfId="2754"/>
    <cellStyle name="Note 3 5 2 2 9 2" xfId="8775"/>
    <cellStyle name="Note 3 5 2 2 9 2 2" xfId="32602"/>
    <cellStyle name="Note 3 5 2 2 9 2 3" xfId="43641"/>
    <cellStyle name="Note 3 5 2 2 9 2 4" xfId="20688"/>
    <cellStyle name="Note 3 5 2 2 9 3" xfId="26684"/>
    <cellStyle name="Note 3 5 2 2 9 4" xfId="37621"/>
    <cellStyle name="Note 3 5 2 2 9 5" xfId="14668"/>
    <cellStyle name="Note 3 5 2 20" xfId="4551"/>
    <cellStyle name="Note 3 5 2 20 2" xfId="10327"/>
    <cellStyle name="Note 3 5 2 20 2 2" xfId="34154"/>
    <cellStyle name="Note 3 5 2 20 2 3" xfId="45193"/>
    <cellStyle name="Note 3 5 2 20 2 4" xfId="22240"/>
    <cellStyle name="Note 3 5 2 20 3" xfId="28447"/>
    <cellStyle name="Note 3 5 2 20 4" xfId="39418"/>
    <cellStyle name="Note 3 5 2 20 5" xfId="16465"/>
    <cellStyle name="Note 3 5 2 21" xfId="4761"/>
    <cellStyle name="Note 3 5 2 21 2" xfId="10510"/>
    <cellStyle name="Note 3 5 2 21 2 2" xfId="34337"/>
    <cellStyle name="Note 3 5 2 21 2 3" xfId="45376"/>
    <cellStyle name="Note 3 5 2 21 2 4" xfId="22423"/>
    <cellStyle name="Note 3 5 2 21 3" xfId="28651"/>
    <cellStyle name="Note 3 5 2 21 4" xfId="39628"/>
    <cellStyle name="Note 3 5 2 21 5" xfId="16675"/>
    <cellStyle name="Note 3 5 2 22" xfId="4996"/>
    <cellStyle name="Note 3 5 2 22 2" xfId="10715"/>
    <cellStyle name="Note 3 5 2 22 2 2" xfId="34542"/>
    <cellStyle name="Note 3 5 2 22 2 3" xfId="45581"/>
    <cellStyle name="Note 3 5 2 22 2 4" xfId="22628"/>
    <cellStyle name="Note 3 5 2 22 3" xfId="28880"/>
    <cellStyle name="Note 3 5 2 22 4" xfId="39863"/>
    <cellStyle name="Note 3 5 2 22 5" xfId="16910"/>
    <cellStyle name="Note 3 5 2 23" xfId="5217"/>
    <cellStyle name="Note 3 5 2 23 2" xfId="10902"/>
    <cellStyle name="Note 3 5 2 23 2 2" xfId="34729"/>
    <cellStyle name="Note 3 5 2 23 2 3" xfId="45768"/>
    <cellStyle name="Note 3 5 2 23 2 4" xfId="22815"/>
    <cellStyle name="Note 3 5 2 23 3" xfId="29094"/>
    <cellStyle name="Note 3 5 2 23 4" xfId="40084"/>
    <cellStyle name="Note 3 5 2 23 5" xfId="17131"/>
    <cellStyle name="Note 3 5 2 24" xfId="5450"/>
    <cellStyle name="Note 3 5 2 24 2" xfId="11105"/>
    <cellStyle name="Note 3 5 2 24 2 2" xfId="34932"/>
    <cellStyle name="Note 3 5 2 24 2 3" xfId="45971"/>
    <cellStyle name="Note 3 5 2 24 2 4" xfId="23018"/>
    <cellStyle name="Note 3 5 2 24 3" xfId="29321"/>
    <cellStyle name="Note 3 5 2 24 4" xfId="40317"/>
    <cellStyle name="Note 3 5 2 24 5" xfId="17364"/>
    <cellStyle name="Note 3 5 2 25" xfId="5683"/>
    <cellStyle name="Note 3 5 2 25 2" xfId="11306"/>
    <cellStyle name="Note 3 5 2 25 2 2" xfId="35133"/>
    <cellStyle name="Note 3 5 2 25 2 3" xfId="46172"/>
    <cellStyle name="Note 3 5 2 25 2 4" xfId="23219"/>
    <cellStyle name="Note 3 5 2 25 3" xfId="29547"/>
    <cellStyle name="Note 3 5 2 25 4" xfId="40550"/>
    <cellStyle name="Note 3 5 2 25 5" xfId="17597"/>
    <cellStyle name="Note 3 5 2 26" xfId="5900"/>
    <cellStyle name="Note 3 5 2 26 2" xfId="11490"/>
    <cellStyle name="Note 3 5 2 26 2 2" xfId="35317"/>
    <cellStyle name="Note 3 5 2 26 2 3" xfId="46356"/>
    <cellStyle name="Note 3 5 2 26 2 4" xfId="23403"/>
    <cellStyle name="Note 3 5 2 26 3" xfId="29758"/>
    <cellStyle name="Note 3 5 2 26 4" xfId="40767"/>
    <cellStyle name="Note 3 5 2 26 5" xfId="17814"/>
    <cellStyle name="Note 3 5 2 27" xfId="6108"/>
    <cellStyle name="Note 3 5 2 27 2" xfId="11671"/>
    <cellStyle name="Note 3 5 2 27 2 2" xfId="35498"/>
    <cellStyle name="Note 3 5 2 27 2 3" xfId="46537"/>
    <cellStyle name="Note 3 5 2 27 2 4" xfId="23584"/>
    <cellStyle name="Note 3 5 2 27 3" xfId="29959"/>
    <cellStyle name="Note 3 5 2 27 4" xfId="40975"/>
    <cellStyle name="Note 3 5 2 27 5" xfId="18022"/>
    <cellStyle name="Note 3 5 2 28" xfId="6328"/>
    <cellStyle name="Note 3 5 2 28 2" xfId="11863"/>
    <cellStyle name="Note 3 5 2 28 2 2" xfId="35690"/>
    <cellStyle name="Note 3 5 2 28 2 3" xfId="46729"/>
    <cellStyle name="Note 3 5 2 28 2 4" xfId="23776"/>
    <cellStyle name="Note 3 5 2 28 3" xfId="30172"/>
    <cellStyle name="Note 3 5 2 28 4" xfId="41195"/>
    <cellStyle name="Note 3 5 2 28 5" xfId="18242"/>
    <cellStyle name="Note 3 5 2 29" xfId="6563"/>
    <cellStyle name="Note 3 5 2 29 2" xfId="12065"/>
    <cellStyle name="Note 3 5 2 29 2 2" xfId="35892"/>
    <cellStyle name="Note 3 5 2 29 2 3" xfId="46931"/>
    <cellStyle name="Note 3 5 2 29 2 4" xfId="23978"/>
    <cellStyle name="Note 3 5 2 29 3" xfId="30398"/>
    <cellStyle name="Note 3 5 2 29 4" xfId="41430"/>
    <cellStyle name="Note 3 5 2 29 5" xfId="18477"/>
    <cellStyle name="Note 3 5 2 3" xfId="611"/>
    <cellStyle name="Note 3 5 2 3 10" xfId="3005"/>
    <cellStyle name="Note 3 5 2 3 10 2" xfId="8995"/>
    <cellStyle name="Note 3 5 2 3 10 2 2" xfId="32822"/>
    <cellStyle name="Note 3 5 2 3 10 2 3" xfId="43861"/>
    <cellStyle name="Note 3 5 2 3 10 2 4" xfId="20908"/>
    <cellStyle name="Note 3 5 2 3 10 3" xfId="26929"/>
    <cellStyle name="Note 3 5 2 3 10 4" xfId="37872"/>
    <cellStyle name="Note 3 5 2 3 10 5" xfId="14919"/>
    <cellStyle name="Note 3 5 2 3 11" xfId="3273"/>
    <cellStyle name="Note 3 5 2 3 11 2" xfId="9224"/>
    <cellStyle name="Note 3 5 2 3 11 2 2" xfId="33051"/>
    <cellStyle name="Note 3 5 2 3 11 2 3" xfId="44090"/>
    <cellStyle name="Note 3 5 2 3 11 2 4" xfId="21137"/>
    <cellStyle name="Note 3 5 2 3 11 3" xfId="27194"/>
    <cellStyle name="Note 3 5 2 3 11 4" xfId="38140"/>
    <cellStyle name="Note 3 5 2 3 11 5" xfId="15187"/>
    <cellStyle name="Note 3 5 2 3 12" xfId="3517"/>
    <cellStyle name="Note 3 5 2 3 12 2" xfId="9436"/>
    <cellStyle name="Note 3 5 2 3 12 2 2" xfId="33263"/>
    <cellStyle name="Note 3 5 2 3 12 2 3" xfId="44302"/>
    <cellStyle name="Note 3 5 2 3 12 2 4" xfId="21349"/>
    <cellStyle name="Note 3 5 2 3 12 3" xfId="27433"/>
    <cellStyle name="Note 3 5 2 3 12 4" xfId="38384"/>
    <cellStyle name="Note 3 5 2 3 12 5" xfId="15431"/>
    <cellStyle name="Note 3 5 2 3 13" xfId="3762"/>
    <cellStyle name="Note 3 5 2 3 13 2" xfId="9649"/>
    <cellStyle name="Note 3 5 2 3 13 2 2" xfId="33476"/>
    <cellStyle name="Note 3 5 2 3 13 2 3" xfId="44515"/>
    <cellStyle name="Note 3 5 2 3 13 2 4" xfId="21562"/>
    <cellStyle name="Note 3 5 2 3 13 3" xfId="27674"/>
    <cellStyle name="Note 3 5 2 3 13 4" xfId="38629"/>
    <cellStyle name="Note 3 5 2 3 13 5" xfId="15676"/>
    <cellStyle name="Note 3 5 2 3 14" xfId="4010"/>
    <cellStyle name="Note 3 5 2 3 14 2" xfId="9863"/>
    <cellStyle name="Note 3 5 2 3 14 2 2" xfId="33690"/>
    <cellStyle name="Note 3 5 2 3 14 2 3" xfId="44729"/>
    <cellStyle name="Note 3 5 2 3 14 2 4" xfId="21776"/>
    <cellStyle name="Note 3 5 2 3 14 3" xfId="27917"/>
    <cellStyle name="Note 3 5 2 3 14 4" xfId="38877"/>
    <cellStyle name="Note 3 5 2 3 14 5" xfId="15924"/>
    <cellStyle name="Note 3 5 2 3 15" xfId="4254"/>
    <cellStyle name="Note 3 5 2 3 15 2" xfId="10074"/>
    <cellStyle name="Note 3 5 2 3 15 2 2" xfId="33901"/>
    <cellStyle name="Note 3 5 2 3 15 2 3" xfId="44940"/>
    <cellStyle name="Note 3 5 2 3 15 2 4" xfId="21987"/>
    <cellStyle name="Note 3 5 2 3 15 3" xfId="28156"/>
    <cellStyle name="Note 3 5 2 3 15 4" xfId="39121"/>
    <cellStyle name="Note 3 5 2 3 15 5" xfId="16168"/>
    <cellStyle name="Note 3 5 2 3 16" xfId="4496"/>
    <cellStyle name="Note 3 5 2 3 16 2" xfId="10284"/>
    <cellStyle name="Note 3 5 2 3 16 2 2" xfId="34111"/>
    <cellStyle name="Note 3 5 2 3 16 2 3" xfId="45150"/>
    <cellStyle name="Note 3 5 2 3 16 2 4" xfId="22197"/>
    <cellStyle name="Note 3 5 2 3 16 3" xfId="28393"/>
    <cellStyle name="Note 3 5 2 3 16 4" xfId="39363"/>
    <cellStyle name="Note 3 5 2 3 16 5" xfId="16410"/>
    <cellStyle name="Note 3 5 2 3 17" xfId="4717"/>
    <cellStyle name="Note 3 5 2 3 17 2" xfId="10471"/>
    <cellStyle name="Note 3 5 2 3 17 2 2" xfId="34298"/>
    <cellStyle name="Note 3 5 2 3 17 2 3" xfId="45337"/>
    <cellStyle name="Note 3 5 2 3 17 2 4" xfId="22384"/>
    <cellStyle name="Note 3 5 2 3 17 3" xfId="28608"/>
    <cellStyle name="Note 3 5 2 3 17 4" xfId="39584"/>
    <cellStyle name="Note 3 5 2 3 17 5" xfId="16631"/>
    <cellStyle name="Note 3 5 2 3 18" xfId="4927"/>
    <cellStyle name="Note 3 5 2 3 18 2" xfId="10654"/>
    <cellStyle name="Note 3 5 2 3 18 2 2" xfId="34481"/>
    <cellStyle name="Note 3 5 2 3 18 2 3" xfId="45520"/>
    <cellStyle name="Note 3 5 2 3 18 2 4" xfId="22567"/>
    <cellStyle name="Note 3 5 2 3 18 3" xfId="28812"/>
    <cellStyle name="Note 3 5 2 3 18 4" xfId="39794"/>
    <cellStyle name="Note 3 5 2 3 18 5" xfId="16841"/>
    <cellStyle name="Note 3 5 2 3 19" xfId="5162"/>
    <cellStyle name="Note 3 5 2 3 19 2" xfId="10859"/>
    <cellStyle name="Note 3 5 2 3 19 2 2" xfId="34686"/>
    <cellStyle name="Note 3 5 2 3 19 2 3" xfId="45725"/>
    <cellStyle name="Note 3 5 2 3 19 2 4" xfId="22772"/>
    <cellStyle name="Note 3 5 2 3 19 3" xfId="29042"/>
    <cellStyle name="Note 3 5 2 3 19 4" xfId="40029"/>
    <cellStyle name="Note 3 5 2 3 19 5" xfId="17076"/>
    <cellStyle name="Note 3 5 2 3 2" xfId="1255"/>
    <cellStyle name="Note 3 5 2 3 2 2" xfId="7486"/>
    <cellStyle name="Note 3 5 2 3 2 2 2" xfId="31313"/>
    <cellStyle name="Note 3 5 2 3 2 2 3" xfId="42352"/>
    <cellStyle name="Note 3 5 2 3 2 2 4" xfId="19399"/>
    <cellStyle name="Note 3 5 2 3 2 3" xfId="25231"/>
    <cellStyle name="Note 3 5 2 3 2 4" xfId="36122"/>
    <cellStyle name="Note 3 5 2 3 2 5" xfId="13169"/>
    <cellStyle name="Note 3 5 2 3 20" xfId="5383"/>
    <cellStyle name="Note 3 5 2 3 20 2" xfId="11046"/>
    <cellStyle name="Note 3 5 2 3 20 2 2" xfId="34873"/>
    <cellStyle name="Note 3 5 2 3 20 2 3" xfId="45912"/>
    <cellStyle name="Note 3 5 2 3 20 2 4" xfId="22959"/>
    <cellStyle name="Note 3 5 2 3 20 3" xfId="29255"/>
    <cellStyle name="Note 3 5 2 3 20 4" xfId="40250"/>
    <cellStyle name="Note 3 5 2 3 20 5" xfId="17297"/>
    <cellStyle name="Note 3 5 2 3 21" xfId="5616"/>
    <cellStyle name="Note 3 5 2 3 21 2" xfId="11249"/>
    <cellStyle name="Note 3 5 2 3 21 2 2" xfId="35076"/>
    <cellStyle name="Note 3 5 2 3 21 2 3" xfId="46115"/>
    <cellStyle name="Note 3 5 2 3 21 2 4" xfId="23162"/>
    <cellStyle name="Note 3 5 2 3 21 3" xfId="29482"/>
    <cellStyle name="Note 3 5 2 3 21 4" xfId="40483"/>
    <cellStyle name="Note 3 5 2 3 21 5" xfId="17530"/>
    <cellStyle name="Note 3 5 2 3 22" xfId="5849"/>
    <cellStyle name="Note 3 5 2 3 22 2" xfId="11450"/>
    <cellStyle name="Note 3 5 2 3 22 2 2" xfId="35277"/>
    <cellStyle name="Note 3 5 2 3 22 2 3" xfId="46316"/>
    <cellStyle name="Note 3 5 2 3 22 2 4" xfId="23363"/>
    <cellStyle name="Note 3 5 2 3 22 3" xfId="29708"/>
    <cellStyle name="Note 3 5 2 3 22 4" xfId="40716"/>
    <cellStyle name="Note 3 5 2 3 22 5" xfId="17763"/>
    <cellStyle name="Note 3 5 2 3 23" xfId="6066"/>
    <cellStyle name="Note 3 5 2 3 23 2" xfId="11634"/>
    <cellStyle name="Note 3 5 2 3 23 2 2" xfId="35461"/>
    <cellStyle name="Note 3 5 2 3 23 2 3" xfId="46500"/>
    <cellStyle name="Note 3 5 2 3 23 2 4" xfId="23547"/>
    <cellStyle name="Note 3 5 2 3 23 3" xfId="29918"/>
    <cellStyle name="Note 3 5 2 3 23 4" xfId="40933"/>
    <cellStyle name="Note 3 5 2 3 23 5" xfId="17980"/>
    <cellStyle name="Note 3 5 2 3 24" xfId="6274"/>
    <cellStyle name="Note 3 5 2 3 24 2" xfId="11815"/>
    <cellStyle name="Note 3 5 2 3 24 2 2" xfId="35642"/>
    <cellStyle name="Note 3 5 2 3 24 2 3" xfId="46681"/>
    <cellStyle name="Note 3 5 2 3 24 2 4" xfId="23728"/>
    <cellStyle name="Note 3 5 2 3 24 3" xfId="30119"/>
    <cellStyle name="Note 3 5 2 3 24 4" xfId="41141"/>
    <cellStyle name="Note 3 5 2 3 24 5" xfId="18188"/>
    <cellStyle name="Note 3 5 2 3 25" xfId="6494"/>
    <cellStyle name="Note 3 5 2 3 25 2" xfId="12007"/>
    <cellStyle name="Note 3 5 2 3 25 2 2" xfId="35834"/>
    <cellStyle name="Note 3 5 2 3 25 2 3" xfId="46873"/>
    <cellStyle name="Note 3 5 2 3 25 2 4" xfId="23920"/>
    <cellStyle name="Note 3 5 2 3 25 3" xfId="30332"/>
    <cellStyle name="Note 3 5 2 3 25 4" xfId="41361"/>
    <cellStyle name="Note 3 5 2 3 25 5" xfId="18408"/>
    <cellStyle name="Note 3 5 2 3 26" xfId="6720"/>
    <cellStyle name="Note 3 5 2 3 26 2" xfId="12200"/>
    <cellStyle name="Note 3 5 2 3 26 2 2" xfId="36027"/>
    <cellStyle name="Note 3 5 2 3 26 2 3" xfId="47066"/>
    <cellStyle name="Note 3 5 2 3 26 2 4" xfId="24113"/>
    <cellStyle name="Note 3 5 2 3 26 3" xfId="30549"/>
    <cellStyle name="Note 3 5 2 3 26 4" xfId="41587"/>
    <cellStyle name="Note 3 5 2 3 26 5" xfId="18634"/>
    <cellStyle name="Note 3 5 2 3 27" xfId="828"/>
    <cellStyle name="Note 3 5 2 3 27 2" xfId="7135"/>
    <cellStyle name="Note 3 5 2 3 27 2 2" xfId="30962"/>
    <cellStyle name="Note 3 5 2 3 27 2 3" xfId="42001"/>
    <cellStyle name="Note 3 5 2 3 27 2 4" xfId="19048"/>
    <cellStyle name="Note 3 5 2 3 27 3" xfId="24819"/>
    <cellStyle name="Note 3 5 2 3 27 4" xfId="30372"/>
    <cellStyle name="Note 3 5 2 3 27 5" xfId="12742"/>
    <cellStyle name="Note 3 5 2 3 28" xfId="6918"/>
    <cellStyle name="Note 3 5 2 3 28 2" xfId="30745"/>
    <cellStyle name="Note 3 5 2 3 28 3" xfId="41784"/>
    <cellStyle name="Note 3 5 2 3 28 4" xfId="18831"/>
    <cellStyle name="Note 3 5 2 3 29" xfId="24602"/>
    <cellStyle name="Note 3 5 2 3 3" xfId="1468"/>
    <cellStyle name="Note 3 5 2 3 3 2" xfId="7671"/>
    <cellStyle name="Note 3 5 2 3 3 2 2" xfId="31498"/>
    <cellStyle name="Note 3 5 2 3 3 2 3" xfId="42537"/>
    <cellStyle name="Note 3 5 2 3 3 2 4" xfId="19584"/>
    <cellStyle name="Note 3 5 2 3 3 3" xfId="25437"/>
    <cellStyle name="Note 3 5 2 3 3 4" xfId="36335"/>
    <cellStyle name="Note 3 5 2 3 3 5" xfId="13382"/>
    <cellStyle name="Note 3 5 2 3 30" xfId="29171"/>
    <cellStyle name="Note 3 5 2 3 31" xfId="12525"/>
    <cellStyle name="Note 3 5 2 3 4" xfId="1700"/>
    <cellStyle name="Note 3 5 2 3 4 2" xfId="7869"/>
    <cellStyle name="Note 3 5 2 3 4 2 2" xfId="31696"/>
    <cellStyle name="Note 3 5 2 3 4 2 3" xfId="42735"/>
    <cellStyle name="Note 3 5 2 3 4 2 4" xfId="19782"/>
    <cellStyle name="Note 3 5 2 3 4 3" xfId="25661"/>
    <cellStyle name="Note 3 5 2 3 4 4" xfId="36567"/>
    <cellStyle name="Note 3 5 2 3 4 5" xfId="13614"/>
    <cellStyle name="Note 3 5 2 3 5" xfId="1911"/>
    <cellStyle name="Note 3 5 2 3 5 2" xfId="8053"/>
    <cellStyle name="Note 3 5 2 3 5 2 2" xfId="31880"/>
    <cellStyle name="Note 3 5 2 3 5 2 3" xfId="42919"/>
    <cellStyle name="Note 3 5 2 3 5 2 4" xfId="19966"/>
    <cellStyle name="Note 3 5 2 3 5 3" xfId="25865"/>
    <cellStyle name="Note 3 5 2 3 5 4" xfId="36778"/>
    <cellStyle name="Note 3 5 2 3 5 5" xfId="13825"/>
    <cellStyle name="Note 3 5 2 3 6" xfId="2142"/>
    <cellStyle name="Note 3 5 2 3 6 2" xfId="8254"/>
    <cellStyle name="Note 3 5 2 3 6 2 2" xfId="32081"/>
    <cellStyle name="Note 3 5 2 3 6 2 3" xfId="43120"/>
    <cellStyle name="Note 3 5 2 3 6 2 4" xfId="20167"/>
    <cellStyle name="Note 3 5 2 3 6 3" xfId="26090"/>
    <cellStyle name="Note 3 5 2 3 6 4" xfId="37009"/>
    <cellStyle name="Note 3 5 2 3 6 5" xfId="14056"/>
    <cellStyle name="Note 3 5 2 3 7" xfId="2367"/>
    <cellStyle name="Note 3 5 2 3 7 2" xfId="8445"/>
    <cellStyle name="Note 3 5 2 3 7 2 2" xfId="32272"/>
    <cellStyle name="Note 3 5 2 3 7 2 3" xfId="43311"/>
    <cellStyle name="Note 3 5 2 3 7 2 4" xfId="20358"/>
    <cellStyle name="Note 3 5 2 3 7 3" xfId="26307"/>
    <cellStyle name="Note 3 5 2 3 7 4" xfId="37234"/>
    <cellStyle name="Note 3 5 2 3 7 5" xfId="14281"/>
    <cellStyle name="Note 3 5 2 3 8" xfId="2581"/>
    <cellStyle name="Note 3 5 2 3 8 2" xfId="8631"/>
    <cellStyle name="Note 3 5 2 3 8 2 2" xfId="32458"/>
    <cellStyle name="Note 3 5 2 3 8 2 3" xfId="43497"/>
    <cellStyle name="Note 3 5 2 3 8 2 4" xfId="20544"/>
    <cellStyle name="Note 3 5 2 3 8 3" xfId="26516"/>
    <cellStyle name="Note 3 5 2 3 8 4" xfId="37448"/>
    <cellStyle name="Note 3 5 2 3 8 5" xfId="14495"/>
    <cellStyle name="Note 3 5 2 3 9" xfId="2799"/>
    <cellStyle name="Note 3 5 2 3 9 2" xfId="8815"/>
    <cellStyle name="Note 3 5 2 3 9 2 2" xfId="32642"/>
    <cellStyle name="Note 3 5 2 3 9 2 3" xfId="43681"/>
    <cellStyle name="Note 3 5 2 3 9 2 4" xfId="20728"/>
    <cellStyle name="Note 3 5 2 3 9 3" xfId="26728"/>
    <cellStyle name="Note 3 5 2 3 9 4" xfId="37666"/>
    <cellStyle name="Note 3 5 2 3 9 5" xfId="14713"/>
    <cellStyle name="Note 3 5 2 30" xfId="6764"/>
    <cellStyle name="Note 3 5 2 30 2" xfId="12236"/>
    <cellStyle name="Note 3 5 2 30 2 2" xfId="36063"/>
    <cellStyle name="Note 3 5 2 30 2 3" xfId="47102"/>
    <cellStyle name="Note 3 5 2 30 2 4" xfId="24149"/>
    <cellStyle name="Note 3 5 2 30 3" xfId="30592"/>
    <cellStyle name="Note 3 5 2 30 4" xfId="41631"/>
    <cellStyle name="Note 3 5 2 30 5" xfId="18678"/>
    <cellStyle name="Note 3 5 2 31" xfId="6809"/>
    <cellStyle name="Note 3 5 2 31 2" xfId="12276"/>
    <cellStyle name="Note 3 5 2 31 2 2" xfId="36103"/>
    <cellStyle name="Note 3 5 2 31 2 3" xfId="47142"/>
    <cellStyle name="Note 3 5 2 31 2 4" xfId="24189"/>
    <cellStyle name="Note 3 5 2 31 3" xfId="30636"/>
    <cellStyle name="Note 3 5 2 31 4" xfId="41676"/>
    <cellStyle name="Note 3 5 2 31 5" xfId="18723"/>
    <cellStyle name="Note 3 5 2 32" xfId="684"/>
    <cellStyle name="Note 3 5 2 32 2" xfId="6991"/>
    <cellStyle name="Note 3 5 2 32 2 2" xfId="30818"/>
    <cellStyle name="Note 3 5 2 32 2 3" xfId="41857"/>
    <cellStyle name="Note 3 5 2 32 2 4" xfId="18904"/>
    <cellStyle name="Note 3 5 2 32 3" xfId="24675"/>
    <cellStyle name="Note 3 5 2 32 4" xfId="30504"/>
    <cellStyle name="Note 3 5 2 32 5" xfId="12598"/>
    <cellStyle name="Note 3 5 2 33" xfId="24441"/>
    <cellStyle name="Note 3 5 2 34" xfId="29048"/>
    <cellStyle name="Note 3 5 2 35" xfId="12359"/>
    <cellStyle name="Note 3 5 2 4" xfId="482"/>
    <cellStyle name="Note 3 5 2 4 10" xfId="2876"/>
    <cellStyle name="Note 3 5 2 4 10 2" xfId="8888"/>
    <cellStyle name="Note 3 5 2 4 10 2 2" xfId="32715"/>
    <cellStyle name="Note 3 5 2 4 10 2 3" xfId="43754"/>
    <cellStyle name="Note 3 5 2 4 10 2 4" xfId="20801"/>
    <cellStyle name="Note 3 5 2 4 10 3" xfId="26805"/>
    <cellStyle name="Note 3 5 2 4 10 4" xfId="37743"/>
    <cellStyle name="Note 3 5 2 4 10 5" xfId="14790"/>
    <cellStyle name="Note 3 5 2 4 11" xfId="3144"/>
    <cellStyle name="Note 3 5 2 4 11 2" xfId="9117"/>
    <cellStyle name="Note 3 5 2 4 11 2 2" xfId="32944"/>
    <cellStyle name="Note 3 5 2 4 11 2 3" xfId="43983"/>
    <cellStyle name="Note 3 5 2 4 11 2 4" xfId="21030"/>
    <cellStyle name="Note 3 5 2 4 11 3" xfId="27068"/>
    <cellStyle name="Note 3 5 2 4 11 4" xfId="38011"/>
    <cellStyle name="Note 3 5 2 4 11 5" xfId="15058"/>
    <cellStyle name="Note 3 5 2 4 12" xfId="3388"/>
    <cellStyle name="Note 3 5 2 4 12 2" xfId="9329"/>
    <cellStyle name="Note 3 5 2 4 12 2 2" xfId="33156"/>
    <cellStyle name="Note 3 5 2 4 12 2 3" xfId="44195"/>
    <cellStyle name="Note 3 5 2 4 12 2 4" xfId="21242"/>
    <cellStyle name="Note 3 5 2 4 12 3" xfId="27309"/>
    <cellStyle name="Note 3 5 2 4 12 4" xfId="38255"/>
    <cellStyle name="Note 3 5 2 4 12 5" xfId="15302"/>
    <cellStyle name="Note 3 5 2 4 13" xfId="3633"/>
    <cellStyle name="Note 3 5 2 4 13 2" xfId="9542"/>
    <cellStyle name="Note 3 5 2 4 13 2 2" xfId="33369"/>
    <cellStyle name="Note 3 5 2 4 13 2 3" xfId="44408"/>
    <cellStyle name="Note 3 5 2 4 13 2 4" xfId="21455"/>
    <cellStyle name="Note 3 5 2 4 13 3" xfId="27549"/>
    <cellStyle name="Note 3 5 2 4 13 4" xfId="38500"/>
    <cellStyle name="Note 3 5 2 4 13 5" xfId="15547"/>
    <cellStyle name="Note 3 5 2 4 14" xfId="3881"/>
    <cellStyle name="Note 3 5 2 4 14 2" xfId="9756"/>
    <cellStyle name="Note 3 5 2 4 14 2 2" xfId="33583"/>
    <cellStyle name="Note 3 5 2 4 14 2 3" xfId="44622"/>
    <cellStyle name="Note 3 5 2 4 14 2 4" xfId="21669"/>
    <cellStyle name="Note 3 5 2 4 14 3" xfId="27793"/>
    <cellStyle name="Note 3 5 2 4 14 4" xfId="38748"/>
    <cellStyle name="Note 3 5 2 4 14 5" xfId="15795"/>
    <cellStyle name="Note 3 5 2 4 15" xfId="4125"/>
    <cellStyle name="Note 3 5 2 4 15 2" xfId="9967"/>
    <cellStyle name="Note 3 5 2 4 15 2 2" xfId="33794"/>
    <cellStyle name="Note 3 5 2 4 15 2 3" xfId="44833"/>
    <cellStyle name="Note 3 5 2 4 15 2 4" xfId="21880"/>
    <cellStyle name="Note 3 5 2 4 15 3" xfId="28032"/>
    <cellStyle name="Note 3 5 2 4 15 4" xfId="38992"/>
    <cellStyle name="Note 3 5 2 4 15 5" xfId="16039"/>
    <cellStyle name="Note 3 5 2 4 16" xfId="4367"/>
    <cellStyle name="Note 3 5 2 4 16 2" xfId="10177"/>
    <cellStyle name="Note 3 5 2 4 16 2 2" xfId="34004"/>
    <cellStyle name="Note 3 5 2 4 16 2 3" xfId="45043"/>
    <cellStyle name="Note 3 5 2 4 16 2 4" xfId="22090"/>
    <cellStyle name="Note 3 5 2 4 16 3" xfId="28269"/>
    <cellStyle name="Note 3 5 2 4 16 4" xfId="39234"/>
    <cellStyle name="Note 3 5 2 4 16 5" xfId="16281"/>
    <cellStyle name="Note 3 5 2 4 17" xfId="4588"/>
    <cellStyle name="Note 3 5 2 4 17 2" xfId="10364"/>
    <cellStyle name="Note 3 5 2 4 17 2 2" xfId="34191"/>
    <cellStyle name="Note 3 5 2 4 17 2 3" xfId="45230"/>
    <cellStyle name="Note 3 5 2 4 17 2 4" xfId="22277"/>
    <cellStyle name="Note 3 5 2 4 17 3" xfId="28484"/>
    <cellStyle name="Note 3 5 2 4 17 4" xfId="39455"/>
    <cellStyle name="Note 3 5 2 4 17 5" xfId="16502"/>
    <cellStyle name="Note 3 5 2 4 18" xfId="4798"/>
    <cellStyle name="Note 3 5 2 4 18 2" xfId="10547"/>
    <cellStyle name="Note 3 5 2 4 18 2 2" xfId="34374"/>
    <cellStyle name="Note 3 5 2 4 18 2 3" xfId="45413"/>
    <cellStyle name="Note 3 5 2 4 18 2 4" xfId="22460"/>
    <cellStyle name="Note 3 5 2 4 18 3" xfId="28688"/>
    <cellStyle name="Note 3 5 2 4 18 4" xfId="39665"/>
    <cellStyle name="Note 3 5 2 4 18 5" xfId="16712"/>
    <cellStyle name="Note 3 5 2 4 19" xfId="5033"/>
    <cellStyle name="Note 3 5 2 4 19 2" xfId="10752"/>
    <cellStyle name="Note 3 5 2 4 19 2 2" xfId="34579"/>
    <cellStyle name="Note 3 5 2 4 19 2 3" xfId="45618"/>
    <cellStyle name="Note 3 5 2 4 19 2 4" xfId="22665"/>
    <cellStyle name="Note 3 5 2 4 19 3" xfId="28917"/>
    <cellStyle name="Note 3 5 2 4 19 4" xfId="39900"/>
    <cellStyle name="Note 3 5 2 4 19 5" xfId="16947"/>
    <cellStyle name="Note 3 5 2 4 2" xfId="1126"/>
    <cellStyle name="Note 3 5 2 4 2 2" xfId="7379"/>
    <cellStyle name="Note 3 5 2 4 2 2 2" xfId="31206"/>
    <cellStyle name="Note 3 5 2 4 2 2 3" xfId="42245"/>
    <cellStyle name="Note 3 5 2 4 2 2 4" xfId="19292"/>
    <cellStyle name="Note 3 5 2 4 2 3" xfId="25107"/>
    <cellStyle name="Note 3 5 2 4 2 4" xfId="24362"/>
    <cellStyle name="Note 3 5 2 4 2 5" xfId="13040"/>
    <cellStyle name="Note 3 5 2 4 20" xfId="5254"/>
    <cellStyle name="Note 3 5 2 4 20 2" xfId="10939"/>
    <cellStyle name="Note 3 5 2 4 20 2 2" xfId="34766"/>
    <cellStyle name="Note 3 5 2 4 20 2 3" xfId="45805"/>
    <cellStyle name="Note 3 5 2 4 20 2 4" xfId="22852"/>
    <cellStyle name="Note 3 5 2 4 20 3" xfId="29131"/>
    <cellStyle name="Note 3 5 2 4 20 4" xfId="40121"/>
    <cellStyle name="Note 3 5 2 4 20 5" xfId="17168"/>
    <cellStyle name="Note 3 5 2 4 21" xfId="5487"/>
    <cellStyle name="Note 3 5 2 4 21 2" xfId="11142"/>
    <cellStyle name="Note 3 5 2 4 21 2 2" xfId="34969"/>
    <cellStyle name="Note 3 5 2 4 21 2 3" xfId="46008"/>
    <cellStyle name="Note 3 5 2 4 21 2 4" xfId="23055"/>
    <cellStyle name="Note 3 5 2 4 21 3" xfId="29358"/>
    <cellStyle name="Note 3 5 2 4 21 4" xfId="40354"/>
    <cellStyle name="Note 3 5 2 4 21 5" xfId="17401"/>
    <cellStyle name="Note 3 5 2 4 22" xfId="5720"/>
    <cellStyle name="Note 3 5 2 4 22 2" xfId="11343"/>
    <cellStyle name="Note 3 5 2 4 22 2 2" xfId="35170"/>
    <cellStyle name="Note 3 5 2 4 22 2 3" xfId="46209"/>
    <cellStyle name="Note 3 5 2 4 22 2 4" xfId="23256"/>
    <cellStyle name="Note 3 5 2 4 22 3" xfId="29584"/>
    <cellStyle name="Note 3 5 2 4 22 4" xfId="40587"/>
    <cellStyle name="Note 3 5 2 4 22 5" xfId="17634"/>
    <cellStyle name="Note 3 5 2 4 23" xfId="5937"/>
    <cellStyle name="Note 3 5 2 4 23 2" xfId="11527"/>
    <cellStyle name="Note 3 5 2 4 23 2 2" xfId="35354"/>
    <cellStyle name="Note 3 5 2 4 23 2 3" xfId="46393"/>
    <cellStyle name="Note 3 5 2 4 23 2 4" xfId="23440"/>
    <cellStyle name="Note 3 5 2 4 23 3" xfId="29795"/>
    <cellStyle name="Note 3 5 2 4 23 4" xfId="40804"/>
    <cellStyle name="Note 3 5 2 4 23 5" xfId="17851"/>
    <cellStyle name="Note 3 5 2 4 24" xfId="6145"/>
    <cellStyle name="Note 3 5 2 4 24 2" xfId="11708"/>
    <cellStyle name="Note 3 5 2 4 24 2 2" xfId="35535"/>
    <cellStyle name="Note 3 5 2 4 24 2 3" xfId="46574"/>
    <cellStyle name="Note 3 5 2 4 24 2 4" xfId="23621"/>
    <cellStyle name="Note 3 5 2 4 24 3" xfId="29996"/>
    <cellStyle name="Note 3 5 2 4 24 4" xfId="41012"/>
    <cellStyle name="Note 3 5 2 4 24 5" xfId="18059"/>
    <cellStyle name="Note 3 5 2 4 25" xfId="6365"/>
    <cellStyle name="Note 3 5 2 4 25 2" xfId="11900"/>
    <cellStyle name="Note 3 5 2 4 25 2 2" xfId="35727"/>
    <cellStyle name="Note 3 5 2 4 25 2 3" xfId="46766"/>
    <cellStyle name="Note 3 5 2 4 25 2 4" xfId="23813"/>
    <cellStyle name="Note 3 5 2 4 25 3" xfId="30209"/>
    <cellStyle name="Note 3 5 2 4 25 4" xfId="41232"/>
    <cellStyle name="Note 3 5 2 4 25 5" xfId="18279"/>
    <cellStyle name="Note 3 5 2 4 26" xfId="6591"/>
    <cellStyle name="Note 3 5 2 4 26 2" xfId="12093"/>
    <cellStyle name="Note 3 5 2 4 26 2 2" xfId="35920"/>
    <cellStyle name="Note 3 5 2 4 26 2 3" xfId="46959"/>
    <cellStyle name="Note 3 5 2 4 26 2 4" xfId="24006"/>
    <cellStyle name="Note 3 5 2 4 26 3" xfId="30426"/>
    <cellStyle name="Note 3 5 2 4 26 4" xfId="41458"/>
    <cellStyle name="Note 3 5 2 4 26 5" xfId="18505"/>
    <cellStyle name="Note 3 5 2 4 27" xfId="721"/>
    <cellStyle name="Note 3 5 2 4 27 2" xfId="7028"/>
    <cellStyle name="Note 3 5 2 4 27 2 2" xfId="30855"/>
    <cellStyle name="Note 3 5 2 4 27 2 3" xfId="41894"/>
    <cellStyle name="Note 3 5 2 4 27 2 4" xfId="18941"/>
    <cellStyle name="Note 3 5 2 4 27 3" xfId="24712"/>
    <cellStyle name="Note 3 5 2 4 27 4" xfId="26532"/>
    <cellStyle name="Note 3 5 2 4 27 5" xfId="12635"/>
    <cellStyle name="Note 3 5 2 4 28" xfId="24478"/>
    <cellStyle name="Note 3 5 2 4 29" xfId="26527"/>
    <cellStyle name="Note 3 5 2 4 3" xfId="1339"/>
    <cellStyle name="Note 3 5 2 4 3 2" xfId="7564"/>
    <cellStyle name="Note 3 5 2 4 3 2 2" xfId="31391"/>
    <cellStyle name="Note 3 5 2 4 3 2 3" xfId="42430"/>
    <cellStyle name="Note 3 5 2 4 3 2 4" xfId="19477"/>
    <cellStyle name="Note 3 5 2 4 3 3" xfId="25314"/>
    <cellStyle name="Note 3 5 2 4 3 4" xfId="36206"/>
    <cellStyle name="Note 3 5 2 4 3 5" xfId="13253"/>
    <cellStyle name="Note 3 5 2 4 30" xfId="12396"/>
    <cellStyle name="Note 3 5 2 4 4" xfId="1571"/>
    <cellStyle name="Note 3 5 2 4 4 2" xfId="7762"/>
    <cellStyle name="Note 3 5 2 4 4 2 2" xfId="31589"/>
    <cellStyle name="Note 3 5 2 4 4 2 3" xfId="42628"/>
    <cellStyle name="Note 3 5 2 4 4 2 4" xfId="19675"/>
    <cellStyle name="Note 3 5 2 4 4 3" xfId="25538"/>
    <cellStyle name="Note 3 5 2 4 4 4" xfId="36438"/>
    <cellStyle name="Note 3 5 2 4 4 5" xfId="13485"/>
    <cellStyle name="Note 3 5 2 4 5" xfId="1782"/>
    <cellStyle name="Note 3 5 2 4 5 2" xfId="7946"/>
    <cellStyle name="Note 3 5 2 4 5 2 2" xfId="31773"/>
    <cellStyle name="Note 3 5 2 4 5 2 3" xfId="42812"/>
    <cellStyle name="Note 3 5 2 4 5 2 4" xfId="19859"/>
    <cellStyle name="Note 3 5 2 4 5 3" xfId="25742"/>
    <cellStyle name="Note 3 5 2 4 5 4" xfId="36649"/>
    <cellStyle name="Note 3 5 2 4 5 5" xfId="13696"/>
    <cellStyle name="Note 3 5 2 4 6" xfId="2013"/>
    <cellStyle name="Note 3 5 2 4 6 2" xfId="8147"/>
    <cellStyle name="Note 3 5 2 4 6 2 2" xfId="31974"/>
    <cellStyle name="Note 3 5 2 4 6 2 3" xfId="43013"/>
    <cellStyle name="Note 3 5 2 4 6 2 4" xfId="20060"/>
    <cellStyle name="Note 3 5 2 4 6 3" xfId="25966"/>
    <cellStyle name="Note 3 5 2 4 6 4" xfId="36880"/>
    <cellStyle name="Note 3 5 2 4 6 5" xfId="13927"/>
    <cellStyle name="Note 3 5 2 4 7" xfId="2238"/>
    <cellStyle name="Note 3 5 2 4 7 2" xfId="8338"/>
    <cellStyle name="Note 3 5 2 4 7 2 2" xfId="32165"/>
    <cellStyle name="Note 3 5 2 4 7 2 3" xfId="43204"/>
    <cellStyle name="Note 3 5 2 4 7 2 4" xfId="20251"/>
    <cellStyle name="Note 3 5 2 4 7 3" xfId="26184"/>
    <cellStyle name="Note 3 5 2 4 7 4" xfId="37105"/>
    <cellStyle name="Note 3 5 2 4 7 5" xfId="14152"/>
    <cellStyle name="Note 3 5 2 4 8" xfId="2452"/>
    <cellStyle name="Note 3 5 2 4 8 2" xfId="8524"/>
    <cellStyle name="Note 3 5 2 4 8 2 2" xfId="32351"/>
    <cellStyle name="Note 3 5 2 4 8 2 3" xfId="43390"/>
    <cellStyle name="Note 3 5 2 4 8 2 4" xfId="20437"/>
    <cellStyle name="Note 3 5 2 4 8 3" xfId="26392"/>
    <cellStyle name="Note 3 5 2 4 8 4" xfId="37319"/>
    <cellStyle name="Note 3 5 2 4 8 5" xfId="14366"/>
    <cellStyle name="Note 3 5 2 4 9" xfId="2670"/>
    <cellStyle name="Note 3 5 2 4 9 2" xfId="8708"/>
    <cellStyle name="Note 3 5 2 4 9 2 2" xfId="32535"/>
    <cellStyle name="Note 3 5 2 4 9 2 3" xfId="43574"/>
    <cellStyle name="Note 3 5 2 4 9 2 4" xfId="20621"/>
    <cellStyle name="Note 3 5 2 4 9 3" xfId="26604"/>
    <cellStyle name="Note 3 5 2 4 9 4" xfId="37537"/>
    <cellStyle name="Note 3 5 2 4 9 5" xfId="14584"/>
    <cellStyle name="Note 3 5 2 5" xfId="1089"/>
    <cellStyle name="Note 3 5 2 5 2" xfId="7342"/>
    <cellStyle name="Note 3 5 2 5 2 2" xfId="31169"/>
    <cellStyle name="Note 3 5 2 5 2 3" xfId="42208"/>
    <cellStyle name="Note 3 5 2 5 2 4" xfId="19255"/>
    <cellStyle name="Note 3 5 2 5 3" xfId="25070"/>
    <cellStyle name="Note 3 5 2 5 4" xfId="24205"/>
    <cellStyle name="Note 3 5 2 5 5" xfId="13003"/>
    <cellStyle name="Note 3 5 2 6" xfId="1302"/>
    <cellStyle name="Note 3 5 2 6 2" xfId="7527"/>
    <cellStyle name="Note 3 5 2 6 2 2" xfId="31354"/>
    <cellStyle name="Note 3 5 2 6 2 3" xfId="42393"/>
    <cellStyle name="Note 3 5 2 6 2 4" xfId="19440"/>
    <cellStyle name="Note 3 5 2 6 3" xfId="25277"/>
    <cellStyle name="Note 3 5 2 6 4" xfId="36169"/>
    <cellStyle name="Note 3 5 2 6 5" xfId="13216"/>
    <cellStyle name="Note 3 5 2 7" xfId="1534"/>
    <cellStyle name="Note 3 5 2 7 2" xfId="7725"/>
    <cellStyle name="Note 3 5 2 7 2 2" xfId="31552"/>
    <cellStyle name="Note 3 5 2 7 2 3" xfId="42591"/>
    <cellStyle name="Note 3 5 2 7 2 4" xfId="19638"/>
    <cellStyle name="Note 3 5 2 7 3" xfId="25501"/>
    <cellStyle name="Note 3 5 2 7 4" xfId="36401"/>
    <cellStyle name="Note 3 5 2 7 5" xfId="13448"/>
    <cellStyle name="Note 3 5 2 8" xfId="1745"/>
    <cellStyle name="Note 3 5 2 8 2" xfId="7909"/>
    <cellStyle name="Note 3 5 2 8 2 2" xfId="31736"/>
    <cellStyle name="Note 3 5 2 8 2 3" xfId="42775"/>
    <cellStyle name="Note 3 5 2 8 2 4" xfId="19822"/>
    <cellStyle name="Note 3 5 2 8 3" xfId="25705"/>
    <cellStyle name="Note 3 5 2 8 4" xfId="36612"/>
    <cellStyle name="Note 3 5 2 8 5" xfId="13659"/>
    <cellStyle name="Note 3 5 2 9" xfId="1976"/>
    <cellStyle name="Note 3 5 2 9 2" xfId="8110"/>
    <cellStyle name="Note 3 5 2 9 2 2" xfId="31937"/>
    <cellStyle name="Note 3 5 2 9 2 3" xfId="42976"/>
    <cellStyle name="Note 3 5 2 9 2 4" xfId="20023"/>
    <cellStyle name="Note 3 5 2 9 3" xfId="25929"/>
    <cellStyle name="Note 3 5 2 9 4" xfId="36843"/>
    <cellStyle name="Note 3 5 2 9 5" xfId="13890"/>
    <cellStyle name="Note 3 5 20" xfId="6523"/>
    <cellStyle name="Note 3 5 20 2" xfId="12029"/>
    <cellStyle name="Note 3 5 20 2 2" xfId="35856"/>
    <cellStyle name="Note 3 5 20 2 3" xfId="46895"/>
    <cellStyle name="Note 3 5 20 2 4" xfId="23942"/>
    <cellStyle name="Note 3 5 20 3" xfId="30359"/>
    <cellStyle name="Note 3 5 20 4" xfId="41390"/>
    <cellStyle name="Note 3 5 20 5" xfId="18437"/>
    <cellStyle name="Note 3 5 21" xfId="6769"/>
    <cellStyle name="Note 3 5 21 2" xfId="12240"/>
    <cellStyle name="Note 3 5 21 2 2" xfId="36067"/>
    <cellStyle name="Note 3 5 21 2 3" xfId="47106"/>
    <cellStyle name="Note 3 5 21 2 4" xfId="24153"/>
    <cellStyle name="Note 3 5 21 3" xfId="30597"/>
    <cellStyle name="Note 3 5 21 4" xfId="41636"/>
    <cellStyle name="Note 3 5 21 5" xfId="18683"/>
    <cellStyle name="Note 3 5 22" xfId="648"/>
    <cellStyle name="Note 3 5 22 2" xfId="6955"/>
    <cellStyle name="Note 3 5 22 2 2" xfId="30782"/>
    <cellStyle name="Note 3 5 22 2 3" xfId="41821"/>
    <cellStyle name="Note 3 5 22 2 4" xfId="18868"/>
    <cellStyle name="Note 3 5 22 3" xfId="24639"/>
    <cellStyle name="Note 3 5 22 4" xfId="30548"/>
    <cellStyle name="Note 3 5 22 5" xfId="12562"/>
    <cellStyle name="Note 3 5 23" xfId="24400"/>
    <cellStyle name="Note 3 5 24" xfId="25011"/>
    <cellStyle name="Note 3 5 25" xfId="12319"/>
    <cellStyle name="Note 3 5 3" xfId="571"/>
    <cellStyle name="Note 3 5 3 10" xfId="2965"/>
    <cellStyle name="Note 3 5 3 10 2" xfId="8959"/>
    <cellStyle name="Note 3 5 3 10 2 2" xfId="32786"/>
    <cellStyle name="Note 3 5 3 10 2 3" xfId="43825"/>
    <cellStyle name="Note 3 5 3 10 2 4" xfId="20872"/>
    <cellStyle name="Note 3 5 3 10 3" xfId="26890"/>
    <cellStyle name="Note 3 5 3 10 4" xfId="37832"/>
    <cellStyle name="Note 3 5 3 10 5" xfId="14879"/>
    <cellStyle name="Note 3 5 3 11" xfId="3233"/>
    <cellStyle name="Note 3 5 3 11 2" xfId="9188"/>
    <cellStyle name="Note 3 5 3 11 2 2" xfId="33015"/>
    <cellStyle name="Note 3 5 3 11 2 3" xfId="44054"/>
    <cellStyle name="Note 3 5 3 11 2 4" xfId="21101"/>
    <cellStyle name="Note 3 5 3 11 3" xfId="27155"/>
    <cellStyle name="Note 3 5 3 11 4" xfId="38100"/>
    <cellStyle name="Note 3 5 3 11 5" xfId="15147"/>
    <cellStyle name="Note 3 5 3 12" xfId="3477"/>
    <cellStyle name="Note 3 5 3 12 2" xfId="9400"/>
    <cellStyle name="Note 3 5 3 12 2 2" xfId="33227"/>
    <cellStyle name="Note 3 5 3 12 2 3" xfId="44266"/>
    <cellStyle name="Note 3 5 3 12 2 4" xfId="21313"/>
    <cellStyle name="Note 3 5 3 12 3" xfId="27394"/>
    <cellStyle name="Note 3 5 3 12 4" xfId="38344"/>
    <cellStyle name="Note 3 5 3 12 5" xfId="15391"/>
    <cellStyle name="Note 3 5 3 13" xfId="3722"/>
    <cellStyle name="Note 3 5 3 13 2" xfId="9613"/>
    <cellStyle name="Note 3 5 3 13 2 2" xfId="33440"/>
    <cellStyle name="Note 3 5 3 13 2 3" xfId="44479"/>
    <cellStyle name="Note 3 5 3 13 2 4" xfId="21526"/>
    <cellStyle name="Note 3 5 3 13 3" xfId="27635"/>
    <cellStyle name="Note 3 5 3 13 4" xfId="38589"/>
    <cellStyle name="Note 3 5 3 13 5" xfId="15636"/>
    <cellStyle name="Note 3 5 3 14" xfId="3970"/>
    <cellStyle name="Note 3 5 3 14 2" xfId="9827"/>
    <cellStyle name="Note 3 5 3 14 2 2" xfId="33654"/>
    <cellStyle name="Note 3 5 3 14 2 3" xfId="44693"/>
    <cellStyle name="Note 3 5 3 14 2 4" xfId="21740"/>
    <cellStyle name="Note 3 5 3 14 3" xfId="27878"/>
    <cellStyle name="Note 3 5 3 14 4" xfId="38837"/>
    <cellStyle name="Note 3 5 3 14 5" xfId="15884"/>
    <cellStyle name="Note 3 5 3 15" xfId="4214"/>
    <cellStyle name="Note 3 5 3 15 2" xfId="10038"/>
    <cellStyle name="Note 3 5 3 15 2 2" xfId="33865"/>
    <cellStyle name="Note 3 5 3 15 2 3" xfId="44904"/>
    <cellStyle name="Note 3 5 3 15 2 4" xfId="21951"/>
    <cellStyle name="Note 3 5 3 15 3" xfId="28117"/>
    <cellStyle name="Note 3 5 3 15 4" xfId="39081"/>
    <cellStyle name="Note 3 5 3 15 5" xfId="16128"/>
    <cellStyle name="Note 3 5 3 16" xfId="4456"/>
    <cellStyle name="Note 3 5 3 16 2" xfId="10248"/>
    <cellStyle name="Note 3 5 3 16 2 2" xfId="34075"/>
    <cellStyle name="Note 3 5 3 16 2 3" xfId="45114"/>
    <cellStyle name="Note 3 5 3 16 2 4" xfId="22161"/>
    <cellStyle name="Note 3 5 3 16 3" xfId="28354"/>
    <cellStyle name="Note 3 5 3 16 4" xfId="39323"/>
    <cellStyle name="Note 3 5 3 16 5" xfId="16370"/>
    <cellStyle name="Note 3 5 3 17" xfId="4677"/>
    <cellStyle name="Note 3 5 3 17 2" xfId="10435"/>
    <cellStyle name="Note 3 5 3 17 2 2" xfId="34262"/>
    <cellStyle name="Note 3 5 3 17 2 3" xfId="45301"/>
    <cellStyle name="Note 3 5 3 17 2 4" xfId="22348"/>
    <cellStyle name="Note 3 5 3 17 3" xfId="28569"/>
    <cellStyle name="Note 3 5 3 17 4" xfId="39544"/>
    <cellStyle name="Note 3 5 3 17 5" xfId="16591"/>
    <cellStyle name="Note 3 5 3 18" xfId="4887"/>
    <cellStyle name="Note 3 5 3 18 2" xfId="10618"/>
    <cellStyle name="Note 3 5 3 18 2 2" xfId="34445"/>
    <cellStyle name="Note 3 5 3 18 2 3" xfId="45484"/>
    <cellStyle name="Note 3 5 3 18 2 4" xfId="22531"/>
    <cellStyle name="Note 3 5 3 18 3" xfId="28773"/>
    <cellStyle name="Note 3 5 3 18 4" xfId="39754"/>
    <cellStyle name="Note 3 5 3 18 5" xfId="16801"/>
    <cellStyle name="Note 3 5 3 19" xfId="5122"/>
    <cellStyle name="Note 3 5 3 19 2" xfId="10823"/>
    <cellStyle name="Note 3 5 3 19 2 2" xfId="34650"/>
    <cellStyle name="Note 3 5 3 19 2 3" xfId="45689"/>
    <cellStyle name="Note 3 5 3 19 2 4" xfId="22736"/>
    <cellStyle name="Note 3 5 3 19 3" xfId="29003"/>
    <cellStyle name="Note 3 5 3 19 4" xfId="39989"/>
    <cellStyle name="Note 3 5 3 19 5" xfId="17036"/>
    <cellStyle name="Note 3 5 3 2" xfId="1215"/>
    <cellStyle name="Note 3 5 3 2 2" xfId="7450"/>
    <cellStyle name="Note 3 5 3 2 2 2" xfId="31277"/>
    <cellStyle name="Note 3 5 3 2 2 3" xfId="42316"/>
    <cellStyle name="Note 3 5 3 2 2 4" xfId="19363"/>
    <cellStyle name="Note 3 5 3 2 3" xfId="25192"/>
    <cellStyle name="Note 3 5 3 2 4" xfId="24246"/>
    <cellStyle name="Note 3 5 3 2 5" xfId="13129"/>
    <cellStyle name="Note 3 5 3 20" xfId="5343"/>
    <cellStyle name="Note 3 5 3 20 2" xfId="11010"/>
    <cellStyle name="Note 3 5 3 20 2 2" xfId="34837"/>
    <cellStyle name="Note 3 5 3 20 2 3" xfId="45876"/>
    <cellStyle name="Note 3 5 3 20 2 4" xfId="22923"/>
    <cellStyle name="Note 3 5 3 20 3" xfId="29216"/>
    <cellStyle name="Note 3 5 3 20 4" xfId="40210"/>
    <cellStyle name="Note 3 5 3 20 5" xfId="17257"/>
    <cellStyle name="Note 3 5 3 21" xfId="5576"/>
    <cellStyle name="Note 3 5 3 21 2" xfId="11213"/>
    <cellStyle name="Note 3 5 3 21 2 2" xfId="35040"/>
    <cellStyle name="Note 3 5 3 21 2 3" xfId="46079"/>
    <cellStyle name="Note 3 5 3 21 2 4" xfId="23126"/>
    <cellStyle name="Note 3 5 3 21 3" xfId="29443"/>
    <cellStyle name="Note 3 5 3 21 4" xfId="40443"/>
    <cellStyle name="Note 3 5 3 21 5" xfId="17490"/>
    <cellStyle name="Note 3 5 3 22" xfId="5809"/>
    <cellStyle name="Note 3 5 3 22 2" xfId="11414"/>
    <cellStyle name="Note 3 5 3 22 2 2" xfId="35241"/>
    <cellStyle name="Note 3 5 3 22 2 3" xfId="46280"/>
    <cellStyle name="Note 3 5 3 22 2 4" xfId="23327"/>
    <cellStyle name="Note 3 5 3 22 3" xfId="29669"/>
    <cellStyle name="Note 3 5 3 22 4" xfId="40676"/>
    <cellStyle name="Note 3 5 3 22 5" xfId="17723"/>
    <cellStyle name="Note 3 5 3 23" xfId="6026"/>
    <cellStyle name="Note 3 5 3 23 2" xfId="11598"/>
    <cellStyle name="Note 3 5 3 23 2 2" xfId="35425"/>
    <cellStyle name="Note 3 5 3 23 2 3" xfId="46464"/>
    <cellStyle name="Note 3 5 3 23 2 4" xfId="23511"/>
    <cellStyle name="Note 3 5 3 23 3" xfId="29879"/>
    <cellStyle name="Note 3 5 3 23 4" xfId="40893"/>
    <cellStyle name="Note 3 5 3 23 5" xfId="17940"/>
    <cellStyle name="Note 3 5 3 24" xfId="6234"/>
    <cellStyle name="Note 3 5 3 24 2" xfId="11779"/>
    <cellStyle name="Note 3 5 3 24 2 2" xfId="35606"/>
    <cellStyle name="Note 3 5 3 24 2 3" xfId="46645"/>
    <cellStyle name="Note 3 5 3 24 2 4" xfId="23692"/>
    <cellStyle name="Note 3 5 3 24 3" xfId="30080"/>
    <cellStyle name="Note 3 5 3 24 4" xfId="41101"/>
    <cellStyle name="Note 3 5 3 24 5" xfId="18148"/>
    <cellStyle name="Note 3 5 3 25" xfId="6454"/>
    <cellStyle name="Note 3 5 3 25 2" xfId="11971"/>
    <cellStyle name="Note 3 5 3 25 2 2" xfId="35798"/>
    <cellStyle name="Note 3 5 3 25 2 3" xfId="46837"/>
    <cellStyle name="Note 3 5 3 25 2 4" xfId="23884"/>
    <cellStyle name="Note 3 5 3 25 3" xfId="30293"/>
    <cellStyle name="Note 3 5 3 25 4" xfId="41321"/>
    <cellStyle name="Note 3 5 3 25 5" xfId="18368"/>
    <cellStyle name="Note 3 5 3 26" xfId="6680"/>
    <cellStyle name="Note 3 5 3 26 2" xfId="12164"/>
    <cellStyle name="Note 3 5 3 26 2 2" xfId="35991"/>
    <cellStyle name="Note 3 5 3 26 2 3" xfId="47030"/>
    <cellStyle name="Note 3 5 3 26 2 4" xfId="24077"/>
    <cellStyle name="Note 3 5 3 26 3" xfId="30510"/>
    <cellStyle name="Note 3 5 3 26 4" xfId="41547"/>
    <cellStyle name="Note 3 5 3 26 5" xfId="18594"/>
    <cellStyle name="Note 3 5 3 27" xfId="792"/>
    <cellStyle name="Note 3 5 3 27 2" xfId="7099"/>
    <cellStyle name="Note 3 5 3 27 2 2" xfId="30926"/>
    <cellStyle name="Note 3 5 3 27 2 3" xfId="41965"/>
    <cellStyle name="Note 3 5 3 27 2 4" xfId="19012"/>
    <cellStyle name="Note 3 5 3 27 3" xfId="24783"/>
    <cellStyle name="Note 3 5 3 27 4" xfId="24989"/>
    <cellStyle name="Note 3 5 3 27 5" xfId="12706"/>
    <cellStyle name="Note 3 5 3 28" xfId="6882"/>
    <cellStyle name="Note 3 5 3 28 2" xfId="30709"/>
    <cellStyle name="Note 3 5 3 28 3" xfId="41748"/>
    <cellStyle name="Note 3 5 3 28 4" xfId="18795"/>
    <cellStyle name="Note 3 5 3 29" xfId="24563"/>
    <cellStyle name="Note 3 5 3 3" xfId="1428"/>
    <cellStyle name="Note 3 5 3 3 2" xfId="7635"/>
    <cellStyle name="Note 3 5 3 3 2 2" xfId="31462"/>
    <cellStyle name="Note 3 5 3 3 2 3" xfId="42501"/>
    <cellStyle name="Note 3 5 3 3 2 4" xfId="19548"/>
    <cellStyle name="Note 3 5 3 3 3" xfId="25398"/>
    <cellStyle name="Note 3 5 3 3 4" xfId="36295"/>
    <cellStyle name="Note 3 5 3 3 5" xfId="13342"/>
    <cellStyle name="Note 3 5 3 30" xfId="26476"/>
    <cellStyle name="Note 3 5 3 31" xfId="12485"/>
    <cellStyle name="Note 3 5 3 4" xfId="1660"/>
    <cellStyle name="Note 3 5 3 4 2" xfId="7833"/>
    <cellStyle name="Note 3 5 3 4 2 2" xfId="31660"/>
    <cellStyle name="Note 3 5 3 4 2 3" xfId="42699"/>
    <cellStyle name="Note 3 5 3 4 2 4" xfId="19746"/>
    <cellStyle name="Note 3 5 3 4 3" xfId="25622"/>
    <cellStyle name="Note 3 5 3 4 4" xfId="36527"/>
    <cellStyle name="Note 3 5 3 4 5" xfId="13574"/>
    <cellStyle name="Note 3 5 3 5" xfId="1871"/>
    <cellStyle name="Note 3 5 3 5 2" xfId="8017"/>
    <cellStyle name="Note 3 5 3 5 2 2" xfId="31844"/>
    <cellStyle name="Note 3 5 3 5 2 3" xfId="42883"/>
    <cellStyle name="Note 3 5 3 5 2 4" xfId="19930"/>
    <cellStyle name="Note 3 5 3 5 3" xfId="25826"/>
    <cellStyle name="Note 3 5 3 5 4" xfId="36738"/>
    <cellStyle name="Note 3 5 3 5 5" xfId="13785"/>
    <cellStyle name="Note 3 5 3 6" xfId="2102"/>
    <cellStyle name="Note 3 5 3 6 2" xfId="8218"/>
    <cellStyle name="Note 3 5 3 6 2 2" xfId="32045"/>
    <cellStyle name="Note 3 5 3 6 2 3" xfId="43084"/>
    <cellStyle name="Note 3 5 3 6 2 4" xfId="20131"/>
    <cellStyle name="Note 3 5 3 6 3" xfId="26051"/>
    <cellStyle name="Note 3 5 3 6 4" xfId="36969"/>
    <cellStyle name="Note 3 5 3 6 5" xfId="14016"/>
    <cellStyle name="Note 3 5 3 7" xfId="2327"/>
    <cellStyle name="Note 3 5 3 7 2" xfId="8409"/>
    <cellStyle name="Note 3 5 3 7 2 2" xfId="32236"/>
    <cellStyle name="Note 3 5 3 7 2 3" xfId="43275"/>
    <cellStyle name="Note 3 5 3 7 2 4" xfId="20322"/>
    <cellStyle name="Note 3 5 3 7 3" xfId="26268"/>
    <cellStyle name="Note 3 5 3 7 4" xfId="37194"/>
    <cellStyle name="Note 3 5 3 7 5" xfId="14241"/>
    <cellStyle name="Note 3 5 3 8" xfId="2541"/>
    <cellStyle name="Note 3 5 3 8 2" xfId="8595"/>
    <cellStyle name="Note 3 5 3 8 2 2" xfId="32422"/>
    <cellStyle name="Note 3 5 3 8 2 3" xfId="43461"/>
    <cellStyle name="Note 3 5 3 8 2 4" xfId="20508"/>
    <cellStyle name="Note 3 5 3 8 3" xfId="26477"/>
    <cellStyle name="Note 3 5 3 8 4" xfId="37408"/>
    <cellStyle name="Note 3 5 3 8 5" xfId="14455"/>
    <cellStyle name="Note 3 5 3 9" xfId="2759"/>
    <cellStyle name="Note 3 5 3 9 2" xfId="8779"/>
    <cellStyle name="Note 3 5 3 9 2 2" xfId="32606"/>
    <cellStyle name="Note 3 5 3 9 2 3" xfId="43645"/>
    <cellStyle name="Note 3 5 3 9 2 4" xfId="20692"/>
    <cellStyle name="Note 3 5 3 9 3" xfId="26689"/>
    <cellStyle name="Note 3 5 3 9 4" xfId="37626"/>
    <cellStyle name="Note 3 5 3 9 5" xfId="14673"/>
    <cellStyle name="Note 3 5 4" xfId="1260"/>
    <cellStyle name="Note 3 5 4 2" xfId="7490"/>
    <cellStyle name="Note 3 5 4 2 2" xfId="31317"/>
    <cellStyle name="Note 3 5 4 2 3" xfId="42356"/>
    <cellStyle name="Note 3 5 4 2 4" xfId="19403"/>
    <cellStyle name="Note 3 5 4 3" xfId="25236"/>
    <cellStyle name="Note 3 5 4 4" xfId="36127"/>
    <cellStyle name="Note 3 5 4 5" xfId="13174"/>
    <cellStyle name="Note 3 5 5" xfId="1704"/>
    <cellStyle name="Note 3 5 5 2" xfId="7872"/>
    <cellStyle name="Note 3 5 5 2 2" xfId="31699"/>
    <cellStyle name="Note 3 5 5 2 3" xfId="42738"/>
    <cellStyle name="Note 3 5 5 2 4" xfId="19785"/>
    <cellStyle name="Note 3 5 5 3" xfId="25665"/>
    <cellStyle name="Note 3 5 5 4" xfId="36571"/>
    <cellStyle name="Note 3 5 5 5" xfId="13618"/>
    <cellStyle name="Note 3 5 6" xfId="1935"/>
    <cellStyle name="Note 3 5 6 2" xfId="8073"/>
    <cellStyle name="Note 3 5 6 2 2" xfId="31900"/>
    <cellStyle name="Note 3 5 6 2 3" xfId="42939"/>
    <cellStyle name="Note 3 5 6 2 4" xfId="19986"/>
    <cellStyle name="Note 3 5 6 3" xfId="25889"/>
    <cellStyle name="Note 3 5 6 4" xfId="36802"/>
    <cellStyle name="Note 3 5 6 5" xfId="13849"/>
    <cellStyle name="Note 3 5 7" xfId="2374"/>
    <cellStyle name="Note 3 5 7 2" xfId="8451"/>
    <cellStyle name="Note 3 5 7 2 2" xfId="32278"/>
    <cellStyle name="Note 3 5 7 2 3" xfId="43317"/>
    <cellStyle name="Note 3 5 7 2 4" xfId="20364"/>
    <cellStyle name="Note 3 5 7 3" xfId="26314"/>
    <cellStyle name="Note 3 5 7 4" xfId="37241"/>
    <cellStyle name="Note 3 5 7 5" xfId="14288"/>
    <cellStyle name="Note 3 5 8" xfId="992"/>
    <cellStyle name="Note 3 5 8 2" xfId="7269"/>
    <cellStyle name="Note 3 5 8 2 2" xfId="31096"/>
    <cellStyle name="Note 3 5 8 2 3" xfId="42135"/>
    <cellStyle name="Note 3 5 8 2 4" xfId="19182"/>
    <cellStyle name="Note 3 5 8 3" xfId="24977"/>
    <cellStyle name="Note 3 5 8 4" xfId="27663"/>
    <cellStyle name="Note 3 5 8 5" xfId="12906"/>
    <cellStyle name="Note 3 5 9" xfId="3066"/>
    <cellStyle name="Note 3 5 9 2" xfId="9044"/>
    <cellStyle name="Note 3 5 9 2 2" xfId="32871"/>
    <cellStyle name="Note 3 5 9 2 3" xfId="43910"/>
    <cellStyle name="Note 3 5 9 2 4" xfId="20957"/>
    <cellStyle name="Note 3 5 9 3" xfId="26990"/>
    <cellStyle name="Note 3 5 9 4" xfId="37933"/>
    <cellStyle name="Note 3 5 9 5" xfId="14980"/>
    <cellStyle name="Note 3 6" xfId="401"/>
    <cellStyle name="Note 3 6 10" xfId="3307"/>
    <cellStyle name="Note 3 6 10 2" xfId="9253"/>
    <cellStyle name="Note 3 6 10 2 2" xfId="33080"/>
    <cellStyle name="Note 3 6 10 2 3" xfId="44119"/>
    <cellStyle name="Note 3 6 10 2 4" xfId="21166"/>
    <cellStyle name="Note 3 6 10 3" xfId="27228"/>
    <cellStyle name="Note 3 6 10 4" xfId="38174"/>
    <cellStyle name="Note 3 6 10 5" xfId="15221"/>
    <cellStyle name="Note 3 6 11" xfId="3554"/>
    <cellStyle name="Note 3 6 11 2" xfId="9468"/>
    <cellStyle name="Note 3 6 11 2 2" xfId="33295"/>
    <cellStyle name="Note 3 6 11 2 3" xfId="44334"/>
    <cellStyle name="Note 3 6 11 2 4" xfId="21381"/>
    <cellStyle name="Note 3 6 11 3" xfId="27470"/>
    <cellStyle name="Note 3 6 11 4" xfId="38421"/>
    <cellStyle name="Note 3 6 11 5" xfId="15468"/>
    <cellStyle name="Note 3 6 12" xfId="3801"/>
    <cellStyle name="Note 3 6 12 2" xfId="9682"/>
    <cellStyle name="Note 3 6 12 2 2" xfId="33509"/>
    <cellStyle name="Note 3 6 12 2 3" xfId="44548"/>
    <cellStyle name="Note 3 6 12 2 4" xfId="21595"/>
    <cellStyle name="Note 3 6 12 3" xfId="27713"/>
    <cellStyle name="Note 3 6 12 4" xfId="38668"/>
    <cellStyle name="Note 3 6 12 5" xfId="15715"/>
    <cellStyle name="Note 3 6 13" xfId="4045"/>
    <cellStyle name="Note 3 6 13 2" xfId="9893"/>
    <cellStyle name="Note 3 6 13 2 2" xfId="33720"/>
    <cellStyle name="Note 3 6 13 2 3" xfId="44759"/>
    <cellStyle name="Note 3 6 13 2 4" xfId="21806"/>
    <cellStyle name="Note 3 6 13 3" xfId="27952"/>
    <cellStyle name="Note 3 6 13 4" xfId="38912"/>
    <cellStyle name="Note 3 6 13 5" xfId="15959"/>
    <cellStyle name="Note 3 6 14" xfId="4288"/>
    <cellStyle name="Note 3 6 14 2" xfId="10103"/>
    <cellStyle name="Note 3 6 14 2 2" xfId="33930"/>
    <cellStyle name="Note 3 6 14 2 3" xfId="44969"/>
    <cellStyle name="Note 3 6 14 2 4" xfId="22016"/>
    <cellStyle name="Note 3 6 14 3" xfId="28190"/>
    <cellStyle name="Note 3 6 14 4" xfId="39155"/>
    <cellStyle name="Note 3 6 14 5" xfId="16202"/>
    <cellStyle name="Note 3 6 15" xfId="4718"/>
    <cellStyle name="Note 3 6 15 2" xfId="10472"/>
    <cellStyle name="Note 3 6 15 2 2" xfId="34299"/>
    <cellStyle name="Note 3 6 15 2 3" xfId="45338"/>
    <cellStyle name="Note 3 6 15 2 4" xfId="22385"/>
    <cellStyle name="Note 3 6 15 3" xfId="28609"/>
    <cellStyle name="Note 3 6 15 4" xfId="39585"/>
    <cellStyle name="Note 3 6 15 5" xfId="16632"/>
    <cellStyle name="Note 3 6 16" xfId="4953"/>
    <cellStyle name="Note 3 6 16 2" xfId="10677"/>
    <cellStyle name="Note 3 6 16 2 2" xfId="34504"/>
    <cellStyle name="Note 3 6 16 2 3" xfId="45543"/>
    <cellStyle name="Note 3 6 16 2 4" xfId="22590"/>
    <cellStyle name="Note 3 6 16 3" xfId="28838"/>
    <cellStyle name="Note 3 6 16 4" xfId="39820"/>
    <cellStyle name="Note 3 6 16 5" xfId="16867"/>
    <cellStyle name="Note 3 6 17" xfId="5406"/>
    <cellStyle name="Note 3 6 17 2" xfId="11067"/>
    <cellStyle name="Note 3 6 17 2 2" xfId="34894"/>
    <cellStyle name="Note 3 6 17 2 3" xfId="45933"/>
    <cellStyle name="Note 3 6 17 2 4" xfId="22980"/>
    <cellStyle name="Note 3 6 17 3" xfId="29278"/>
    <cellStyle name="Note 3 6 17 4" xfId="40273"/>
    <cellStyle name="Note 3 6 17 5" xfId="17320"/>
    <cellStyle name="Note 3 6 18" xfId="5641"/>
    <cellStyle name="Note 3 6 18 2" xfId="11269"/>
    <cellStyle name="Note 3 6 18 2 2" xfId="35096"/>
    <cellStyle name="Note 3 6 18 2 3" xfId="46135"/>
    <cellStyle name="Note 3 6 18 2 4" xfId="23182"/>
    <cellStyle name="Note 3 6 18 3" xfId="29506"/>
    <cellStyle name="Note 3 6 18 4" xfId="40508"/>
    <cellStyle name="Note 3 6 18 5" xfId="17555"/>
    <cellStyle name="Note 3 6 19" xfId="6286"/>
    <cellStyle name="Note 3 6 19 2" xfId="11826"/>
    <cellStyle name="Note 3 6 19 2 2" xfId="35653"/>
    <cellStyle name="Note 3 6 19 2 3" xfId="46692"/>
    <cellStyle name="Note 3 6 19 2 4" xfId="23739"/>
    <cellStyle name="Note 3 6 19 3" xfId="30131"/>
    <cellStyle name="Note 3 6 19 4" xfId="41153"/>
    <cellStyle name="Note 3 6 19 5" xfId="18200"/>
    <cellStyle name="Note 3 6 2" xfId="443"/>
    <cellStyle name="Note 3 6 2 10" xfId="2199"/>
    <cellStyle name="Note 3 6 2 10 2" xfId="8300"/>
    <cellStyle name="Note 3 6 2 10 2 2" xfId="32127"/>
    <cellStyle name="Note 3 6 2 10 2 3" xfId="43166"/>
    <cellStyle name="Note 3 6 2 10 2 4" xfId="20213"/>
    <cellStyle name="Note 3 6 2 10 3" xfId="26145"/>
    <cellStyle name="Note 3 6 2 10 4" xfId="37066"/>
    <cellStyle name="Note 3 6 2 10 5" xfId="14113"/>
    <cellStyle name="Note 3 6 2 11" xfId="2413"/>
    <cellStyle name="Note 3 6 2 11 2" xfId="8486"/>
    <cellStyle name="Note 3 6 2 11 2 2" xfId="32313"/>
    <cellStyle name="Note 3 6 2 11 2 3" xfId="43352"/>
    <cellStyle name="Note 3 6 2 11 2 4" xfId="20399"/>
    <cellStyle name="Note 3 6 2 11 3" xfId="26353"/>
    <cellStyle name="Note 3 6 2 11 4" xfId="37280"/>
    <cellStyle name="Note 3 6 2 11 5" xfId="14327"/>
    <cellStyle name="Note 3 6 2 12" xfId="2636"/>
    <cellStyle name="Note 3 6 2 12 2" xfId="8676"/>
    <cellStyle name="Note 3 6 2 12 2 2" xfId="32503"/>
    <cellStyle name="Note 3 6 2 12 2 3" xfId="43542"/>
    <cellStyle name="Note 3 6 2 12 2 4" xfId="20589"/>
    <cellStyle name="Note 3 6 2 12 3" xfId="26571"/>
    <cellStyle name="Note 3 6 2 12 4" xfId="37503"/>
    <cellStyle name="Note 3 6 2 12 5" xfId="14550"/>
    <cellStyle name="Note 3 6 2 13" xfId="2837"/>
    <cellStyle name="Note 3 6 2 13 2" xfId="8850"/>
    <cellStyle name="Note 3 6 2 13 2 2" xfId="32677"/>
    <cellStyle name="Note 3 6 2 13 2 3" xfId="43716"/>
    <cellStyle name="Note 3 6 2 13 2 4" xfId="20763"/>
    <cellStyle name="Note 3 6 2 13 3" xfId="26766"/>
    <cellStyle name="Note 3 6 2 13 4" xfId="37704"/>
    <cellStyle name="Note 3 6 2 13 5" xfId="14751"/>
    <cellStyle name="Note 3 6 2 14" xfId="3105"/>
    <cellStyle name="Note 3 6 2 14 2" xfId="9079"/>
    <cellStyle name="Note 3 6 2 14 2 2" xfId="32906"/>
    <cellStyle name="Note 3 6 2 14 2 3" xfId="43945"/>
    <cellStyle name="Note 3 6 2 14 2 4" xfId="20992"/>
    <cellStyle name="Note 3 6 2 14 3" xfId="27029"/>
    <cellStyle name="Note 3 6 2 14 4" xfId="37972"/>
    <cellStyle name="Note 3 6 2 14 5" xfId="15019"/>
    <cellStyle name="Note 3 6 2 15" xfId="3349"/>
    <cellStyle name="Note 3 6 2 15 2" xfId="9291"/>
    <cellStyle name="Note 3 6 2 15 2 2" xfId="33118"/>
    <cellStyle name="Note 3 6 2 15 2 3" xfId="44157"/>
    <cellStyle name="Note 3 6 2 15 2 4" xfId="21204"/>
    <cellStyle name="Note 3 6 2 15 3" xfId="27270"/>
    <cellStyle name="Note 3 6 2 15 4" xfId="38216"/>
    <cellStyle name="Note 3 6 2 15 5" xfId="15263"/>
    <cellStyle name="Note 3 6 2 16" xfId="3594"/>
    <cellStyle name="Note 3 6 2 16 2" xfId="9504"/>
    <cellStyle name="Note 3 6 2 16 2 2" xfId="33331"/>
    <cellStyle name="Note 3 6 2 16 2 3" xfId="44370"/>
    <cellStyle name="Note 3 6 2 16 2 4" xfId="21417"/>
    <cellStyle name="Note 3 6 2 16 3" xfId="27510"/>
    <cellStyle name="Note 3 6 2 16 4" xfId="38461"/>
    <cellStyle name="Note 3 6 2 16 5" xfId="15508"/>
    <cellStyle name="Note 3 6 2 17" xfId="3842"/>
    <cellStyle name="Note 3 6 2 17 2" xfId="9718"/>
    <cellStyle name="Note 3 6 2 17 2 2" xfId="33545"/>
    <cellStyle name="Note 3 6 2 17 2 3" xfId="44584"/>
    <cellStyle name="Note 3 6 2 17 2 4" xfId="21631"/>
    <cellStyle name="Note 3 6 2 17 3" xfId="27754"/>
    <cellStyle name="Note 3 6 2 17 4" xfId="38709"/>
    <cellStyle name="Note 3 6 2 17 5" xfId="15756"/>
    <cellStyle name="Note 3 6 2 18" xfId="4086"/>
    <cellStyle name="Note 3 6 2 18 2" xfId="9929"/>
    <cellStyle name="Note 3 6 2 18 2 2" xfId="33756"/>
    <cellStyle name="Note 3 6 2 18 2 3" xfId="44795"/>
    <cellStyle name="Note 3 6 2 18 2 4" xfId="21842"/>
    <cellStyle name="Note 3 6 2 18 3" xfId="27993"/>
    <cellStyle name="Note 3 6 2 18 4" xfId="38953"/>
    <cellStyle name="Note 3 6 2 18 5" xfId="16000"/>
    <cellStyle name="Note 3 6 2 19" xfId="4328"/>
    <cellStyle name="Note 3 6 2 19 2" xfId="10139"/>
    <cellStyle name="Note 3 6 2 19 2 2" xfId="33966"/>
    <cellStyle name="Note 3 6 2 19 2 3" xfId="45005"/>
    <cellStyle name="Note 3 6 2 19 2 4" xfId="22052"/>
    <cellStyle name="Note 3 6 2 19 3" xfId="28230"/>
    <cellStyle name="Note 3 6 2 19 4" xfId="39195"/>
    <cellStyle name="Note 3 6 2 19 5" xfId="16242"/>
    <cellStyle name="Note 3 6 2 2" xfId="564"/>
    <cellStyle name="Note 3 6 2 2 10" xfId="2958"/>
    <cellStyle name="Note 3 6 2 2 10 2" xfId="8954"/>
    <cellStyle name="Note 3 6 2 2 10 2 2" xfId="32781"/>
    <cellStyle name="Note 3 6 2 2 10 2 3" xfId="43820"/>
    <cellStyle name="Note 3 6 2 2 10 2 4" xfId="20867"/>
    <cellStyle name="Note 3 6 2 2 10 3" xfId="26883"/>
    <cellStyle name="Note 3 6 2 2 10 4" xfId="37825"/>
    <cellStyle name="Note 3 6 2 2 10 5" xfId="14872"/>
    <cellStyle name="Note 3 6 2 2 11" xfId="3226"/>
    <cellStyle name="Note 3 6 2 2 11 2" xfId="9183"/>
    <cellStyle name="Note 3 6 2 2 11 2 2" xfId="33010"/>
    <cellStyle name="Note 3 6 2 2 11 2 3" xfId="44049"/>
    <cellStyle name="Note 3 6 2 2 11 2 4" xfId="21096"/>
    <cellStyle name="Note 3 6 2 2 11 3" xfId="27148"/>
    <cellStyle name="Note 3 6 2 2 11 4" xfId="38093"/>
    <cellStyle name="Note 3 6 2 2 11 5" xfId="15140"/>
    <cellStyle name="Note 3 6 2 2 12" xfId="3470"/>
    <cellStyle name="Note 3 6 2 2 12 2" xfId="9395"/>
    <cellStyle name="Note 3 6 2 2 12 2 2" xfId="33222"/>
    <cellStyle name="Note 3 6 2 2 12 2 3" xfId="44261"/>
    <cellStyle name="Note 3 6 2 2 12 2 4" xfId="21308"/>
    <cellStyle name="Note 3 6 2 2 12 3" xfId="27387"/>
    <cellStyle name="Note 3 6 2 2 12 4" xfId="38337"/>
    <cellStyle name="Note 3 6 2 2 12 5" xfId="15384"/>
    <cellStyle name="Note 3 6 2 2 13" xfId="3715"/>
    <cellStyle name="Note 3 6 2 2 13 2" xfId="9608"/>
    <cellStyle name="Note 3 6 2 2 13 2 2" xfId="33435"/>
    <cellStyle name="Note 3 6 2 2 13 2 3" xfId="44474"/>
    <cellStyle name="Note 3 6 2 2 13 2 4" xfId="21521"/>
    <cellStyle name="Note 3 6 2 2 13 3" xfId="27628"/>
    <cellStyle name="Note 3 6 2 2 13 4" xfId="38582"/>
    <cellStyle name="Note 3 6 2 2 13 5" xfId="15629"/>
    <cellStyle name="Note 3 6 2 2 14" xfId="3963"/>
    <cellStyle name="Note 3 6 2 2 14 2" xfId="9822"/>
    <cellStyle name="Note 3 6 2 2 14 2 2" xfId="33649"/>
    <cellStyle name="Note 3 6 2 2 14 2 3" xfId="44688"/>
    <cellStyle name="Note 3 6 2 2 14 2 4" xfId="21735"/>
    <cellStyle name="Note 3 6 2 2 14 3" xfId="27871"/>
    <cellStyle name="Note 3 6 2 2 14 4" xfId="38830"/>
    <cellStyle name="Note 3 6 2 2 14 5" xfId="15877"/>
    <cellStyle name="Note 3 6 2 2 15" xfId="4207"/>
    <cellStyle name="Note 3 6 2 2 15 2" xfId="10033"/>
    <cellStyle name="Note 3 6 2 2 15 2 2" xfId="33860"/>
    <cellStyle name="Note 3 6 2 2 15 2 3" xfId="44899"/>
    <cellStyle name="Note 3 6 2 2 15 2 4" xfId="21946"/>
    <cellStyle name="Note 3 6 2 2 15 3" xfId="28110"/>
    <cellStyle name="Note 3 6 2 2 15 4" xfId="39074"/>
    <cellStyle name="Note 3 6 2 2 15 5" xfId="16121"/>
    <cellStyle name="Note 3 6 2 2 16" xfId="4449"/>
    <cellStyle name="Note 3 6 2 2 16 2" xfId="10243"/>
    <cellStyle name="Note 3 6 2 2 16 2 2" xfId="34070"/>
    <cellStyle name="Note 3 6 2 2 16 2 3" xfId="45109"/>
    <cellStyle name="Note 3 6 2 2 16 2 4" xfId="22156"/>
    <cellStyle name="Note 3 6 2 2 16 3" xfId="28347"/>
    <cellStyle name="Note 3 6 2 2 16 4" xfId="39316"/>
    <cellStyle name="Note 3 6 2 2 16 5" xfId="16363"/>
    <cellStyle name="Note 3 6 2 2 17" xfId="4670"/>
    <cellStyle name="Note 3 6 2 2 17 2" xfId="10430"/>
    <cellStyle name="Note 3 6 2 2 17 2 2" xfId="34257"/>
    <cellStyle name="Note 3 6 2 2 17 2 3" xfId="45296"/>
    <cellStyle name="Note 3 6 2 2 17 2 4" xfId="22343"/>
    <cellStyle name="Note 3 6 2 2 17 3" xfId="28562"/>
    <cellStyle name="Note 3 6 2 2 17 4" xfId="39537"/>
    <cellStyle name="Note 3 6 2 2 17 5" xfId="16584"/>
    <cellStyle name="Note 3 6 2 2 18" xfId="4880"/>
    <cellStyle name="Note 3 6 2 2 18 2" xfId="10613"/>
    <cellStyle name="Note 3 6 2 2 18 2 2" xfId="34440"/>
    <cellStyle name="Note 3 6 2 2 18 2 3" xfId="45479"/>
    <cellStyle name="Note 3 6 2 2 18 2 4" xfId="22526"/>
    <cellStyle name="Note 3 6 2 2 18 3" xfId="28766"/>
    <cellStyle name="Note 3 6 2 2 18 4" xfId="39747"/>
    <cellStyle name="Note 3 6 2 2 18 5" xfId="16794"/>
    <cellStyle name="Note 3 6 2 2 19" xfId="5115"/>
    <cellStyle name="Note 3 6 2 2 19 2" xfId="10818"/>
    <cellStyle name="Note 3 6 2 2 19 2 2" xfId="34645"/>
    <cellStyle name="Note 3 6 2 2 19 2 3" xfId="45684"/>
    <cellStyle name="Note 3 6 2 2 19 2 4" xfId="22731"/>
    <cellStyle name="Note 3 6 2 2 19 3" xfId="28996"/>
    <cellStyle name="Note 3 6 2 2 19 4" xfId="39982"/>
    <cellStyle name="Note 3 6 2 2 19 5" xfId="17029"/>
    <cellStyle name="Note 3 6 2 2 2" xfId="1208"/>
    <cellStyle name="Note 3 6 2 2 2 2" xfId="7445"/>
    <cellStyle name="Note 3 6 2 2 2 2 2" xfId="31272"/>
    <cellStyle name="Note 3 6 2 2 2 2 3" xfId="42311"/>
    <cellStyle name="Note 3 6 2 2 2 2 4" xfId="19358"/>
    <cellStyle name="Note 3 6 2 2 2 3" xfId="25185"/>
    <cellStyle name="Note 3 6 2 2 2 4" xfId="24329"/>
    <cellStyle name="Note 3 6 2 2 2 5" xfId="13122"/>
    <cellStyle name="Note 3 6 2 2 20" xfId="5336"/>
    <cellStyle name="Note 3 6 2 2 20 2" xfId="11005"/>
    <cellStyle name="Note 3 6 2 2 20 2 2" xfId="34832"/>
    <cellStyle name="Note 3 6 2 2 20 2 3" xfId="45871"/>
    <cellStyle name="Note 3 6 2 2 20 2 4" xfId="22918"/>
    <cellStyle name="Note 3 6 2 2 20 3" xfId="29209"/>
    <cellStyle name="Note 3 6 2 2 20 4" xfId="40203"/>
    <cellStyle name="Note 3 6 2 2 20 5" xfId="17250"/>
    <cellStyle name="Note 3 6 2 2 21" xfId="5569"/>
    <cellStyle name="Note 3 6 2 2 21 2" xfId="11208"/>
    <cellStyle name="Note 3 6 2 2 21 2 2" xfId="35035"/>
    <cellStyle name="Note 3 6 2 2 21 2 3" xfId="46074"/>
    <cellStyle name="Note 3 6 2 2 21 2 4" xfId="23121"/>
    <cellStyle name="Note 3 6 2 2 21 3" xfId="29436"/>
    <cellStyle name="Note 3 6 2 2 21 4" xfId="40436"/>
    <cellStyle name="Note 3 6 2 2 21 5" xfId="17483"/>
    <cellStyle name="Note 3 6 2 2 22" xfId="5802"/>
    <cellStyle name="Note 3 6 2 2 22 2" xfId="11409"/>
    <cellStyle name="Note 3 6 2 2 22 2 2" xfId="35236"/>
    <cellStyle name="Note 3 6 2 2 22 2 3" xfId="46275"/>
    <cellStyle name="Note 3 6 2 2 22 2 4" xfId="23322"/>
    <cellStyle name="Note 3 6 2 2 22 3" xfId="29662"/>
    <cellStyle name="Note 3 6 2 2 22 4" xfId="40669"/>
    <cellStyle name="Note 3 6 2 2 22 5" xfId="17716"/>
    <cellStyle name="Note 3 6 2 2 23" xfId="6019"/>
    <cellStyle name="Note 3 6 2 2 23 2" xfId="11593"/>
    <cellStyle name="Note 3 6 2 2 23 2 2" xfId="35420"/>
    <cellStyle name="Note 3 6 2 2 23 2 3" xfId="46459"/>
    <cellStyle name="Note 3 6 2 2 23 2 4" xfId="23506"/>
    <cellStyle name="Note 3 6 2 2 23 3" xfId="29872"/>
    <cellStyle name="Note 3 6 2 2 23 4" xfId="40886"/>
    <cellStyle name="Note 3 6 2 2 23 5" xfId="17933"/>
    <cellStyle name="Note 3 6 2 2 24" xfId="6227"/>
    <cellStyle name="Note 3 6 2 2 24 2" xfId="11774"/>
    <cellStyle name="Note 3 6 2 2 24 2 2" xfId="35601"/>
    <cellStyle name="Note 3 6 2 2 24 2 3" xfId="46640"/>
    <cellStyle name="Note 3 6 2 2 24 2 4" xfId="23687"/>
    <cellStyle name="Note 3 6 2 2 24 3" xfId="30073"/>
    <cellStyle name="Note 3 6 2 2 24 4" xfId="41094"/>
    <cellStyle name="Note 3 6 2 2 24 5" xfId="18141"/>
    <cellStyle name="Note 3 6 2 2 25" xfId="6447"/>
    <cellStyle name="Note 3 6 2 2 25 2" xfId="11966"/>
    <cellStyle name="Note 3 6 2 2 25 2 2" xfId="35793"/>
    <cellStyle name="Note 3 6 2 2 25 2 3" xfId="46832"/>
    <cellStyle name="Note 3 6 2 2 25 2 4" xfId="23879"/>
    <cellStyle name="Note 3 6 2 2 25 3" xfId="30286"/>
    <cellStyle name="Note 3 6 2 2 25 4" xfId="41314"/>
    <cellStyle name="Note 3 6 2 2 25 5" xfId="18361"/>
    <cellStyle name="Note 3 6 2 2 26" xfId="6673"/>
    <cellStyle name="Note 3 6 2 2 26 2" xfId="12159"/>
    <cellStyle name="Note 3 6 2 2 26 2 2" xfId="35986"/>
    <cellStyle name="Note 3 6 2 2 26 2 3" xfId="47025"/>
    <cellStyle name="Note 3 6 2 2 26 2 4" xfId="24072"/>
    <cellStyle name="Note 3 6 2 2 26 3" xfId="30503"/>
    <cellStyle name="Note 3 6 2 2 26 4" xfId="41540"/>
    <cellStyle name="Note 3 6 2 2 26 5" xfId="18587"/>
    <cellStyle name="Note 3 6 2 2 27" xfId="787"/>
    <cellStyle name="Note 3 6 2 2 27 2" xfId="7094"/>
    <cellStyle name="Note 3 6 2 2 27 2 2" xfId="30921"/>
    <cellStyle name="Note 3 6 2 2 27 2 3" xfId="41960"/>
    <cellStyle name="Note 3 6 2 2 27 2 4" xfId="19007"/>
    <cellStyle name="Note 3 6 2 2 27 3" xfId="24778"/>
    <cellStyle name="Note 3 6 2 2 27 4" xfId="29710"/>
    <cellStyle name="Note 3 6 2 2 27 5" xfId="12701"/>
    <cellStyle name="Note 3 6 2 2 28" xfId="6877"/>
    <cellStyle name="Note 3 6 2 2 28 2" xfId="30704"/>
    <cellStyle name="Note 3 6 2 2 28 3" xfId="41743"/>
    <cellStyle name="Note 3 6 2 2 28 4" xfId="18790"/>
    <cellStyle name="Note 3 6 2 2 29" xfId="24556"/>
    <cellStyle name="Note 3 6 2 2 3" xfId="1421"/>
    <cellStyle name="Note 3 6 2 2 3 2" xfId="7630"/>
    <cellStyle name="Note 3 6 2 2 3 2 2" xfId="31457"/>
    <cellStyle name="Note 3 6 2 2 3 2 3" xfId="42496"/>
    <cellStyle name="Note 3 6 2 2 3 2 4" xfId="19543"/>
    <cellStyle name="Note 3 6 2 2 3 3" xfId="25391"/>
    <cellStyle name="Note 3 6 2 2 3 4" xfId="36288"/>
    <cellStyle name="Note 3 6 2 2 3 5" xfId="13335"/>
    <cellStyle name="Note 3 6 2 2 30" xfId="24367"/>
    <cellStyle name="Note 3 6 2 2 31" xfId="12478"/>
    <cellStyle name="Note 3 6 2 2 4" xfId="1653"/>
    <cellStyle name="Note 3 6 2 2 4 2" xfId="7828"/>
    <cellStyle name="Note 3 6 2 2 4 2 2" xfId="31655"/>
    <cellStyle name="Note 3 6 2 2 4 2 3" xfId="42694"/>
    <cellStyle name="Note 3 6 2 2 4 2 4" xfId="19741"/>
    <cellStyle name="Note 3 6 2 2 4 3" xfId="25615"/>
    <cellStyle name="Note 3 6 2 2 4 4" xfId="36520"/>
    <cellStyle name="Note 3 6 2 2 4 5" xfId="13567"/>
    <cellStyle name="Note 3 6 2 2 5" xfId="1864"/>
    <cellStyle name="Note 3 6 2 2 5 2" xfId="8012"/>
    <cellStyle name="Note 3 6 2 2 5 2 2" xfId="31839"/>
    <cellStyle name="Note 3 6 2 2 5 2 3" xfId="42878"/>
    <cellStyle name="Note 3 6 2 2 5 2 4" xfId="19925"/>
    <cellStyle name="Note 3 6 2 2 5 3" xfId="25819"/>
    <cellStyle name="Note 3 6 2 2 5 4" xfId="36731"/>
    <cellStyle name="Note 3 6 2 2 5 5" xfId="13778"/>
    <cellStyle name="Note 3 6 2 2 6" xfId="2095"/>
    <cellStyle name="Note 3 6 2 2 6 2" xfId="8213"/>
    <cellStyle name="Note 3 6 2 2 6 2 2" xfId="32040"/>
    <cellStyle name="Note 3 6 2 2 6 2 3" xfId="43079"/>
    <cellStyle name="Note 3 6 2 2 6 2 4" xfId="20126"/>
    <cellStyle name="Note 3 6 2 2 6 3" xfId="26044"/>
    <cellStyle name="Note 3 6 2 2 6 4" xfId="36962"/>
    <cellStyle name="Note 3 6 2 2 6 5" xfId="14009"/>
    <cellStyle name="Note 3 6 2 2 7" xfId="2320"/>
    <cellStyle name="Note 3 6 2 2 7 2" xfId="8404"/>
    <cellStyle name="Note 3 6 2 2 7 2 2" xfId="32231"/>
    <cellStyle name="Note 3 6 2 2 7 2 3" xfId="43270"/>
    <cellStyle name="Note 3 6 2 2 7 2 4" xfId="20317"/>
    <cellStyle name="Note 3 6 2 2 7 3" xfId="26261"/>
    <cellStyle name="Note 3 6 2 2 7 4" xfId="37187"/>
    <cellStyle name="Note 3 6 2 2 7 5" xfId="14234"/>
    <cellStyle name="Note 3 6 2 2 8" xfId="2534"/>
    <cellStyle name="Note 3 6 2 2 8 2" xfId="8590"/>
    <cellStyle name="Note 3 6 2 2 8 2 2" xfId="32417"/>
    <cellStyle name="Note 3 6 2 2 8 2 3" xfId="43456"/>
    <cellStyle name="Note 3 6 2 2 8 2 4" xfId="20503"/>
    <cellStyle name="Note 3 6 2 2 8 3" xfId="26470"/>
    <cellStyle name="Note 3 6 2 2 8 4" xfId="37401"/>
    <cellStyle name="Note 3 6 2 2 8 5" xfId="14448"/>
    <cellStyle name="Note 3 6 2 2 9" xfId="2752"/>
    <cellStyle name="Note 3 6 2 2 9 2" xfId="8774"/>
    <cellStyle name="Note 3 6 2 2 9 2 2" xfId="32601"/>
    <cellStyle name="Note 3 6 2 2 9 2 3" xfId="43640"/>
    <cellStyle name="Note 3 6 2 2 9 2 4" xfId="20687"/>
    <cellStyle name="Note 3 6 2 2 9 3" xfId="26682"/>
    <cellStyle name="Note 3 6 2 2 9 4" xfId="37619"/>
    <cellStyle name="Note 3 6 2 2 9 5" xfId="14666"/>
    <cellStyle name="Note 3 6 2 20" xfId="4549"/>
    <cellStyle name="Note 3 6 2 20 2" xfId="10326"/>
    <cellStyle name="Note 3 6 2 20 2 2" xfId="34153"/>
    <cellStyle name="Note 3 6 2 20 2 3" xfId="45192"/>
    <cellStyle name="Note 3 6 2 20 2 4" xfId="22239"/>
    <cellStyle name="Note 3 6 2 20 3" xfId="28445"/>
    <cellStyle name="Note 3 6 2 20 4" xfId="39416"/>
    <cellStyle name="Note 3 6 2 20 5" xfId="16463"/>
    <cellStyle name="Note 3 6 2 21" xfId="4759"/>
    <cellStyle name="Note 3 6 2 21 2" xfId="10509"/>
    <cellStyle name="Note 3 6 2 21 2 2" xfId="34336"/>
    <cellStyle name="Note 3 6 2 21 2 3" xfId="45375"/>
    <cellStyle name="Note 3 6 2 21 2 4" xfId="22422"/>
    <cellStyle name="Note 3 6 2 21 3" xfId="28649"/>
    <cellStyle name="Note 3 6 2 21 4" xfId="39626"/>
    <cellStyle name="Note 3 6 2 21 5" xfId="16673"/>
    <cellStyle name="Note 3 6 2 22" xfId="4994"/>
    <cellStyle name="Note 3 6 2 22 2" xfId="10714"/>
    <cellStyle name="Note 3 6 2 22 2 2" xfId="34541"/>
    <cellStyle name="Note 3 6 2 22 2 3" xfId="45580"/>
    <cellStyle name="Note 3 6 2 22 2 4" xfId="22627"/>
    <cellStyle name="Note 3 6 2 22 3" xfId="28878"/>
    <cellStyle name="Note 3 6 2 22 4" xfId="39861"/>
    <cellStyle name="Note 3 6 2 22 5" xfId="16908"/>
    <cellStyle name="Note 3 6 2 23" xfId="5215"/>
    <cellStyle name="Note 3 6 2 23 2" xfId="10901"/>
    <cellStyle name="Note 3 6 2 23 2 2" xfId="34728"/>
    <cellStyle name="Note 3 6 2 23 2 3" xfId="45767"/>
    <cellStyle name="Note 3 6 2 23 2 4" xfId="22814"/>
    <cellStyle name="Note 3 6 2 23 3" xfId="29092"/>
    <cellStyle name="Note 3 6 2 23 4" xfId="40082"/>
    <cellStyle name="Note 3 6 2 23 5" xfId="17129"/>
    <cellStyle name="Note 3 6 2 24" xfId="5448"/>
    <cellStyle name="Note 3 6 2 24 2" xfId="11104"/>
    <cellStyle name="Note 3 6 2 24 2 2" xfId="34931"/>
    <cellStyle name="Note 3 6 2 24 2 3" xfId="45970"/>
    <cellStyle name="Note 3 6 2 24 2 4" xfId="23017"/>
    <cellStyle name="Note 3 6 2 24 3" xfId="29319"/>
    <cellStyle name="Note 3 6 2 24 4" xfId="40315"/>
    <cellStyle name="Note 3 6 2 24 5" xfId="17362"/>
    <cellStyle name="Note 3 6 2 25" xfId="5681"/>
    <cellStyle name="Note 3 6 2 25 2" xfId="11305"/>
    <cellStyle name="Note 3 6 2 25 2 2" xfId="35132"/>
    <cellStyle name="Note 3 6 2 25 2 3" xfId="46171"/>
    <cellStyle name="Note 3 6 2 25 2 4" xfId="23218"/>
    <cellStyle name="Note 3 6 2 25 3" xfId="29545"/>
    <cellStyle name="Note 3 6 2 25 4" xfId="40548"/>
    <cellStyle name="Note 3 6 2 25 5" xfId="17595"/>
    <cellStyle name="Note 3 6 2 26" xfId="5898"/>
    <cellStyle name="Note 3 6 2 26 2" xfId="11489"/>
    <cellStyle name="Note 3 6 2 26 2 2" xfId="35316"/>
    <cellStyle name="Note 3 6 2 26 2 3" xfId="46355"/>
    <cellStyle name="Note 3 6 2 26 2 4" xfId="23402"/>
    <cellStyle name="Note 3 6 2 26 3" xfId="29756"/>
    <cellStyle name="Note 3 6 2 26 4" xfId="40765"/>
    <cellStyle name="Note 3 6 2 26 5" xfId="17812"/>
    <cellStyle name="Note 3 6 2 27" xfId="6106"/>
    <cellStyle name="Note 3 6 2 27 2" xfId="11670"/>
    <cellStyle name="Note 3 6 2 27 2 2" xfId="35497"/>
    <cellStyle name="Note 3 6 2 27 2 3" xfId="46536"/>
    <cellStyle name="Note 3 6 2 27 2 4" xfId="23583"/>
    <cellStyle name="Note 3 6 2 27 3" xfId="29957"/>
    <cellStyle name="Note 3 6 2 27 4" xfId="40973"/>
    <cellStyle name="Note 3 6 2 27 5" xfId="18020"/>
    <cellStyle name="Note 3 6 2 28" xfId="6326"/>
    <cellStyle name="Note 3 6 2 28 2" xfId="11862"/>
    <cellStyle name="Note 3 6 2 28 2 2" xfId="35689"/>
    <cellStyle name="Note 3 6 2 28 2 3" xfId="46728"/>
    <cellStyle name="Note 3 6 2 28 2 4" xfId="23775"/>
    <cellStyle name="Note 3 6 2 28 3" xfId="30170"/>
    <cellStyle name="Note 3 6 2 28 4" xfId="41193"/>
    <cellStyle name="Note 3 6 2 28 5" xfId="18240"/>
    <cellStyle name="Note 3 6 2 29" xfId="6561"/>
    <cellStyle name="Note 3 6 2 29 2" xfId="12064"/>
    <cellStyle name="Note 3 6 2 29 2 2" xfId="35891"/>
    <cellStyle name="Note 3 6 2 29 2 3" xfId="46930"/>
    <cellStyle name="Note 3 6 2 29 2 4" xfId="23977"/>
    <cellStyle name="Note 3 6 2 29 3" xfId="30396"/>
    <cellStyle name="Note 3 6 2 29 4" xfId="41428"/>
    <cellStyle name="Note 3 6 2 29 5" xfId="18475"/>
    <cellStyle name="Note 3 6 2 3" xfId="609"/>
    <cellStyle name="Note 3 6 2 3 10" xfId="3003"/>
    <cellStyle name="Note 3 6 2 3 10 2" xfId="8994"/>
    <cellStyle name="Note 3 6 2 3 10 2 2" xfId="32821"/>
    <cellStyle name="Note 3 6 2 3 10 2 3" xfId="43860"/>
    <cellStyle name="Note 3 6 2 3 10 2 4" xfId="20907"/>
    <cellStyle name="Note 3 6 2 3 10 3" xfId="26927"/>
    <cellStyle name="Note 3 6 2 3 10 4" xfId="37870"/>
    <cellStyle name="Note 3 6 2 3 10 5" xfId="14917"/>
    <cellStyle name="Note 3 6 2 3 11" xfId="3271"/>
    <cellStyle name="Note 3 6 2 3 11 2" xfId="9223"/>
    <cellStyle name="Note 3 6 2 3 11 2 2" xfId="33050"/>
    <cellStyle name="Note 3 6 2 3 11 2 3" xfId="44089"/>
    <cellStyle name="Note 3 6 2 3 11 2 4" xfId="21136"/>
    <cellStyle name="Note 3 6 2 3 11 3" xfId="27192"/>
    <cellStyle name="Note 3 6 2 3 11 4" xfId="38138"/>
    <cellStyle name="Note 3 6 2 3 11 5" xfId="15185"/>
    <cellStyle name="Note 3 6 2 3 12" xfId="3515"/>
    <cellStyle name="Note 3 6 2 3 12 2" xfId="9435"/>
    <cellStyle name="Note 3 6 2 3 12 2 2" xfId="33262"/>
    <cellStyle name="Note 3 6 2 3 12 2 3" xfId="44301"/>
    <cellStyle name="Note 3 6 2 3 12 2 4" xfId="21348"/>
    <cellStyle name="Note 3 6 2 3 12 3" xfId="27431"/>
    <cellStyle name="Note 3 6 2 3 12 4" xfId="38382"/>
    <cellStyle name="Note 3 6 2 3 12 5" xfId="15429"/>
    <cellStyle name="Note 3 6 2 3 13" xfId="3760"/>
    <cellStyle name="Note 3 6 2 3 13 2" xfId="9648"/>
    <cellStyle name="Note 3 6 2 3 13 2 2" xfId="33475"/>
    <cellStyle name="Note 3 6 2 3 13 2 3" xfId="44514"/>
    <cellStyle name="Note 3 6 2 3 13 2 4" xfId="21561"/>
    <cellStyle name="Note 3 6 2 3 13 3" xfId="27672"/>
    <cellStyle name="Note 3 6 2 3 13 4" xfId="38627"/>
    <cellStyle name="Note 3 6 2 3 13 5" xfId="15674"/>
    <cellStyle name="Note 3 6 2 3 14" xfId="4008"/>
    <cellStyle name="Note 3 6 2 3 14 2" xfId="9862"/>
    <cellStyle name="Note 3 6 2 3 14 2 2" xfId="33689"/>
    <cellStyle name="Note 3 6 2 3 14 2 3" xfId="44728"/>
    <cellStyle name="Note 3 6 2 3 14 2 4" xfId="21775"/>
    <cellStyle name="Note 3 6 2 3 14 3" xfId="27915"/>
    <cellStyle name="Note 3 6 2 3 14 4" xfId="38875"/>
    <cellStyle name="Note 3 6 2 3 14 5" xfId="15922"/>
    <cellStyle name="Note 3 6 2 3 15" xfId="4252"/>
    <cellStyle name="Note 3 6 2 3 15 2" xfId="10073"/>
    <cellStyle name="Note 3 6 2 3 15 2 2" xfId="33900"/>
    <cellStyle name="Note 3 6 2 3 15 2 3" xfId="44939"/>
    <cellStyle name="Note 3 6 2 3 15 2 4" xfId="21986"/>
    <cellStyle name="Note 3 6 2 3 15 3" xfId="28154"/>
    <cellStyle name="Note 3 6 2 3 15 4" xfId="39119"/>
    <cellStyle name="Note 3 6 2 3 15 5" xfId="16166"/>
    <cellStyle name="Note 3 6 2 3 16" xfId="4494"/>
    <cellStyle name="Note 3 6 2 3 16 2" xfId="10283"/>
    <cellStyle name="Note 3 6 2 3 16 2 2" xfId="34110"/>
    <cellStyle name="Note 3 6 2 3 16 2 3" xfId="45149"/>
    <cellStyle name="Note 3 6 2 3 16 2 4" xfId="22196"/>
    <cellStyle name="Note 3 6 2 3 16 3" xfId="28391"/>
    <cellStyle name="Note 3 6 2 3 16 4" xfId="39361"/>
    <cellStyle name="Note 3 6 2 3 16 5" xfId="16408"/>
    <cellStyle name="Note 3 6 2 3 17" xfId="4715"/>
    <cellStyle name="Note 3 6 2 3 17 2" xfId="10470"/>
    <cellStyle name="Note 3 6 2 3 17 2 2" xfId="34297"/>
    <cellStyle name="Note 3 6 2 3 17 2 3" xfId="45336"/>
    <cellStyle name="Note 3 6 2 3 17 2 4" xfId="22383"/>
    <cellStyle name="Note 3 6 2 3 17 3" xfId="28606"/>
    <cellStyle name="Note 3 6 2 3 17 4" xfId="39582"/>
    <cellStyle name="Note 3 6 2 3 17 5" xfId="16629"/>
    <cellStyle name="Note 3 6 2 3 18" xfId="4925"/>
    <cellStyle name="Note 3 6 2 3 18 2" xfId="10653"/>
    <cellStyle name="Note 3 6 2 3 18 2 2" xfId="34480"/>
    <cellStyle name="Note 3 6 2 3 18 2 3" xfId="45519"/>
    <cellStyle name="Note 3 6 2 3 18 2 4" xfId="22566"/>
    <cellStyle name="Note 3 6 2 3 18 3" xfId="28810"/>
    <cellStyle name="Note 3 6 2 3 18 4" xfId="39792"/>
    <cellStyle name="Note 3 6 2 3 18 5" xfId="16839"/>
    <cellStyle name="Note 3 6 2 3 19" xfId="5160"/>
    <cellStyle name="Note 3 6 2 3 19 2" xfId="10858"/>
    <cellStyle name="Note 3 6 2 3 19 2 2" xfId="34685"/>
    <cellStyle name="Note 3 6 2 3 19 2 3" xfId="45724"/>
    <cellStyle name="Note 3 6 2 3 19 2 4" xfId="22771"/>
    <cellStyle name="Note 3 6 2 3 19 3" xfId="29040"/>
    <cellStyle name="Note 3 6 2 3 19 4" xfId="40027"/>
    <cellStyle name="Note 3 6 2 3 19 5" xfId="17074"/>
    <cellStyle name="Note 3 6 2 3 2" xfId="1253"/>
    <cellStyle name="Note 3 6 2 3 2 2" xfId="7485"/>
    <cellStyle name="Note 3 6 2 3 2 2 2" xfId="31312"/>
    <cellStyle name="Note 3 6 2 3 2 2 3" xfId="42351"/>
    <cellStyle name="Note 3 6 2 3 2 2 4" xfId="19398"/>
    <cellStyle name="Note 3 6 2 3 2 3" xfId="25229"/>
    <cellStyle name="Note 3 6 2 3 2 4" xfId="36120"/>
    <cellStyle name="Note 3 6 2 3 2 5" xfId="13167"/>
    <cellStyle name="Note 3 6 2 3 20" xfId="5381"/>
    <cellStyle name="Note 3 6 2 3 20 2" xfId="11045"/>
    <cellStyle name="Note 3 6 2 3 20 2 2" xfId="34872"/>
    <cellStyle name="Note 3 6 2 3 20 2 3" xfId="45911"/>
    <cellStyle name="Note 3 6 2 3 20 2 4" xfId="22958"/>
    <cellStyle name="Note 3 6 2 3 20 3" xfId="29253"/>
    <cellStyle name="Note 3 6 2 3 20 4" xfId="40248"/>
    <cellStyle name="Note 3 6 2 3 20 5" xfId="17295"/>
    <cellStyle name="Note 3 6 2 3 21" xfId="5614"/>
    <cellStyle name="Note 3 6 2 3 21 2" xfId="11248"/>
    <cellStyle name="Note 3 6 2 3 21 2 2" xfId="35075"/>
    <cellStyle name="Note 3 6 2 3 21 2 3" xfId="46114"/>
    <cellStyle name="Note 3 6 2 3 21 2 4" xfId="23161"/>
    <cellStyle name="Note 3 6 2 3 21 3" xfId="29480"/>
    <cellStyle name="Note 3 6 2 3 21 4" xfId="40481"/>
    <cellStyle name="Note 3 6 2 3 21 5" xfId="17528"/>
    <cellStyle name="Note 3 6 2 3 22" xfId="5847"/>
    <cellStyle name="Note 3 6 2 3 22 2" xfId="11449"/>
    <cellStyle name="Note 3 6 2 3 22 2 2" xfId="35276"/>
    <cellStyle name="Note 3 6 2 3 22 2 3" xfId="46315"/>
    <cellStyle name="Note 3 6 2 3 22 2 4" xfId="23362"/>
    <cellStyle name="Note 3 6 2 3 22 3" xfId="29706"/>
    <cellStyle name="Note 3 6 2 3 22 4" xfId="40714"/>
    <cellStyle name="Note 3 6 2 3 22 5" xfId="17761"/>
    <cellStyle name="Note 3 6 2 3 23" xfId="6064"/>
    <cellStyle name="Note 3 6 2 3 23 2" xfId="11633"/>
    <cellStyle name="Note 3 6 2 3 23 2 2" xfId="35460"/>
    <cellStyle name="Note 3 6 2 3 23 2 3" xfId="46499"/>
    <cellStyle name="Note 3 6 2 3 23 2 4" xfId="23546"/>
    <cellStyle name="Note 3 6 2 3 23 3" xfId="29916"/>
    <cellStyle name="Note 3 6 2 3 23 4" xfId="40931"/>
    <cellStyle name="Note 3 6 2 3 23 5" xfId="17978"/>
    <cellStyle name="Note 3 6 2 3 24" xfId="6272"/>
    <cellStyle name="Note 3 6 2 3 24 2" xfId="11814"/>
    <cellStyle name="Note 3 6 2 3 24 2 2" xfId="35641"/>
    <cellStyle name="Note 3 6 2 3 24 2 3" xfId="46680"/>
    <cellStyle name="Note 3 6 2 3 24 2 4" xfId="23727"/>
    <cellStyle name="Note 3 6 2 3 24 3" xfId="30117"/>
    <cellStyle name="Note 3 6 2 3 24 4" xfId="41139"/>
    <cellStyle name="Note 3 6 2 3 24 5" xfId="18186"/>
    <cellStyle name="Note 3 6 2 3 25" xfId="6492"/>
    <cellStyle name="Note 3 6 2 3 25 2" xfId="12006"/>
    <cellStyle name="Note 3 6 2 3 25 2 2" xfId="35833"/>
    <cellStyle name="Note 3 6 2 3 25 2 3" xfId="46872"/>
    <cellStyle name="Note 3 6 2 3 25 2 4" xfId="23919"/>
    <cellStyle name="Note 3 6 2 3 25 3" xfId="30330"/>
    <cellStyle name="Note 3 6 2 3 25 4" xfId="41359"/>
    <cellStyle name="Note 3 6 2 3 25 5" xfId="18406"/>
    <cellStyle name="Note 3 6 2 3 26" xfId="6718"/>
    <cellStyle name="Note 3 6 2 3 26 2" xfId="12199"/>
    <cellStyle name="Note 3 6 2 3 26 2 2" xfId="36026"/>
    <cellStyle name="Note 3 6 2 3 26 2 3" xfId="47065"/>
    <cellStyle name="Note 3 6 2 3 26 2 4" xfId="24112"/>
    <cellStyle name="Note 3 6 2 3 26 3" xfId="30547"/>
    <cellStyle name="Note 3 6 2 3 26 4" xfId="41585"/>
    <cellStyle name="Note 3 6 2 3 26 5" xfId="18632"/>
    <cellStyle name="Note 3 6 2 3 27" xfId="827"/>
    <cellStyle name="Note 3 6 2 3 27 2" xfId="7134"/>
    <cellStyle name="Note 3 6 2 3 27 2 2" xfId="30961"/>
    <cellStyle name="Note 3 6 2 3 27 2 3" xfId="42000"/>
    <cellStyle name="Note 3 6 2 3 27 2 4" xfId="19047"/>
    <cellStyle name="Note 3 6 2 3 27 3" xfId="24818"/>
    <cellStyle name="Note 3 6 2 3 27 4" xfId="30566"/>
    <cellStyle name="Note 3 6 2 3 27 5" xfId="12741"/>
    <cellStyle name="Note 3 6 2 3 28" xfId="6917"/>
    <cellStyle name="Note 3 6 2 3 28 2" xfId="30744"/>
    <cellStyle name="Note 3 6 2 3 28 3" xfId="41783"/>
    <cellStyle name="Note 3 6 2 3 28 4" xfId="18830"/>
    <cellStyle name="Note 3 6 2 3 29" xfId="24600"/>
    <cellStyle name="Note 3 6 2 3 3" xfId="1466"/>
    <cellStyle name="Note 3 6 2 3 3 2" xfId="7670"/>
    <cellStyle name="Note 3 6 2 3 3 2 2" xfId="31497"/>
    <cellStyle name="Note 3 6 2 3 3 2 3" xfId="42536"/>
    <cellStyle name="Note 3 6 2 3 3 2 4" xfId="19583"/>
    <cellStyle name="Note 3 6 2 3 3 3" xfId="25435"/>
    <cellStyle name="Note 3 6 2 3 3 4" xfId="36333"/>
    <cellStyle name="Note 3 6 2 3 3 5" xfId="13380"/>
    <cellStyle name="Note 3 6 2 3 30" xfId="29624"/>
    <cellStyle name="Note 3 6 2 3 31" xfId="12523"/>
    <cellStyle name="Note 3 6 2 3 4" xfId="1698"/>
    <cellStyle name="Note 3 6 2 3 4 2" xfId="7868"/>
    <cellStyle name="Note 3 6 2 3 4 2 2" xfId="31695"/>
    <cellStyle name="Note 3 6 2 3 4 2 3" xfId="42734"/>
    <cellStyle name="Note 3 6 2 3 4 2 4" xfId="19781"/>
    <cellStyle name="Note 3 6 2 3 4 3" xfId="25659"/>
    <cellStyle name="Note 3 6 2 3 4 4" xfId="36565"/>
    <cellStyle name="Note 3 6 2 3 4 5" xfId="13612"/>
    <cellStyle name="Note 3 6 2 3 5" xfId="1909"/>
    <cellStyle name="Note 3 6 2 3 5 2" xfId="8052"/>
    <cellStyle name="Note 3 6 2 3 5 2 2" xfId="31879"/>
    <cellStyle name="Note 3 6 2 3 5 2 3" xfId="42918"/>
    <cellStyle name="Note 3 6 2 3 5 2 4" xfId="19965"/>
    <cellStyle name="Note 3 6 2 3 5 3" xfId="25863"/>
    <cellStyle name="Note 3 6 2 3 5 4" xfId="36776"/>
    <cellStyle name="Note 3 6 2 3 5 5" xfId="13823"/>
    <cellStyle name="Note 3 6 2 3 6" xfId="2140"/>
    <cellStyle name="Note 3 6 2 3 6 2" xfId="8253"/>
    <cellStyle name="Note 3 6 2 3 6 2 2" xfId="32080"/>
    <cellStyle name="Note 3 6 2 3 6 2 3" xfId="43119"/>
    <cellStyle name="Note 3 6 2 3 6 2 4" xfId="20166"/>
    <cellStyle name="Note 3 6 2 3 6 3" xfId="26088"/>
    <cellStyle name="Note 3 6 2 3 6 4" xfId="37007"/>
    <cellStyle name="Note 3 6 2 3 6 5" xfId="14054"/>
    <cellStyle name="Note 3 6 2 3 7" xfId="2365"/>
    <cellStyle name="Note 3 6 2 3 7 2" xfId="8444"/>
    <cellStyle name="Note 3 6 2 3 7 2 2" xfId="32271"/>
    <cellStyle name="Note 3 6 2 3 7 2 3" xfId="43310"/>
    <cellStyle name="Note 3 6 2 3 7 2 4" xfId="20357"/>
    <cellStyle name="Note 3 6 2 3 7 3" xfId="26305"/>
    <cellStyle name="Note 3 6 2 3 7 4" xfId="37232"/>
    <cellStyle name="Note 3 6 2 3 7 5" xfId="14279"/>
    <cellStyle name="Note 3 6 2 3 8" xfId="2579"/>
    <cellStyle name="Note 3 6 2 3 8 2" xfId="8630"/>
    <cellStyle name="Note 3 6 2 3 8 2 2" xfId="32457"/>
    <cellStyle name="Note 3 6 2 3 8 2 3" xfId="43496"/>
    <cellStyle name="Note 3 6 2 3 8 2 4" xfId="20543"/>
    <cellStyle name="Note 3 6 2 3 8 3" xfId="26514"/>
    <cellStyle name="Note 3 6 2 3 8 4" xfId="37446"/>
    <cellStyle name="Note 3 6 2 3 8 5" xfId="14493"/>
    <cellStyle name="Note 3 6 2 3 9" xfId="2797"/>
    <cellStyle name="Note 3 6 2 3 9 2" xfId="8814"/>
    <cellStyle name="Note 3 6 2 3 9 2 2" xfId="32641"/>
    <cellStyle name="Note 3 6 2 3 9 2 3" xfId="43680"/>
    <cellStyle name="Note 3 6 2 3 9 2 4" xfId="20727"/>
    <cellStyle name="Note 3 6 2 3 9 3" xfId="26726"/>
    <cellStyle name="Note 3 6 2 3 9 4" xfId="37664"/>
    <cellStyle name="Note 3 6 2 3 9 5" xfId="14711"/>
    <cellStyle name="Note 3 6 2 30" xfId="6762"/>
    <cellStyle name="Note 3 6 2 30 2" xfId="12235"/>
    <cellStyle name="Note 3 6 2 30 2 2" xfId="36062"/>
    <cellStyle name="Note 3 6 2 30 2 3" xfId="47101"/>
    <cellStyle name="Note 3 6 2 30 2 4" xfId="24148"/>
    <cellStyle name="Note 3 6 2 30 3" xfId="30590"/>
    <cellStyle name="Note 3 6 2 30 4" xfId="41629"/>
    <cellStyle name="Note 3 6 2 30 5" xfId="18676"/>
    <cellStyle name="Note 3 6 2 31" xfId="6807"/>
    <cellStyle name="Note 3 6 2 31 2" xfId="12275"/>
    <cellStyle name="Note 3 6 2 31 2 2" xfId="36102"/>
    <cellStyle name="Note 3 6 2 31 2 3" xfId="47141"/>
    <cellStyle name="Note 3 6 2 31 2 4" xfId="24188"/>
    <cellStyle name="Note 3 6 2 31 3" xfId="30634"/>
    <cellStyle name="Note 3 6 2 31 4" xfId="41674"/>
    <cellStyle name="Note 3 6 2 31 5" xfId="18721"/>
    <cellStyle name="Note 3 6 2 32" xfId="683"/>
    <cellStyle name="Note 3 6 2 32 2" xfId="6990"/>
    <cellStyle name="Note 3 6 2 32 2 2" xfId="30817"/>
    <cellStyle name="Note 3 6 2 32 2 3" xfId="41856"/>
    <cellStyle name="Note 3 6 2 32 2 4" xfId="18903"/>
    <cellStyle name="Note 3 6 2 32 3" xfId="24674"/>
    <cellStyle name="Note 3 6 2 32 4" xfId="25392"/>
    <cellStyle name="Note 3 6 2 32 5" xfId="12597"/>
    <cellStyle name="Note 3 6 2 33" xfId="24439"/>
    <cellStyle name="Note 3 6 2 34" xfId="29493"/>
    <cellStyle name="Note 3 6 2 35" xfId="12357"/>
    <cellStyle name="Note 3 6 2 4" xfId="481"/>
    <cellStyle name="Note 3 6 2 4 10" xfId="2875"/>
    <cellStyle name="Note 3 6 2 4 10 2" xfId="8887"/>
    <cellStyle name="Note 3 6 2 4 10 2 2" xfId="32714"/>
    <cellStyle name="Note 3 6 2 4 10 2 3" xfId="43753"/>
    <cellStyle name="Note 3 6 2 4 10 2 4" xfId="20800"/>
    <cellStyle name="Note 3 6 2 4 10 3" xfId="26804"/>
    <cellStyle name="Note 3 6 2 4 10 4" xfId="37742"/>
    <cellStyle name="Note 3 6 2 4 10 5" xfId="14789"/>
    <cellStyle name="Note 3 6 2 4 11" xfId="3143"/>
    <cellStyle name="Note 3 6 2 4 11 2" xfId="9116"/>
    <cellStyle name="Note 3 6 2 4 11 2 2" xfId="32943"/>
    <cellStyle name="Note 3 6 2 4 11 2 3" xfId="43982"/>
    <cellStyle name="Note 3 6 2 4 11 2 4" xfId="21029"/>
    <cellStyle name="Note 3 6 2 4 11 3" xfId="27067"/>
    <cellStyle name="Note 3 6 2 4 11 4" xfId="38010"/>
    <cellStyle name="Note 3 6 2 4 11 5" xfId="15057"/>
    <cellStyle name="Note 3 6 2 4 12" xfId="3387"/>
    <cellStyle name="Note 3 6 2 4 12 2" xfId="9328"/>
    <cellStyle name="Note 3 6 2 4 12 2 2" xfId="33155"/>
    <cellStyle name="Note 3 6 2 4 12 2 3" xfId="44194"/>
    <cellStyle name="Note 3 6 2 4 12 2 4" xfId="21241"/>
    <cellStyle name="Note 3 6 2 4 12 3" xfId="27308"/>
    <cellStyle name="Note 3 6 2 4 12 4" xfId="38254"/>
    <cellStyle name="Note 3 6 2 4 12 5" xfId="15301"/>
    <cellStyle name="Note 3 6 2 4 13" xfId="3632"/>
    <cellStyle name="Note 3 6 2 4 13 2" xfId="9541"/>
    <cellStyle name="Note 3 6 2 4 13 2 2" xfId="33368"/>
    <cellStyle name="Note 3 6 2 4 13 2 3" xfId="44407"/>
    <cellStyle name="Note 3 6 2 4 13 2 4" xfId="21454"/>
    <cellStyle name="Note 3 6 2 4 13 3" xfId="27548"/>
    <cellStyle name="Note 3 6 2 4 13 4" xfId="38499"/>
    <cellStyle name="Note 3 6 2 4 13 5" xfId="15546"/>
    <cellStyle name="Note 3 6 2 4 14" xfId="3880"/>
    <cellStyle name="Note 3 6 2 4 14 2" xfId="9755"/>
    <cellStyle name="Note 3 6 2 4 14 2 2" xfId="33582"/>
    <cellStyle name="Note 3 6 2 4 14 2 3" xfId="44621"/>
    <cellStyle name="Note 3 6 2 4 14 2 4" xfId="21668"/>
    <cellStyle name="Note 3 6 2 4 14 3" xfId="27792"/>
    <cellStyle name="Note 3 6 2 4 14 4" xfId="38747"/>
    <cellStyle name="Note 3 6 2 4 14 5" xfId="15794"/>
    <cellStyle name="Note 3 6 2 4 15" xfId="4124"/>
    <cellStyle name="Note 3 6 2 4 15 2" xfId="9966"/>
    <cellStyle name="Note 3 6 2 4 15 2 2" xfId="33793"/>
    <cellStyle name="Note 3 6 2 4 15 2 3" xfId="44832"/>
    <cellStyle name="Note 3 6 2 4 15 2 4" xfId="21879"/>
    <cellStyle name="Note 3 6 2 4 15 3" xfId="28031"/>
    <cellStyle name="Note 3 6 2 4 15 4" xfId="38991"/>
    <cellStyle name="Note 3 6 2 4 15 5" xfId="16038"/>
    <cellStyle name="Note 3 6 2 4 16" xfId="4366"/>
    <cellStyle name="Note 3 6 2 4 16 2" xfId="10176"/>
    <cellStyle name="Note 3 6 2 4 16 2 2" xfId="34003"/>
    <cellStyle name="Note 3 6 2 4 16 2 3" xfId="45042"/>
    <cellStyle name="Note 3 6 2 4 16 2 4" xfId="22089"/>
    <cellStyle name="Note 3 6 2 4 16 3" xfId="28268"/>
    <cellStyle name="Note 3 6 2 4 16 4" xfId="39233"/>
    <cellStyle name="Note 3 6 2 4 16 5" xfId="16280"/>
    <cellStyle name="Note 3 6 2 4 17" xfId="4587"/>
    <cellStyle name="Note 3 6 2 4 17 2" xfId="10363"/>
    <cellStyle name="Note 3 6 2 4 17 2 2" xfId="34190"/>
    <cellStyle name="Note 3 6 2 4 17 2 3" xfId="45229"/>
    <cellStyle name="Note 3 6 2 4 17 2 4" xfId="22276"/>
    <cellStyle name="Note 3 6 2 4 17 3" xfId="28483"/>
    <cellStyle name="Note 3 6 2 4 17 4" xfId="39454"/>
    <cellStyle name="Note 3 6 2 4 17 5" xfId="16501"/>
    <cellStyle name="Note 3 6 2 4 18" xfId="4797"/>
    <cellStyle name="Note 3 6 2 4 18 2" xfId="10546"/>
    <cellStyle name="Note 3 6 2 4 18 2 2" xfId="34373"/>
    <cellStyle name="Note 3 6 2 4 18 2 3" xfId="45412"/>
    <cellStyle name="Note 3 6 2 4 18 2 4" xfId="22459"/>
    <cellStyle name="Note 3 6 2 4 18 3" xfId="28687"/>
    <cellStyle name="Note 3 6 2 4 18 4" xfId="39664"/>
    <cellStyle name="Note 3 6 2 4 18 5" xfId="16711"/>
    <cellStyle name="Note 3 6 2 4 19" xfId="5032"/>
    <cellStyle name="Note 3 6 2 4 19 2" xfId="10751"/>
    <cellStyle name="Note 3 6 2 4 19 2 2" xfId="34578"/>
    <cellStyle name="Note 3 6 2 4 19 2 3" xfId="45617"/>
    <cellStyle name="Note 3 6 2 4 19 2 4" xfId="22664"/>
    <cellStyle name="Note 3 6 2 4 19 3" xfId="28916"/>
    <cellStyle name="Note 3 6 2 4 19 4" xfId="39899"/>
    <cellStyle name="Note 3 6 2 4 19 5" xfId="16946"/>
    <cellStyle name="Note 3 6 2 4 2" xfId="1125"/>
    <cellStyle name="Note 3 6 2 4 2 2" xfId="7378"/>
    <cellStyle name="Note 3 6 2 4 2 2 2" xfId="31205"/>
    <cellStyle name="Note 3 6 2 4 2 2 3" xfId="42244"/>
    <cellStyle name="Note 3 6 2 4 2 2 4" xfId="19291"/>
    <cellStyle name="Note 3 6 2 4 2 3" xfId="25106"/>
    <cellStyle name="Note 3 6 2 4 2 4" xfId="24256"/>
    <cellStyle name="Note 3 6 2 4 2 5" xfId="13039"/>
    <cellStyle name="Note 3 6 2 4 20" xfId="5253"/>
    <cellStyle name="Note 3 6 2 4 20 2" xfId="10938"/>
    <cellStyle name="Note 3 6 2 4 20 2 2" xfId="34765"/>
    <cellStyle name="Note 3 6 2 4 20 2 3" xfId="45804"/>
    <cellStyle name="Note 3 6 2 4 20 2 4" xfId="22851"/>
    <cellStyle name="Note 3 6 2 4 20 3" xfId="29130"/>
    <cellStyle name="Note 3 6 2 4 20 4" xfId="40120"/>
    <cellStyle name="Note 3 6 2 4 20 5" xfId="17167"/>
    <cellStyle name="Note 3 6 2 4 21" xfId="5486"/>
    <cellStyle name="Note 3 6 2 4 21 2" xfId="11141"/>
    <cellStyle name="Note 3 6 2 4 21 2 2" xfId="34968"/>
    <cellStyle name="Note 3 6 2 4 21 2 3" xfId="46007"/>
    <cellStyle name="Note 3 6 2 4 21 2 4" xfId="23054"/>
    <cellStyle name="Note 3 6 2 4 21 3" xfId="29357"/>
    <cellStyle name="Note 3 6 2 4 21 4" xfId="40353"/>
    <cellStyle name="Note 3 6 2 4 21 5" xfId="17400"/>
    <cellStyle name="Note 3 6 2 4 22" xfId="5719"/>
    <cellStyle name="Note 3 6 2 4 22 2" xfId="11342"/>
    <cellStyle name="Note 3 6 2 4 22 2 2" xfId="35169"/>
    <cellStyle name="Note 3 6 2 4 22 2 3" xfId="46208"/>
    <cellStyle name="Note 3 6 2 4 22 2 4" xfId="23255"/>
    <cellStyle name="Note 3 6 2 4 22 3" xfId="29583"/>
    <cellStyle name="Note 3 6 2 4 22 4" xfId="40586"/>
    <cellStyle name="Note 3 6 2 4 22 5" xfId="17633"/>
    <cellStyle name="Note 3 6 2 4 23" xfId="5936"/>
    <cellStyle name="Note 3 6 2 4 23 2" xfId="11526"/>
    <cellStyle name="Note 3 6 2 4 23 2 2" xfId="35353"/>
    <cellStyle name="Note 3 6 2 4 23 2 3" xfId="46392"/>
    <cellStyle name="Note 3 6 2 4 23 2 4" xfId="23439"/>
    <cellStyle name="Note 3 6 2 4 23 3" xfId="29794"/>
    <cellStyle name="Note 3 6 2 4 23 4" xfId="40803"/>
    <cellStyle name="Note 3 6 2 4 23 5" xfId="17850"/>
    <cellStyle name="Note 3 6 2 4 24" xfId="6144"/>
    <cellStyle name="Note 3 6 2 4 24 2" xfId="11707"/>
    <cellStyle name="Note 3 6 2 4 24 2 2" xfId="35534"/>
    <cellStyle name="Note 3 6 2 4 24 2 3" xfId="46573"/>
    <cellStyle name="Note 3 6 2 4 24 2 4" xfId="23620"/>
    <cellStyle name="Note 3 6 2 4 24 3" xfId="29995"/>
    <cellStyle name="Note 3 6 2 4 24 4" xfId="41011"/>
    <cellStyle name="Note 3 6 2 4 24 5" xfId="18058"/>
    <cellStyle name="Note 3 6 2 4 25" xfId="6364"/>
    <cellStyle name="Note 3 6 2 4 25 2" xfId="11899"/>
    <cellStyle name="Note 3 6 2 4 25 2 2" xfId="35726"/>
    <cellStyle name="Note 3 6 2 4 25 2 3" xfId="46765"/>
    <cellStyle name="Note 3 6 2 4 25 2 4" xfId="23812"/>
    <cellStyle name="Note 3 6 2 4 25 3" xfId="30208"/>
    <cellStyle name="Note 3 6 2 4 25 4" xfId="41231"/>
    <cellStyle name="Note 3 6 2 4 25 5" xfId="18278"/>
    <cellStyle name="Note 3 6 2 4 26" xfId="6590"/>
    <cellStyle name="Note 3 6 2 4 26 2" xfId="12092"/>
    <cellStyle name="Note 3 6 2 4 26 2 2" xfId="35919"/>
    <cellStyle name="Note 3 6 2 4 26 2 3" xfId="46958"/>
    <cellStyle name="Note 3 6 2 4 26 2 4" xfId="24005"/>
    <cellStyle name="Note 3 6 2 4 26 3" xfId="30425"/>
    <cellStyle name="Note 3 6 2 4 26 4" xfId="41457"/>
    <cellStyle name="Note 3 6 2 4 26 5" xfId="18504"/>
    <cellStyle name="Note 3 6 2 4 27" xfId="720"/>
    <cellStyle name="Note 3 6 2 4 27 2" xfId="7027"/>
    <cellStyle name="Note 3 6 2 4 27 2 2" xfId="30854"/>
    <cellStyle name="Note 3 6 2 4 27 2 3" xfId="41893"/>
    <cellStyle name="Note 3 6 2 4 27 2 4" xfId="18940"/>
    <cellStyle name="Note 3 6 2 4 27 3" xfId="24711"/>
    <cellStyle name="Note 3 6 2 4 27 4" xfId="24934"/>
    <cellStyle name="Note 3 6 2 4 27 5" xfId="12634"/>
    <cellStyle name="Note 3 6 2 4 28" xfId="24477"/>
    <cellStyle name="Note 3 6 2 4 29" xfId="24990"/>
    <cellStyle name="Note 3 6 2 4 3" xfId="1338"/>
    <cellStyle name="Note 3 6 2 4 3 2" xfId="7563"/>
    <cellStyle name="Note 3 6 2 4 3 2 2" xfId="31390"/>
    <cellStyle name="Note 3 6 2 4 3 2 3" xfId="42429"/>
    <cellStyle name="Note 3 6 2 4 3 2 4" xfId="19476"/>
    <cellStyle name="Note 3 6 2 4 3 3" xfId="25313"/>
    <cellStyle name="Note 3 6 2 4 3 4" xfId="36205"/>
    <cellStyle name="Note 3 6 2 4 3 5" xfId="13252"/>
    <cellStyle name="Note 3 6 2 4 30" xfId="12395"/>
    <cellStyle name="Note 3 6 2 4 4" xfId="1570"/>
    <cellStyle name="Note 3 6 2 4 4 2" xfId="7761"/>
    <cellStyle name="Note 3 6 2 4 4 2 2" xfId="31588"/>
    <cellStyle name="Note 3 6 2 4 4 2 3" xfId="42627"/>
    <cellStyle name="Note 3 6 2 4 4 2 4" xfId="19674"/>
    <cellStyle name="Note 3 6 2 4 4 3" xfId="25537"/>
    <cellStyle name="Note 3 6 2 4 4 4" xfId="36437"/>
    <cellStyle name="Note 3 6 2 4 4 5" xfId="13484"/>
    <cellStyle name="Note 3 6 2 4 5" xfId="1781"/>
    <cellStyle name="Note 3 6 2 4 5 2" xfId="7945"/>
    <cellStyle name="Note 3 6 2 4 5 2 2" xfId="31772"/>
    <cellStyle name="Note 3 6 2 4 5 2 3" xfId="42811"/>
    <cellStyle name="Note 3 6 2 4 5 2 4" xfId="19858"/>
    <cellStyle name="Note 3 6 2 4 5 3" xfId="25741"/>
    <cellStyle name="Note 3 6 2 4 5 4" xfId="36648"/>
    <cellStyle name="Note 3 6 2 4 5 5" xfId="13695"/>
    <cellStyle name="Note 3 6 2 4 6" xfId="2012"/>
    <cellStyle name="Note 3 6 2 4 6 2" xfId="8146"/>
    <cellStyle name="Note 3 6 2 4 6 2 2" xfId="31973"/>
    <cellStyle name="Note 3 6 2 4 6 2 3" xfId="43012"/>
    <cellStyle name="Note 3 6 2 4 6 2 4" xfId="20059"/>
    <cellStyle name="Note 3 6 2 4 6 3" xfId="25965"/>
    <cellStyle name="Note 3 6 2 4 6 4" xfId="36879"/>
    <cellStyle name="Note 3 6 2 4 6 5" xfId="13926"/>
    <cellStyle name="Note 3 6 2 4 7" xfId="2237"/>
    <cellStyle name="Note 3 6 2 4 7 2" xfId="8337"/>
    <cellStyle name="Note 3 6 2 4 7 2 2" xfId="32164"/>
    <cellStyle name="Note 3 6 2 4 7 2 3" xfId="43203"/>
    <cellStyle name="Note 3 6 2 4 7 2 4" xfId="20250"/>
    <cellStyle name="Note 3 6 2 4 7 3" xfId="26183"/>
    <cellStyle name="Note 3 6 2 4 7 4" xfId="37104"/>
    <cellStyle name="Note 3 6 2 4 7 5" xfId="14151"/>
    <cellStyle name="Note 3 6 2 4 8" xfId="2451"/>
    <cellStyle name="Note 3 6 2 4 8 2" xfId="8523"/>
    <cellStyle name="Note 3 6 2 4 8 2 2" xfId="32350"/>
    <cellStyle name="Note 3 6 2 4 8 2 3" xfId="43389"/>
    <cellStyle name="Note 3 6 2 4 8 2 4" xfId="20436"/>
    <cellStyle name="Note 3 6 2 4 8 3" xfId="26391"/>
    <cellStyle name="Note 3 6 2 4 8 4" xfId="37318"/>
    <cellStyle name="Note 3 6 2 4 8 5" xfId="14365"/>
    <cellStyle name="Note 3 6 2 4 9" xfId="2669"/>
    <cellStyle name="Note 3 6 2 4 9 2" xfId="8707"/>
    <cellStyle name="Note 3 6 2 4 9 2 2" xfId="32534"/>
    <cellStyle name="Note 3 6 2 4 9 2 3" xfId="43573"/>
    <cellStyle name="Note 3 6 2 4 9 2 4" xfId="20620"/>
    <cellStyle name="Note 3 6 2 4 9 3" xfId="26603"/>
    <cellStyle name="Note 3 6 2 4 9 4" xfId="37536"/>
    <cellStyle name="Note 3 6 2 4 9 5" xfId="14583"/>
    <cellStyle name="Note 3 6 2 5" xfId="1087"/>
    <cellStyle name="Note 3 6 2 5 2" xfId="7341"/>
    <cellStyle name="Note 3 6 2 5 2 2" xfId="31168"/>
    <cellStyle name="Note 3 6 2 5 2 3" xfId="42207"/>
    <cellStyle name="Note 3 6 2 5 2 4" xfId="19254"/>
    <cellStyle name="Note 3 6 2 5 3" xfId="25068"/>
    <cellStyle name="Note 3 6 2 5 4" xfId="24207"/>
    <cellStyle name="Note 3 6 2 5 5" xfId="13001"/>
    <cellStyle name="Note 3 6 2 6" xfId="1300"/>
    <cellStyle name="Note 3 6 2 6 2" xfId="7526"/>
    <cellStyle name="Note 3 6 2 6 2 2" xfId="31353"/>
    <cellStyle name="Note 3 6 2 6 2 3" xfId="42392"/>
    <cellStyle name="Note 3 6 2 6 2 4" xfId="19439"/>
    <cellStyle name="Note 3 6 2 6 3" xfId="25275"/>
    <cellStyle name="Note 3 6 2 6 4" xfId="36167"/>
    <cellStyle name="Note 3 6 2 6 5" xfId="13214"/>
    <cellStyle name="Note 3 6 2 7" xfId="1532"/>
    <cellStyle name="Note 3 6 2 7 2" xfId="7724"/>
    <cellStyle name="Note 3 6 2 7 2 2" xfId="31551"/>
    <cellStyle name="Note 3 6 2 7 2 3" xfId="42590"/>
    <cellStyle name="Note 3 6 2 7 2 4" xfId="19637"/>
    <cellStyle name="Note 3 6 2 7 3" xfId="25499"/>
    <cellStyle name="Note 3 6 2 7 4" xfId="36399"/>
    <cellStyle name="Note 3 6 2 7 5" xfId="13446"/>
    <cellStyle name="Note 3 6 2 8" xfId="1743"/>
    <cellStyle name="Note 3 6 2 8 2" xfId="7908"/>
    <cellStyle name="Note 3 6 2 8 2 2" xfId="31735"/>
    <cellStyle name="Note 3 6 2 8 2 3" xfId="42774"/>
    <cellStyle name="Note 3 6 2 8 2 4" xfId="19821"/>
    <cellStyle name="Note 3 6 2 8 3" xfId="25703"/>
    <cellStyle name="Note 3 6 2 8 4" xfId="36610"/>
    <cellStyle name="Note 3 6 2 8 5" xfId="13657"/>
    <cellStyle name="Note 3 6 2 9" xfId="1974"/>
    <cellStyle name="Note 3 6 2 9 2" xfId="8109"/>
    <cellStyle name="Note 3 6 2 9 2 2" xfId="31936"/>
    <cellStyle name="Note 3 6 2 9 2 3" xfId="42975"/>
    <cellStyle name="Note 3 6 2 9 2 4" xfId="20022"/>
    <cellStyle name="Note 3 6 2 9 3" xfId="25927"/>
    <cellStyle name="Note 3 6 2 9 4" xfId="36841"/>
    <cellStyle name="Note 3 6 2 9 5" xfId="13888"/>
    <cellStyle name="Note 3 6 20" xfId="6521"/>
    <cellStyle name="Note 3 6 20 2" xfId="12028"/>
    <cellStyle name="Note 3 6 20 2 2" xfId="35855"/>
    <cellStyle name="Note 3 6 20 2 3" xfId="46894"/>
    <cellStyle name="Note 3 6 20 2 4" xfId="23941"/>
    <cellStyle name="Note 3 6 20 3" xfId="30357"/>
    <cellStyle name="Note 3 6 20 4" xfId="41388"/>
    <cellStyle name="Note 3 6 20 5" xfId="18435"/>
    <cellStyle name="Note 3 6 21" xfId="6767"/>
    <cellStyle name="Note 3 6 21 2" xfId="12239"/>
    <cellStyle name="Note 3 6 21 2 2" xfId="36066"/>
    <cellStyle name="Note 3 6 21 2 3" xfId="47105"/>
    <cellStyle name="Note 3 6 21 2 4" xfId="24152"/>
    <cellStyle name="Note 3 6 21 3" xfId="30595"/>
    <cellStyle name="Note 3 6 21 4" xfId="41634"/>
    <cellStyle name="Note 3 6 21 5" xfId="18681"/>
    <cellStyle name="Note 3 6 22" xfId="647"/>
    <cellStyle name="Note 3 6 22 2" xfId="6954"/>
    <cellStyle name="Note 3 6 22 2 2" xfId="30781"/>
    <cellStyle name="Note 3 6 22 2 3" xfId="41820"/>
    <cellStyle name="Note 3 6 22 2 4" xfId="18867"/>
    <cellStyle name="Note 3 6 22 3" xfId="24638"/>
    <cellStyle name="Note 3 6 22 4" xfId="25436"/>
    <cellStyle name="Note 3 6 22 5" xfId="12561"/>
    <cellStyle name="Note 3 6 23" xfId="24398"/>
    <cellStyle name="Note 3 6 24" xfId="26519"/>
    <cellStyle name="Note 3 6 25" xfId="12317"/>
    <cellStyle name="Note 3 6 3" xfId="569"/>
    <cellStyle name="Note 3 6 3 10" xfId="2963"/>
    <cellStyle name="Note 3 6 3 10 2" xfId="8958"/>
    <cellStyle name="Note 3 6 3 10 2 2" xfId="32785"/>
    <cellStyle name="Note 3 6 3 10 2 3" xfId="43824"/>
    <cellStyle name="Note 3 6 3 10 2 4" xfId="20871"/>
    <cellStyle name="Note 3 6 3 10 3" xfId="26888"/>
    <cellStyle name="Note 3 6 3 10 4" xfId="37830"/>
    <cellStyle name="Note 3 6 3 10 5" xfId="14877"/>
    <cellStyle name="Note 3 6 3 11" xfId="3231"/>
    <cellStyle name="Note 3 6 3 11 2" xfId="9187"/>
    <cellStyle name="Note 3 6 3 11 2 2" xfId="33014"/>
    <cellStyle name="Note 3 6 3 11 2 3" xfId="44053"/>
    <cellStyle name="Note 3 6 3 11 2 4" xfId="21100"/>
    <cellStyle name="Note 3 6 3 11 3" xfId="27153"/>
    <cellStyle name="Note 3 6 3 11 4" xfId="38098"/>
    <cellStyle name="Note 3 6 3 11 5" xfId="15145"/>
    <cellStyle name="Note 3 6 3 12" xfId="3475"/>
    <cellStyle name="Note 3 6 3 12 2" xfId="9399"/>
    <cellStyle name="Note 3 6 3 12 2 2" xfId="33226"/>
    <cellStyle name="Note 3 6 3 12 2 3" xfId="44265"/>
    <cellStyle name="Note 3 6 3 12 2 4" xfId="21312"/>
    <cellStyle name="Note 3 6 3 12 3" xfId="27392"/>
    <cellStyle name="Note 3 6 3 12 4" xfId="38342"/>
    <cellStyle name="Note 3 6 3 12 5" xfId="15389"/>
    <cellStyle name="Note 3 6 3 13" xfId="3720"/>
    <cellStyle name="Note 3 6 3 13 2" xfId="9612"/>
    <cellStyle name="Note 3 6 3 13 2 2" xfId="33439"/>
    <cellStyle name="Note 3 6 3 13 2 3" xfId="44478"/>
    <cellStyle name="Note 3 6 3 13 2 4" xfId="21525"/>
    <cellStyle name="Note 3 6 3 13 3" xfId="27633"/>
    <cellStyle name="Note 3 6 3 13 4" xfId="38587"/>
    <cellStyle name="Note 3 6 3 13 5" xfId="15634"/>
    <cellStyle name="Note 3 6 3 14" xfId="3968"/>
    <cellStyle name="Note 3 6 3 14 2" xfId="9826"/>
    <cellStyle name="Note 3 6 3 14 2 2" xfId="33653"/>
    <cellStyle name="Note 3 6 3 14 2 3" xfId="44692"/>
    <cellStyle name="Note 3 6 3 14 2 4" xfId="21739"/>
    <cellStyle name="Note 3 6 3 14 3" xfId="27876"/>
    <cellStyle name="Note 3 6 3 14 4" xfId="38835"/>
    <cellStyle name="Note 3 6 3 14 5" xfId="15882"/>
    <cellStyle name="Note 3 6 3 15" xfId="4212"/>
    <cellStyle name="Note 3 6 3 15 2" xfId="10037"/>
    <cellStyle name="Note 3 6 3 15 2 2" xfId="33864"/>
    <cellStyle name="Note 3 6 3 15 2 3" xfId="44903"/>
    <cellStyle name="Note 3 6 3 15 2 4" xfId="21950"/>
    <cellStyle name="Note 3 6 3 15 3" xfId="28115"/>
    <cellStyle name="Note 3 6 3 15 4" xfId="39079"/>
    <cellStyle name="Note 3 6 3 15 5" xfId="16126"/>
    <cellStyle name="Note 3 6 3 16" xfId="4454"/>
    <cellStyle name="Note 3 6 3 16 2" xfId="10247"/>
    <cellStyle name="Note 3 6 3 16 2 2" xfId="34074"/>
    <cellStyle name="Note 3 6 3 16 2 3" xfId="45113"/>
    <cellStyle name="Note 3 6 3 16 2 4" xfId="22160"/>
    <cellStyle name="Note 3 6 3 16 3" xfId="28352"/>
    <cellStyle name="Note 3 6 3 16 4" xfId="39321"/>
    <cellStyle name="Note 3 6 3 16 5" xfId="16368"/>
    <cellStyle name="Note 3 6 3 17" xfId="4675"/>
    <cellStyle name="Note 3 6 3 17 2" xfId="10434"/>
    <cellStyle name="Note 3 6 3 17 2 2" xfId="34261"/>
    <cellStyle name="Note 3 6 3 17 2 3" xfId="45300"/>
    <cellStyle name="Note 3 6 3 17 2 4" xfId="22347"/>
    <cellStyle name="Note 3 6 3 17 3" xfId="28567"/>
    <cellStyle name="Note 3 6 3 17 4" xfId="39542"/>
    <cellStyle name="Note 3 6 3 17 5" xfId="16589"/>
    <cellStyle name="Note 3 6 3 18" xfId="4885"/>
    <cellStyle name="Note 3 6 3 18 2" xfId="10617"/>
    <cellStyle name="Note 3 6 3 18 2 2" xfId="34444"/>
    <cellStyle name="Note 3 6 3 18 2 3" xfId="45483"/>
    <cellStyle name="Note 3 6 3 18 2 4" xfId="22530"/>
    <cellStyle name="Note 3 6 3 18 3" xfId="28771"/>
    <cellStyle name="Note 3 6 3 18 4" xfId="39752"/>
    <cellStyle name="Note 3 6 3 18 5" xfId="16799"/>
    <cellStyle name="Note 3 6 3 19" xfId="5120"/>
    <cellStyle name="Note 3 6 3 19 2" xfId="10822"/>
    <cellStyle name="Note 3 6 3 19 2 2" xfId="34649"/>
    <cellStyle name="Note 3 6 3 19 2 3" xfId="45688"/>
    <cellStyle name="Note 3 6 3 19 2 4" xfId="22735"/>
    <cellStyle name="Note 3 6 3 19 3" xfId="29001"/>
    <cellStyle name="Note 3 6 3 19 4" xfId="39987"/>
    <cellStyle name="Note 3 6 3 19 5" xfId="17034"/>
    <cellStyle name="Note 3 6 3 2" xfId="1213"/>
    <cellStyle name="Note 3 6 3 2 2" xfId="7449"/>
    <cellStyle name="Note 3 6 3 2 2 2" xfId="31276"/>
    <cellStyle name="Note 3 6 3 2 2 3" xfId="42315"/>
    <cellStyle name="Note 3 6 3 2 2 4" xfId="19362"/>
    <cellStyle name="Note 3 6 3 2 3" xfId="25190"/>
    <cellStyle name="Note 3 6 3 2 4" xfId="24283"/>
    <cellStyle name="Note 3 6 3 2 5" xfId="13127"/>
    <cellStyle name="Note 3 6 3 20" xfId="5341"/>
    <cellStyle name="Note 3 6 3 20 2" xfId="11009"/>
    <cellStyle name="Note 3 6 3 20 2 2" xfId="34836"/>
    <cellStyle name="Note 3 6 3 20 2 3" xfId="45875"/>
    <cellStyle name="Note 3 6 3 20 2 4" xfId="22922"/>
    <cellStyle name="Note 3 6 3 20 3" xfId="29214"/>
    <cellStyle name="Note 3 6 3 20 4" xfId="40208"/>
    <cellStyle name="Note 3 6 3 20 5" xfId="17255"/>
    <cellStyle name="Note 3 6 3 21" xfId="5574"/>
    <cellStyle name="Note 3 6 3 21 2" xfId="11212"/>
    <cellStyle name="Note 3 6 3 21 2 2" xfId="35039"/>
    <cellStyle name="Note 3 6 3 21 2 3" xfId="46078"/>
    <cellStyle name="Note 3 6 3 21 2 4" xfId="23125"/>
    <cellStyle name="Note 3 6 3 21 3" xfId="29441"/>
    <cellStyle name="Note 3 6 3 21 4" xfId="40441"/>
    <cellStyle name="Note 3 6 3 21 5" xfId="17488"/>
    <cellStyle name="Note 3 6 3 22" xfId="5807"/>
    <cellStyle name="Note 3 6 3 22 2" xfId="11413"/>
    <cellStyle name="Note 3 6 3 22 2 2" xfId="35240"/>
    <cellStyle name="Note 3 6 3 22 2 3" xfId="46279"/>
    <cellStyle name="Note 3 6 3 22 2 4" xfId="23326"/>
    <cellStyle name="Note 3 6 3 22 3" xfId="29667"/>
    <cellStyle name="Note 3 6 3 22 4" xfId="40674"/>
    <cellStyle name="Note 3 6 3 22 5" xfId="17721"/>
    <cellStyle name="Note 3 6 3 23" xfId="6024"/>
    <cellStyle name="Note 3 6 3 23 2" xfId="11597"/>
    <cellStyle name="Note 3 6 3 23 2 2" xfId="35424"/>
    <cellStyle name="Note 3 6 3 23 2 3" xfId="46463"/>
    <cellStyle name="Note 3 6 3 23 2 4" xfId="23510"/>
    <cellStyle name="Note 3 6 3 23 3" xfId="29877"/>
    <cellStyle name="Note 3 6 3 23 4" xfId="40891"/>
    <cellStyle name="Note 3 6 3 23 5" xfId="17938"/>
    <cellStyle name="Note 3 6 3 24" xfId="6232"/>
    <cellStyle name="Note 3 6 3 24 2" xfId="11778"/>
    <cellStyle name="Note 3 6 3 24 2 2" xfId="35605"/>
    <cellStyle name="Note 3 6 3 24 2 3" xfId="46644"/>
    <cellStyle name="Note 3 6 3 24 2 4" xfId="23691"/>
    <cellStyle name="Note 3 6 3 24 3" xfId="30078"/>
    <cellStyle name="Note 3 6 3 24 4" xfId="41099"/>
    <cellStyle name="Note 3 6 3 24 5" xfId="18146"/>
    <cellStyle name="Note 3 6 3 25" xfId="6452"/>
    <cellStyle name="Note 3 6 3 25 2" xfId="11970"/>
    <cellStyle name="Note 3 6 3 25 2 2" xfId="35797"/>
    <cellStyle name="Note 3 6 3 25 2 3" xfId="46836"/>
    <cellStyle name="Note 3 6 3 25 2 4" xfId="23883"/>
    <cellStyle name="Note 3 6 3 25 3" xfId="30291"/>
    <cellStyle name="Note 3 6 3 25 4" xfId="41319"/>
    <cellStyle name="Note 3 6 3 25 5" xfId="18366"/>
    <cellStyle name="Note 3 6 3 26" xfId="6678"/>
    <cellStyle name="Note 3 6 3 26 2" xfId="12163"/>
    <cellStyle name="Note 3 6 3 26 2 2" xfId="35990"/>
    <cellStyle name="Note 3 6 3 26 2 3" xfId="47029"/>
    <cellStyle name="Note 3 6 3 26 2 4" xfId="24076"/>
    <cellStyle name="Note 3 6 3 26 3" xfId="30508"/>
    <cellStyle name="Note 3 6 3 26 4" xfId="41545"/>
    <cellStyle name="Note 3 6 3 26 5" xfId="18592"/>
    <cellStyle name="Note 3 6 3 27" xfId="791"/>
    <cellStyle name="Note 3 6 3 27 2" xfId="7098"/>
    <cellStyle name="Note 3 6 3 27 2 2" xfId="30925"/>
    <cellStyle name="Note 3 6 3 27 2 3" xfId="41964"/>
    <cellStyle name="Note 3 6 3 27 2 4" xfId="19011"/>
    <cellStyle name="Note 3 6 3 27 3" xfId="24782"/>
    <cellStyle name="Note 3 6 3 27 4" xfId="28813"/>
    <cellStyle name="Note 3 6 3 27 5" xfId="12705"/>
    <cellStyle name="Note 3 6 3 28" xfId="6881"/>
    <cellStyle name="Note 3 6 3 28 2" xfId="30708"/>
    <cellStyle name="Note 3 6 3 28 3" xfId="41747"/>
    <cellStyle name="Note 3 6 3 28 4" xfId="18794"/>
    <cellStyle name="Note 3 6 3 29" xfId="24561"/>
    <cellStyle name="Note 3 6 3 3" xfId="1426"/>
    <cellStyle name="Note 3 6 3 3 2" xfId="7634"/>
    <cellStyle name="Note 3 6 3 3 2 2" xfId="31461"/>
    <cellStyle name="Note 3 6 3 3 2 3" xfId="42500"/>
    <cellStyle name="Note 3 6 3 3 2 4" xfId="19547"/>
    <cellStyle name="Note 3 6 3 3 3" xfId="25396"/>
    <cellStyle name="Note 3 6 3 3 4" xfId="36293"/>
    <cellStyle name="Note 3 6 3 3 5" xfId="13340"/>
    <cellStyle name="Note 3 6 3 30" xfId="25030"/>
    <cellStyle name="Note 3 6 3 31" xfId="12483"/>
    <cellStyle name="Note 3 6 3 4" xfId="1658"/>
    <cellStyle name="Note 3 6 3 4 2" xfId="7832"/>
    <cellStyle name="Note 3 6 3 4 2 2" xfId="31659"/>
    <cellStyle name="Note 3 6 3 4 2 3" xfId="42698"/>
    <cellStyle name="Note 3 6 3 4 2 4" xfId="19745"/>
    <cellStyle name="Note 3 6 3 4 3" xfId="25620"/>
    <cellStyle name="Note 3 6 3 4 4" xfId="36525"/>
    <cellStyle name="Note 3 6 3 4 5" xfId="13572"/>
    <cellStyle name="Note 3 6 3 5" xfId="1869"/>
    <cellStyle name="Note 3 6 3 5 2" xfId="8016"/>
    <cellStyle name="Note 3 6 3 5 2 2" xfId="31843"/>
    <cellStyle name="Note 3 6 3 5 2 3" xfId="42882"/>
    <cellStyle name="Note 3 6 3 5 2 4" xfId="19929"/>
    <cellStyle name="Note 3 6 3 5 3" xfId="25824"/>
    <cellStyle name="Note 3 6 3 5 4" xfId="36736"/>
    <cellStyle name="Note 3 6 3 5 5" xfId="13783"/>
    <cellStyle name="Note 3 6 3 6" xfId="2100"/>
    <cellStyle name="Note 3 6 3 6 2" xfId="8217"/>
    <cellStyle name="Note 3 6 3 6 2 2" xfId="32044"/>
    <cellStyle name="Note 3 6 3 6 2 3" xfId="43083"/>
    <cellStyle name="Note 3 6 3 6 2 4" xfId="20130"/>
    <cellStyle name="Note 3 6 3 6 3" xfId="26049"/>
    <cellStyle name="Note 3 6 3 6 4" xfId="36967"/>
    <cellStyle name="Note 3 6 3 6 5" xfId="14014"/>
    <cellStyle name="Note 3 6 3 7" xfId="2325"/>
    <cellStyle name="Note 3 6 3 7 2" xfId="8408"/>
    <cellStyle name="Note 3 6 3 7 2 2" xfId="32235"/>
    <cellStyle name="Note 3 6 3 7 2 3" xfId="43274"/>
    <cellStyle name="Note 3 6 3 7 2 4" xfId="20321"/>
    <cellStyle name="Note 3 6 3 7 3" xfId="26266"/>
    <cellStyle name="Note 3 6 3 7 4" xfId="37192"/>
    <cellStyle name="Note 3 6 3 7 5" xfId="14239"/>
    <cellStyle name="Note 3 6 3 8" xfId="2539"/>
    <cellStyle name="Note 3 6 3 8 2" xfId="8594"/>
    <cellStyle name="Note 3 6 3 8 2 2" xfId="32421"/>
    <cellStyle name="Note 3 6 3 8 2 3" xfId="43460"/>
    <cellStyle name="Note 3 6 3 8 2 4" xfId="20507"/>
    <cellStyle name="Note 3 6 3 8 3" xfId="26475"/>
    <cellStyle name="Note 3 6 3 8 4" xfId="37406"/>
    <cellStyle name="Note 3 6 3 8 5" xfId="14453"/>
    <cellStyle name="Note 3 6 3 9" xfId="2757"/>
    <cellStyle name="Note 3 6 3 9 2" xfId="8778"/>
    <cellStyle name="Note 3 6 3 9 2 2" xfId="32605"/>
    <cellStyle name="Note 3 6 3 9 2 3" xfId="43644"/>
    <cellStyle name="Note 3 6 3 9 2 4" xfId="20691"/>
    <cellStyle name="Note 3 6 3 9 3" xfId="26687"/>
    <cellStyle name="Note 3 6 3 9 4" xfId="37624"/>
    <cellStyle name="Note 3 6 3 9 5" xfId="14671"/>
    <cellStyle name="Note 3 6 4" xfId="1258"/>
    <cellStyle name="Note 3 6 4 2" xfId="7489"/>
    <cellStyle name="Note 3 6 4 2 2" xfId="31316"/>
    <cellStyle name="Note 3 6 4 2 3" xfId="42355"/>
    <cellStyle name="Note 3 6 4 2 4" xfId="19402"/>
    <cellStyle name="Note 3 6 4 3" xfId="25234"/>
    <cellStyle name="Note 3 6 4 4" xfId="36125"/>
    <cellStyle name="Note 3 6 4 5" xfId="13172"/>
    <cellStyle name="Note 3 6 5" xfId="1702"/>
    <cellStyle name="Note 3 6 5 2" xfId="7871"/>
    <cellStyle name="Note 3 6 5 2 2" xfId="31698"/>
    <cellStyle name="Note 3 6 5 2 3" xfId="42737"/>
    <cellStyle name="Note 3 6 5 2 4" xfId="19784"/>
    <cellStyle name="Note 3 6 5 3" xfId="25663"/>
    <cellStyle name="Note 3 6 5 4" xfId="36569"/>
    <cellStyle name="Note 3 6 5 5" xfId="13616"/>
    <cellStyle name="Note 3 6 6" xfId="1933"/>
    <cellStyle name="Note 3 6 6 2" xfId="8072"/>
    <cellStyle name="Note 3 6 6 2 2" xfId="31899"/>
    <cellStyle name="Note 3 6 6 2 3" xfId="42938"/>
    <cellStyle name="Note 3 6 6 2 4" xfId="19985"/>
    <cellStyle name="Note 3 6 6 3" xfId="25887"/>
    <cellStyle name="Note 3 6 6 4" xfId="36800"/>
    <cellStyle name="Note 3 6 6 5" xfId="13847"/>
    <cellStyle name="Note 3 6 7" xfId="2372"/>
    <cellStyle name="Note 3 6 7 2" xfId="8450"/>
    <cellStyle name="Note 3 6 7 2 2" xfId="32277"/>
    <cellStyle name="Note 3 6 7 2 3" xfId="43316"/>
    <cellStyle name="Note 3 6 7 2 4" xfId="20363"/>
    <cellStyle name="Note 3 6 7 3" xfId="26312"/>
    <cellStyle name="Note 3 6 7 4" xfId="37239"/>
    <cellStyle name="Note 3 6 7 5" xfId="14286"/>
    <cellStyle name="Note 3 6 8" xfId="896"/>
    <cellStyle name="Note 3 6 8 2" xfId="7193"/>
    <cellStyle name="Note 3 6 8 2 2" xfId="31020"/>
    <cellStyle name="Note 3 6 8 2 3" xfId="42059"/>
    <cellStyle name="Note 3 6 8 2 4" xfId="19106"/>
    <cellStyle name="Note 3 6 8 3" xfId="24885"/>
    <cellStyle name="Note 3 6 8 4" xfId="24983"/>
    <cellStyle name="Note 3 6 8 5" xfId="12810"/>
    <cellStyle name="Note 3 6 9" xfId="3064"/>
    <cellStyle name="Note 3 6 9 2" xfId="9043"/>
    <cellStyle name="Note 3 6 9 2 2" xfId="32870"/>
    <cellStyle name="Note 3 6 9 2 3" xfId="43909"/>
    <cellStyle name="Note 3 6 9 2 4" xfId="20956"/>
    <cellStyle name="Note 3 6 9 3" xfId="26988"/>
    <cellStyle name="Note 3 6 9 4" xfId="37931"/>
    <cellStyle name="Note 3 6 9 5" xfId="14978"/>
    <cellStyle name="Note 3 7" xfId="411"/>
    <cellStyle name="Note 3 7 10" xfId="2167"/>
    <cellStyle name="Note 3 7 10 2" xfId="8271"/>
    <cellStyle name="Note 3 7 10 2 2" xfId="32098"/>
    <cellStyle name="Note 3 7 10 2 3" xfId="43137"/>
    <cellStyle name="Note 3 7 10 2 4" xfId="20184"/>
    <cellStyle name="Note 3 7 10 3" xfId="26114"/>
    <cellStyle name="Note 3 7 10 4" xfId="37034"/>
    <cellStyle name="Note 3 7 10 5" xfId="14081"/>
    <cellStyle name="Note 3 7 11" xfId="2381"/>
    <cellStyle name="Note 3 7 11 2" xfId="8457"/>
    <cellStyle name="Note 3 7 11 2 2" xfId="32284"/>
    <cellStyle name="Note 3 7 11 2 3" xfId="43323"/>
    <cellStyle name="Note 3 7 11 2 4" xfId="20370"/>
    <cellStyle name="Note 3 7 11 3" xfId="26321"/>
    <cellStyle name="Note 3 7 11 4" xfId="37248"/>
    <cellStyle name="Note 3 7 11 5" xfId="14295"/>
    <cellStyle name="Note 3 7 12" xfId="2604"/>
    <cellStyle name="Note 3 7 12 2" xfId="8647"/>
    <cellStyle name="Note 3 7 12 2 2" xfId="32474"/>
    <cellStyle name="Note 3 7 12 2 3" xfId="43513"/>
    <cellStyle name="Note 3 7 12 2 4" xfId="20560"/>
    <cellStyle name="Note 3 7 12 3" xfId="26539"/>
    <cellStyle name="Note 3 7 12 4" xfId="37471"/>
    <cellStyle name="Note 3 7 12 5" xfId="14518"/>
    <cellStyle name="Note 3 7 13" xfId="2805"/>
    <cellStyle name="Note 3 7 13 2" xfId="8821"/>
    <cellStyle name="Note 3 7 13 2 2" xfId="32648"/>
    <cellStyle name="Note 3 7 13 2 3" xfId="43687"/>
    <cellStyle name="Note 3 7 13 2 4" xfId="20734"/>
    <cellStyle name="Note 3 7 13 3" xfId="26734"/>
    <cellStyle name="Note 3 7 13 4" xfId="37672"/>
    <cellStyle name="Note 3 7 13 5" xfId="14719"/>
    <cellStyle name="Note 3 7 14" xfId="3073"/>
    <cellStyle name="Note 3 7 14 2" xfId="9050"/>
    <cellStyle name="Note 3 7 14 2 2" xfId="32877"/>
    <cellStyle name="Note 3 7 14 2 3" xfId="43916"/>
    <cellStyle name="Note 3 7 14 2 4" xfId="20963"/>
    <cellStyle name="Note 3 7 14 3" xfId="26997"/>
    <cellStyle name="Note 3 7 14 4" xfId="37940"/>
    <cellStyle name="Note 3 7 14 5" xfId="14987"/>
    <cellStyle name="Note 3 7 15" xfId="3317"/>
    <cellStyle name="Note 3 7 15 2" xfId="9262"/>
    <cellStyle name="Note 3 7 15 2 2" xfId="33089"/>
    <cellStyle name="Note 3 7 15 2 3" xfId="44128"/>
    <cellStyle name="Note 3 7 15 2 4" xfId="21175"/>
    <cellStyle name="Note 3 7 15 3" xfId="27238"/>
    <cellStyle name="Note 3 7 15 4" xfId="38184"/>
    <cellStyle name="Note 3 7 15 5" xfId="15231"/>
    <cellStyle name="Note 3 7 16" xfId="3562"/>
    <cellStyle name="Note 3 7 16 2" xfId="9475"/>
    <cellStyle name="Note 3 7 16 2 2" xfId="33302"/>
    <cellStyle name="Note 3 7 16 2 3" xfId="44341"/>
    <cellStyle name="Note 3 7 16 2 4" xfId="21388"/>
    <cellStyle name="Note 3 7 16 3" xfId="27478"/>
    <cellStyle name="Note 3 7 16 4" xfId="38429"/>
    <cellStyle name="Note 3 7 16 5" xfId="15476"/>
    <cellStyle name="Note 3 7 17" xfId="3810"/>
    <cellStyle name="Note 3 7 17 2" xfId="9689"/>
    <cellStyle name="Note 3 7 17 2 2" xfId="33516"/>
    <cellStyle name="Note 3 7 17 2 3" xfId="44555"/>
    <cellStyle name="Note 3 7 17 2 4" xfId="21602"/>
    <cellStyle name="Note 3 7 17 3" xfId="27722"/>
    <cellStyle name="Note 3 7 17 4" xfId="38677"/>
    <cellStyle name="Note 3 7 17 5" xfId="15724"/>
    <cellStyle name="Note 3 7 18" xfId="4054"/>
    <cellStyle name="Note 3 7 18 2" xfId="9900"/>
    <cellStyle name="Note 3 7 18 2 2" xfId="33727"/>
    <cellStyle name="Note 3 7 18 2 3" xfId="44766"/>
    <cellStyle name="Note 3 7 18 2 4" xfId="21813"/>
    <cellStyle name="Note 3 7 18 3" xfId="27961"/>
    <cellStyle name="Note 3 7 18 4" xfId="38921"/>
    <cellStyle name="Note 3 7 18 5" xfId="15968"/>
    <cellStyle name="Note 3 7 19" xfId="4296"/>
    <cellStyle name="Note 3 7 19 2" xfId="10110"/>
    <cellStyle name="Note 3 7 19 2 2" xfId="33937"/>
    <cellStyle name="Note 3 7 19 2 3" xfId="44976"/>
    <cellStyle name="Note 3 7 19 2 4" xfId="22023"/>
    <cellStyle name="Note 3 7 19 3" xfId="28198"/>
    <cellStyle name="Note 3 7 19 4" xfId="39163"/>
    <cellStyle name="Note 3 7 19 5" xfId="16210"/>
    <cellStyle name="Note 3 7 2" xfId="532"/>
    <cellStyle name="Note 3 7 2 10" xfId="2926"/>
    <cellStyle name="Note 3 7 2 10 2" xfId="8925"/>
    <cellStyle name="Note 3 7 2 10 2 2" xfId="32752"/>
    <cellStyle name="Note 3 7 2 10 2 3" xfId="43791"/>
    <cellStyle name="Note 3 7 2 10 2 4" xfId="20838"/>
    <cellStyle name="Note 3 7 2 10 3" xfId="26851"/>
    <cellStyle name="Note 3 7 2 10 4" xfId="37793"/>
    <cellStyle name="Note 3 7 2 10 5" xfId="14840"/>
    <cellStyle name="Note 3 7 2 11" xfId="3194"/>
    <cellStyle name="Note 3 7 2 11 2" xfId="9154"/>
    <cellStyle name="Note 3 7 2 11 2 2" xfId="32981"/>
    <cellStyle name="Note 3 7 2 11 2 3" xfId="44020"/>
    <cellStyle name="Note 3 7 2 11 2 4" xfId="21067"/>
    <cellStyle name="Note 3 7 2 11 3" xfId="27116"/>
    <cellStyle name="Note 3 7 2 11 4" xfId="38061"/>
    <cellStyle name="Note 3 7 2 11 5" xfId="15108"/>
    <cellStyle name="Note 3 7 2 12" xfId="3438"/>
    <cellStyle name="Note 3 7 2 12 2" xfId="9366"/>
    <cellStyle name="Note 3 7 2 12 2 2" xfId="33193"/>
    <cellStyle name="Note 3 7 2 12 2 3" xfId="44232"/>
    <cellStyle name="Note 3 7 2 12 2 4" xfId="21279"/>
    <cellStyle name="Note 3 7 2 12 3" xfId="27355"/>
    <cellStyle name="Note 3 7 2 12 4" xfId="38305"/>
    <cellStyle name="Note 3 7 2 12 5" xfId="15352"/>
    <cellStyle name="Note 3 7 2 13" xfId="3683"/>
    <cellStyle name="Note 3 7 2 13 2" xfId="9579"/>
    <cellStyle name="Note 3 7 2 13 2 2" xfId="33406"/>
    <cellStyle name="Note 3 7 2 13 2 3" xfId="44445"/>
    <cellStyle name="Note 3 7 2 13 2 4" xfId="21492"/>
    <cellStyle name="Note 3 7 2 13 3" xfId="27596"/>
    <cellStyle name="Note 3 7 2 13 4" xfId="38550"/>
    <cellStyle name="Note 3 7 2 13 5" xfId="15597"/>
    <cellStyle name="Note 3 7 2 14" xfId="3931"/>
    <cellStyle name="Note 3 7 2 14 2" xfId="9793"/>
    <cellStyle name="Note 3 7 2 14 2 2" xfId="33620"/>
    <cellStyle name="Note 3 7 2 14 2 3" xfId="44659"/>
    <cellStyle name="Note 3 7 2 14 2 4" xfId="21706"/>
    <cellStyle name="Note 3 7 2 14 3" xfId="27839"/>
    <cellStyle name="Note 3 7 2 14 4" xfId="38798"/>
    <cellStyle name="Note 3 7 2 14 5" xfId="15845"/>
    <cellStyle name="Note 3 7 2 15" xfId="4175"/>
    <cellStyle name="Note 3 7 2 15 2" xfId="10004"/>
    <cellStyle name="Note 3 7 2 15 2 2" xfId="33831"/>
    <cellStyle name="Note 3 7 2 15 2 3" xfId="44870"/>
    <cellStyle name="Note 3 7 2 15 2 4" xfId="21917"/>
    <cellStyle name="Note 3 7 2 15 3" xfId="28078"/>
    <cellStyle name="Note 3 7 2 15 4" xfId="39042"/>
    <cellStyle name="Note 3 7 2 15 5" xfId="16089"/>
    <cellStyle name="Note 3 7 2 16" xfId="4417"/>
    <cellStyle name="Note 3 7 2 16 2" xfId="10214"/>
    <cellStyle name="Note 3 7 2 16 2 2" xfId="34041"/>
    <cellStyle name="Note 3 7 2 16 2 3" xfId="45080"/>
    <cellStyle name="Note 3 7 2 16 2 4" xfId="22127"/>
    <cellStyle name="Note 3 7 2 16 3" xfId="28315"/>
    <cellStyle name="Note 3 7 2 16 4" xfId="39284"/>
    <cellStyle name="Note 3 7 2 16 5" xfId="16331"/>
    <cellStyle name="Note 3 7 2 17" xfId="4638"/>
    <cellStyle name="Note 3 7 2 17 2" xfId="10401"/>
    <cellStyle name="Note 3 7 2 17 2 2" xfId="34228"/>
    <cellStyle name="Note 3 7 2 17 2 3" xfId="45267"/>
    <cellStyle name="Note 3 7 2 17 2 4" xfId="22314"/>
    <cellStyle name="Note 3 7 2 17 3" xfId="28530"/>
    <cellStyle name="Note 3 7 2 17 4" xfId="39505"/>
    <cellStyle name="Note 3 7 2 17 5" xfId="16552"/>
    <cellStyle name="Note 3 7 2 18" xfId="4848"/>
    <cellStyle name="Note 3 7 2 18 2" xfId="10584"/>
    <cellStyle name="Note 3 7 2 18 2 2" xfId="34411"/>
    <cellStyle name="Note 3 7 2 18 2 3" xfId="45450"/>
    <cellStyle name="Note 3 7 2 18 2 4" xfId="22497"/>
    <cellStyle name="Note 3 7 2 18 3" xfId="28734"/>
    <cellStyle name="Note 3 7 2 18 4" xfId="39715"/>
    <cellStyle name="Note 3 7 2 18 5" xfId="16762"/>
    <cellStyle name="Note 3 7 2 19" xfId="5083"/>
    <cellStyle name="Note 3 7 2 19 2" xfId="10789"/>
    <cellStyle name="Note 3 7 2 19 2 2" xfId="34616"/>
    <cellStyle name="Note 3 7 2 19 2 3" xfId="45655"/>
    <cellStyle name="Note 3 7 2 19 2 4" xfId="22702"/>
    <cellStyle name="Note 3 7 2 19 3" xfId="28964"/>
    <cellStyle name="Note 3 7 2 19 4" xfId="39950"/>
    <cellStyle name="Note 3 7 2 19 5" xfId="16997"/>
    <cellStyle name="Note 3 7 2 2" xfId="1176"/>
    <cellStyle name="Note 3 7 2 2 2" xfId="7416"/>
    <cellStyle name="Note 3 7 2 2 2 2" xfId="31243"/>
    <cellStyle name="Note 3 7 2 2 2 3" xfId="42282"/>
    <cellStyle name="Note 3 7 2 2 2 4" xfId="19329"/>
    <cellStyle name="Note 3 7 2 2 3" xfId="25153"/>
    <cellStyle name="Note 3 7 2 2 4" xfId="24343"/>
    <cellStyle name="Note 3 7 2 2 5" xfId="13090"/>
    <cellStyle name="Note 3 7 2 20" xfId="5304"/>
    <cellStyle name="Note 3 7 2 20 2" xfId="10976"/>
    <cellStyle name="Note 3 7 2 20 2 2" xfId="34803"/>
    <cellStyle name="Note 3 7 2 20 2 3" xfId="45842"/>
    <cellStyle name="Note 3 7 2 20 2 4" xfId="22889"/>
    <cellStyle name="Note 3 7 2 20 3" xfId="29177"/>
    <cellStyle name="Note 3 7 2 20 4" xfId="40171"/>
    <cellStyle name="Note 3 7 2 20 5" xfId="17218"/>
    <cellStyle name="Note 3 7 2 21" xfId="5537"/>
    <cellStyle name="Note 3 7 2 21 2" xfId="11179"/>
    <cellStyle name="Note 3 7 2 21 2 2" xfId="35006"/>
    <cellStyle name="Note 3 7 2 21 2 3" xfId="46045"/>
    <cellStyle name="Note 3 7 2 21 2 4" xfId="23092"/>
    <cellStyle name="Note 3 7 2 21 3" xfId="29404"/>
    <cellStyle name="Note 3 7 2 21 4" xfId="40404"/>
    <cellStyle name="Note 3 7 2 21 5" xfId="17451"/>
    <cellStyle name="Note 3 7 2 22" xfId="5770"/>
    <cellStyle name="Note 3 7 2 22 2" xfId="11380"/>
    <cellStyle name="Note 3 7 2 22 2 2" xfId="35207"/>
    <cellStyle name="Note 3 7 2 22 2 3" xfId="46246"/>
    <cellStyle name="Note 3 7 2 22 2 4" xfId="23293"/>
    <cellStyle name="Note 3 7 2 22 3" xfId="29630"/>
    <cellStyle name="Note 3 7 2 22 4" xfId="40637"/>
    <cellStyle name="Note 3 7 2 22 5" xfId="17684"/>
    <cellStyle name="Note 3 7 2 23" xfId="5987"/>
    <cellStyle name="Note 3 7 2 23 2" xfId="11564"/>
    <cellStyle name="Note 3 7 2 23 2 2" xfId="35391"/>
    <cellStyle name="Note 3 7 2 23 2 3" xfId="46430"/>
    <cellStyle name="Note 3 7 2 23 2 4" xfId="23477"/>
    <cellStyle name="Note 3 7 2 23 3" xfId="29841"/>
    <cellStyle name="Note 3 7 2 23 4" xfId="40854"/>
    <cellStyle name="Note 3 7 2 23 5" xfId="17901"/>
    <cellStyle name="Note 3 7 2 24" xfId="6195"/>
    <cellStyle name="Note 3 7 2 24 2" xfId="11745"/>
    <cellStyle name="Note 3 7 2 24 2 2" xfId="35572"/>
    <cellStyle name="Note 3 7 2 24 2 3" xfId="46611"/>
    <cellStyle name="Note 3 7 2 24 2 4" xfId="23658"/>
    <cellStyle name="Note 3 7 2 24 3" xfId="30042"/>
    <cellStyle name="Note 3 7 2 24 4" xfId="41062"/>
    <cellStyle name="Note 3 7 2 24 5" xfId="18109"/>
    <cellStyle name="Note 3 7 2 25" xfId="6415"/>
    <cellStyle name="Note 3 7 2 25 2" xfId="11937"/>
    <cellStyle name="Note 3 7 2 25 2 2" xfId="35764"/>
    <cellStyle name="Note 3 7 2 25 2 3" xfId="46803"/>
    <cellStyle name="Note 3 7 2 25 2 4" xfId="23850"/>
    <cellStyle name="Note 3 7 2 25 3" xfId="30255"/>
    <cellStyle name="Note 3 7 2 25 4" xfId="41282"/>
    <cellStyle name="Note 3 7 2 25 5" xfId="18329"/>
    <cellStyle name="Note 3 7 2 26" xfId="6641"/>
    <cellStyle name="Note 3 7 2 26 2" xfId="12130"/>
    <cellStyle name="Note 3 7 2 26 2 2" xfId="35957"/>
    <cellStyle name="Note 3 7 2 26 2 3" xfId="46996"/>
    <cellStyle name="Note 3 7 2 26 2 4" xfId="24043"/>
    <cellStyle name="Note 3 7 2 26 3" xfId="30472"/>
    <cellStyle name="Note 3 7 2 26 4" xfId="41508"/>
    <cellStyle name="Note 3 7 2 26 5" xfId="18555"/>
    <cellStyle name="Note 3 7 2 27" xfId="758"/>
    <cellStyle name="Note 3 7 2 27 2" xfId="7065"/>
    <cellStyle name="Note 3 7 2 27 2 2" xfId="30892"/>
    <cellStyle name="Note 3 7 2 27 2 3" xfId="41931"/>
    <cellStyle name="Note 3 7 2 27 2 4" xfId="18978"/>
    <cellStyle name="Note 3 7 2 27 3" xfId="24749"/>
    <cellStyle name="Note 3 7 2 27 4" xfId="26642"/>
    <cellStyle name="Note 3 7 2 27 5" xfId="12672"/>
    <cellStyle name="Note 3 7 2 28" xfId="6848"/>
    <cellStyle name="Note 3 7 2 28 2" xfId="30675"/>
    <cellStyle name="Note 3 7 2 28 3" xfId="41714"/>
    <cellStyle name="Note 3 7 2 28 4" xfId="18761"/>
    <cellStyle name="Note 3 7 2 29" xfId="24524"/>
    <cellStyle name="Note 3 7 2 3" xfId="1389"/>
    <cellStyle name="Note 3 7 2 3 2" xfId="7601"/>
    <cellStyle name="Note 3 7 2 3 2 2" xfId="31428"/>
    <cellStyle name="Note 3 7 2 3 2 3" xfId="42467"/>
    <cellStyle name="Note 3 7 2 3 2 4" xfId="19514"/>
    <cellStyle name="Note 3 7 2 3 3" xfId="25360"/>
    <cellStyle name="Note 3 7 2 3 4" xfId="36256"/>
    <cellStyle name="Note 3 7 2 3 5" xfId="13303"/>
    <cellStyle name="Note 3 7 2 30" xfId="25777"/>
    <cellStyle name="Note 3 7 2 31" xfId="12446"/>
    <cellStyle name="Note 3 7 2 4" xfId="1621"/>
    <cellStyle name="Note 3 7 2 4 2" xfId="7799"/>
    <cellStyle name="Note 3 7 2 4 2 2" xfId="31626"/>
    <cellStyle name="Note 3 7 2 4 2 3" xfId="42665"/>
    <cellStyle name="Note 3 7 2 4 2 4" xfId="19712"/>
    <cellStyle name="Note 3 7 2 4 3" xfId="25584"/>
    <cellStyle name="Note 3 7 2 4 4" xfId="36488"/>
    <cellStyle name="Note 3 7 2 4 5" xfId="13535"/>
    <cellStyle name="Note 3 7 2 5" xfId="1832"/>
    <cellStyle name="Note 3 7 2 5 2" xfId="7983"/>
    <cellStyle name="Note 3 7 2 5 2 2" xfId="31810"/>
    <cellStyle name="Note 3 7 2 5 2 3" xfId="42849"/>
    <cellStyle name="Note 3 7 2 5 2 4" xfId="19896"/>
    <cellStyle name="Note 3 7 2 5 3" xfId="25788"/>
    <cellStyle name="Note 3 7 2 5 4" xfId="36699"/>
    <cellStyle name="Note 3 7 2 5 5" xfId="13746"/>
    <cellStyle name="Note 3 7 2 6" xfId="2063"/>
    <cellStyle name="Note 3 7 2 6 2" xfId="8184"/>
    <cellStyle name="Note 3 7 2 6 2 2" xfId="32011"/>
    <cellStyle name="Note 3 7 2 6 2 3" xfId="43050"/>
    <cellStyle name="Note 3 7 2 6 2 4" xfId="20097"/>
    <cellStyle name="Note 3 7 2 6 3" xfId="26013"/>
    <cellStyle name="Note 3 7 2 6 4" xfId="36930"/>
    <cellStyle name="Note 3 7 2 6 5" xfId="13977"/>
    <cellStyle name="Note 3 7 2 7" xfId="2288"/>
    <cellStyle name="Note 3 7 2 7 2" xfId="8375"/>
    <cellStyle name="Note 3 7 2 7 2 2" xfId="32202"/>
    <cellStyle name="Note 3 7 2 7 2 3" xfId="43241"/>
    <cellStyle name="Note 3 7 2 7 2 4" xfId="20288"/>
    <cellStyle name="Note 3 7 2 7 3" xfId="26230"/>
    <cellStyle name="Note 3 7 2 7 4" xfId="37155"/>
    <cellStyle name="Note 3 7 2 7 5" xfId="14202"/>
    <cellStyle name="Note 3 7 2 8" xfId="2502"/>
    <cellStyle name="Note 3 7 2 8 2" xfId="8561"/>
    <cellStyle name="Note 3 7 2 8 2 2" xfId="32388"/>
    <cellStyle name="Note 3 7 2 8 2 3" xfId="43427"/>
    <cellStyle name="Note 3 7 2 8 2 4" xfId="20474"/>
    <cellStyle name="Note 3 7 2 8 3" xfId="26439"/>
    <cellStyle name="Note 3 7 2 8 4" xfId="37369"/>
    <cellStyle name="Note 3 7 2 8 5" xfId="14416"/>
    <cellStyle name="Note 3 7 2 9" xfId="2720"/>
    <cellStyle name="Note 3 7 2 9 2" xfId="8745"/>
    <cellStyle name="Note 3 7 2 9 2 2" xfId="32572"/>
    <cellStyle name="Note 3 7 2 9 2 3" xfId="43611"/>
    <cellStyle name="Note 3 7 2 9 2 4" xfId="20658"/>
    <cellStyle name="Note 3 7 2 9 3" xfId="26651"/>
    <cellStyle name="Note 3 7 2 9 4" xfId="37587"/>
    <cellStyle name="Note 3 7 2 9 5" xfId="14634"/>
    <cellStyle name="Note 3 7 20" xfId="4517"/>
    <cellStyle name="Note 3 7 20 2" xfId="10297"/>
    <cellStyle name="Note 3 7 20 2 2" xfId="34124"/>
    <cellStyle name="Note 3 7 20 2 3" xfId="45163"/>
    <cellStyle name="Note 3 7 20 2 4" xfId="22210"/>
    <cellStyle name="Note 3 7 20 3" xfId="28413"/>
    <cellStyle name="Note 3 7 20 4" xfId="39384"/>
    <cellStyle name="Note 3 7 20 5" xfId="16431"/>
    <cellStyle name="Note 3 7 21" xfId="4727"/>
    <cellStyle name="Note 3 7 21 2" xfId="10480"/>
    <cellStyle name="Note 3 7 21 2 2" xfId="34307"/>
    <cellStyle name="Note 3 7 21 2 3" xfId="45346"/>
    <cellStyle name="Note 3 7 21 2 4" xfId="22393"/>
    <cellStyle name="Note 3 7 21 3" xfId="28618"/>
    <cellStyle name="Note 3 7 21 4" xfId="39594"/>
    <cellStyle name="Note 3 7 21 5" xfId="16641"/>
    <cellStyle name="Note 3 7 22" xfId="4962"/>
    <cellStyle name="Note 3 7 22 2" xfId="10685"/>
    <cellStyle name="Note 3 7 22 2 2" xfId="34512"/>
    <cellStyle name="Note 3 7 22 2 3" xfId="45551"/>
    <cellStyle name="Note 3 7 22 2 4" xfId="22598"/>
    <cellStyle name="Note 3 7 22 3" xfId="28847"/>
    <cellStyle name="Note 3 7 22 4" xfId="39829"/>
    <cellStyle name="Note 3 7 22 5" xfId="16876"/>
    <cellStyle name="Note 3 7 23" xfId="5183"/>
    <cellStyle name="Note 3 7 23 2" xfId="10872"/>
    <cellStyle name="Note 3 7 23 2 2" xfId="34699"/>
    <cellStyle name="Note 3 7 23 2 3" xfId="45738"/>
    <cellStyle name="Note 3 7 23 2 4" xfId="22785"/>
    <cellStyle name="Note 3 7 23 3" xfId="29061"/>
    <cellStyle name="Note 3 7 23 4" xfId="40050"/>
    <cellStyle name="Note 3 7 23 5" xfId="17097"/>
    <cellStyle name="Note 3 7 24" xfId="5416"/>
    <cellStyle name="Note 3 7 24 2" xfId="11075"/>
    <cellStyle name="Note 3 7 24 2 2" xfId="34902"/>
    <cellStyle name="Note 3 7 24 2 3" xfId="45941"/>
    <cellStyle name="Note 3 7 24 2 4" xfId="22988"/>
    <cellStyle name="Note 3 7 24 3" xfId="29288"/>
    <cellStyle name="Note 3 7 24 4" xfId="40283"/>
    <cellStyle name="Note 3 7 24 5" xfId="17330"/>
    <cellStyle name="Note 3 7 25" xfId="5649"/>
    <cellStyle name="Note 3 7 25 2" xfId="11276"/>
    <cellStyle name="Note 3 7 25 2 2" xfId="35103"/>
    <cellStyle name="Note 3 7 25 2 3" xfId="46142"/>
    <cellStyle name="Note 3 7 25 2 4" xfId="23189"/>
    <cellStyle name="Note 3 7 25 3" xfId="29514"/>
    <cellStyle name="Note 3 7 25 4" xfId="40516"/>
    <cellStyle name="Note 3 7 25 5" xfId="17563"/>
    <cellStyle name="Note 3 7 26" xfId="5866"/>
    <cellStyle name="Note 3 7 26 2" xfId="11460"/>
    <cellStyle name="Note 3 7 26 2 2" xfId="35287"/>
    <cellStyle name="Note 3 7 26 2 3" xfId="46326"/>
    <cellStyle name="Note 3 7 26 2 4" xfId="23373"/>
    <cellStyle name="Note 3 7 26 3" xfId="29725"/>
    <cellStyle name="Note 3 7 26 4" xfId="40733"/>
    <cellStyle name="Note 3 7 26 5" xfId="17780"/>
    <cellStyle name="Note 3 7 27" xfId="6074"/>
    <cellStyle name="Note 3 7 27 2" xfId="11641"/>
    <cellStyle name="Note 3 7 27 2 2" xfId="35468"/>
    <cellStyle name="Note 3 7 27 2 3" xfId="46507"/>
    <cellStyle name="Note 3 7 27 2 4" xfId="23554"/>
    <cellStyle name="Note 3 7 27 3" xfId="29926"/>
    <cellStyle name="Note 3 7 27 4" xfId="40941"/>
    <cellStyle name="Note 3 7 27 5" xfId="17988"/>
    <cellStyle name="Note 3 7 28" xfId="6294"/>
    <cellStyle name="Note 3 7 28 2" xfId="11833"/>
    <cellStyle name="Note 3 7 28 2 2" xfId="35660"/>
    <cellStyle name="Note 3 7 28 2 3" xfId="46699"/>
    <cellStyle name="Note 3 7 28 2 4" xfId="23746"/>
    <cellStyle name="Note 3 7 28 3" xfId="30139"/>
    <cellStyle name="Note 3 7 28 4" xfId="41161"/>
    <cellStyle name="Note 3 7 28 5" xfId="18208"/>
    <cellStyle name="Note 3 7 29" xfId="6529"/>
    <cellStyle name="Note 3 7 29 2" xfId="12035"/>
    <cellStyle name="Note 3 7 29 2 2" xfId="35862"/>
    <cellStyle name="Note 3 7 29 2 3" xfId="46901"/>
    <cellStyle name="Note 3 7 29 2 4" xfId="23948"/>
    <cellStyle name="Note 3 7 29 3" xfId="30365"/>
    <cellStyle name="Note 3 7 29 4" xfId="41396"/>
    <cellStyle name="Note 3 7 29 5" xfId="18443"/>
    <cellStyle name="Note 3 7 3" xfId="577"/>
    <cellStyle name="Note 3 7 3 10" xfId="2971"/>
    <cellStyle name="Note 3 7 3 10 2" xfId="8965"/>
    <cellStyle name="Note 3 7 3 10 2 2" xfId="32792"/>
    <cellStyle name="Note 3 7 3 10 2 3" xfId="43831"/>
    <cellStyle name="Note 3 7 3 10 2 4" xfId="20878"/>
    <cellStyle name="Note 3 7 3 10 3" xfId="26896"/>
    <cellStyle name="Note 3 7 3 10 4" xfId="37838"/>
    <cellStyle name="Note 3 7 3 10 5" xfId="14885"/>
    <cellStyle name="Note 3 7 3 11" xfId="3239"/>
    <cellStyle name="Note 3 7 3 11 2" xfId="9194"/>
    <cellStyle name="Note 3 7 3 11 2 2" xfId="33021"/>
    <cellStyle name="Note 3 7 3 11 2 3" xfId="44060"/>
    <cellStyle name="Note 3 7 3 11 2 4" xfId="21107"/>
    <cellStyle name="Note 3 7 3 11 3" xfId="27161"/>
    <cellStyle name="Note 3 7 3 11 4" xfId="38106"/>
    <cellStyle name="Note 3 7 3 11 5" xfId="15153"/>
    <cellStyle name="Note 3 7 3 12" xfId="3483"/>
    <cellStyle name="Note 3 7 3 12 2" xfId="9406"/>
    <cellStyle name="Note 3 7 3 12 2 2" xfId="33233"/>
    <cellStyle name="Note 3 7 3 12 2 3" xfId="44272"/>
    <cellStyle name="Note 3 7 3 12 2 4" xfId="21319"/>
    <cellStyle name="Note 3 7 3 12 3" xfId="27400"/>
    <cellStyle name="Note 3 7 3 12 4" xfId="38350"/>
    <cellStyle name="Note 3 7 3 12 5" xfId="15397"/>
    <cellStyle name="Note 3 7 3 13" xfId="3728"/>
    <cellStyle name="Note 3 7 3 13 2" xfId="9619"/>
    <cellStyle name="Note 3 7 3 13 2 2" xfId="33446"/>
    <cellStyle name="Note 3 7 3 13 2 3" xfId="44485"/>
    <cellStyle name="Note 3 7 3 13 2 4" xfId="21532"/>
    <cellStyle name="Note 3 7 3 13 3" xfId="27641"/>
    <cellStyle name="Note 3 7 3 13 4" xfId="38595"/>
    <cellStyle name="Note 3 7 3 13 5" xfId="15642"/>
    <cellStyle name="Note 3 7 3 14" xfId="3976"/>
    <cellStyle name="Note 3 7 3 14 2" xfId="9833"/>
    <cellStyle name="Note 3 7 3 14 2 2" xfId="33660"/>
    <cellStyle name="Note 3 7 3 14 2 3" xfId="44699"/>
    <cellStyle name="Note 3 7 3 14 2 4" xfId="21746"/>
    <cellStyle name="Note 3 7 3 14 3" xfId="27884"/>
    <cellStyle name="Note 3 7 3 14 4" xfId="38843"/>
    <cellStyle name="Note 3 7 3 14 5" xfId="15890"/>
    <cellStyle name="Note 3 7 3 15" xfId="4220"/>
    <cellStyle name="Note 3 7 3 15 2" xfId="10044"/>
    <cellStyle name="Note 3 7 3 15 2 2" xfId="33871"/>
    <cellStyle name="Note 3 7 3 15 2 3" xfId="44910"/>
    <cellStyle name="Note 3 7 3 15 2 4" xfId="21957"/>
    <cellStyle name="Note 3 7 3 15 3" xfId="28123"/>
    <cellStyle name="Note 3 7 3 15 4" xfId="39087"/>
    <cellStyle name="Note 3 7 3 15 5" xfId="16134"/>
    <cellStyle name="Note 3 7 3 16" xfId="4462"/>
    <cellStyle name="Note 3 7 3 16 2" xfId="10254"/>
    <cellStyle name="Note 3 7 3 16 2 2" xfId="34081"/>
    <cellStyle name="Note 3 7 3 16 2 3" xfId="45120"/>
    <cellStyle name="Note 3 7 3 16 2 4" xfId="22167"/>
    <cellStyle name="Note 3 7 3 16 3" xfId="28360"/>
    <cellStyle name="Note 3 7 3 16 4" xfId="39329"/>
    <cellStyle name="Note 3 7 3 16 5" xfId="16376"/>
    <cellStyle name="Note 3 7 3 17" xfId="4683"/>
    <cellStyle name="Note 3 7 3 17 2" xfId="10441"/>
    <cellStyle name="Note 3 7 3 17 2 2" xfId="34268"/>
    <cellStyle name="Note 3 7 3 17 2 3" xfId="45307"/>
    <cellStyle name="Note 3 7 3 17 2 4" xfId="22354"/>
    <cellStyle name="Note 3 7 3 17 3" xfId="28575"/>
    <cellStyle name="Note 3 7 3 17 4" xfId="39550"/>
    <cellStyle name="Note 3 7 3 17 5" xfId="16597"/>
    <cellStyle name="Note 3 7 3 18" xfId="4893"/>
    <cellStyle name="Note 3 7 3 18 2" xfId="10624"/>
    <cellStyle name="Note 3 7 3 18 2 2" xfId="34451"/>
    <cellStyle name="Note 3 7 3 18 2 3" xfId="45490"/>
    <cellStyle name="Note 3 7 3 18 2 4" xfId="22537"/>
    <cellStyle name="Note 3 7 3 18 3" xfId="28779"/>
    <cellStyle name="Note 3 7 3 18 4" xfId="39760"/>
    <cellStyle name="Note 3 7 3 18 5" xfId="16807"/>
    <cellStyle name="Note 3 7 3 19" xfId="5128"/>
    <cellStyle name="Note 3 7 3 19 2" xfId="10829"/>
    <cellStyle name="Note 3 7 3 19 2 2" xfId="34656"/>
    <cellStyle name="Note 3 7 3 19 2 3" xfId="45695"/>
    <cellStyle name="Note 3 7 3 19 2 4" xfId="22742"/>
    <cellStyle name="Note 3 7 3 19 3" xfId="29009"/>
    <cellStyle name="Note 3 7 3 19 4" xfId="39995"/>
    <cellStyle name="Note 3 7 3 19 5" xfId="17042"/>
    <cellStyle name="Note 3 7 3 2" xfId="1221"/>
    <cellStyle name="Note 3 7 3 2 2" xfId="7456"/>
    <cellStyle name="Note 3 7 3 2 2 2" xfId="31283"/>
    <cellStyle name="Note 3 7 3 2 2 3" xfId="42322"/>
    <cellStyle name="Note 3 7 3 2 2 4" xfId="19369"/>
    <cellStyle name="Note 3 7 3 2 3" xfId="25198"/>
    <cellStyle name="Note 3 7 3 2 4" xfId="24323"/>
    <cellStyle name="Note 3 7 3 2 5" xfId="13135"/>
    <cellStyle name="Note 3 7 3 20" xfId="5349"/>
    <cellStyle name="Note 3 7 3 20 2" xfId="11016"/>
    <cellStyle name="Note 3 7 3 20 2 2" xfId="34843"/>
    <cellStyle name="Note 3 7 3 20 2 3" xfId="45882"/>
    <cellStyle name="Note 3 7 3 20 2 4" xfId="22929"/>
    <cellStyle name="Note 3 7 3 20 3" xfId="29222"/>
    <cellStyle name="Note 3 7 3 20 4" xfId="40216"/>
    <cellStyle name="Note 3 7 3 20 5" xfId="17263"/>
    <cellStyle name="Note 3 7 3 21" xfId="5582"/>
    <cellStyle name="Note 3 7 3 21 2" xfId="11219"/>
    <cellStyle name="Note 3 7 3 21 2 2" xfId="35046"/>
    <cellStyle name="Note 3 7 3 21 2 3" xfId="46085"/>
    <cellStyle name="Note 3 7 3 21 2 4" xfId="23132"/>
    <cellStyle name="Note 3 7 3 21 3" xfId="29449"/>
    <cellStyle name="Note 3 7 3 21 4" xfId="40449"/>
    <cellStyle name="Note 3 7 3 21 5" xfId="17496"/>
    <cellStyle name="Note 3 7 3 22" xfId="5815"/>
    <cellStyle name="Note 3 7 3 22 2" xfId="11420"/>
    <cellStyle name="Note 3 7 3 22 2 2" xfId="35247"/>
    <cellStyle name="Note 3 7 3 22 2 3" xfId="46286"/>
    <cellStyle name="Note 3 7 3 22 2 4" xfId="23333"/>
    <cellStyle name="Note 3 7 3 22 3" xfId="29675"/>
    <cellStyle name="Note 3 7 3 22 4" xfId="40682"/>
    <cellStyle name="Note 3 7 3 22 5" xfId="17729"/>
    <cellStyle name="Note 3 7 3 23" xfId="6032"/>
    <cellStyle name="Note 3 7 3 23 2" xfId="11604"/>
    <cellStyle name="Note 3 7 3 23 2 2" xfId="35431"/>
    <cellStyle name="Note 3 7 3 23 2 3" xfId="46470"/>
    <cellStyle name="Note 3 7 3 23 2 4" xfId="23517"/>
    <cellStyle name="Note 3 7 3 23 3" xfId="29885"/>
    <cellStyle name="Note 3 7 3 23 4" xfId="40899"/>
    <cellStyle name="Note 3 7 3 23 5" xfId="17946"/>
    <cellStyle name="Note 3 7 3 24" xfId="6240"/>
    <cellStyle name="Note 3 7 3 24 2" xfId="11785"/>
    <cellStyle name="Note 3 7 3 24 2 2" xfId="35612"/>
    <cellStyle name="Note 3 7 3 24 2 3" xfId="46651"/>
    <cellStyle name="Note 3 7 3 24 2 4" xfId="23698"/>
    <cellStyle name="Note 3 7 3 24 3" xfId="30086"/>
    <cellStyle name="Note 3 7 3 24 4" xfId="41107"/>
    <cellStyle name="Note 3 7 3 24 5" xfId="18154"/>
    <cellStyle name="Note 3 7 3 25" xfId="6460"/>
    <cellStyle name="Note 3 7 3 25 2" xfId="11977"/>
    <cellStyle name="Note 3 7 3 25 2 2" xfId="35804"/>
    <cellStyle name="Note 3 7 3 25 2 3" xfId="46843"/>
    <cellStyle name="Note 3 7 3 25 2 4" xfId="23890"/>
    <cellStyle name="Note 3 7 3 25 3" xfId="30299"/>
    <cellStyle name="Note 3 7 3 25 4" xfId="41327"/>
    <cellStyle name="Note 3 7 3 25 5" xfId="18374"/>
    <cellStyle name="Note 3 7 3 26" xfId="6686"/>
    <cellStyle name="Note 3 7 3 26 2" xfId="12170"/>
    <cellStyle name="Note 3 7 3 26 2 2" xfId="35997"/>
    <cellStyle name="Note 3 7 3 26 2 3" xfId="47036"/>
    <cellStyle name="Note 3 7 3 26 2 4" xfId="24083"/>
    <cellStyle name="Note 3 7 3 26 3" xfId="30516"/>
    <cellStyle name="Note 3 7 3 26 4" xfId="41553"/>
    <cellStyle name="Note 3 7 3 26 5" xfId="18600"/>
    <cellStyle name="Note 3 7 3 27" xfId="798"/>
    <cellStyle name="Note 3 7 3 27 2" xfId="7105"/>
    <cellStyle name="Note 3 7 3 27 2 2" xfId="30932"/>
    <cellStyle name="Note 3 7 3 27 2 3" xfId="41971"/>
    <cellStyle name="Note 3 7 3 27 2 4" xfId="19018"/>
    <cellStyle name="Note 3 7 3 27 3" xfId="24789"/>
    <cellStyle name="Note 3 7 3 27 4" xfId="25251"/>
    <cellStyle name="Note 3 7 3 27 5" xfId="12712"/>
    <cellStyle name="Note 3 7 3 28" xfId="6888"/>
    <cellStyle name="Note 3 7 3 28 2" xfId="30715"/>
    <cellStyle name="Note 3 7 3 28 3" xfId="41754"/>
    <cellStyle name="Note 3 7 3 28 4" xfId="18801"/>
    <cellStyle name="Note 3 7 3 29" xfId="24569"/>
    <cellStyle name="Note 3 7 3 3" xfId="1434"/>
    <cellStyle name="Note 3 7 3 3 2" xfId="7641"/>
    <cellStyle name="Note 3 7 3 3 2 2" xfId="31468"/>
    <cellStyle name="Note 3 7 3 3 2 3" xfId="42507"/>
    <cellStyle name="Note 3 7 3 3 2 4" xfId="19554"/>
    <cellStyle name="Note 3 7 3 3 3" xfId="25404"/>
    <cellStyle name="Note 3 7 3 3 4" xfId="36301"/>
    <cellStyle name="Note 3 7 3 3 5" xfId="13348"/>
    <cellStyle name="Note 3 7 3 30" xfId="30509"/>
    <cellStyle name="Note 3 7 3 31" xfId="12491"/>
    <cellStyle name="Note 3 7 3 4" xfId="1666"/>
    <cellStyle name="Note 3 7 3 4 2" xfId="7839"/>
    <cellStyle name="Note 3 7 3 4 2 2" xfId="31666"/>
    <cellStyle name="Note 3 7 3 4 2 3" xfId="42705"/>
    <cellStyle name="Note 3 7 3 4 2 4" xfId="19752"/>
    <cellStyle name="Note 3 7 3 4 3" xfId="25628"/>
    <cellStyle name="Note 3 7 3 4 4" xfId="36533"/>
    <cellStyle name="Note 3 7 3 4 5" xfId="13580"/>
    <cellStyle name="Note 3 7 3 5" xfId="1877"/>
    <cellStyle name="Note 3 7 3 5 2" xfId="8023"/>
    <cellStyle name="Note 3 7 3 5 2 2" xfId="31850"/>
    <cellStyle name="Note 3 7 3 5 2 3" xfId="42889"/>
    <cellStyle name="Note 3 7 3 5 2 4" xfId="19936"/>
    <cellStyle name="Note 3 7 3 5 3" xfId="25832"/>
    <cellStyle name="Note 3 7 3 5 4" xfId="36744"/>
    <cellStyle name="Note 3 7 3 5 5" xfId="13791"/>
    <cellStyle name="Note 3 7 3 6" xfId="2108"/>
    <cellStyle name="Note 3 7 3 6 2" xfId="8224"/>
    <cellStyle name="Note 3 7 3 6 2 2" xfId="32051"/>
    <cellStyle name="Note 3 7 3 6 2 3" xfId="43090"/>
    <cellStyle name="Note 3 7 3 6 2 4" xfId="20137"/>
    <cellStyle name="Note 3 7 3 6 3" xfId="26057"/>
    <cellStyle name="Note 3 7 3 6 4" xfId="36975"/>
    <cellStyle name="Note 3 7 3 6 5" xfId="14022"/>
    <cellStyle name="Note 3 7 3 7" xfId="2333"/>
    <cellStyle name="Note 3 7 3 7 2" xfId="8415"/>
    <cellStyle name="Note 3 7 3 7 2 2" xfId="32242"/>
    <cellStyle name="Note 3 7 3 7 2 3" xfId="43281"/>
    <cellStyle name="Note 3 7 3 7 2 4" xfId="20328"/>
    <cellStyle name="Note 3 7 3 7 3" xfId="26274"/>
    <cellStyle name="Note 3 7 3 7 4" xfId="37200"/>
    <cellStyle name="Note 3 7 3 7 5" xfId="14247"/>
    <cellStyle name="Note 3 7 3 8" xfId="2547"/>
    <cellStyle name="Note 3 7 3 8 2" xfId="8601"/>
    <cellStyle name="Note 3 7 3 8 2 2" xfId="32428"/>
    <cellStyle name="Note 3 7 3 8 2 3" xfId="43467"/>
    <cellStyle name="Note 3 7 3 8 2 4" xfId="20514"/>
    <cellStyle name="Note 3 7 3 8 3" xfId="26483"/>
    <cellStyle name="Note 3 7 3 8 4" xfId="37414"/>
    <cellStyle name="Note 3 7 3 8 5" xfId="14461"/>
    <cellStyle name="Note 3 7 3 9" xfId="2765"/>
    <cellStyle name="Note 3 7 3 9 2" xfId="8785"/>
    <cellStyle name="Note 3 7 3 9 2 2" xfId="32612"/>
    <cellStyle name="Note 3 7 3 9 2 3" xfId="43651"/>
    <cellStyle name="Note 3 7 3 9 2 4" xfId="20698"/>
    <cellStyle name="Note 3 7 3 9 3" xfId="26695"/>
    <cellStyle name="Note 3 7 3 9 4" xfId="37632"/>
    <cellStyle name="Note 3 7 3 9 5" xfId="14679"/>
    <cellStyle name="Note 3 7 30" xfId="6730"/>
    <cellStyle name="Note 3 7 30 2" xfId="12206"/>
    <cellStyle name="Note 3 7 30 2 2" xfId="36033"/>
    <cellStyle name="Note 3 7 30 2 3" xfId="47072"/>
    <cellStyle name="Note 3 7 30 2 4" xfId="24119"/>
    <cellStyle name="Note 3 7 30 3" xfId="30559"/>
    <cellStyle name="Note 3 7 30 4" xfId="41597"/>
    <cellStyle name="Note 3 7 30 5" xfId="18644"/>
    <cellStyle name="Note 3 7 31" xfId="6775"/>
    <cellStyle name="Note 3 7 31 2" xfId="12246"/>
    <cellStyle name="Note 3 7 31 2 2" xfId="36073"/>
    <cellStyle name="Note 3 7 31 2 3" xfId="47112"/>
    <cellStyle name="Note 3 7 31 2 4" xfId="24159"/>
    <cellStyle name="Note 3 7 31 3" xfId="30603"/>
    <cellStyle name="Note 3 7 31 4" xfId="41642"/>
    <cellStyle name="Note 3 7 31 5" xfId="18689"/>
    <cellStyle name="Note 3 7 32" xfId="654"/>
    <cellStyle name="Note 3 7 32 2" xfId="6961"/>
    <cellStyle name="Note 3 7 32 2 2" xfId="30788"/>
    <cellStyle name="Note 3 7 32 2 3" xfId="41827"/>
    <cellStyle name="Note 3 7 32 2 4" xfId="18874"/>
    <cellStyle name="Note 3 7 32 3" xfId="24645"/>
    <cellStyle name="Note 3 7 32 4" xfId="29254"/>
    <cellStyle name="Note 3 7 32 5" xfId="12568"/>
    <cellStyle name="Note 3 7 33" xfId="24407"/>
    <cellStyle name="Note 3 7 34" xfId="26097"/>
    <cellStyle name="Note 3 7 35" xfId="12325"/>
    <cellStyle name="Note 3 7 4" xfId="452"/>
    <cellStyle name="Note 3 7 4 10" xfId="2846"/>
    <cellStyle name="Note 3 7 4 10 2" xfId="8858"/>
    <cellStyle name="Note 3 7 4 10 2 2" xfId="32685"/>
    <cellStyle name="Note 3 7 4 10 2 3" xfId="43724"/>
    <cellStyle name="Note 3 7 4 10 2 4" xfId="20771"/>
    <cellStyle name="Note 3 7 4 10 3" xfId="26775"/>
    <cellStyle name="Note 3 7 4 10 4" xfId="37713"/>
    <cellStyle name="Note 3 7 4 10 5" xfId="14760"/>
    <cellStyle name="Note 3 7 4 11" xfId="3114"/>
    <cellStyle name="Note 3 7 4 11 2" xfId="9087"/>
    <cellStyle name="Note 3 7 4 11 2 2" xfId="32914"/>
    <cellStyle name="Note 3 7 4 11 2 3" xfId="43953"/>
    <cellStyle name="Note 3 7 4 11 2 4" xfId="21000"/>
    <cellStyle name="Note 3 7 4 11 3" xfId="27038"/>
    <cellStyle name="Note 3 7 4 11 4" xfId="37981"/>
    <cellStyle name="Note 3 7 4 11 5" xfId="15028"/>
    <cellStyle name="Note 3 7 4 12" xfId="3358"/>
    <cellStyle name="Note 3 7 4 12 2" xfId="9299"/>
    <cellStyle name="Note 3 7 4 12 2 2" xfId="33126"/>
    <cellStyle name="Note 3 7 4 12 2 3" xfId="44165"/>
    <cellStyle name="Note 3 7 4 12 2 4" xfId="21212"/>
    <cellStyle name="Note 3 7 4 12 3" xfId="27279"/>
    <cellStyle name="Note 3 7 4 12 4" xfId="38225"/>
    <cellStyle name="Note 3 7 4 12 5" xfId="15272"/>
    <cellStyle name="Note 3 7 4 13" xfId="3603"/>
    <cellStyle name="Note 3 7 4 13 2" xfId="9512"/>
    <cellStyle name="Note 3 7 4 13 2 2" xfId="33339"/>
    <cellStyle name="Note 3 7 4 13 2 3" xfId="44378"/>
    <cellStyle name="Note 3 7 4 13 2 4" xfId="21425"/>
    <cellStyle name="Note 3 7 4 13 3" xfId="27519"/>
    <cellStyle name="Note 3 7 4 13 4" xfId="38470"/>
    <cellStyle name="Note 3 7 4 13 5" xfId="15517"/>
    <cellStyle name="Note 3 7 4 14" xfId="3851"/>
    <cellStyle name="Note 3 7 4 14 2" xfId="9726"/>
    <cellStyle name="Note 3 7 4 14 2 2" xfId="33553"/>
    <cellStyle name="Note 3 7 4 14 2 3" xfId="44592"/>
    <cellStyle name="Note 3 7 4 14 2 4" xfId="21639"/>
    <cellStyle name="Note 3 7 4 14 3" xfId="27763"/>
    <cellStyle name="Note 3 7 4 14 4" xfId="38718"/>
    <cellStyle name="Note 3 7 4 14 5" xfId="15765"/>
    <cellStyle name="Note 3 7 4 15" xfId="4095"/>
    <cellStyle name="Note 3 7 4 15 2" xfId="9937"/>
    <cellStyle name="Note 3 7 4 15 2 2" xfId="33764"/>
    <cellStyle name="Note 3 7 4 15 2 3" xfId="44803"/>
    <cellStyle name="Note 3 7 4 15 2 4" xfId="21850"/>
    <cellStyle name="Note 3 7 4 15 3" xfId="28002"/>
    <cellStyle name="Note 3 7 4 15 4" xfId="38962"/>
    <cellStyle name="Note 3 7 4 15 5" xfId="16009"/>
    <cellStyle name="Note 3 7 4 16" xfId="4337"/>
    <cellStyle name="Note 3 7 4 16 2" xfId="10147"/>
    <cellStyle name="Note 3 7 4 16 2 2" xfId="33974"/>
    <cellStyle name="Note 3 7 4 16 2 3" xfId="45013"/>
    <cellStyle name="Note 3 7 4 16 2 4" xfId="22060"/>
    <cellStyle name="Note 3 7 4 16 3" xfId="28239"/>
    <cellStyle name="Note 3 7 4 16 4" xfId="39204"/>
    <cellStyle name="Note 3 7 4 16 5" xfId="16251"/>
    <cellStyle name="Note 3 7 4 17" xfId="4558"/>
    <cellStyle name="Note 3 7 4 17 2" xfId="10334"/>
    <cellStyle name="Note 3 7 4 17 2 2" xfId="34161"/>
    <cellStyle name="Note 3 7 4 17 2 3" xfId="45200"/>
    <cellStyle name="Note 3 7 4 17 2 4" xfId="22247"/>
    <cellStyle name="Note 3 7 4 17 3" xfId="28454"/>
    <cellStyle name="Note 3 7 4 17 4" xfId="39425"/>
    <cellStyle name="Note 3 7 4 17 5" xfId="16472"/>
    <cellStyle name="Note 3 7 4 18" xfId="4768"/>
    <cellStyle name="Note 3 7 4 18 2" xfId="10517"/>
    <cellStyle name="Note 3 7 4 18 2 2" xfId="34344"/>
    <cellStyle name="Note 3 7 4 18 2 3" xfId="45383"/>
    <cellStyle name="Note 3 7 4 18 2 4" xfId="22430"/>
    <cellStyle name="Note 3 7 4 18 3" xfId="28658"/>
    <cellStyle name="Note 3 7 4 18 4" xfId="39635"/>
    <cellStyle name="Note 3 7 4 18 5" xfId="16682"/>
    <cellStyle name="Note 3 7 4 19" xfId="5003"/>
    <cellStyle name="Note 3 7 4 19 2" xfId="10722"/>
    <cellStyle name="Note 3 7 4 19 2 2" xfId="34549"/>
    <cellStyle name="Note 3 7 4 19 2 3" xfId="45588"/>
    <cellStyle name="Note 3 7 4 19 2 4" xfId="22635"/>
    <cellStyle name="Note 3 7 4 19 3" xfId="28887"/>
    <cellStyle name="Note 3 7 4 19 4" xfId="39870"/>
    <cellStyle name="Note 3 7 4 19 5" xfId="16917"/>
    <cellStyle name="Note 3 7 4 2" xfId="1096"/>
    <cellStyle name="Note 3 7 4 2 2" xfId="7349"/>
    <cellStyle name="Note 3 7 4 2 2 2" xfId="31176"/>
    <cellStyle name="Note 3 7 4 2 2 3" xfId="42215"/>
    <cellStyle name="Note 3 7 4 2 2 4" xfId="19262"/>
    <cellStyle name="Note 3 7 4 2 3" xfId="25077"/>
    <cellStyle name="Note 3 7 4 2 4" xfId="24271"/>
    <cellStyle name="Note 3 7 4 2 5" xfId="13010"/>
    <cellStyle name="Note 3 7 4 20" xfId="5224"/>
    <cellStyle name="Note 3 7 4 20 2" xfId="10909"/>
    <cellStyle name="Note 3 7 4 20 2 2" xfId="34736"/>
    <cellStyle name="Note 3 7 4 20 2 3" xfId="45775"/>
    <cellStyle name="Note 3 7 4 20 2 4" xfId="22822"/>
    <cellStyle name="Note 3 7 4 20 3" xfId="29101"/>
    <cellStyle name="Note 3 7 4 20 4" xfId="40091"/>
    <cellStyle name="Note 3 7 4 20 5" xfId="17138"/>
    <cellStyle name="Note 3 7 4 21" xfId="5457"/>
    <cellStyle name="Note 3 7 4 21 2" xfId="11112"/>
    <cellStyle name="Note 3 7 4 21 2 2" xfId="34939"/>
    <cellStyle name="Note 3 7 4 21 2 3" xfId="45978"/>
    <cellStyle name="Note 3 7 4 21 2 4" xfId="23025"/>
    <cellStyle name="Note 3 7 4 21 3" xfId="29328"/>
    <cellStyle name="Note 3 7 4 21 4" xfId="40324"/>
    <cellStyle name="Note 3 7 4 21 5" xfId="17371"/>
    <cellStyle name="Note 3 7 4 22" xfId="5690"/>
    <cellStyle name="Note 3 7 4 22 2" xfId="11313"/>
    <cellStyle name="Note 3 7 4 22 2 2" xfId="35140"/>
    <cellStyle name="Note 3 7 4 22 2 3" xfId="46179"/>
    <cellStyle name="Note 3 7 4 22 2 4" xfId="23226"/>
    <cellStyle name="Note 3 7 4 22 3" xfId="29554"/>
    <cellStyle name="Note 3 7 4 22 4" xfId="40557"/>
    <cellStyle name="Note 3 7 4 22 5" xfId="17604"/>
    <cellStyle name="Note 3 7 4 23" xfId="5907"/>
    <cellStyle name="Note 3 7 4 23 2" xfId="11497"/>
    <cellStyle name="Note 3 7 4 23 2 2" xfId="35324"/>
    <cellStyle name="Note 3 7 4 23 2 3" xfId="46363"/>
    <cellStyle name="Note 3 7 4 23 2 4" xfId="23410"/>
    <cellStyle name="Note 3 7 4 23 3" xfId="29765"/>
    <cellStyle name="Note 3 7 4 23 4" xfId="40774"/>
    <cellStyle name="Note 3 7 4 23 5" xfId="17821"/>
    <cellStyle name="Note 3 7 4 24" xfId="6115"/>
    <cellStyle name="Note 3 7 4 24 2" xfId="11678"/>
    <cellStyle name="Note 3 7 4 24 2 2" xfId="35505"/>
    <cellStyle name="Note 3 7 4 24 2 3" xfId="46544"/>
    <cellStyle name="Note 3 7 4 24 2 4" xfId="23591"/>
    <cellStyle name="Note 3 7 4 24 3" xfId="29966"/>
    <cellStyle name="Note 3 7 4 24 4" xfId="40982"/>
    <cellStyle name="Note 3 7 4 24 5" xfId="18029"/>
    <cellStyle name="Note 3 7 4 25" xfId="6335"/>
    <cellStyle name="Note 3 7 4 25 2" xfId="11870"/>
    <cellStyle name="Note 3 7 4 25 2 2" xfId="35697"/>
    <cellStyle name="Note 3 7 4 25 2 3" xfId="46736"/>
    <cellStyle name="Note 3 7 4 25 2 4" xfId="23783"/>
    <cellStyle name="Note 3 7 4 25 3" xfId="30179"/>
    <cellStyle name="Note 3 7 4 25 4" xfId="41202"/>
    <cellStyle name="Note 3 7 4 25 5" xfId="18249"/>
    <cellStyle name="Note 3 7 4 26" xfId="6569"/>
    <cellStyle name="Note 3 7 4 26 2" xfId="12071"/>
    <cellStyle name="Note 3 7 4 26 2 2" xfId="35898"/>
    <cellStyle name="Note 3 7 4 26 2 3" xfId="46937"/>
    <cellStyle name="Note 3 7 4 26 2 4" xfId="23984"/>
    <cellStyle name="Note 3 7 4 26 3" xfId="30404"/>
    <cellStyle name="Note 3 7 4 26 4" xfId="41436"/>
    <cellStyle name="Note 3 7 4 26 5" xfId="18483"/>
    <cellStyle name="Note 3 7 4 27" xfId="691"/>
    <cellStyle name="Note 3 7 4 27 2" xfId="6998"/>
    <cellStyle name="Note 3 7 4 27 2 2" xfId="30825"/>
    <cellStyle name="Note 3 7 4 27 2 3" xfId="41864"/>
    <cellStyle name="Note 3 7 4 27 2 4" xfId="18911"/>
    <cellStyle name="Note 3 7 4 27 3" xfId="24682"/>
    <cellStyle name="Note 3 7 4 27 4" xfId="25186"/>
    <cellStyle name="Note 3 7 4 27 5" xfId="12605"/>
    <cellStyle name="Note 3 7 4 28" xfId="24448"/>
    <cellStyle name="Note 3 7 4 29" xfId="25780"/>
    <cellStyle name="Note 3 7 4 3" xfId="1309"/>
    <cellStyle name="Note 3 7 4 3 2" xfId="7534"/>
    <cellStyle name="Note 3 7 4 3 2 2" xfId="31361"/>
    <cellStyle name="Note 3 7 4 3 2 3" xfId="42400"/>
    <cellStyle name="Note 3 7 4 3 2 4" xfId="19447"/>
    <cellStyle name="Note 3 7 4 3 3" xfId="25284"/>
    <cellStyle name="Note 3 7 4 3 4" xfId="36176"/>
    <cellStyle name="Note 3 7 4 3 5" xfId="13223"/>
    <cellStyle name="Note 3 7 4 30" xfId="12366"/>
    <cellStyle name="Note 3 7 4 4" xfId="1541"/>
    <cellStyle name="Note 3 7 4 4 2" xfId="7732"/>
    <cellStyle name="Note 3 7 4 4 2 2" xfId="31559"/>
    <cellStyle name="Note 3 7 4 4 2 3" xfId="42598"/>
    <cellStyle name="Note 3 7 4 4 2 4" xfId="19645"/>
    <cellStyle name="Note 3 7 4 4 3" xfId="25508"/>
    <cellStyle name="Note 3 7 4 4 4" xfId="36408"/>
    <cellStyle name="Note 3 7 4 4 5" xfId="13455"/>
    <cellStyle name="Note 3 7 4 5" xfId="1752"/>
    <cellStyle name="Note 3 7 4 5 2" xfId="7916"/>
    <cellStyle name="Note 3 7 4 5 2 2" xfId="31743"/>
    <cellStyle name="Note 3 7 4 5 2 3" xfId="42782"/>
    <cellStyle name="Note 3 7 4 5 2 4" xfId="19829"/>
    <cellStyle name="Note 3 7 4 5 3" xfId="25712"/>
    <cellStyle name="Note 3 7 4 5 4" xfId="36619"/>
    <cellStyle name="Note 3 7 4 5 5" xfId="13666"/>
    <cellStyle name="Note 3 7 4 6" xfId="1983"/>
    <cellStyle name="Note 3 7 4 6 2" xfId="8117"/>
    <cellStyle name="Note 3 7 4 6 2 2" xfId="31944"/>
    <cellStyle name="Note 3 7 4 6 2 3" xfId="42983"/>
    <cellStyle name="Note 3 7 4 6 2 4" xfId="20030"/>
    <cellStyle name="Note 3 7 4 6 3" xfId="25936"/>
    <cellStyle name="Note 3 7 4 6 4" xfId="36850"/>
    <cellStyle name="Note 3 7 4 6 5" xfId="13897"/>
    <cellStyle name="Note 3 7 4 7" xfId="2208"/>
    <cellStyle name="Note 3 7 4 7 2" xfId="8308"/>
    <cellStyle name="Note 3 7 4 7 2 2" xfId="32135"/>
    <cellStyle name="Note 3 7 4 7 2 3" xfId="43174"/>
    <cellStyle name="Note 3 7 4 7 2 4" xfId="20221"/>
    <cellStyle name="Note 3 7 4 7 3" xfId="26154"/>
    <cellStyle name="Note 3 7 4 7 4" xfId="37075"/>
    <cellStyle name="Note 3 7 4 7 5" xfId="14122"/>
    <cellStyle name="Note 3 7 4 8" xfId="2422"/>
    <cellStyle name="Note 3 7 4 8 2" xfId="8494"/>
    <cellStyle name="Note 3 7 4 8 2 2" xfId="32321"/>
    <cellStyle name="Note 3 7 4 8 2 3" xfId="43360"/>
    <cellStyle name="Note 3 7 4 8 2 4" xfId="20407"/>
    <cellStyle name="Note 3 7 4 8 3" xfId="26362"/>
    <cellStyle name="Note 3 7 4 8 4" xfId="37289"/>
    <cellStyle name="Note 3 7 4 8 5" xfId="14336"/>
    <cellStyle name="Note 3 7 4 9" xfId="2644"/>
    <cellStyle name="Note 3 7 4 9 2" xfId="8683"/>
    <cellStyle name="Note 3 7 4 9 2 2" xfId="32510"/>
    <cellStyle name="Note 3 7 4 9 2 3" xfId="43549"/>
    <cellStyle name="Note 3 7 4 9 2 4" xfId="20596"/>
    <cellStyle name="Note 3 7 4 9 3" xfId="26579"/>
    <cellStyle name="Note 3 7 4 9 4" xfId="37511"/>
    <cellStyle name="Note 3 7 4 9 5" xfId="14558"/>
    <cellStyle name="Note 3 7 5" xfId="1055"/>
    <cellStyle name="Note 3 7 5 2" xfId="7312"/>
    <cellStyle name="Note 3 7 5 2 2" xfId="31139"/>
    <cellStyle name="Note 3 7 5 2 3" xfId="42178"/>
    <cellStyle name="Note 3 7 5 2 4" xfId="19225"/>
    <cellStyle name="Note 3 7 5 3" xfId="25037"/>
    <cellStyle name="Note 3 7 5 4" xfId="24890"/>
    <cellStyle name="Note 3 7 5 5" xfId="12969"/>
    <cellStyle name="Note 3 7 6" xfId="1268"/>
    <cellStyle name="Note 3 7 6 2" xfId="7497"/>
    <cellStyle name="Note 3 7 6 2 2" xfId="31324"/>
    <cellStyle name="Note 3 7 6 2 3" xfId="42363"/>
    <cellStyle name="Note 3 7 6 2 4" xfId="19410"/>
    <cellStyle name="Note 3 7 6 3" xfId="25244"/>
    <cellStyle name="Note 3 7 6 4" xfId="36135"/>
    <cellStyle name="Note 3 7 6 5" xfId="13182"/>
    <cellStyle name="Note 3 7 7" xfId="1500"/>
    <cellStyle name="Note 3 7 7 2" xfId="7695"/>
    <cellStyle name="Note 3 7 7 2 2" xfId="31522"/>
    <cellStyle name="Note 3 7 7 2 3" xfId="42561"/>
    <cellStyle name="Note 3 7 7 2 4" xfId="19608"/>
    <cellStyle name="Note 3 7 7 3" xfId="25468"/>
    <cellStyle name="Note 3 7 7 4" xfId="36367"/>
    <cellStyle name="Note 3 7 7 5" xfId="13414"/>
    <cellStyle name="Note 3 7 8" xfId="1711"/>
    <cellStyle name="Note 3 7 8 2" xfId="7879"/>
    <cellStyle name="Note 3 7 8 2 2" xfId="31706"/>
    <cellStyle name="Note 3 7 8 2 3" xfId="42745"/>
    <cellStyle name="Note 3 7 8 2 4" xfId="19792"/>
    <cellStyle name="Note 3 7 8 3" xfId="25672"/>
    <cellStyle name="Note 3 7 8 4" xfId="36578"/>
    <cellStyle name="Note 3 7 8 5" xfId="13625"/>
    <cellStyle name="Note 3 7 9" xfId="1942"/>
    <cellStyle name="Note 3 7 9 2" xfId="8080"/>
    <cellStyle name="Note 3 7 9 2 2" xfId="31907"/>
    <cellStyle name="Note 3 7 9 2 3" xfId="42946"/>
    <cellStyle name="Note 3 7 9 2 4" xfId="19993"/>
    <cellStyle name="Note 3 7 9 3" xfId="25896"/>
    <cellStyle name="Note 3 7 9 4" xfId="36809"/>
    <cellStyle name="Note 3 7 9 5" xfId="13856"/>
    <cellStyle name="Note 3 8" xfId="496"/>
    <cellStyle name="Note 3 8 10" xfId="2890"/>
    <cellStyle name="Note 3 8 10 2" xfId="8900"/>
    <cellStyle name="Note 3 8 10 2 2" xfId="32727"/>
    <cellStyle name="Note 3 8 10 2 3" xfId="43766"/>
    <cellStyle name="Note 3 8 10 2 4" xfId="20813"/>
    <cellStyle name="Note 3 8 10 3" xfId="26818"/>
    <cellStyle name="Note 3 8 10 4" xfId="37757"/>
    <cellStyle name="Note 3 8 10 5" xfId="14804"/>
    <cellStyle name="Note 3 8 11" xfId="3158"/>
    <cellStyle name="Note 3 8 11 2" xfId="9129"/>
    <cellStyle name="Note 3 8 11 2 2" xfId="32956"/>
    <cellStyle name="Note 3 8 11 2 3" xfId="43995"/>
    <cellStyle name="Note 3 8 11 2 4" xfId="21042"/>
    <cellStyle name="Note 3 8 11 3" xfId="27082"/>
    <cellStyle name="Note 3 8 11 4" xfId="38025"/>
    <cellStyle name="Note 3 8 11 5" xfId="15072"/>
    <cellStyle name="Note 3 8 12" xfId="3402"/>
    <cellStyle name="Note 3 8 12 2" xfId="9341"/>
    <cellStyle name="Note 3 8 12 2 2" xfId="33168"/>
    <cellStyle name="Note 3 8 12 2 3" xfId="44207"/>
    <cellStyle name="Note 3 8 12 2 4" xfId="21254"/>
    <cellStyle name="Note 3 8 12 3" xfId="27322"/>
    <cellStyle name="Note 3 8 12 4" xfId="38269"/>
    <cellStyle name="Note 3 8 12 5" xfId="15316"/>
    <cellStyle name="Note 3 8 13" xfId="3647"/>
    <cellStyle name="Note 3 8 13 2" xfId="9554"/>
    <cellStyle name="Note 3 8 13 2 2" xfId="33381"/>
    <cellStyle name="Note 3 8 13 2 3" xfId="44420"/>
    <cellStyle name="Note 3 8 13 2 4" xfId="21467"/>
    <cellStyle name="Note 3 8 13 3" xfId="27562"/>
    <cellStyle name="Note 3 8 13 4" xfId="38514"/>
    <cellStyle name="Note 3 8 13 5" xfId="15561"/>
    <cellStyle name="Note 3 8 14" xfId="3895"/>
    <cellStyle name="Note 3 8 14 2" xfId="9768"/>
    <cellStyle name="Note 3 8 14 2 2" xfId="33595"/>
    <cellStyle name="Note 3 8 14 2 3" xfId="44634"/>
    <cellStyle name="Note 3 8 14 2 4" xfId="21681"/>
    <cellStyle name="Note 3 8 14 3" xfId="27806"/>
    <cellStyle name="Note 3 8 14 4" xfId="38762"/>
    <cellStyle name="Note 3 8 14 5" xfId="15809"/>
    <cellStyle name="Note 3 8 15" xfId="4139"/>
    <cellStyle name="Note 3 8 15 2" xfId="9979"/>
    <cellStyle name="Note 3 8 15 2 2" xfId="33806"/>
    <cellStyle name="Note 3 8 15 2 3" xfId="44845"/>
    <cellStyle name="Note 3 8 15 2 4" xfId="21892"/>
    <cellStyle name="Note 3 8 15 3" xfId="28045"/>
    <cellStyle name="Note 3 8 15 4" xfId="39006"/>
    <cellStyle name="Note 3 8 15 5" xfId="16053"/>
    <cellStyle name="Note 3 8 16" xfId="4381"/>
    <cellStyle name="Note 3 8 16 2" xfId="10189"/>
    <cellStyle name="Note 3 8 16 2 2" xfId="34016"/>
    <cellStyle name="Note 3 8 16 2 3" xfId="45055"/>
    <cellStyle name="Note 3 8 16 2 4" xfId="22102"/>
    <cellStyle name="Note 3 8 16 3" xfId="28282"/>
    <cellStyle name="Note 3 8 16 4" xfId="39248"/>
    <cellStyle name="Note 3 8 16 5" xfId="16295"/>
    <cellStyle name="Note 3 8 17" xfId="4602"/>
    <cellStyle name="Note 3 8 17 2" xfId="10376"/>
    <cellStyle name="Note 3 8 17 2 2" xfId="34203"/>
    <cellStyle name="Note 3 8 17 2 3" xfId="45242"/>
    <cellStyle name="Note 3 8 17 2 4" xfId="22289"/>
    <cellStyle name="Note 3 8 17 3" xfId="28497"/>
    <cellStyle name="Note 3 8 17 4" xfId="39469"/>
    <cellStyle name="Note 3 8 17 5" xfId="16516"/>
    <cellStyle name="Note 3 8 18" xfId="4812"/>
    <cellStyle name="Note 3 8 18 2" xfId="10559"/>
    <cellStyle name="Note 3 8 18 2 2" xfId="34386"/>
    <cellStyle name="Note 3 8 18 2 3" xfId="45425"/>
    <cellStyle name="Note 3 8 18 2 4" xfId="22472"/>
    <cellStyle name="Note 3 8 18 3" xfId="28701"/>
    <cellStyle name="Note 3 8 18 4" xfId="39679"/>
    <cellStyle name="Note 3 8 18 5" xfId="16726"/>
    <cellStyle name="Note 3 8 19" xfId="5047"/>
    <cellStyle name="Note 3 8 19 2" xfId="10764"/>
    <cellStyle name="Note 3 8 19 2 2" xfId="34591"/>
    <cellStyle name="Note 3 8 19 2 3" xfId="45630"/>
    <cellStyle name="Note 3 8 19 2 4" xfId="22677"/>
    <cellStyle name="Note 3 8 19 3" xfId="28930"/>
    <cellStyle name="Note 3 8 19 4" xfId="39914"/>
    <cellStyle name="Note 3 8 19 5" xfId="16961"/>
    <cellStyle name="Note 3 8 2" xfId="1140"/>
    <cellStyle name="Note 3 8 2 2" xfId="7391"/>
    <cellStyle name="Note 3 8 2 2 2" xfId="31218"/>
    <cellStyle name="Note 3 8 2 2 3" xfId="42257"/>
    <cellStyle name="Note 3 8 2 2 4" xfId="19304"/>
    <cellStyle name="Note 3 8 2 3" xfId="25120"/>
    <cellStyle name="Note 3 8 2 4" xfId="24359"/>
    <cellStyle name="Note 3 8 2 5" xfId="13054"/>
    <cellStyle name="Note 3 8 20" xfId="5268"/>
    <cellStyle name="Note 3 8 20 2" xfId="10951"/>
    <cellStyle name="Note 3 8 20 2 2" xfId="34778"/>
    <cellStyle name="Note 3 8 20 2 3" xfId="45817"/>
    <cellStyle name="Note 3 8 20 2 4" xfId="22864"/>
    <cellStyle name="Note 3 8 20 3" xfId="29144"/>
    <cellStyle name="Note 3 8 20 4" xfId="40135"/>
    <cellStyle name="Note 3 8 20 5" xfId="17182"/>
    <cellStyle name="Note 3 8 21" xfId="5501"/>
    <cellStyle name="Note 3 8 21 2" xfId="11154"/>
    <cellStyle name="Note 3 8 21 2 2" xfId="34981"/>
    <cellStyle name="Note 3 8 21 2 3" xfId="46020"/>
    <cellStyle name="Note 3 8 21 2 4" xfId="23067"/>
    <cellStyle name="Note 3 8 21 3" xfId="29371"/>
    <cellStyle name="Note 3 8 21 4" xfId="40368"/>
    <cellStyle name="Note 3 8 21 5" xfId="17415"/>
    <cellStyle name="Note 3 8 22" xfId="5734"/>
    <cellStyle name="Note 3 8 22 2" xfId="11355"/>
    <cellStyle name="Note 3 8 22 2 2" xfId="35182"/>
    <cellStyle name="Note 3 8 22 2 3" xfId="46221"/>
    <cellStyle name="Note 3 8 22 2 4" xfId="23268"/>
    <cellStyle name="Note 3 8 22 3" xfId="29597"/>
    <cellStyle name="Note 3 8 22 4" xfId="40601"/>
    <cellStyle name="Note 3 8 22 5" xfId="17648"/>
    <cellStyle name="Note 3 8 23" xfId="5951"/>
    <cellStyle name="Note 3 8 23 2" xfId="11539"/>
    <cellStyle name="Note 3 8 23 2 2" xfId="35366"/>
    <cellStyle name="Note 3 8 23 2 3" xfId="46405"/>
    <cellStyle name="Note 3 8 23 2 4" xfId="23452"/>
    <cellStyle name="Note 3 8 23 3" xfId="29808"/>
    <cellStyle name="Note 3 8 23 4" xfId="40818"/>
    <cellStyle name="Note 3 8 23 5" xfId="17865"/>
    <cellStyle name="Note 3 8 24" xfId="6159"/>
    <cellStyle name="Note 3 8 24 2" xfId="11720"/>
    <cellStyle name="Note 3 8 24 2 2" xfId="35547"/>
    <cellStyle name="Note 3 8 24 2 3" xfId="46586"/>
    <cellStyle name="Note 3 8 24 2 4" xfId="23633"/>
    <cellStyle name="Note 3 8 24 3" xfId="30009"/>
    <cellStyle name="Note 3 8 24 4" xfId="41026"/>
    <cellStyle name="Note 3 8 24 5" xfId="18073"/>
    <cellStyle name="Note 3 8 25" xfId="6379"/>
    <cellStyle name="Note 3 8 25 2" xfId="11912"/>
    <cellStyle name="Note 3 8 25 2 2" xfId="35739"/>
    <cellStyle name="Note 3 8 25 2 3" xfId="46778"/>
    <cellStyle name="Note 3 8 25 2 4" xfId="23825"/>
    <cellStyle name="Note 3 8 25 3" xfId="30222"/>
    <cellStyle name="Note 3 8 25 4" xfId="41246"/>
    <cellStyle name="Note 3 8 25 5" xfId="18293"/>
    <cellStyle name="Note 3 8 26" xfId="6605"/>
    <cellStyle name="Note 3 8 26 2" xfId="12105"/>
    <cellStyle name="Note 3 8 26 2 2" xfId="35932"/>
    <cellStyle name="Note 3 8 26 2 3" xfId="46971"/>
    <cellStyle name="Note 3 8 26 2 4" xfId="24018"/>
    <cellStyle name="Note 3 8 26 3" xfId="30439"/>
    <cellStyle name="Note 3 8 26 4" xfId="41472"/>
    <cellStyle name="Note 3 8 26 5" xfId="18519"/>
    <cellStyle name="Note 3 8 27" xfId="733"/>
    <cellStyle name="Note 3 8 27 2" xfId="7040"/>
    <cellStyle name="Note 3 8 27 2 2" xfId="30867"/>
    <cellStyle name="Note 3 8 27 2 3" xfId="41906"/>
    <cellStyle name="Note 3 8 27 2 4" xfId="18953"/>
    <cellStyle name="Note 3 8 27 3" xfId="24724"/>
    <cellStyle name="Note 3 8 27 4" xfId="25973"/>
    <cellStyle name="Note 3 8 27 5" xfId="12647"/>
    <cellStyle name="Note 3 8 28" xfId="6823"/>
    <cellStyle name="Note 3 8 28 2" xfId="30650"/>
    <cellStyle name="Note 3 8 28 3" xfId="41689"/>
    <cellStyle name="Note 3 8 28 4" xfId="18736"/>
    <cellStyle name="Note 3 8 29" xfId="24491"/>
    <cellStyle name="Note 3 8 3" xfId="1353"/>
    <cellStyle name="Note 3 8 3 2" xfId="7576"/>
    <cellStyle name="Note 3 8 3 2 2" xfId="31403"/>
    <cellStyle name="Note 3 8 3 2 3" xfId="42442"/>
    <cellStyle name="Note 3 8 3 2 4" xfId="19489"/>
    <cellStyle name="Note 3 8 3 3" xfId="25327"/>
    <cellStyle name="Note 3 8 3 4" xfId="36220"/>
    <cellStyle name="Note 3 8 3 5" xfId="13267"/>
    <cellStyle name="Note 3 8 30" xfId="25776"/>
    <cellStyle name="Note 3 8 31" xfId="12410"/>
    <cellStyle name="Note 3 8 4" xfId="1585"/>
    <cellStyle name="Note 3 8 4 2" xfId="7774"/>
    <cellStyle name="Note 3 8 4 2 2" xfId="31601"/>
    <cellStyle name="Note 3 8 4 2 3" xfId="42640"/>
    <cellStyle name="Note 3 8 4 2 4" xfId="19687"/>
    <cellStyle name="Note 3 8 4 3" xfId="25551"/>
    <cellStyle name="Note 3 8 4 4" xfId="36452"/>
    <cellStyle name="Note 3 8 4 5" xfId="13499"/>
    <cellStyle name="Note 3 8 5" xfId="1796"/>
    <cellStyle name="Note 3 8 5 2" xfId="7958"/>
    <cellStyle name="Note 3 8 5 2 2" xfId="31785"/>
    <cellStyle name="Note 3 8 5 2 3" xfId="42824"/>
    <cellStyle name="Note 3 8 5 2 4" xfId="19871"/>
    <cellStyle name="Note 3 8 5 3" xfId="25755"/>
    <cellStyle name="Note 3 8 5 4" xfId="36663"/>
    <cellStyle name="Note 3 8 5 5" xfId="13710"/>
    <cellStyle name="Note 3 8 6" xfId="2027"/>
    <cellStyle name="Note 3 8 6 2" xfId="8159"/>
    <cellStyle name="Note 3 8 6 2 2" xfId="31986"/>
    <cellStyle name="Note 3 8 6 2 3" xfId="43025"/>
    <cellStyle name="Note 3 8 6 2 4" xfId="20072"/>
    <cellStyle name="Note 3 8 6 3" xfId="25979"/>
    <cellStyle name="Note 3 8 6 4" xfId="36894"/>
    <cellStyle name="Note 3 8 6 5" xfId="13941"/>
    <cellStyle name="Note 3 8 7" xfId="2252"/>
    <cellStyle name="Note 3 8 7 2" xfId="8350"/>
    <cellStyle name="Note 3 8 7 2 2" xfId="32177"/>
    <cellStyle name="Note 3 8 7 2 3" xfId="43216"/>
    <cellStyle name="Note 3 8 7 2 4" xfId="20263"/>
    <cellStyle name="Note 3 8 7 3" xfId="26197"/>
    <cellStyle name="Note 3 8 7 4" xfId="37119"/>
    <cellStyle name="Note 3 8 7 5" xfId="14166"/>
    <cellStyle name="Note 3 8 8" xfId="2466"/>
    <cellStyle name="Note 3 8 8 2" xfId="8536"/>
    <cellStyle name="Note 3 8 8 2 2" xfId="32363"/>
    <cellStyle name="Note 3 8 8 2 3" xfId="43402"/>
    <cellStyle name="Note 3 8 8 2 4" xfId="20449"/>
    <cellStyle name="Note 3 8 8 3" xfId="26405"/>
    <cellStyle name="Note 3 8 8 4" xfId="37333"/>
    <cellStyle name="Note 3 8 8 5" xfId="14380"/>
    <cellStyle name="Note 3 8 9" xfId="2684"/>
    <cellStyle name="Note 3 8 9 2" xfId="8720"/>
    <cellStyle name="Note 3 8 9 2 2" xfId="32547"/>
    <cellStyle name="Note 3 8 9 2 3" xfId="43586"/>
    <cellStyle name="Note 3 8 9 2 4" xfId="20633"/>
    <cellStyle name="Note 3 8 9 3" xfId="26617"/>
    <cellStyle name="Note 3 8 9 4" xfId="37551"/>
    <cellStyle name="Note 3 8 9 5" xfId="14598"/>
    <cellStyle name="Note 3 9" xfId="924"/>
    <cellStyle name="Note 3 9 2" xfId="7216"/>
    <cellStyle name="Note 3 9 2 2" xfId="31043"/>
    <cellStyle name="Note 3 9 2 3" xfId="42082"/>
    <cellStyle name="Note 3 9 2 4" xfId="19129"/>
    <cellStyle name="Note 3 9 3" xfId="24912"/>
    <cellStyle name="Note 3 9 4" xfId="26829"/>
    <cellStyle name="Note 3 9 5" xfId="12838"/>
    <cellStyle name="Note 4" xfId="219"/>
    <cellStyle name="Note 4 10" xfId="1029"/>
    <cellStyle name="Note 4 10 2" xfId="7295"/>
    <cellStyle name="Note 4 10 2 2" xfId="31122"/>
    <cellStyle name="Note 4 10 2 3" xfId="42161"/>
    <cellStyle name="Note 4 10 2 4" xfId="19208"/>
    <cellStyle name="Note 4 10 3" xfId="25012"/>
    <cellStyle name="Note 4 10 4" xfId="27378"/>
    <cellStyle name="Note 4 10 5" xfId="12943"/>
    <cellStyle name="Note 4 11" xfId="1474"/>
    <cellStyle name="Note 4 11 2" xfId="7675"/>
    <cellStyle name="Note 4 11 2 2" xfId="31502"/>
    <cellStyle name="Note 4 11 2 3" xfId="42541"/>
    <cellStyle name="Note 4 11 2 4" xfId="19588"/>
    <cellStyle name="Note 4 11 3" xfId="25442"/>
    <cellStyle name="Note 4 11 4" xfId="36341"/>
    <cellStyle name="Note 4 11 5" xfId="13388"/>
    <cellStyle name="Note 4 12" xfId="852"/>
    <cellStyle name="Note 4 12 2" xfId="7156"/>
    <cellStyle name="Note 4 12 2 2" xfId="30983"/>
    <cellStyle name="Note 4 12 2 3" xfId="42022"/>
    <cellStyle name="Note 4 12 2 4" xfId="19069"/>
    <cellStyle name="Note 4 12 3" xfId="24842"/>
    <cellStyle name="Note 4 12 4" xfId="28972"/>
    <cellStyle name="Note 4 12 5" xfId="12766"/>
    <cellStyle name="Note 4 13" xfId="2589"/>
    <cellStyle name="Note 4 13 2" xfId="8635"/>
    <cellStyle name="Note 4 13 2 2" xfId="32462"/>
    <cellStyle name="Note 4 13 2 3" xfId="43501"/>
    <cellStyle name="Note 4 13 2 4" xfId="20548"/>
    <cellStyle name="Note 4 13 3" xfId="26524"/>
    <cellStyle name="Note 4 13 4" xfId="37456"/>
    <cellStyle name="Note 4 13 5" xfId="14503"/>
    <cellStyle name="Note 4 14" xfId="2598"/>
    <cellStyle name="Note 4 14 2" xfId="8641"/>
    <cellStyle name="Note 4 14 2 2" xfId="32468"/>
    <cellStyle name="Note 4 14 2 3" xfId="43507"/>
    <cellStyle name="Note 4 14 2 4" xfId="20554"/>
    <cellStyle name="Note 4 14 3" xfId="26533"/>
    <cellStyle name="Note 4 14 4" xfId="37465"/>
    <cellStyle name="Note 4 14 5" xfId="14512"/>
    <cellStyle name="Note 4 15" xfId="863"/>
    <cellStyle name="Note 4 15 2" xfId="7164"/>
    <cellStyle name="Note 4 15 2 2" xfId="30991"/>
    <cellStyle name="Note 4 15 2 3" xfId="42030"/>
    <cellStyle name="Note 4 15 2 4" xfId="19077"/>
    <cellStyle name="Note 4 15 3" xfId="24853"/>
    <cellStyle name="Note 4 15 4" xfId="28421"/>
    <cellStyle name="Note 4 15 5" xfId="12777"/>
    <cellStyle name="Note 4 16" xfId="918"/>
    <cellStyle name="Note 4 16 2" xfId="7211"/>
    <cellStyle name="Note 4 16 2 2" xfId="31038"/>
    <cellStyle name="Note 4 16 2 3" xfId="42077"/>
    <cellStyle name="Note 4 16 2 4" xfId="19124"/>
    <cellStyle name="Note 4 16 3" xfId="24906"/>
    <cellStyle name="Note 4 16 4" xfId="28293"/>
    <cellStyle name="Note 4 16 5" xfId="12832"/>
    <cellStyle name="Note 4 17" xfId="2595"/>
    <cellStyle name="Note 4 17 2" xfId="8639"/>
    <cellStyle name="Note 4 17 2 2" xfId="32466"/>
    <cellStyle name="Note 4 17 2 3" xfId="43505"/>
    <cellStyle name="Note 4 17 2 4" xfId="20552"/>
    <cellStyle name="Note 4 17 3" xfId="26530"/>
    <cellStyle name="Note 4 17 4" xfId="37462"/>
    <cellStyle name="Note 4 17 5" xfId="14509"/>
    <cellStyle name="Note 4 18" xfId="969"/>
    <cellStyle name="Note 4 18 2" xfId="7249"/>
    <cellStyle name="Note 4 18 2 2" xfId="31076"/>
    <cellStyle name="Note 4 18 2 3" xfId="42115"/>
    <cellStyle name="Note 4 18 2 4" xfId="19162"/>
    <cellStyle name="Note 4 18 3" xfId="24954"/>
    <cellStyle name="Note 4 18 4" xfId="25059"/>
    <cellStyle name="Note 4 18 5" xfId="12883"/>
    <cellStyle name="Note 4 19" xfId="836"/>
    <cellStyle name="Note 4 19 2" xfId="7143"/>
    <cellStyle name="Note 4 19 2 2" xfId="30970"/>
    <cellStyle name="Note 4 19 2 3" xfId="42009"/>
    <cellStyle name="Note 4 19 2 4" xfId="19056"/>
    <cellStyle name="Note 4 19 3" xfId="24827"/>
    <cellStyle name="Note 4 19 4" xfId="28625"/>
    <cellStyle name="Note 4 19 5" xfId="12750"/>
    <cellStyle name="Note 4 2" xfId="394"/>
    <cellStyle name="Note 4 2 10" xfId="3300"/>
    <cellStyle name="Note 4 2 10 2" xfId="9246"/>
    <cellStyle name="Note 4 2 10 2 2" xfId="33073"/>
    <cellStyle name="Note 4 2 10 2 3" xfId="44112"/>
    <cellStyle name="Note 4 2 10 2 4" xfId="21159"/>
    <cellStyle name="Note 4 2 10 3" xfId="27221"/>
    <cellStyle name="Note 4 2 10 4" xfId="38167"/>
    <cellStyle name="Note 4 2 10 5" xfId="15214"/>
    <cellStyle name="Note 4 2 11" xfId="3547"/>
    <cellStyle name="Note 4 2 11 2" xfId="9461"/>
    <cellStyle name="Note 4 2 11 2 2" xfId="33288"/>
    <cellStyle name="Note 4 2 11 2 3" xfId="44327"/>
    <cellStyle name="Note 4 2 11 2 4" xfId="21374"/>
    <cellStyle name="Note 4 2 11 3" xfId="27463"/>
    <cellStyle name="Note 4 2 11 4" xfId="38414"/>
    <cellStyle name="Note 4 2 11 5" xfId="15461"/>
    <cellStyle name="Note 4 2 12" xfId="3794"/>
    <cellStyle name="Note 4 2 12 2" xfId="9675"/>
    <cellStyle name="Note 4 2 12 2 2" xfId="33502"/>
    <cellStyle name="Note 4 2 12 2 3" xfId="44541"/>
    <cellStyle name="Note 4 2 12 2 4" xfId="21588"/>
    <cellStyle name="Note 4 2 12 3" xfId="27706"/>
    <cellStyle name="Note 4 2 12 4" xfId="38661"/>
    <cellStyle name="Note 4 2 12 5" xfId="15708"/>
    <cellStyle name="Note 4 2 13" xfId="4038"/>
    <cellStyle name="Note 4 2 13 2" xfId="9886"/>
    <cellStyle name="Note 4 2 13 2 2" xfId="33713"/>
    <cellStyle name="Note 4 2 13 2 3" xfId="44752"/>
    <cellStyle name="Note 4 2 13 2 4" xfId="21799"/>
    <cellStyle name="Note 4 2 13 3" xfId="27945"/>
    <cellStyle name="Note 4 2 13 4" xfId="38905"/>
    <cellStyle name="Note 4 2 13 5" xfId="15952"/>
    <cellStyle name="Note 4 2 14" xfId="4281"/>
    <cellStyle name="Note 4 2 14 2" xfId="10096"/>
    <cellStyle name="Note 4 2 14 2 2" xfId="33923"/>
    <cellStyle name="Note 4 2 14 2 3" xfId="44962"/>
    <cellStyle name="Note 4 2 14 2 4" xfId="22009"/>
    <cellStyle name="Note 4 2 14 3" xfId="28183"/>
    <cellStyle name="Note 4 2 14 4" xfId="39148"/>
    <cellStyle name="Note 4 2 14 5" xfId="16195"/>
    <cellStyle name="Note 4 2 15" xfId="3518"/>
    <cellStyle name="Note 4 2 15 2" xfId="9437"/>
    <cellStyle name="Note 4 2 15 2 2" xfId="33264"/>
    <cellStyle name="Note 4 2 15 2 3" xfId="44303"/>
    <cellStyle name="Note 4 2 15 2 4" xfId="21350"/>
    <cellStyle name="Note 4 2 15 3" xfId="27434"/>
    <cellStyle name="Note 4 2 15 4" xfId="38385"/>
    <cellStyle name="Note 4 2 15 5" xfId="15432"/>
    <cellStyle name="Note 4 2 16" xfId="4946"/>
    <cellStyle name="Note 4 2 16 2" xfId="10670"/>
    <cellStyle name="Note 4 2 16 2 2" xfId="34497"/>
    <cellStyle name="Note 4 2 16 2 3" xfId="45536"/>
    <cellStyle name="Note 4 2 16 2 4" xfId="22583"/>
    <cellStyle name="Note 4 2 16 3" xfId="28831"/>
    <cellStyle name="Note 4 2 16 4" xfId="39813"/>
    <cellStyle name="Note 4 2 16 5" xfId="16860"/>
    <cellStyle name="Note 4 2 17" xfId="5399"/>
    <cellStyle name="Note 4 2 17 2" xfId="11060"/>
    <cellStyle name="Note 4 2 17 2 2" xfId="34887"/>
    <cellStyle name="Note 4 2 17 2 3" xfId="45926"/>
    <cellStyle name="Note 4 2 17 2 4" xfId="22973"/>
    <cellStyle name="Note 4 2 17 3" xfId="29271"/>
    <cellStyle name="Note 4 2 17 4" xfId="40266"/>
    <cellStyle name="Note 4 2 17 5" xfId="17313"/>
    <cellStyle name="Note 4 2 18" xfId="5634"/>
    <cellStyle name="Note 4 2 18 2" xfId="11262"/>
    <cellStyle name="Note 4 2 18 2 2" xfId="35089"/>
    <cellStyle name="Note 4 2 18 2 3" xfId="46128"/>
    <cellStyle name="Note 4 2 18 2 4" xfId="23175"/>
    <cellStyle name="Note 4 2 18 3" xfId="29499"/>
    <cellStyle name="Note 4 2 18 4" xfId="40501"/>
    <cellStyle name="Note 4 2 18 5" xfId="17548"/>
    <cellStyle name="Note 4 2 19" xfId="6279"/>
    <cellStyle name="Note 4 2 19 2" xfId="11819"/>
    <cellStyle name="Note 4 2 19 2 2" xfId="35646"/>
    <cellStyle name="Note 4 2 19 2 3" xfId="46685"/>
    <cellStyle name="Note 4 2 19 2 4" xfId="23732"/>
    <cellStyle name="Note 4 2 19 3" xfId="30124"/>
    <cellStyle name="Note 4 2 19 4" xfId="41146"/>
    <cellStyle name="Note 4 2 19 5" xfId="18193"/>
    <cellStyle name="Note 4 2 2" xfId="436"/>
    <cellStyle name="Note 4 2 2 10" xfId="2192"/>
    <cellStyle name="Note 4 2 2 10 2" xfId="8293"/>
    <cellStyle name="Note 4 2 2 10 2 2" xfId="32120"/>
    <cellStyle name="Note 4 2 2 10 2 3" xfId="43159"/>
    <cellStyle name="Note 4 2 2 10 2 4" xfId="20206"/>
    <cellStyle name="Note 4 2 2 10 3" xfId="26138"/>
    <cellStyle name="Note 4 2 2 10 4" xfId="37059"/>
    <cellStyle name="Note 4 2 2 10 5" xfId="14106"/>
    <cellStyle name="Note 4 2 2 11" xfId="2406"/>
    <cellStyle name="Note 4 2 2 11 2" xfId="8479"/>
    <cellStyle name="Note 4 2 2 11 2 2" xfId="32306"/>
    <cellStyle name="Note 4 2 2 11 2 3" xfId="43345"/>
    <cellStyle name="Note 4 2 2 11 2 4" xfId="20392"/>
    <cellStyle name="Note 4 2 2 11 3" xfId="26346"/>
    <cellStyle name="Note 4 2 2 11 4" xfId="37273"/>
    <cellStyle name="Note 4 2 2 11 5" xfId="14320"/>
    <cellStyle name="Note 4 2 2 12" xfId="2629"/>
    <cellStyle name="Note 4 2 2 12 2" xfId="8669"/>
    <cellStyle name="Note 4 2 2 12 2 2" xfId="32496"/>
    <cellStyle name="Note 4 2 2 12 2 3" xfId="43535"/>
    <cellStyle name="Note 4 2 2 12 2 4" xfId="20582"/>
    <cellStyle name="Note 4 2 2 12 3" xfId="26564"/>
    <cellStyle name="Note 4 2 2 12 4" xfId="37496"/>
    <cellStyle name="Note 4 2 2 12 5" xfId="14543"/>
    <cellStyle name="Note 4 2 2 13" xfId="2830"/>
    <cellStyle name="Note 4 2 2 13 2" xfId="8843"/>
    <cellStyle name="Note 4 2 2 13 2 2" xfId="32670"/>
    <cellStyle name="Note 4 2 2 13 2 3" xfId="43709"/>
    <cellStyle name="Note 4 2 2 13 2 4" xfId="20756"/>
    <cellStyle name="Note 4 2 2 13 3" xfId="26759"/>
    <cellStyle name="Note 4 2 2 13 4" xfId="37697"/>
    <cellStyle name="Note 4 2 2 13 5" xfId="14744"/>
    <cellStyle name="Note 4 2 2 14" xfId="3098"/>
    <cellStyle name="Note 4 2 2 14 2" xfId="9072"/>
    <cellStyle name="Note 4 2 2 14 2 2" xfId="32899"/>
    <cellStyle name="Note 4 2 2 14 2 3" xfId="43938"/>
    <cellStyle name="Note 4 2 2 14 2 4" xfId="20985"/>
    <cellStyle name="Note 4 2 2 14 3" xfId="27022"/>
    <cellStyle name="Note 4 2 2 14 4" xfId="37965"/>
    <cellStyle name="Note 4 2 2 14 5" xfId="15012"/>
    <cellStyle name="Note 4 2 2 15" xfId="3342"/>
    <cellStyle name="Note 4 2 2 15 2" xfId="9284"/>
    <cellStyle name="Note 4 2 2 15 2 2" xfId="33111"/>
    <cellStyle name="Note 4 2 2 15 2 3" xfId="44150"/>
    <cellStyle name="Note 4 2 2 15 2 4" xfId="21197"/>
    <cellStyle name="Note 4 2 2 15 3" xfId="27263"/>
    <cellStyle name="Note 4 2 2 15 4" xfId="38209"/>
    <cellStyle name="Note 4 2 2 15 5" xfId="15256"/>
    <cellStyle name="Note 4 2 2 16" xfId="3587"/>
    <cellStyle name="Note 4 2 2 16 2" xfId="9497"/>
    <cellStyle name="Note 4 2 2 16 2 2" xfId="33324"/>
    <cellStyle name="Note 4 2 2 16 2 3" xfId="44363"/>
    <cellStyle name="Note 4 2 2 16 2 4" xfId="21410"/>
    <cellStyle name="Note 4 2 2 16 3" xfId="27503"/>
    <cellStyle name="Note 4 2 2 16 4" xfId="38454"/>
    <cellStyle name="Note 4 2 2 16 5" xfId="15501"/>
    <cellStyle name="Note 4 2 2 17" xfId="3835"/>
    <cellStyle name="Note 4 2 2 17 2" xfId="9711"/>
    <cellStyle name="Note 4 2 2 17 2 2" xfId="33538"/>
    <cellStyle name="Note 4 2 2 17 2 3" xfId="44577"/>
    <cellStyle name="Note 4 2 2 17 2 4" xfId="21624"/>
    <cellStyle name="Note 4 2 2 17 3" xfId="27747"/>
    <cellStyle name="Note 4 2 2 17 4" xfId="38702"/>
    <cellStyle name="Note 4 2 2 17 5" xfId="15749"/>
    <cellStyle name="Note 4 2 2 18" xfId="4079"/>
    <cellStyle name="Note 4 2 2 18 2" xfId="9922"/>
    <cellStyle name="Note 4 2 2 18 2 2" xfId="33749"/>
    <cellStyle name="Note 4 2 2 18 2 3" xfId="44788"/>
    <cellStyle name="Note 4 2 2 18 2 4" xfId="21835"/>
    <cellStyle name="Note 4 2 2 18 3" xfId="27986"/>
    <cellStyle name="Note 4 2 2 18 4" xfId="38946"/>
    <cellStyle name="Note 4 2 2 18 5" xfId="15993"/>
    <cellStyle name="Note 4 2 2 19" xfId="4321"/>
    <cellStyle name="Note 4 2 2 19 2" xfId="10132"/>
    <cellStyle name="Note 4 2 2 19 2 2" xfId="33959"/>
    <cellStyle name="Note 4 2 2 19 2 3" xfId="44998"/>
    <cellStyle name="Note 4 2 2 19 2 4" xfId="22045"/>
    <cellStyle name="Note 4 2 2 19 3" xfId="28223"/>
    <cellStyle name="Note 4 2 2 19 4" xfId="39188"/>
    <cellStyle name="Note 4 2 2 19 5" xfId="16235"/>
    <cellStyle name="Note 4 2 2 2" xfId="557"/>
    <cellStyle name="Note 4 2 2 2 10" xfId="2951"/>
    <cellStyle name="Note 4 2 2 2 10 2" xfId="8947"/>
    <cellStyle name="Note 4 2 2 2 10 2 2" xfId="32774"/>
    <cellStyle name="Note 4 2 2 2 10 2 3" xfId="43813"/>
    <cellStyle name="Note 4 2 2 2 10 2 4" xfId="20860"/>
    <cellStyle name="Note 4 2 2 2 10 3" xfId="26876"/>
    <cellStyle name="Note 4 2 2 2 10 4" xfId="37818"/>
    <cellStyle name="Note 4 2 2 2 10 5" xfId="14865"/>
    <cellStyle name="Note 4 2 2 2 11" xfId="3219"/>
    <cellStyle name="Note 4 2 2 2 11 2" xfId="9176"/>
    <cellStyle name="Note 4 2 2 2 11 2 2" xfId="33003"/>
    <cellStyle name="Note 4 2 2 2 11 2 3" xfId="44042"/>
    <cellStyle name="Note 4 2 2 2 11 2 4" xfId="21089"/>
    <cellStyle name="Note 4 2 2 2 11 3" xfId="27141"/>
    <cellStyle name="Note 4 2 2 2 11 4" xfId="38086"/>
    <cellStyle name="Note 4 2 2 2 11 5" xfId="15133"/>
    <cellStyle name="Note 4 2 2 2 12" xfId="3463"/>
    <cellStyle name="Note 4 2 2 2 12 2" xfId="9388"/>
    <cellStyle name="Note 4 2 2 2 12 2 2" xfId="33215"/>
    <cellStyle name="Note 4 2 2 2 12 2 3" xfId="44254"/>
    <cellStyle name="Note 4 2 2 2 12 2 4" xfId="21301"/>
    <cellStyle name="Note 4 2 2 2 12 3" xfId="27380"/>
    <cellStyle name="Note 4 2 2 2 12 4" xfId="38330"/>
    <cellStyle name="Note 4 2 2 2 12 5" xfId="15377"/>
    <cellStyle name="Note 4 2 2 2 13" xfId="3708"/>
    <cellStyle name="Note 4 2 2 2 13 2" xfId="9601"/>
    <cellStyle name="Note 4 2 2 2 13 2 2" xfId="33428"/>
    <cellStyle name="Note 4 2 2 2 13 2 3" xfId="44467"/>
    <cellStyle name="Note 4 2 2 2 13 2 4" xfId="21514"/>
    <cellStyle name="Note 4 2 2 2 13 3" xfId="27621"/>
    <cellStyle name="Note 4 2 2 2 13 4" xfId="38575"/>
    <cellStyle name="Note 4 2 2 2 13 5" xfId="15622"/>
    <cellStyle name="Note 4 2 2 2 14" xfId="3956"/>
    <cellStyle name="Note 4 2 2 2 14 2" xfId="9815"/>
    <cellStyle name="Note 4 2 2 2 14 2 2" xfId="33642"/>
    <cellStyle name="Note 4 2 2 2 14 2 3" xfId="44681"/>
    <cellStyle name="Note 4 2 2 2 14 2 4" xfId="21728"/>
    <cellStyle name="Note 4 2 2 2 14 3" xfId="27864"/>
    <cellStyle name="Note 4 2 2 2 14 4" xfId="38823"/>
    <cellStyle name="Note 4 2 2 2 14 5" xfId="15870"/>
    <cellStyle name="Note 4 2 2 2 15" xfId="4200"/>
    <cellStyle name="Note 4 2 2 2 15 2" xfId="10026"/>
    <cellStyle name="Note 4 2 2 2 15 2 2" xfId="33853"/>
    <cellStyle name="Note 4 2 2 2 15 2 3" xfId="44892"/>
    <cellStyle name="Note 4 2 2 2 15 2 4" xfId="21939"/>
    <cellStyle name="Note 4 2 2 2 15 3" xfId="28103"/>
    <cellStyle name="Note 4 2 2 2 15 4" xfId="39067"/>
    <cellStyle name="Note 4 2 2 2 15 5" xfId="16114"/>
    <cellStyle name="Note 4 2 2 2 16" xfId="4442"/>
    <cellStyle name="Note 4 2 2 2 16 2" xfId="10236"/>
    <cellStyle name="Note 4 2 2 2 16 2 2" xfId="34063"/>
    <cellStyle name="Note 4 2 2 2 16 2 3" xfId="45102"/>
    <cellStyle name="Note 4 2 2 2 16 2 4" xfId="22149"/>
    <cellStyle name="Note 4 2 2 2 16 3" xfId="28340"/>
    <cellStyle name="Note 4 2 2 2 16 4" xfId="39309"/>
    <cellStyle name="Note 4 2 2 2 16 5" xfId="16356"/>
    <cellStyle name="Note 4 2 2 2 17" xfId="4663"/>
    <cellStyle name="Note 4 2 2 2 17 2" xfId="10423"/>
    <cellStyle name="Note 4 2 2 2 17 2 2" xfId="34250"/>
    <cellStyle name="Note 4 2 2 2 17 2 3" xfId="45289"/>
    <cellStyle name="Note 4 2 2 2 17 2 4" xfId="22336"/>
    <cellStyle name="Note 4 2 2 2 17 3" xfId="28555"/>
    <cellStyle name="Note 4 2 2 2 17 4" xfId="39530"/>
    <cellStyle name="Note 4 2 2 2 17 5" xfId="16577"/>
    <cellStyle name="Note 4 2 2 2 18" xfId="4873"/>
    <cellStyle name="Note 4 2 2 2 18 2" xfId="10606"/>
    <cellStyle name="Note 4 2 2 2 18 2 2" xfId="34433"/>
    <cellStyle name="Note 4 2 2 2 18 2 3" xfId="45472"/>
    <cellStyle name="Note 4 2 2 2 18 2 4" xfId="22519"/>
    <cellStyle name="Note 4 2 2 2 18 3" xfId="28759"/>
    <cellStyle name="Note 4 2 2 2 18 4" xfId="39740"/>
    <cellStyle name="Note 4 2 2 2 18 5" xfId="16787"/>
    <cellStyle name="Note 4 2 2 2 19" xfId="5108"/>
    <cellStyle name="Note 4 2 2 2 19 2" xfId="10811"/>
    <cellStyle name="Note 4 2 2 2 19 2 2" xfId="34638"/>
    <cellStyle name="Note 4 2 2 2 19 2 3" xfId="45677"/>
    <cellStyle name="Note 4 2 2 2 19 2 4" xfId="22724"/>
    <cellStyle name="Note 4 2 2 2 19 3" xfId="28989"/>
    <cellStyle name="Note 4 2 2 2 19 4" xfId="39975"/>
    <cellStyle name="Note 4 2 2 2 19 5" xfId="17022"/>
    <cellStyle name="Note 4 2 2 2 2" xfId="1201"/>
    <cellStyle name="Note 4 2 2 2 2 2" xfId="7438"/>
    <cellStyle name="Note 4 2 2 2 2 2 2" xfId="31265"/>
    <cellStyle name="Note 4 2 2 2 2 2 3" xfId="42304"/>
    <cellStyle name="Note 4 2 2 2 2 2 4" xfId="19351"/>
    <cellStyle name="Note 4 2 2 2 2 3" xfId="25178"/>
    <cellStyle name="Note 4 2 2 2 2 4" xfId="24332"/>
    <cellStyle name="Note 4 2 2 2 2 5" xfId="13115"/>
    <cellStyle name="Note 4 2 2 2 20" xfId="5329"/>
    <cellStyle name="Note 4 2 2 2 20 2" xfId="10998"/>
    <cellStyle name="Note 4 2 2 2 20 2 2" xfId="34825"/>
    <cellStyle name="Note 4 2 2 2 20 2 3" xfId="45864"/>
    <cellStyle name="Note 4 2 2 2 20 2 4" xfId="22911"/>
    <cellStyle name="Note 4 2 2 2 20 3" xfId="29202"/>
    <cellStyle name="Note 4 2 2 2 20 4" xfId="40196"/>
    <cellStyle name="Note 4 2 2 2 20 5" xfId="17243"/>
    <cellStyle name="Note 4 2 2 2 21" xfId="5562"/>
    <cellStyle name="Note 4 2 2 2 21 2" xfId="11201"/>
    <cellStyle name="Note 4 2 2 2 21 2 2" xfId="35028"/>
    <cellStyle name="Note 4 2 2 2 21 2 3" xfId="46067"/>
    <cellStyle name="Note 4 2 2 2 21 2 4" xfId="23114"/>
    <cellStyle name="Note 4 2 2 2 21 3" xfId="29429"/>
    <cellStyle name="Note 4 2 2 2 21 4" xfId="40429"/>
    <cellStyle name="Note 4 2 2 2 21 5" xfId="17476"/>
    <cellStyle name="Note 4 2 2 2 22" xfId="5795"/>
    <cellStyle name="Note 4 2 2 2 22 2" xfId="11402"/>
    <cellStyle name="Note 4 2 2 2 22 2 2" xfId="35229"/>
    <cellStyle name="Note 4 2 2 2 22 2 3" xfId="46268"/>
    <cellStyle name="Note 4 2 2 2 22 2 4" xfId="23315"/>
    <cellStyle name="Note 4 2 2 2 22 3" xfId="29655"/>
    <cellStyle name="Note 4 2 2 2 22 4" xfId="40662"/>
    <cellStyle name="Note 4 2 2 2 22 5" xfId="17709"/>
    <cellStyle name="Note 4 2 2 2 23" xfId="6012"/>
    <cellStyle name="Note 4 2 2 2 23 2" xfId="11586"/>
    <cellStyle name="Note 4 2 2 2 23 2 2" xfId="35413"/>
    <cellStyle name="Note 4 2 2 2 23 2 3" xfId="46452"/>
    <cellStyle name="Note 4 2 2 2 23 2 4" xfId="23499"/>
    <cellStyle name="Note 4 2 2 2 23 3" xfId="29865"/>
    <cellStyle name="Note 4 2 2 2 23 4" xfId="40879"/>
    <cellStyle name="Note 4 2 2 2 23 5" xfId="17926"/>
    <cellStyle name="Note 4 2 2 2 24" xfId="6220"/>
    <cellStyle name="Note 4 2 2 2 24 2" xfId="11767"/>
    <cellStyle name="Note 4 2 2 2 24 2 2" xfId="35594"/>
    <cellStyle name="Note 4 2 2 2 24 2 3" xfId="46633"/>
    <cellStyle name="Note 4 2 2 2 24 2 4" xfId="23680"/>
    <cellStyle name="Note 4 2 2 2 24 3" xfId="30066"/>
    <cellStyle name="Note 4 2 2 2 24 4" xfId="41087"/>
    <cellStyle name="Note 4 2 2 2 24 5" xfId="18134"/>
    <cellStyle name="Note 4 2 2 2 25" xfId="6440"/>
    <cellStyle name="Note 4 2 2 2 25 2" xfId="11959"/>
    <cellStyle name="Note 4 2 2 2 25 2 2" xfId="35786"/>
    <cellStyle name="Note 4 2 2 2 25 2 3" xfId="46825"/>
    <cellStyle name="Note 4 2 2 2 25 2 4" xfId="23872"/>
    <cellStyle name="Note 4 2 2 2 25 3" xfId="30279"/>
    <cellStyle name="Note 4 2 2 2 25 4" xfId="41307"/>
    <cellStyle name="Note 4 2 2 2 25 5" xfId="18354"/>
    <cellStyle name="Note 4 2 2 2 26" xfId="6666"/>
    <cellStyle name="Note 4 2 2 2 26 2" xfId="12152"/>
    <cellStyle name="Note 4 2 2 2 26 2 2" xfId="35979"/>
    <cellStyle name="Note 4 2 2 2 26 2 3" xfId="47018"/>
    <cellStyle name="Note 4 2 2 2 26 2 4" xfId="24065"/>
    <cellStyle name="Note 4 2 2 2 26 3" xfId="30496"/>
    <cellStyle name="Note 4 2 2 2 26 4" xfId="41533"/>
    <cellStyle name="Note 4 2 2 2 26 5" xfId="18580"/>
    <cellStyle name="Note 4 2 2 2 27" xfId="780"/>
    <cellStyle name="Note 4 2 2 2 27 2" xfId="7087"/>
    <cellStyle name="Note 4 2 2 2 27 2 2" xfId="30914"/>
    <cellStyle name="Note 4 2 2 2 27 2 3" xfId="41953"/>
    <cellStyle name="Note 4 2 2 2 27 2 4" xfId="19000"/>
    <cellStyle name="Note 4 2 2 2 27 3" xfId="24771"/>
    <cellStyle name="Note 4 2 2 2 27 4" xfId="27346"/>
    <cellStyle name="Note 4 2 2 2 27 5" xfId="12694"/>
    <cellStyle name="Note 4 2 2 2 28" xfId="6870"/>
    <cellStyle name="Note 4 2 2 2 28 2" xfId="30697"/>
    <cellStyle name="Note 4 2 2 2 28 3" xfId="41736"/>
    <cellStyle name="Note 4 2 2 2 28 4" xfId="18783"/>
    <cellStyle name="Note 4 2 2 2 29" xfId="24549"/>
    <cellStyle name="Note 4 2 2 2 3" xfId="1414"/>
    <cellStyle name="Note 4 2 2 2 3 2" xfId="7623"/>
    <cellStyle name="Note 4 2 2 2 3 2 2" xfId="31450"/>
    <cellStyle name="Note 4 2 2 2 3 2 3" xfId="42489"/>
    <cellStyle name="Note 4 2 2 2 3 2 4" xfId="19536"/>
    <cellStyle name="Note 4 2 2 2 3 3" xfId="25384"/>
    <cellStyle name="Note 4 2 2 2 3 4" xfId="36281"/>
    <cellStyle name="Note 4 2 2 2 3 5" xfId="13328"/>
    <cellStyle name="Note 4 2 2 2 30" xfId="27682"/>
    <cellStyle name="Note 4 2 2 2 31" xfId="12471"/>
    <cellStyle name="Note 4 2 2 2 4" xfId="1646"/>
    <cellStyle name="Note 4 2 2 2 4 2" xfId="7821"/>
    <cellStyle name="Note 4 2 2 2 4 2 2" xfId="31648"/>
    <cellStyle name="Note 4 2 2 2 4 2 3" xfId="42687"/>
    <cellStyle name="Note 4 2 2 2 4 2 4" xfId="19734"/>
    <cellStyle name="Note 4 2 2 2 4 3" xfId="25608"/>
    <cellStyle name="Note 4 2 2 2 4 4" xfId="36513"/>
    <cellStyle name="Note 4 2 2 2 4 5" xfId="13560"/>
    <cellStyle name="Note 4 2 2 2 5" xfId="1857"/>
    <cellStyle name="Note 4 2 2 2 5 2" xfId="8005"/>
    <cellStyle name="Note 4 2 2 2 5 2 2" xfId="31832"/>
    <cellStyle name="Note 4 2 2 2 5 2 3" xfId="42871"/>
    <cellStyle name="Note 4 2 2 2 5 2 4" xfId="19918"/>
    <cellStyle name="Note 4 2 2 2 5 3" xfId="25812"/>
    <cellStyle name="Note 4 2 2 2 5 4" xfId="36724"/>
    <cellStyle name="Note 4 2 2 2 5 5" xfId="13771"/>
    <cellStyle name="Note 4 2 2 2 6" xfId="2088"/>
    <cellStyle name="Note 4 2 2 2 6 2" xfId="8206"/>
    <cellStyle name="Note 4 2 2 2 6 2 2" xfId="32033"/>
    <cellStyle name="Note 4 2 2 2 6 2 3" xfId="43072"/>
    <cellStyle name="Note 4 2 2 2 6 2 4" xfId="20119"/>
    <cellStyle name="Note 4 2 2 2 6 3" xfId="26037"/>
    <cellStyle name="Note 4 2 2 2 6 4" xfId="36955"/>
    <cellStyle name="Note 4 2 2 2 6 5" xfId="14002"/>
    <cellStyle name="Note 4 2 2 2 7" xfId="2313"/>
    <cellStyle name="Note 4 2 2 2 7 2" xfId="8397"/>
    <cellStyle name="Note 4 2 2 2 7 2 2" xfId="32224"/>
    <cellStyle name="Note 4 2 2 2 7 2 3" xfId="43263"/>
    <cellStyle name="Note 4 2 2 2 7 2 4" xfId="20310"/>
    <cellStyle name="Note 4 2 2 2 7 3" xfId="26254"/>
    <cellStyle name="Note 4 2 2 2 7 4" xfId="37180"/>
    <cellStyle name="Note 4 2 2 2 7 5" xfId="14227"/>
    <cellStyle name="Note 4 2 2 2 8" xfId="2527"/>
    <cellStyle name="Note 4 2 2 2 8 2" xfId="8583"/>
    <cellStyle name="Note 4 2 2 2 8 2 2" xfId="32410"/>
    <cellStyle name="Note 4 2 2 2 8 2 3" xfId="43449"/>
    <cellStyle name="Note 4 2 2 2 8 2 4" xfId="20496"/>
    <cellStyle name="Note 4 2 2 2 8 3" xfId="26463"/>
    <cellStyle name="Note 4 2 2 2 8 4" xfId="37394"/>
    <cellStyle name="Note 4 2 2 2 8 5" xfId="14441"/>
    <cellStyle name="Note 4 2 2 2 9" xfId="2745"/>
    <cellStyle name="Note 4 2 2 2 9 2" xfId="8767"/>
    <cellStyle name="Note 4 2 2 2 9 2 2" xfId="32594"/>
    <cellStyle name="Note 4 2 2 2 9 2 3" xfId="43633"/>
    <cellStyle name="Note 4 2 2 2 9 2 4" xfId="20680"/>
    <cellStyle name="Note 4 2 2 2 9 3" xfId="26675"/>
    <cellStyle name="Note 4 2 2 2 9 4" xfId="37612"/>
    <cellStyle name="Note 4 2 2 2 9 5" xfId="14659"/>
    <cellStyle name="Note 4 2 2 20" xfId="4542"/>
    <cellStyle name="Note 4 2 2 20 2" xfId="10319"/>
    <cellStyle name="Note 4 2 2 20 2 2" xfId="34146"/>
    <cellStyle name="Note 4 2 2 20 2 3" xfId="45185"/>
    <cellStyle name="Note 4 2 2 20 2 4" xfId="22232"/>
    <cellStyle name="Note 4 2 2 20 3" xfId="28438"/>
    <cellStyle name="Note 4 2 2 20 4" xfId="39409"/>
    <cellStyle name="Note 4 2 2 20 5" xfId="16456"/>
    <cellStyle name="Note 4 2 2 21" xfId="4752"/>
    <cellStyle name="Note 4 2 2 21 2" xfId="10502"/>
    <cellStyle name="Note 4 2 2 21 2 2" xfId="34329"/>
    <cellStyle name="Note 4 2 2 21 2 3" xfId="45368"/>
    <cellStyle name="Note 4 2 2 21 2 4" xfId="22415"/>
    <cellStyle name="Note 4 2 2 21 3" xfId="28642"/>
    <cellStyle name="Note 4 2 2 21 4" xfId="39619"/>
    <cellStyle name="Note 4 2 2 21 5" xfId="16666"/>
    <cellStyle name="Note 4 2 2 22" xfId="4987"/>
    <cellStyle name="Note 4 2 2 22 2" xfId="10707"/>
    <cellStyle name="Note 4 2 2 22 2 2" xfId="34534"/>
    <cellStyle name="Note 4 2 2 22 2 3" xfId="45573"/>
    <cellStyle name="Note 4 2 2 22 2 4" xfId="22620"/>
    <cellStyle name="Note 4 2 2 22 3" xfId="28871"/>
    <cellStyle name="Note 4 2 2 22 4" xfId="39854"/>
    <cellStyle name="Note 4 2 2 22 5" xfId="16901"/>
    <cellStyle name="Note 4 2 2 23" xfId="5208"/>
    <cellStyle name="Note 4 2 2 23 2" xfId="10894"/>
    <cellStyle name="Note 4 2 2 23 2 2" xfId="34721"/>
    <cellStyle name="Note 4 2 2 23 2 3" xfId="45760"/>
    <cellStyle name="Note 4 2 2 23 2 4" xfId="22807"/>
    <cellStyle name="Note 4 2 2 23 3" xfId="29085"/>
    <cellStyle name="Note 4 2 2 23 4" xfId="40075"/>
    <cellStyle name="Note 4 2 2 23 5" xfId="17122"/>
    <cellStyle name="Note 4 2 2 24" xfId="5441"/>
    <cellStyle name="Note 4 2 2 24 2" xfId="11097"/>
    <cellStyle name="Note 4 2 2 24 2 2" xfId="34924"/>
    <cellStyle name="Note 4 2 2 24 2 3" xfId="45963"/>
    <cellStyle name="Note 4 2 2 24 2 4" xfId="23010"/>
    <cellStyle name="Note 4 2 2 24 3" xfId="29312"/>
    <cellStyle name="Note 4 2 2 24 4" xfId="40308"/>
    <cellStyle name="Note 4 2 2 24 5" xfId="17355"/>
    <cellStyle name="Note 4 2 2 25" xfId="5674"/>
    <cellStyle name="Note 4 2 2 25 2" xfId="11298"/>
    <cellStyle name="Note 4 2 2 25 2 2" xfId="35125"/>
    <cellStyle name="Note 4 2 2 25 2 3" xfId="46164"/>
    <cellStyle name="Note 4 2 2 25 2 4" xfId="23211"/>
    <cellStyle name="Note 4 2 2 25 3" xfId="29538"/>
    <cellStyle name="Note 4 2 2 25 4" xfId="40541"/>
    <cellStyle name="Note 4 2 2 25 5" xfId="17588"/>
    <cellStyle name="Note 4 2 2 26" xfId="5891"/>
    <cellStyle name="Note 4 2 2 26 2" xfId="11482"/>
    <cellStyle name="Note 4 2 2 26 2 2" xfId="35309"/>
    <cellStyle name="Note 4 2 2 26 2 3" xfId="46348"/>
    <cellStyle name="Note 4 2 2 26 2 4" xfId="23395"/>
    <cellStyle name="Note 4 2 2 26 3" xfId="29749"/>
    <cellStyle name="Note 4 2 2 26 4" xfId="40758"/>
    <cellStyle name="Note 4 2 2 26 5" xfId="17805"/>
    <cellStyle name="Note 4 2 2 27" xfId="6099"/>
    <cellStyle name="Note 4 2 2 27 2" xfId="11663"/>
    <cellStyle name="Note 4 2 2 27 2 2" xfId="35490"/>
    <cellStyle name="Note 4 2 2 27 2 3" xfId="46529"/>
    <cellStyle name="Note 4 2 2 27 2 4" xfId="23576"/>
    <cellStyle name="Note 4 2 2 27 3" xfId="29950"/>
    <cellStyle name="Note 4 2 2 27 4" xfId="40966"/>
    <cellStyle name="Note 4 2 2 27 5" xfId="18013"/>
    <cellStyle name="Note 4 2 2 28" xfId="6319"/>
    <cellStyle name="Note 4 2 2 28 2" xfId="11855"/>
    <cellStyle name="Note 4 2 2 28 2 2" xfId="35682"/>
    <cellStyle name="Note 4 2 2 28 2 3" xfId="46721"/>
    <cellStyle name="Note 4 2 2 28 2 4" xfId="23768"/>
    <cellStyle name="Note 4 2 2 28 3" xfId="30163"/>
    <cellStyle name="Note 4 2 2 28 4" xfId="41186"/>
    <cellStyle name="Note 4 2 2 28 5" xfId="18233"/>
    <cellStyle name="Note 4 2 2 29" xfId="6554"/>
    <cellStyle name="Note 4 2 2 29 2" xfId="12057"/>
    <cellStyle name="Note 4 2 2 29 2 2" xfId="35884"/>
    <cellStyle name="Note 4 2 2 29 2 3" xfId="46923"/>
    <cellStyle name="Note 4 2 2 29 2 4" xfId="23970"/>
    <cellStyle name="Note 4 2 2 29 3" xfId="30389"/>
    <cellStyle name="Note 4 2 2 29 4" xfId="41421"/>
    <cellStyle name="Note 4 2 2 29 5" xfId="18468"/>
    <cellStyle name="Note 4 2 2 3" xfId="602"/>
    <cellStyle name="Note 4 2 2 3 10" xfId="2996"/>
    <cellStyle name="Note 4 2 2 3 10 2" xfId="8987"/>
    <cellStyle name="Note 4 2 2 3 10 2 2" xfId="32814"/>
    <cellStyle name="Note 4 2 2 3 10 2 3" xfId="43853"/>
    <cellStyle name="Note 4 2 2 3 10 2 4" xfId="20900"/>
    <cellStyle name="Note 4 2 2 3 10 3" xfId="26920"/>
    <cellStyle name="Note 4 2 2 3 10 4" xfId="37863"/>
    <cellStyle name="Note 4 2 2 3 10 5" xfId="14910"/>
    <cellStyle name="Note 4 2 2 3 11" xfId="3264"/>
    <cellStyle name="Note 4 2 2 3 11 2" xfId="9216"/>
    <cellStyle name="Note 4 2 2 3 11 2 2" xfId="33043"/>
    <cellStyle name="Note 4 2 2 3 11 2 3" xfId="44082"/>
    <cellStyle name="Note 4 2 2 3 11 2 4" xfId="21129"/>
    <cellStyle name="Note 4 2 2 3 11 3" xfId="27185"/>
    <cellStyle name="Note 4 2 2 3 11 4" xfId="38131"/>
    <cellStyle name="Note 4 2 2 3 11 5" xfId="15178"/>
    <cellStyle name="Note 4 2 2 3 12" xfId="3508"/>
    <cellStyle name="Note 4 2 2 3 12 2" xfId="9428"/>
    <cellStyle name="Note 4 2 2 3 12 2 2" xfId="33255"/>
    <cellStyle name="Note 4 2 2 3 12 2 3" xfId="44294"/>
    <cellStyle name="Note 4 2 2 3 12 2 4" xfId="21341"/>
    <cellStyle name="Note 4 2 2 3 12 3" xfId="27424"/>
    <cellStyle name="Note 4 2 2 3 12 4" xfId="38375"/>
    <cellStyle name="Note 4 2 2 3 12 5" xfId="15422"/>
    <cellStyle name="Note 4 2 2 3 13" xfId="3753"/>
    <cellStyle name="Note 4 2 2 3 13 2" xfId="9641"/>
    <cellStyle name="Note 4 2 2 3 13 2 2" xfId="33468"/>
    <cellStyle name="Note 4 2 2 3 13 2 3" xfId="44507"/>
    <cellStyle name="Note 4 2 2 3 13 2 4" xfId="21554"/>
    <cellStyle name="Note 4 2 2 3 13 3" xfId="27665"/>
    <cellStyle name="Note 4 2 2 3 13 4" xfId="38620"/>
    <cellStyle name="Note 4 2 2 3 13 5" xfId="15667"/>
    <cellStyle name="Note 4 2 2 3 14" xfId="4001"/>
    <cellStyle name="Note 4 2 2 3 14 2" xfId="9855"/>
    <cellStyle name="Note 4 2 2 3 14 2 2" xfId="33682"/>
    <cellStyle name="Note 4 2 2 3 14 2 3" xfId="44721"/>
    <cellStyle name="Note 4 2 2 3 14 2 4" xfId="21768"/>
    <cellStyle name="Note 4 2 2 3 14 3" xfId="27908"/>
    <cellStyle name="Note 4 2 2 3 14 4" xfId="38868"/>
    <cellStyle name="Note 4 2 2 3 14 5" xfId="15915"/>
    <cellStyle name="Note 4 2 2 3 15" xfId="4245"/>
    <cellStyle name="Note 4 2 2 3 15 2" xfId="10066"/>
    <cellStyle name="Note 4 2 2 3 15 2 2" xfId="33893"/>
    <cellStyle name="Note 4 2 2 3 15 2 3" xfId="44932"/>
    <cellStyle name="Note 4 2 2 3 15 2 4" xfId="21979"/>
    <cellStyle name="Note 4 2 2 3 15 3" xfId="28147"/>
    <cellStyle name="Note 4 2 2 3 15 4" xfId="39112"/>
    <cellStyle name="Note 4 2 2 3 15 5" xfId="16159"/>
    <cellStyle name="Note 4 2 2 3 16" xfId="4487"/>
    <cellStyle name="Note 4 2 2 3 16 2" xfId="10276"/>
    <cellStyle name="Note 4 2 2 3 16 2 2" xfId="34103"/>
    <cellStyle name="Note 4 2 2 3 16 2 3" xfId="45142"/>
    <cellStyle name="Note 4 2 2 3 16 2 4" xfId="22189"/>
    <cellStyle name="Note 4 2 2 3 16 3" xfId="28384"/>
    <cellStyle name="Note 4 2 2 3 16 4" xfId="39354"/>
    <cellStyle name="Note 4 2 2 3 16 5" xfId="16401"/>
    <cellStyle name="Note 4 2 2 3 17" xfId="4708"/>
    <cellStyle name="Note 4 2 2 3 17 2" xfId="10463"/>
    <cellStyle name="Note 4 2 2 3 17 2 2" xfId="34290"/>
    <cellStyle name="Note 4 2 2 3 17 2 3" xfId="45329"/>
    <cellStyle name="Note 4 2 2 3 17 2 4" xfId="22376"/>
    <cellStyle name="Note 4 2 2 3 17 3" xfId="28599"/>
    <cellStyle name="Note 4 2 2 3 17 4" xfId="39575"/>
    <cellStyle name="Note 4 2 2 3 17 5" xfId="16622"/>
    <cellStyle name="Note 4 2 2 3 18" xfId="4918"/>
    <cellStyle name="Note 4 2 2 3 18 2" xfId="10646"/>
    <cellStyle name="Note 4 2 2 3 18 2 2" xfId="34473"/>
    <cellStyle name="Note 4 2 2 3 18 2 3" xfId="45512"/>
    <cellStyle name="Note 4 2 2 3 18 2 4" xfId="22559"/>
    <cellStyle name="Note 4 2 2 3 18 3" xfId="28803"/>
    <cellStyle name="Note 4 2 2 3 18 4" xfId="39785"/>
    <cellStyle name="Note 4 2 2 3 18 5" xfId="16832"/>
    <cellStyle name="Note 4 2 2 3 19" xfId="5153"/>
    <cellStyle name="Note 4 2 2 3 19 2" xfId="10851"/>
    <cellStyle name="Note 4 2 2 3 19 2 2" xfId="34678"/>
    <cellStyle name="Note 4 2 2 3 19 2 3" xfId="45717"/>
    <cellStyle name="Note 4 2 2 3 19 2 4" xfId="22764"/>
    <cellStyle name="Note 4 2 2 3 19 3" xfId="29033"/>
    <cellStyle name="Note 4 2 2 3 19 4" xfId="40020"/>
    <cellStyle name="Note 4 2 2 3 19 5" xfId="17067"/>
    <cellStyle name="Note 4 2 2 3 2" xfId="1246"/>
    <cellStyle name="Note 4 2 2 3 2 2" xfId="7478"/>
    <cellStyle name="Note 4 2 2 3 2 2 2" xfId="31305"/>
    <cellStyle name="Note 4 2 2 3 2 2 3" xfId="42344"/>
    <cellStyle name="Note 4 2 2 3 2 2 4" xfId="19391"/>
    <cellStyle name="Note 4 2 2 3 2 3" xfId="25222"/>
    <cellStyle name="Note 4 2 2 3 2 4" xfId="36113"/>
    <cellStyle name="Note 4 2 2 3 2 5" xfId="13160"/>
    <cellStyle name="Note 4 2 2 3 20" xfId="5374"/>
    <cellStyle name="Note 4 2 2 3 20 2" xfId="11038"/>
    <cellStyle name="Note 4 2 2 3 20 2 2" xfId="34865"/>
    <cellStyle name="Note 4 2 2 3 20 2 3" xfId="45904"/>
    <cellStyle name="Note 4 2 2 3 20 2 4" xfId="22951"/>
    <cellStyle name="Note 4 2 2 3 20 3" xfId="29246"/>
    <cellStyle name="Note 4 2 2 3 20 4" xfId="40241"/>
    <cellStyle name="Note 4 2 2 3 20 5" xfId="17288"/>
    <cellStyle name="Note 4 2 2 3 21" xfId="5607"/>
    <cellStyle name="Note 4 2 2 3 21 2" xfId="11241"/>
    <cellStyle name="Note 4 2 2 3 21 2 2" xfId="35068"/>
    <cellStyle name="Note 4 2 2 3 21 2 3" xfId="46107"/>
    <cellStyle name="Note 4 2 2 3 21 2 4" xfId="23154"/>
    <cellStyle name="Note 4 2 2 3 21 3" xfId="29473"/>
    <cellStyle name="Note 4 2 2 3 21 4" xfId="40474"/>
    <cellStyle name="Note 4 2 2 3 21 5" xfId="17521"/>
    <cellStyle name="Note 4 2 2 3 22" xfId="5840"/>
    <cellStyle name="Note 4 2 2 3 22 2" xfId="11442"/>
    <cellStyle name="Note 4 2 2 3 22 2 2" xfId="35269"/>
    <cellStyle name="Note 4 2 2 3 22 2 3" xfId="46308"/>
    <cellStyle name="Note 4 2 2 3 22 2 4" xfId="23355"/>
    <cellStyle name="Note 4 2 2 3 22 3" xfId="29699"/>
    <cellStyle name="Note 4 2 2 3 22 4" xfId="40707"/>
    <cellStyle name="Note 4 2 2 3 22 5" xfId="17754"/>
    <cellStyle name="Note 4 2 2 3 23" xfId="6057"/>
    <cellStyle name="Note 4 2 2 3 23 2" xfId="11626"/>
    <cellStyle name="Note 4 2 2 3 23 2 2" xfId="35453"/>
    <cellStyle name="Note 4 2 2 3 23 2 3" xfId="46492"/>
    <cellStyle name="Note 4 2 2 3 23 2 4" xfId="23539"/>
    <cellStyle name="Note 4 2 2 3 23 3" xfId="29909"/>
    <cellStyle name="Note 4 2 2 3 23 4" xfId="40924"/>
    <cellStyle name="Note 4 2 2 3 23 5" xfId="17971"/>
    <cellStyle name="Note 4 2 2 3 24" xfId="6265"/>
    <cellStyle name="Note 4 2 2 3 24 2" xfId="11807"/>
    <cellStyle name="Note 4 2 2 3 24 2 2" xfId="35634"/>
    <cellStyle name="Note 4 2 2 3 24 2 3" xfId="46673"/>
    <cellStyle name="Note 4 2 2 3 24 2 4" xfId="23720"/>
    <cellStyle name="Note 4 2 2 3 24 3" xfId="30110"/>
    <cellStyle name="Note 4 2 2 3 24 4" xfId="41132"/>
    <cellStyle name="Note 4 2 2 3 24 5" xfId="18179"/>
    <cellStyle name="Note 4 2 2 3 25" xfId="6485"/>
    <cellStyle name="Note 4 2 2 3 25 2" xfId="11999"/>
    <cellStyle name="Note 4 2 2 3 25 2 2" xfId="35826"/>
    <cellStyle name="Note 4 2 2 3 25 2 3" xfId="46865"/>
    <cellStyle name="Note 4 2 2 3 25 2 4" xfId="23912"/>
    <cellStyle name="Note 4 2 2 3 25 3" xfId="30323"/>
    <cellStyle name="Note 4 2 2 3 25 4" xfId="41352"/>
    <cellStyle name="Note 4 2 2 3 25 5" xfId="18399"/>
    <cellStyle name="Note 4 2 2 3 26" xfId="6711"/>
    <cellStyle name="Note 4 2 2 3 26 2" xfId="12192"/>
    <cellStyle name="Note 4 2 2 3 26 2 2" xfId="36019"/>
    <cellStyle name="Note 4 2 2 3 26 2 3" xfId="47058"/>
    <cellStyle name="Note 4 2 2 3 26 2 4" xfId="24105"/>
    <cellStyle name="Note 4 2 2 3 26 3" xfId="30540"/>
    <cellStyle name="Note 4 2 2 3 26 4" xfId="41578"/>
    <cellStyle name="Note 4 2 2 3 26 5" xfId="18625"/>
    <cellStyle name="Note 4 2 2 3 27" xfId="820"/>
    <cellStyle name="Note 4 2 2 3 27 2" xfId="7127"/>
    <cellStyle name="Note 4 2 2 3 27 2 2" xfId="30954"/>
    <cellStyle name="Note 4 2 2 3 27 2 3" xfId="41993"/>
    <cellStyle name="Note 4 2 2 3 27 2 4" xfId="19040"/>
    <cellStyle name="Note 4 2 2 3 27 3" xfId="24811"/>
    <cellStyle name="Note 4 2 2 3 27 4" xfId="28130"/>
    <cellStyle name="Note 4 2 2 3 27 5" xfId="12734"/>
    <cellStyle name="Note 4 2 2 3 28" xfId="6910"/>
    <cellStyle name="Note 4 2 2 3 28 2" xfId="30737"/>
    <cellStyle name="Note 4 2 2 3 28 3" xfId="41776"/>
    <cellStyle name="Note 4 2 2 3 28 4" xfId="18823"/>
    <cellStyle name="Note 4 2 2 3 29" xfId="24593"/>
    <cellStyle name="Note 4 2 2 3 3" xfId="1459"/>
    <cellStyle name="Note 4 2 2 3 3 2" xfId="7663"/>
    <cellStyle name="Note 4 2 2 3 3 2 2" xfId="31490"/>
    <cellStyle name="Note 4 2 2 3 3 2 3" xfId="42529"/>
    <cellStyle name="Note 4 2 2 3 3 2 4" xfId="19576"/>
    <cellStyle name="Note 4 2 2 3 3 3" xfId="25428"/>
    <cellStyle name="Note 4 2 2 3 3 4" xfId="36326"/>
    <cellStyle name="Note 4 2 2 3 3 5" xfId="13373"/>
    <cellStyle name="Note 4 2 2 3 30" xfId="25782"/>
    <cellStyle name="Note 4 2 2 3 31" xfId="12516"/>
    <cellStyle name="Note 4 2 2 3 4" xfId="1691"/>
    <cellStyle name="Note 4 2 2 3 4 2" xfId="7861"/>
    <cellStyle name="Note 4 2 2 3 4 2 2" xfId="31688"/>
    <cellStyle name="Note 4 2 2 3 4 2 3" xfId="42727"/>
    <cellStyle name="Note 4 2 2 3 4 2 4" xfId="19774"/>
    <cellStyle name="Note 4 2 2 3 4 3" xfId="25652"/>
    <cellStyle name="Note 4 2 2 3 4 4" xfId="36558"/>
    <cellStyle name="Note 4 2 2 3 4 5" xfId="13605"/>
    <cellStyle name="Note 4 2 2 3 5" xfId="1902"/>
    <cellStyle name="Note 4 2 2 3 5 2" xfId="8045"/>
    <cellStyle name="Note 4 2 2 3 5 2 2" xfId="31872"/>
    <cellStyle name="Note 4 2 2 3 5 2 3" xfId="42911"/>
    <cellStyle name="Note 4 2 2 3 5 2 4" xfId="19958"/>
    <cellStyle name="Note 4 2 2 3 5 3" xfId="25856"/>
    <cellStyle name="Note 4 2 2 3 5 4" xfId="36769"/>
    <cellStyle name="Note 4 2 2 3 5 5" xfId="13816"/>
    <cellStyle name="Note 4 2 2 3 6" xfId="2133"/>
    <cellStyle name="Note 4 2 2 3 6 2" xfId="8246"/>
    <cellStyle name="Note 4 2 2 3 6 2 2" xfId="32073"/>
    <cellStyle name="Note 4 2 2 3 6 2 3" xfId="43112"/>
    <cellStyle name="Note 4 2 2 3 6 2 4" xfId="20159"/>
    <cellStyle name="Note 4 2 2 3 6 3" xfId="26081"/>
    <cellStyle name="Note 4 2 2 3 6 4" xfId="37000"/>
    <cellStyle name="Note 4 2 2 3 6 5" xfId="14047"/>
    <cellStyle name="Note 4 2 2 3 7" xfId="2358"/>
    <cellStyle name="Note 4 2 2 3 7 2" xfId="8437"/>
    <cellStyle name="Note 4 2 2 3 7 2 2" xfId="32264"/>
    <cellStyle name="Note 4 2 2 3 7 2 3" xfId="43303"/>
    <cellStyle name="Note 4 2 2 3 7 2 4" xfId="20350"/>
    <cellStyle name="Note 4 2 2 3 7 3" xfId="26298"/>
    <cellStyle name="Note 4 2 2 3 7 4" xfId="37225"/>
    <cellStyle name="Note 4 2 2 3 7 5" xfId="14272"/>
    <cellStyle name="Note 4 2 2 3 8" xfId="2572"/>
    <cellStyle name="Note 4 2 2 3 8 2" xfId="8623"/>
    <cellStyle name="Note 4 2 2 3 8 2 2" xfId="32450"/>
    <cellStyle name="Note 4 2 2 3 8 2 3" xfId="43489"/>
    <cellStyle name="Note 4 2 2 3 8 2 4" xfId="20536"/>
    <cellStyle name="Note 4 2 2 3 8 3" xfId="26507"/>
    <cellStyle name="Note 4 2 2 3 8 4" xfId="37439"/>
    <cellStyle name="Note 4 2 2 3 8 5" xfId="14486"/>
    <cellStyle name="Note 4 2 2 3 9" xfId="2790"/>
    <cellStyle name="Note 4 2 2 3 9 2" xfId="8807"/>
    <cellStyle name="Note 4 2 2 3 9 2 2" xfId="32634"/>
    <cellStyle name="Note 4 2 2 3 9 2 3" xfId="43673"/>
    <cellStyle name="Note 4 2 2 3 9 2 4" xfId="20720"/>
    <cellStyle name="Note 4 2 2 3 9 3" xfId="26719"/>
    <cellStyle name="Note 4 2 2 3 9 4" xfId="37657"/>
    <cellStyle name="Note 4 2 2 3 9 5" xfId="14704"/>
    <cellStyle name="Note 4 2 2 30" xfId="6755"/>
    <cellStyle name="Note 4 2 2 30 2" xfId="12228"/>
    <cellStyle name="Note 4 2 2 30 2 2" xfId="36055"/>
    <cellStyle name="Note 4 2 2 30 2 3" xfId="47094"/>
    <cellStyle name="Note 4 2 2 30 2 4" xfId="24141"/>
    <cellStyle name="Note 4 2 2 30 3" xfId="30583"/>
    <cellStyle name="Note 4 2 2 30 4" xfId="41622"/>
    <cellStyle name="Note 4 2 2 30 5" xfId="18669"/>
    <cellStyle name="Note 4 2 2 31" xfId="6800"/>
    <cellStyle name="Note 4 2 2 31 2" xfId="12268"/>
    <cellStyle name="Note 4 2 2 31 2 2" xfId="36095"/>
    <cellStyle name="Note 4 2 2 31 2 3" xfId="47134"/>
    <cellStyle name="Note 4 2 2 31 2 4" xfId="24181"/>
    <cellStyle name="Note 4 2 2 31 3" xfId="30627"/>
    <cellStyle name="Note 4 2 2 31 4" xfId="41667"/>
    <cellStyle name="Note 4 2 2 31 5" xfId="18714"/>
    <cellStyle name="Note 4 2 2 32" xfId="676"/>
    <cellStyle name="Note 4 2 2 32 2" xfId="6983"/>
    <cellStyle name="Note 4 2 2 32 2 2" xfId="30810"/>
    <cellStyle name="Note 4 2 2 32 2 3" xfId="41849"/>
    <cellStyle name="Note 4 2 2 32 2 4" xfId="18896"/>
    <cellStyle name="Note 4 2 2 32 3" xfId="24667"/>
    <cellStyle name="Note 4 2 2 32 4" xfId="28650"/>
    <cellStyle name="Note 4 2 2 32 5" xfId="12590"/>
    <cellStyle name="Note 4 2 2 33" xfId="24432"/>
    <cellStyle name="Note 4 2 2 34" xfId="26833"/>
    <cellStyle name="Note 4 2 2 35" xfId="12350"/>
    <cellStyle name="Note 4 2 2 4" xfId="474"/>
    <cellStyle name="Note 4 2 2 4 10" xfId="2868"/>
    <cellStyle name="Note 4 2 2 4 10 2" xfId="8880"/>
    <cellStyle name="Note 4 2 2 4 10 2 2" xfId="32707"/>
    <cellStyle name="Note 4 2 2 4 10 2 3" xfId="43746"/>
    <cellStyle name="Note 4 2 2 4 10 2 4" xfId="20793"/>
    <cellStyle name="Note 4 2 2 4 10 3" xfId="26797"/>
    <cellStyle name="Note 4 2 2 4 10 4" xfId="37735"/>
    <cellStyle name="Note 4 2 2 4 10 5" xfId="14782"/>
    <cellStyle name="Note 4 2 2 4 11" xfId="3136"/>
    <cellStyle name="Note 4 2 2 4 11 2" xfId="9109"/>
    <cellStyle name="Note 4 2 2 4 11 2 2" xfId="32936"/>
    <cellStyle name="Note 4 2 2 4 11 2 3" xfId="43975"/>
    <cellStyle name="Note 4 2 2 4 11 2 4" xfId="21022"/>
    <cellStyle name="Note 4 2 2 4 11 3" xfId="27060"/>
    <cellStyle name="Note 4 2 2 4 11 4" xfId="38003"/>
    <cellStyle name="Note 4 2 2 4 11 5" xfId="15050"/>
    <cellStyle name="Note 4 2 2 4 12" xfId="3380"/>
    <cellStyle name="Note 4 2 2 4 12 2" xfId="9321"/>
    <cellStyle name="Note 4 2 2 4 12 2 2" xfId="33148"/>
    <cellStyle name="Note 4 2 2 4 12 2 3" xfId="44187"/>
    <cellStyle name="Note 4 2 2 4 12 2 4" xfId="21234"/>
    <cellStyle name="Note 4 2 2 4 12 3" xfId="27301"/>
    <cellStyle name="Note 4 2 2 4 12 4" xfId="38247"/>
    <cellStyle name="Note 4 2 2 4 12 5" xfId="15294"/>
    <cellStyle name="Note 4 2 2 4 13" xfId="3625"/>
    <cellStyle name="Note 4 2 2 4 13 2" xfId="9534"/>
    <cellStyle name="Note 4 2 2 4 13 2 2" xfId="33361"/>
    <cellStyle name="Note 4 2 2 4 13 2 3" xfId="44400"/>
    <cellStyle name="Note 4 2 2 4 13 2 4" xfId="21447"/>
    <cellStyle name="Note 4 2 2 4 13 3" xfId="27541"/>
    <cellStyle name="Note 4 2 2 4 13 4" xfId="38492"/>
    <cellStyle name="Note 4 2 2 4 13 5" xfId="15539"/>
    <cellStyle name="Note 4 2 2 4 14" xfId="3873"/>
    <cellStyle name="Note 4 2 2 4 14 2" xfId="9748"/>
    <cellStyle name="Note 4 2 2 4 14 2 2" xfId="33575"/>
    <cellStyle name="Note 4 2 2 4 14 2 3" xfId="44614"/>
    <cellStyle name="Note 4 2 2 4 14 2 4" xfId="21661"/>
    <cellStyle name="Note 4 2 2 4 14 3" xfId="27785"/>
    <cellStyle name="Note 4 2 2 4 14 4" xfId="38740"/>
    <cellStyle name="Note 4 2 2 4 14 5" xfId="15787"/>
    <cellStyle name="Note 4 2 2 4 15" xfId="4117"/>
    <cellStyle name="Note 4 2 2 4 15 2" xfId="9959"/>
    <cellStyle name="Note 4 2 2 4 15 2 2" xfId="33786"/>
    <cellStyle name="Note 4 2 2 4 15 2 3" xfId="44825"/>
    <cellStyle name="Note 4 2 2 4 15 2 4" xfId="21872"/>
    <cellStyle name="Note 4 2 2 4 15 3" xfId="28024"/>
    <cellStyle name="Note 4 2 2 4 15 4" xfId="38984"/>
    <cellStyle name="Note 4 2 2 4 15 5" xfId="16031"/>
    <cellStyle name="Note 4 2 2 4 16" xfId="4359"/>
    <cellStyle name="Note 4 2 2 4 16 2" xfId="10169"/>
    <cellStyle name="Note 4 2 2 4 16 2 2" xfId="33996"/>
    <cellStyle name="Note 4 2 2 4 16 2 3" xfId="45035"/>
    <cellStyle name="Note 4 2 2 4 16 2 4" xfId="22082"/>
    <cellStyle name="Note 4 2 2 4 16 3" xfId="28261"/>
    <cellStyle name="Note 4 2 2 4 16 4" xfId="39226"/>
    <cellStyle name="Note 4 2 2 4 16 5" xfId="16273"/>
    <cellStyle name="Note 4 2 2 4 17" xfId="4580"/>
    <cellStyle name="Note 4 2 2 4 17 2" xfId="10356"/>
    <cellStyle name="Note 4 2 2 4 17 2 2" xfId="34183"/>
    <cellStyle name="Note 4 2 2 4 17 2 3" xfId="45222"/>
    <cellStyle name="Note 4 2 2 4 17 2 4" xfId="22269"/>
    <cellStyle name="Note 4 2 2 4 17 3" xfId="28476"/>
    <cellStyle name="Note 4 2 2 4 17 4" xfId="39447"/>
    <cellStyle name="Note 4 2 2 4 17 5" xfId="16494"/>
    <cellStyle name="Note 4 2 2 4 18" xfId="4790"/>
    <cellStyle name="Note 4 2 2 4 18 2" xfId="10539"/>
    <cellStyle name="Note 4 2 2 4 18 2 2" xfId="34366"/>
    <cellStyle name="Note 4 2 2 4 18 2 3" xfId="45405"/>
    <cellStyle name="Note 4 2 2 4 18 2 4" xfId="22452"/>
    <cellStyle name="Note 4 2 2 4 18 3" xfId="28680"/>
    <cellStyle name="Note 4 2 2 4 18 4" xfId="39657"/>
    <cellStyle name="Note 4 2 2 4 18 5" xfId="16704"/>
    <cellStyle name="Note 4 2 2 4 19" xfId="5025"/>
    <cellStyle name="Note 4 2 2 4 19 2" xfId="10744"/>
    <cellStyle name="Note 4 2 2 4 19 2 2" xfId="34571"/>
    <cellStyle name="Note 4 2 2 4 19 2 3" xfId="45610"/>
    <cellStyle name="Note 4 2 2 4 19 2 4" xfId="22657"/>
    <cellStyle name="Note 4 2 2 4 19 3" xfId="28909"/>
    <cellStyle name="Note 4 2 2 4 19 4" xfId="39892"/>
    <cellStyle name="Note 4 2 2 4 19 5" xfId="16939"/>
    <cellStyle name="Note 4 2 2 4 2" xfId="1118"/>
    <cellStyle name="Note 4 2 2 4 2 2" xfId="7371"/>
    <cellStyle name="Note 4 2 2 4 2 2 2" xfId="31198"/>
    <cellStyle name="Note 4 2 2 4 2 2 3" xfId="42237"/>
    <cellStyle name="Note 4 2 2 4 2 2 4" xfId="19284"/>
    <cellStyle name="Note 4 2 2 4 2 3" xfId="25099"/>
    <cellStyle name="Note 4 2 2 4 2 4" xfId="24225"/>
    <cellStyle name="Note 4 2 2 4 2 5" xfId="13032"/>
    <cellStyle name="Note 4 2 2 4 20" xfId="5246"/>
    <cellStyle name="Note 4 2 2 4 20 2" xfId="10931"/>
    <cellStyle name="Note 4 2 2 4 20 2 2" xfId="34758"/>
    <cellStyle name="Note 4 2 2 4 20 2 3" xfId="45797"/>
    <cellStyle name="Note 4 2 2 4 20 2 4" xfId="22844"/>
    <cellStyle name="Note 4 2 2 4 20 3" xfId="29123"/>
    <cellStyle name="Note 4 2 2 4 20 4" xfId="40113"/>
    <cellStyle name="Note 4 2 2 4 20 5" xfId="17160"/>
    <cellStyle name="Note 4 2 2 4 21" xfId="5479"/>
    <cellStyle name="Note 4 2 2 4 21 2" xfId="11134"/>
    <cellStyle name="Note 4 2 2 4 21 2 2" xfId="34961"/>
    <cellStyle name="Note 4 2 2 4 21 2 3" xfId="46000"/>
    <cellStyle name="Note 4 2 2 4 21 2 4" xfId="23047"/>
    <cellStyle name="Note 4 2 2 4 21 3" xfId="29350"/>
    <cellStyle name="Note 4 2 2 4 21 4" xfId="40346"/>
    <cellStyle name="Note 4 2 2 4 21 5" xfId="17393"/>
    <cellStyle name="Note 4 2 2 4 22" xfId="5712"/>
    <cellStyle name="Note 4 2 2 4 22 2" xfId="11335"/>
    <cellStyle name="Note 4 2 2 4 22 2 2" xfId="35162"/>
    <cellStyle name="Note 4 2 2 4 22 2 3" xfId="46201"/>
    <cellStyle name="Note 4 2 2 4 22 2 4" xfId="23248"/>
    <cellStyle name="Note 4 2 2 4 22 3" xfId="29576"/>
    <cellStyle name="Note 4 2 2 4 22 4" xfId="40579"/>
    <cellStyle name="Note 4 2 2 4 22 5" xfId="17626"/>
    <cellStyle name="Note 4 2 2 4 23" xfId="5929"/>
    <cellStyle name="Note 4 2 2 4 23 2" xfId="11519"/>
    <cellStyle name="Note 4 2 2 4 23 2 2" xfId="35346"/>
    <cellStyle name="Note 4 2 2 4 23 2 3" xfId="46385"/>
    <cellStyle name="Note 4 2 2 4 23 2 4" xfId="23432"/>
    <cellStyle name="Note 4 2 2 4 23 3" xfId="29787"/>
    <cellStyle name="Note 4 2 2 4 23 4" xfId="40796"/>
    <cellStyle name="Note 4 2 2 4 23 5" xfId="17843"/>
    <cellStyle name="Note 4 2 2 4 24" xfId="6137"/>
    <cellStyle name="Note 4 2 2 4 24 2" xfId="11700"/>
    <cellStyle name="Note 4 2 2 4 24 2 2" xfId="35527"/>
    <cellStyle name="Note 4 2 2 4 24 2 3" xfId="46566"/>
    <cellStyle name="Note 4 2 2 4 24 2 4" xfId="23613"/>
    <cellStyle name="Note 4 2 2 4 24 3" xfId="29988"/>
    <cellStyle name="Note 4 2 2 4 24 4" xfId="41004"/>
    <cellStyle name="Note 4 2 2 4 24 5" xfId="18051"/>
    <cellStyle name="Note 4 2 2 4 25" xfId="6357"/>
    <cellStyle name="Note 4 2 2 4 25 2" xfId="11892"/>
    <cellStyle name="Note 4 2 2 4 25 2 2" xfId="35719"/>
    <cellStyle name="Note 4 2 2 4 25 2 3" xfId="46758"/>
    <cellStyle name="Note 4 2 2 4 25 2 4" xfId="23805"/>
    <cellStyle name="Note 4 2 2 4 25 3" xfId="30201"/>
    <cellStyle name="Note 4 2 2 4 25 4" xfId="41224"/>
    <cellStyle name="Note 4 2 2 4 25 5" xfId="18271"/>
    <cellStyle name="Note 4 2 2 4 26" xfId="6583"/>
    <cellStyle name="Note 4 2 2 4 26 2" xfId="12085"/>
    <cellStyle name="Note 4 2 2 4 26 2 2" xfId="35912"/>
    <cellStyle name="Note 4 2 2 4 26 2 3" xfId="46951"/>
    <cellStyle name="Note 4 2 2 4 26 2 4" xfId="23998"/>
    <cellStyle name="Note 4 2 2 4 26 3" xfId="30418"/>
    <cellStyle name="Note 4 2 2 4 26 4" xfId="41450"/>
    <cellStyle name="Note 4 2 2 4 26 5" xfId="18497"/>
    <cellStyle name="Note 4 2 2 4 27" xfId="713"/>
    <cellStyle name="Note 4 2 2 4 27 2" xfId="7020"/>
    <cellStyle name="Note 4 2 2 4 27 2 2" xfId="30847"/>
    <cellStyle name="Note 4 2 2 4 27 2 3" xfId="41886"/>
    <cellStyle name="Note 4 2 2 4 27 2 4" xfId="18933"/>
    <cellStyle name="Note 4 2 2 4 27 3" xfId="24704"/>
    <cellStyle name="Note 4 2 2 4 27 4" xfId="24440"/>
    <cellStyle name="Note 4 2 2 4 27 5" xfId="12627"/>
    <cellStyle name="Note 4 2 2 4 28" xfId="24470"/>
    <cellStyle name="Note 4 2 2 4 29" xfId="28401"/>
    <cellStyle name="Note 4 2 2 4 3" xfId="1331"/>
    <cellStyle name="Note 4 2 2 4 3 2" xfId="7556"/>
    <cellStyle name="Note 4 2 2 4 3 2 2" xfId="31383"/>
    <cellStyle name="Note 4 2 2 4 3 2 3" xfId="42422"/>
    <cellStyle name="Note 4 2 2 4 3 2 4" xfId="19469"/>
    <cellStyle name="Note 4 2 2 4 3 3" xfId="25306"/>
    <cellStyle name="Note 4 2 2 4 3 4" xfId="36198"/>
    <cellStyle name="Note 4 2 2 4 3 5" xfId="13245"/>
    <cellStyle name="Note 4 2 2 4 30" xfId="12388"/>
    <cellStyle name="Note 4 2 2 4 4" xfId="1563"/>
    <cellStyle name="Note 4 2 2 4 4 2" xfId="7754"/>
    <cellStyle name="Note 4 2 2 4 4 2 2" xfId="31581"/>
    <cellStyle name="Note 4 2 2 4 4 2 3" xfId="42620"/>
    <cellStyle name="Note 4 2 2 4 4 2 4" xfId="19667"/>
    <cellStyle name="Note 4 2 2 4 4 3" xfId="25530"/>
    <cellStyle name="Note 4 2 2 4 4 4" xfId="36430"/>
    <cellStyle name="Note 4 2 2 4 4 5" xfId="13477"/>
    <cellStyle name="Note 4 2 2 4 5" xfId="1774"/>
    <cellStyle name="Note 4 2 2 4 5 2" xfId="7938"/>
    <cellStyle name="Note 4 2 2 4 5 2 2" xfId="31765"/>
    <cellStyle name="Note 4 2 2 4 5 2 3" xfId="42804"/>
    <cellStyle name="Note 4 2 2 4 5 2 4" xfId="19851"/>
    <cellStyle name="Note 4 2 2 4 5 3" xfId="25734"/>
    <cellStyle name="Note 4 2 2 4 5 4" xfId="36641"/>
    <cellStyle name="Note 4 2 2 4 5 5" xfId="13688"/>
    <cellStyle name="Note 4 2 2 4 6" xfId="2005"/>
    <cellStyle name="Note 4 2 2 4 6 2" xfId="8139"/>
    <cellStyle name="Note 4 2 2 4 6 2 2" xfId="31966"/>
    <cellStyle name="Note 4 2 2 4 6 2 3" xfId="43005"/>
    <cellStyle name="Note 4 2 2 4 6 2 4" xfId="20052"/>
    <cellStyle name="Note 4 2 2 4 6 3" xfId="25958"/>
    <cellStyle name="Note 4 2 2 4 6 4" xfId="36872"/>
    <cellStyle name="Note 4 2 2 4 6 5" xfId="13919"/>
    <cellStyle name="Note 4 2 2 4 7" xfId="2230"/>
    <cellStyle name="Note 4 2 2 4 7 2" xfId="8330"/>
    <cellStyle name="Note 4 2 2 4 7 2 2" xfId="32157"/>
    <cellStyle name="Note 4 2 2 4 7 2 3" xfId="43196"/>
    <cellStyle name="Note 4 2 2 4 7 2 4" xfId="20243"/>
    <cellStyle name="Note 4 2 2 4 7 3" xfId="26176"/>
    <cellStyle name="Note 4 2 2 4 7 4" xfId="37097"/>
    <cellStyle name="Note 4 2 2 4 7 5" xfId="14144"/>
    <cellStyle name="Note 4 2 2 4 8" xfId="2444"/>
    <cellStyle name="Note 4 2 2 4 8 2" xfId="8516"/>
    <cellStyle name="Note 4 2 2 4 8 2 2" xfId="32343"/>
    <cellStyle name="Note 4 2 2 4 8 2 3" xfId="43382"/>
    <cellStyle name="Note 4 2 2 4 8 2 4" xfId="20429"/>
    <cellStyle name="Note 4 2 2 4 8 3" xfId="26384"/>
    <cellStyle name="Note 4 2 2 4 8 4" xfId="37311"/>
    <cellStyle name="Note 4 2 2 4 8 5" xfId="14358"/>
    <cellStyle name="Note 4 2 2 4 9" xfId="2664"/>
    <cellStyle name="Note 4 2 2 4 9 2" xfId="8702"/>
    <cellStyle name="Note 4 2 2 4 9 2 2" xfId="32529"/>
    <cellStyle name="Note 4 2 2 4 9 2 3" xfId="43568"/>
    <cellStyle name="Note 4 2 2 4 9 2 4" xfId="20615"/>
    <cellStyle name="Note 4 2 2 4 9 3" xfId="26598"/>
    <cellStyle name="Note 4 2 2 4 9 4" xfId="37531"/>
    <cellStyle name="Note 4 2 2 4 9 5" xfId="14578"/>
    <cellStyle name="Note 4 2 2 5" xfId="1080"/>
    <cellStyle name="Note 4 2 2 5 2" xfId="7334"/>
    <cellStyle name="Note 4 2 2 5 2 2" xfId="31161"/>
    <cellStyle name="Note 4 2 2 5 2 3" xfId="42200"/>
    <cellStyle name="Note 4 2 2 5 2 4" xfId="19247"/>
    <cellStyle name="Note 4 2 2 5 3" xfId="25061"/>
    <cellStyle name="Note 4 2 2 5 4" xfId="30637"/>
    <cellStyle name="Note 4 2 2 5 5" xfId="12994"/>
    <cellStyle name="Note 4 2 2 6" xfId="1293"/>
    <cellStyle name="Note 4 2 2 6 2" xfId="7519"/>
    <cellStyle name="Note 4 2 2 6 2 2" xfId="31346"/>
    <cellStyle name="Note 4 2 2 6 2 3" xfId="42385"/>
    <cellStyle name="Note 4 2 2 6 2 4" xfId="19432"/>
    <cellStyle name="Note 4 2 2 6 3" xfId="25268"/>
    <cellStyle name="Note 4 2 2 6 4" xfId="36160"/>
    <cellStyle name="Note 4 2 2 6 5" xfId="13207"/>
    <cellStyle name="Note 4 2 2 7" xfId="1525"/>
    <cellStyle name="Note 4 2 2 7 2" xfId="7717"/>
    <cellStyle name="Note 4 2 2 7 2 2" xfId="31544"/>
    <cellStyle name="Note 4 2 2 7 2 3" xfId="42583"/>
    <cellStyle name="Note 4 2 2 7 2 4" xfId="19630"/>
    <cellStyle name="Note 4 2 2 7 3" xfId="25492"/>
    <cellStyle name="Note 4 2 2 7 4" xfId="36392"/>
    <cellStyle name="Note 4 2 2 7 5" xfId="13439"/>
    <cellStyle name="Note 4 2 2 8" xfId="1736"/>
    <cellStyle name="Note 4 2 2 8 2" xfId="7901"/>
    <cellStyle name="Note 4 2 2 8 2 2" xfId="31728"/>
    <cellStyle name="Note 4 2 2 8 2 3" xfId="42767"/>
    <cellStyle name="Note 4 2 2 8 2 4" xfId="19814"/>
    <cellStyle name="Note 4 2 2 8 3" xfId="25696"/>
    <cellStyle name="Note 4 2 2 8 4" xfId="36603"/>
    <cellStyle name="Note 4 2 2 8 5" xfId="13650"/>
    <cellStyle name="Note 4 2 2 9" xfId="1967"/>
    <cellStyle name="Note 4 2 2 9 2" xfId="8102"/>
    <cellStyle name="Note 4 2 2 9 2 2" xfId="31929"/>
    <cellStyle name="Note 4 2 2 9 2 3" xfId="42968"/>
    <cellStyle name="Note 4 2 2 9 2 4" xfId="20015"/>
    <cellStyle name="Note 4 2 2 9 3" xfId="25920"/>
    <cellStyle name="Note 4 2 2 9 4" xfId="36834"/>
    <cellStyle name="Note 4 2 2 9 5" xfId="13881"/>
    <cellStyle name="Note 4 2 20" xfId="6514"/>
    <cellStyle name="Note 4 2 20 2" xfId="12021"/>
    <cellStyle name="Note 4 2 20 2 2" xfId="35848"/>
    <cellStyle name="Note 4 2 20 2 3" xfId="46887"/>
    <cellStyle name="Note 4 2 20 2 4" xfId="23934"/>
    <cellStyle name="Note 4 2 20 3" xfId="30350"/>
    <cellStyle name="Note 4 2 20 4" xfId="41381"/>
    <cellStyle name="Note 4 2 20 5" xfId="18428"/>
    <cellStyle name="Note 4 2 21" xfId="2148"/>
    <cellStyle name="Note 4 2 21 2" xfId="8257"/>
    <cellStyle name="Note 4 2 21 2 2" xfId="32084"/>
    <cellStyle name="Note 4 2 21 2 3" xfId="43123"/>
    <cellStyle name="Note 4 2 21 2 4" xfId="20170"/>
    <cellStyle name="Note 4 2 21 3" xfId="26096"/>
    <cellStyle name="Note 4 2 21 4" xfId="37015"/>
    <cellStyle name="Note 4 2 21 5" xfId="14062"/>
    <cellStyle name="Note 4 2 22" xfId="640"/>
    <cellStyle name="Note 4 2 22 2" xfId="6947"/>
    <cellStyle name="Note 4 2 22 2 2" xfId="30774"/>
    <cellStyle name="Note 4 2 22 2 3" xfId="41813"/>
    <cellStyle name="Note 4 2 22 2 4" xfId="18860"/>
    <cellStyle name="Note 4 2 22 3" xfId="24631"/>
    <cellStyle name="Note 4 2 22 4" xfId="30635"/>
    <cellStyle name="Note 4 2 22 5" xfId="12554"/>
    <cellStyle name="Note 4 2 23" xfId="24391"/>
    <cellStyle name="Note 4 2 24" xfId="28157"/>
    <cellStyle name="Note 4 2 25" xfId="12310"/>
    <cellStyle name="Note 4 2 3" xfId="487"/>
    <cellStyle name="Note 4 2 3 10" xfId="2881"/>
    <cellStyle name="Note 4 2 3 10 2" xfId="8893"/>
    <cellStyle name="Note 4 2 3 10 2 2" xfId="32720"/>
    <cellStyle name="Note 4 2 3 10 2 3" xfId="43759"/>
    <cellStyle name="Note 4 2 3 10 2 4" xfId="20806"/>
    <cellStyle name="Note 4 2 3 10 3" xfId="26810"/>
    <cellStyle name="Note 4 2 3 10 4" xfId="37748"/>
    <cellStyle name="Note 4 2 3 10 5" xfId="14795"/>
    <cellStyle name="Note 4 2 3 11" xfId="3149"/>
    <cellStyle name="Note 4 2 3 11 2" xfId="9122"/>
    <cellStyle name="Note 4 2 3 11 2 2" xfId="32949"/>
    <cellStyle name="Note 4 2 3 11 2 3" xfId="43988"/>
    <cellStyle name="Note 4 2 3 11 2 4" xfId="21035"/>
    <cellStyle name="Note 4 2 3 11 3" xfId="27073"/>
    <cellStyle name="Note 4 2 3 11 4" xfId="38016"/>
    <cellStyle name="Note 4 2 3 11 5" xfId="15063"/>
    <cellStyle name="Note 4 2 3 12" xfId="3393"/>
    <cellStyle name="Note 4 2 3 12 2" xfId="9334"/>
    <cellStyle name="Note 4 2 3 12 2 2" xfId="33161"/>
    <cellStyle name="Note 4 2 3 12 2 3" xfId="44200"/>
    <cellStyle name="Note 4 2 3 12 2 4" xfId="21247"/>
    <cellStyle name="Note 4 2 3 12 3" xfId="27314"/>
    <cellStyle name="Note 4 2 3 12 4" xfId="38260"/>
    <cellStyle name="Note 4 2 3 12 5" xfId="15307"/>
    <cellStyle name="Note 4 2 3 13" xfId="3638"/>
    <cellStyle name="Note 4 2 3 13 2" xfId="9547"/>
    <cellStyle name="Note 4 2 3 13 2 2" xfId="33374"/>
    <cellStyle name="Note 4 2 3 13 2 3" xfId="44413"/>
    <cellStyle name="Note 4 2 3 13 2 4" xfId="21460"/>
    <cellStyle name="Note 4 2 3 13 3" xfId="27554"/>
    <cellStyle name="Note 4 2 3 13 4" xfId="38505"/>
    <cellStyle name="Note 4 2 3 13 5" xfId="15552"/>
    <cellStyle name="Note 4 2 3 14" xfId="3886"/>
    <cellStyle name="Note 4 2 3 14 2" xfId="9761"/>
    <cellStyle name="Note 4 2 3 14 2 2" xfId="33588"/>
    <cellStyle name="Note 4 2 3 14 2 3" xfId="44627"/>
    <cellStyle name="Note 4 2 3 14 2 4" xfId="21674"/>
    <cellStyle name="Note 4 2 3 14 3" xfId="27798"/>
    <cellStyle name="Note 4 2 3 14 4" xfId="38753"/>
    <cellStyle name="Note 4 2 3 14 5" xfId="15800"/>
    <cellStyle name="Note 4 2 3 15" xfId="4130"/>
    <cellStyle name="Note 4 2 3 15 2" xfId="9972"/>
    <cellStyle name="Note 4 2 3 15 2 2" xfId="33799"/>
    <cellStyle name="Note 4 2 3 15 2 3" xfId="44838"/>
    <cellStyle name="Note 4 2 3 15 2 4" xfId="21885"/>
    <cellStyle name="Note 4 2 3 15 3" xfId="28037"/>
    <cellStyle name="Note 4 2 3 15 4" xfId="38997"/>
    <cellStyle name="Note 4 2 3 15 5" xfId="16044"/>
    <cellStyle name="Note 4 2 3 16" xfId="4372"/>
    <cellStyle name="Note 4 2 3 16 2" xfId="10182"/>
    <cellStyle name="Note 4 2 3 16 2 2" xfId="34009"/>
    <cellStyle name="Note 4 2 3 16 2 3" xfId="45048"/>
    <cellStyle name="Note 4 2 3 16 2 4" xfId="22095"/>
    <cellStyle name="Note 4 2 3 16 3" xfId="28274"/>
    <cellStyle name="Note 4 2 3 16 4" xfId="39239"/>
    <cellStyle name="Note 4 2 3 16 5" xfId="16286"/>
    <cellStyle name="Note 4 2 3 17" xfId="4593"/>
    <cellStyle name="Note 4 2 3 17 2" xfId="10369"/>
    <cellStyle name="Note 4 2 3 17 2 2" xfId="34196"/>
    <cellStyle name="Note 4 2 3 17 2 3" xfId="45235"/>
    <cellStyle name="Note 4 2 3 17 2 4" xfId="22282"/>
    <cellStyle name="Note 4 2 3 17 3" xfId="28489"/>
    <cellStyle name="Note 4 2 3 17 4" xfId="39460"/>
    <cellStyle name="Note 4 2 3 17 5" xfId="16507"/>
    <cellStyle name="Note 4 2 3 18" xfId="4803"/>
    <cellStyle name="Note 4 2 3 18 2" xfId="10552"/>
    <cellStyle name="Note 4 2 3 18 2 2" xfId="34379"/>
    <cellStyle name="Note 4 2 3 18 2 3" xfId="45418"/>
    <cellStyle name="Note 4 2 3 18 2 4" xfId="22465"/>
    <cellStyle name="Note 4 2 3 18 3" xfId="28693"/>
    <cellStyle name="Note 4 2 3 18 4" xfId="39670"/>
    <cellStyle name="Note 4 2 3 18 5" xfId="16717"/>
    <cellStyle name="Note 4 2 3 19" xfId="5038"/>
    <cellStyle name="Note 4 2 3 19 2" xfId="10757"/>
    <cellStyle name="Note 4 2 3 19 2 2" xfId="34584"/>
    <cellStyle name="Note 4 2 3 19 2 3" xfId="45623"/>
    <cellStyle name="Note 4 2 3 19 2 4" xfId="22670"/>
    <cellStyle name="Note 4 2 3 19 3" xfId="28922"/>
    <cellStyle name="Note 4 2 3 19 4" xfId="39905"/>
    <cellStyle name="Note 4 2 3 19 5" xfId="16952"/>
    <cellStyle name="Note 4 2 3 2" xfId="1131"/>
    <cellStyle name="Note 4 2 3 2 2" xfId="7384"/>
    <cellStyle name="Note 4 2 3 2 2 2" xfId="31211"/>
    <cellStyle name="Note 4 2 3 2 2 3" xfId="42250"/>
    <cellStyle name="Note 4 2 3 2 2 4" xfId="19297"/>
    <cellStyle name="Note 4 2 3 2 3" xfId="25112"/>
    <cellStyle name="Note 4 2 3 2 4" xfId="24363"/>
    <cellStyle name="Note 4 2 3 2 5" xfId="13045"/>
    <cellStyle name="Note 4 2 3 20" xfId="5259"/>
    <cellStyle name="Note 4 2 3 20 2" xfId="10944"/>
    <cellStyle name="Note 4 2 3 20 2 2" xfId="34771"/>
    <cellStyle name="Note 4 2 3 20 2 3" xfId="45810"/>
    <cellStyle name="Note 4 2 3 20 2 4" xfId="22857"/>
    <cellStyle name="Note 4 2 3 20 3" xfId="29136"/>
    <cellStyle name="Note 4 2 3 20 4" xfId="40126"/>
    <cellStyle name="Note 4 2 3 20 5" xfId="17173"/>
    <cellStyle name="Note 4 2 3 21" xfId="5492"/>
    <cellStyle name="Note 4 2 3 21 2" xfId="11147"/>
    <cellStyle name="Note 4 2 3 21 2 2" xfId="34974"/>
    <cellStyle name="Note 4 2 3 21 2 3" xfId="46013"/>
    <cellStyle name="Note 4 2 3 21 2 4" xfId="23060"/>
    <cellStyle name="Note 4 2 3 21 3" xfId="29363"/>
    <cellStyle name="Note 4 2 3 21 4" xfId="40359"/>
    <cellStyle name="Note 4 2 3 21 5" xfId="17406"/>
    <cellStyle name="Note 4 2 3 22" xfId="5725"/>
    <cellStyle name="Note 4 2 3 22 2" xfId="11348"/>
    <cellStyle name="Note 4 2 3 22 2 2" xfId="35175"/>
    <cellStyle name="Note 4 2 3 22 2 3" xfId="46214"/>
    <cellStyle name="Note 4 2 3 22 2 4" xfId="23261"/>
    <cellStyle name="Note 4 2 3 22 3" xfId="29589"/>
    <cellStyle name="Note 4 2 3 22 4" xfId="40592"/>
    <cellStyle name="Note 4 2 3 22 5" xfId="17639"/>
    <cellStyle name="Note 4 2 3 23" xfId="5942"/>
    <cellStyle name="Note 4 2 3 23 2" xfId="11532"/>
    <cellStyle name="Note 4 2 3 23 2 2" xfId="35359"/>
    <cellStyle name="Note 4 2 3 23 2 3" xfId="46398"/>
    <cellStyle name="Note 4 2 3 23 2 4" xfId="23445"/>
    <cellStyle name="Note 4 2 3 23 3" xfId="29800"/>
    <cellStyle name="Note 4 2 3 23 4" xfId="40809"/>
    <cellStyle name="Note 4 2 3 23 5" xfId="17856"/>
    <cellStyle name="Note 4 2 3 24" xfId="6150"/>
    <cellStyle name="Note 4 2 3 24 2" xfId="11713"/>
    <cellStyle name="Note 4 2 3 24 2 2" xfId="35540"/>
    <cellStyle name="Note 4 2 3 24 2 3" xfId="46579"/>
    <cellStyle name="Note 4 2 3 24 2 4" xfId="23626"/>
    <cellStyle name="Note 4 2 3 24 3" xfId="30001"/>
    <cellStyle name="Note 4 2 3 24 4" xfId="41017"/>
    <cellStyle name="Note 4 2 3 24 5" xfId="18064"/>
    <cellStyle name="Note 4 2 3 25" xfId="6370"/>
    <cellStyle name="Note 4 2 3 25 2" xfId="11905"/>
    <cellStyle name="Note 4 2 3 25 2 2" xfId="35732"/>
    <cellStyle name="Note 4 2 3 25 2 3" xfId="46771"/>
    <cellStyle name="Note 4 2 3 25 2 4" xfId="23818"/>
    <cellStyle name="Note 4 2 3 25 3" xfId="30214"/>
    <cellStyle name="Note 4 2 3 25 4" xfId="41237"/>
    <cellStyle name="Note 4 2 3 25 5" xfId="18284"/>
    <cellStyle name="Note 4 2 3 26" xfId="6596"/>
    <cellStyle name="Note 4 2 3 26 2" xfId="12098"/>
    <cellStyle name="Note 4 2 3 26 2 2" xfId="35925"/>
    <cellStyle name="Note 4 2 3 26 2 3" xfId="46964"/>
    <cellStyle name="Note 4 2 3 26 2 4" xfId="24011"/>
    <cellStyle name="Note 4 2 3 26 3" xfId="30431"/>
    <cellStyle name="Note 4 2 3 26 4" xfId="41463"/>
    <cellStyle name="Note 4 2 3 26 5" xfId="18510"/>
    <cellStyle name="Note 4 2 3 27" xfId="726"/>
    <cellStyle name="Note 4 2 3 27 2" xfId="7033"/>
    <cellStyle name="Note 4 2 3 27 2 2" xfId="30860"/>
    <cellStyle name="Note 4 2 3 27 2 3" xfId="41899"/>
    <cellStyle name="Note 4 2 3 27 2 4" xfId="18946"/>
    <cellStyle name="Note 4 2 3 27 3" xfId="24717"/>
    <cellStyle name="Note 4 2 3 27 4" xfId="24846"/>
    <cellStyle name="Note 4 2 3 27 5" xfId="12640"/>
    <cellStyle name="Note 4 2 3 28" xfId="6816"/>
    <cellStyle name="Note 4 2 3 28 2" xfId="30643"/>
    <cellStyle name="Note 4 2 3 28 3" xfId="41682"/>
    <cellStyle name="Note 4 2 3 28 4" xfId="18729"/>
    <cellStyle name="Note 4 2 3 29" xfId="24483"/>
    <cellStyle name="Note 4 2 3 3" xfId="1344"/>
    <cellStyle name="Note 4 2 3 3 2" xfId="7569"/>
    <cellStyle name="Note 4 2 3 3 2 2" xfId="31396"/>
    <cellStyle name="Note 4 2 3 3 2 3" xfId="42435"/>
    <cellStyle name="Note 4 2 3 3 2 4" xfId="19482"/>
    <cellStyle name="Note 4 2 3 3 3" xfId="25319"/>
    <cellStyle name="Note 4 2 3 3 4" xfId="36211"/>
    <cellStyle name="Note 4 2 3 3 5" xfId="13258"/>
    <cellStyle name="Note 4 2 3 30" xfId="24835"/>
    <cellStyle name="Note 4 2 3 31" xfId="12401"/>
    <cellStyle name="Note 4 2 3 4" xfId="1576"/>
    <cellStyle name="Note 4 2 3 4 2" xfId="7767"/>
    <cellStyle name="Note 4 2 3 4 2 2" xfId="31594"/>
    <cellStyle name="Note 4 2 3 4 2 3" xfId="42633"/>
    <cellStyle name="Note 4 2 3 4 2 4" xfId="19680"/>
    <cellStyle name="Note 4 2 3 4 3" xfId="25543"/>
    <cellStyle name="Note 4 2 3 4 4" xfId="36443"/>
    <cellStyle name="Note 4 2 3 4 5" xfId="13490"/>
    <cellStyle name="Note 4 2 3 5" xfId="1787"/>
    <cellStyle name="Note 4 2 3 5 2" xfId="7951"/>
    <cellStyle name="Note 4 2 3 5 2 2" xfId="31778"/>
    <cellStyle name="Note 4 2 3 5 2 3" xfId="42817"/>
    <cellStyle name="Note 4 2 3 5 2 4" xfId="19864"/>
    <cellStyle name="Note 4 2 3 5 3" xfId="25747"/>
    <cellStyle name="Note 4 2 3 5 4" xfId="36654"/>
    <cellStyle name="Note 4 2 3 5 5" xfId="13701"/>
    <cellStyle name="Note 4 2 3 6" xfId="2018"/>
    <cellStyle name="Note 4 2 3 6 2" xfId="8152"/>
    <cellStyle name="Note 4 2 3 6 2 2" xfId="31979"/>
    <cellStyle name="Note 4 2 3 6 2 3" xfId="43018"/>
    <cellStyle name="Note 4 2 3 6 2 4" xfId="20065"/>
    <cellStyle name="Note 4 2 3 6 3" xfId="25971"/>
    <cellStyle name="Note 4 2 3 6 4" xfId="36885"/>
    <cellStyle name="Note 4 2 3 6 5" xfId="13932"/>
    <cellStyle name="Note 4 2 3 7" xfId="2243"/>
    <cellStyle name="Note 4 2 3 7 2" xfId="8343"/>
    <cellStyle name="Note 4 2 3 7 2 2" xfId="32170"/>
    <cellStyle name="Note 4 2 3 7 2 3" xfId="43209"/>
    <cellStyle name="Note 4 2 3 7 2 4" xfId="20256"/>
    <cellStyle name="Note 4 2 3 7 3" xfId="26189"/>
    <cellStyle name="Note 4 2 3 7 4" xfId="37110"/>
    <cellStyle name="Note 4 2 3 7 5" xfId="14157"/>
    <cellStyle name="Note 4 2 3 8" xfId="2457"/>
    <cellStyle name="Note 4 2 3 8 2" xfId="8529"/>
    <cellStyle name="Note 4 2 3 8 2 2" xfId="32356"/>
    <cellStyle name="Note 4 2 3 8 2 3" xfId="43395"/>
    <cellStyle name="Note 4 2 3 8 2 4" xfId="20442"/>
    <cellStyle name="Note 4 2 3 8 3" xfId="26397"/>
    <cellStyle name="Note 4 2 3 8 4" xfId="37324"/>
    <cellStyle name="Note 4 2 3 8 5" xfId="14371"/>
    <cellStyle name="Note 4 2 3 9" xfId="2675"/>
    <cellStyle name="Note 4 2 3 9 2" xfId="8713"/>
    <cellStyle name="Note 4 2 3 9 2 2" xfId="32540"/>
    <cellStyle name="Note 4 2 3 9 2 3" xfId="43579"/>
    <cellStyle name="Note 4 2 3 9 2 4" xfId="20626"/>
    <cellStyle name="Note 4 2 3 9 3" xfId="26609"/>
    <cellStyle name="Note 4 2 3 9 4" xfId="37542"/>
    <cellStyle name="Note 4 2 3 9 5" xfId="14589"/>
    <cellStyle name="Note 4 2 4" xfId="853"/>
    <cellStyle name="Note 4 2 4 2" xfId="7157"/>
    <cellStyle name="Note 4 2 4 2 2" xfId="30984"/>
    <cellStyle name="Note 4 2 4 2 3" xfId="42023"/>
    <cellStyle name="Note 4 2 4 2 4" xfId="19070"/>
    <cellStyle name="Note 4 2 4 3" xfId="24843"/>
    <cellStyle name="Note 4 2 4 4" xfId="28742"/>
    <cellStyle name="Note 4 2 4 5" xfId="12767"/>
    <cellStyle name="Note 4 2 5" xfId="991"/>
    <cellStyle name="Note 4 2 5 2" xfId="7268"/>
    <cellStyle name="Note 4 2 5 2 2" xfId="31095"/>
    <cellStyle name="Note 4 2 5 2 3" xfId="42134"/>
    <cellStyle name="Note 4 2 5 2 4" xfId="19181"/>
    <cellStyle name="Note 4 2 5 3" xfId="24976"/>
    <cellStyle name="Note 4 2 5 4" xfId="27906"/>
    <cellStyle name="Note 4 2 5 5" xfId="12905"/>
    <cellStyle name="Note 4 2 6" xfId="1927"/>
    <cellStyle name="Note 4 2 6 2" xfId="8066"/>
    <cellStyle name="Note 4 2 6 2 2" xfId="31893"/>
    <cellStyle name="Note 4 2 6 2 3" xfId="42932"/>
    <cellStyle name="Note 4 2 6 2 4" xfId="19979"/>
    <cellStyle name="Note 4 2 6 3" xfId="25881"/>
    <cellStyle name="Note 4 2 6 4" xfId="36794"/>
    <cellStyle name="Note 4 2 6 5" xfId="13841"/>
    <cellStyle name="Note 4 2 7" xfId="889"/>
    <cellStyle name="Note 4 2 7 2" xfId="7187"/>
    <cellStyle name="Note 4 2 7 2 2" xfId="31014"/>
    <cellStyle name="Note 4 2 7 2 3" xfId="42053"/>
    <cellStyle name="Note 4 2 7 2 4" xfId="19100"/>
    <cellStyle name="Note 4 2 7 3" xfId="24879"/>
    <cellStyle name="Note 4 2 7 4" xfId="26095"/>
    <cellStyle name="Note 4 2 7 5" xfId="12803"/>
    <cellStyle name="Note 4 2 8" xfId="1027"/>
    <cellStyle name="Note 4 2 8 2" xfId="7294"/>
    <cellStyle name="Note 4 2 8 2 2" xfId="31121"/>
    <cellStyle name="Note 4 2 8 2 3" xfId="42160"/>
    <cellStyle name="Note 4 2 8 2 4" xfId="19207"/>
    <cellStyle name="Note 4 2 8 3" xfId="25010"/>
    <cellStyle name="Note 4 2 8 4" xfId="27862"/>
    <cellStyle name="Note 4 2 8 5" xfId="12941"/>
    <cellStyle name="Note 4 2 9" xfId="3057"/>
    <cellStyle name="Note 4 2 9 2" xfId="9036"/>
    <cellStyle name="Note 4 2 9 2 2" xfId="32863"/>
    <cellStyle name="Note 4 2 9 2 3" xfId="43902"/>
    <cellStyle name="Note 4 2 9 2 4" xfId="20949"/>
    <cellStyle name="Note 4 2 9 3" xfId="26981"/>
    <cellStyle name="Note 4 2 9 4" xfId="37924"/>
    <cellStyle name="Note 4 2 9 5" xfId="14971"/>
    <cellStyle name="Note 4 20" xfId="2158"/>
    <cellStyle name="Note 4 20 2" xfId="8264"/>
    <cellStyle name="Note 4 20 2 2" xfId="32091"/>
    <cellStyle name="Note 4 20 2 3" xfId="43130"/>
    <cellStyle name="Note 4 20 2 4" xfId="20177"/>
    <cellStyle name="Note 4 20 3" xfId="26105"/>
    <cellStyle name="Note 4 20 4" xfId="37025"/>
    <cellStyle name="Note 4 20 5" xfId="14072"/>
    <cellStyle name="Note 4 21" xfId="3022"/>
    <cellStyle name="Note 4 21 2" xfId="9008"/>
    <cellStyle name="Note 4 21 2 2" xfId="32835"/>
    <cellStyle name="Note 4 21 2 3" xfId="43874"/>
    <cellStyle name="Note 4 21 2 4" xfId="20921"/>
    <cellStyle name="Note 4 21 3" xfId="26946"/>
    <cellStyle name="Note 4 21 4" xfId="37889"/>
    <cellStyle name="Note 4 21 5" xfId="14936"/>
    <cellStyle name="Note 4 22" xfId="3763"/>
    <cellStyle name="Note 4 22 2" xfId="9650"/>
    <cellStyle name="Note 4 22 2 2" xfId="33477"/>
    <cellStyle name="Note 4 22 2 3" xfId="44516"/>
    <cellStyle name="Note 4 22 2 4" xfId="21563"/>
    <cellStyle name="Note 4 22 3" xfId="27675"/>
    <cellStyle name="Note 4 22 4" xfId="38630"/>
    <cellStyle name="Note 4 22 5" xfId="15677"/>
    <cellStyle name="Note 4 23" xfId="5175"/>
    <cellStyle name="Note 4 23 2" xfId="10865"/>
    <cellStyle name="Note 4 23 2 2" xfId="34692"/>
    <cellStyle name="Note 4 23 2 3" xfId="45731"/>
    <cellStyle name="Note 4 23 2 4" xfId="22778"/>
    <cellStyle name="Note 4 23 3" xfId="29053"/>
    <cellStyle name="Note 4 23 4" xfId="40042"/>
    <cellStyle name="Note 4 23 5" xfId="17089"/>
    <cellStyle name="Note 4 24" xfId="5853"/>
    <cellStyle name="Note 4 24 2" xfId="11452"/>
    <cellStyle name="Note 4 24 2 2" xfId="35279"/>
    <cellStyle name="Note 4 24 2 3" xfId="46318"/>
    <cellStyle name="Note 4 24 2 4" xfId="23365"/>
    <cellStyle name="Note 4 24 3" xfId="29712"/>
    <cellStyle name="Note 4 24 4" xfId="40720"/>
    <cellStyle name="Note 4 24 5" xfId="17767"/>
    <cellStyle name="Note 4 25" xfId="6285"/>
    <cellStyle name="Note 4 25 2" xfId="11825"/>
    <cellStyle name="Note 4 25 2 2" xfId="35652"/>
    <cellStyle name="Note 4 25 2 3" xfId="46691"/>
    <cellStyle name="Note 4 25 2 4" xfId="23738"/>
    <cellStyle name="Note 4 25 3" xfId="30130"/>
    <cellStyle name="Note 4 25 4" xfId="41152"/>
    <cellStyle name="Note 4 25 5" xfId="18199"/>
    <cellStyle name="Note 4 26" xfId="907"/>
    <cellStyle name="Note 4 26 2" xfId="7203"/>
    <cellStyle name="Note 4 26 2 2" xfId="31030"/>
    <cellStyle name="Note 4 26 2 3" xfId="42069"/>
    <cellStyle name="Note 4 26 2 4" xfId="19116"/>
    <cellStyle name="Note 4 26 3" xfId="24896"/>
    <cellStyle name="Note 4 26 4" xfId="30450"/>
    <cellStyle name="Note 4 26 5" xfId="12821"/>
    <cellStyle name="Note 4 27" xfId="615"/>
    <cellStyle name="Note 4 27 2" xfId="6922"/>
    <cellStyle name="Note 4 27 2 2" xfId="30749"/>
    <cellStyle name="Note 4 27 2 3" xfId="41788"/>
    <cellStyle name="Note 4 27 2 4" xfId="18835"/>
    <cellStyle name="Note 4 27 3" xfId="24606"/>
    <cellStyle name="Note 4 27 4" xfId="28524"/>
    <cellStyle name="Note 4 27 5" xfId="12529"/>
    <cellStyle name="Note 4 28" xfId="24278"/>
    <cellStyle name="Note 4 29" xfId="26618"/>
    <cellStyle name="Note 4 3" xfId="389"/>
    <cellStyle name="Note 4 3 10" xfId="3295"/>
    <cellStyle name="Note 4 3 10 2" xfId="9242"/>
    <cellStyle name="Note 4 3 10 2 2" xfId="33069"/>
    <cellStyle name="Note 4 3 10 2 3" xfId="44108"/>
    <cellStyle name="Note 4 3 10 2 4" xfId="21155"/>
    <cellStyle name="Note 4 3 10 3" xfId="27216"/>
    <cellStyle name="Note 4 3 10 4" xfId="38162"/>
    <cellStyle name="Note 4 3 10 5" xfId="15209"/>
    <cellStyle name="Note 4 3 11" xfId="3542"/>
    <cellStyle name="Note 4 3 11 2" xfId="9457"/>
    <cellStyle name="Note 4 3 11 2 2" xfId="33284"/>
    <cellStyle name="Note 4 3 11 2 3" xfId="44323"/>
    <cellStyle name="Note 4 3 11 2 4" xfId="21370"/>
    <cellStyle name="Note 4 3 11 3" xfId="27458"/>
    <cellStyle name="Note 4 3 11 4" xfId="38409"/>
    <cellStyle name="Note 4 3 11 5" xfId="15456"/>
    <cellStyle name="Note 4 3 12" xfId="3789"/>
    <cellStyle name="Note 4 3 12 2" xfId="9671"/>
    <cellStyle name="Note 4 3 12 2 2" xfId="33498"/>
    <cellStyle name="Note 4 3 12 2 3" xfId="44537"/>
    <cellStyle name="Note 4 3 12 2 4" xfId="21584"/>
    <cellStyle name="Note 4 3 12 3" xfId="27701"/>
    <cellStyle name="Note 4 3 12 4" xfId="38656"/>
    <cellStyle name="Note 4 3 12 5" xfId="15703"/>
    <cellStyle name="Note 4 3 13" xfId="4033"/>
    <cellStyle name="Note 4 3 13 2" xfId="9882"/>
    <cellStyle name="Note 4 3 13 2 2" xfId="33709"/>
    <cellStyle name="Note 4 3 13 2 3" xfId="44748"/>
    <cellStyle name="Note 4 3 13 2 4" xfId="21795"/>
    <cellStyle name="Note 4 3 13 3" xfId="27940"/>
    <cellStyle name="Note 4 3 13 4" xfId="38900"/>
    <cellStyle name="Note 4 3 13 5" xfId="15947"/>
    <cellStyle name="Note 4 3 14" xfId="4276"/>
    <cellStyle name="Note 4 3 14 2" xfId="10092"/>
    <cellStyle name="Note 4 3 14 2 2" xfId="33919"/>
    <cellStyle name="Note 4 3 14 2 3" xfId="44958"/>
    <cellStyle name="Note 4 3 14 2 4" xfId="22005"/>
    <cellStyle name="Note 4 3 14 3" xfId="28178"/>
    <cellStyle name="Note 4 3 14 4" xfId="39143"/>
    <cellStyle name="Note 4 3 14 5" xfId="16190"/>
    <cellStyle name="Note 4 3 15" xfId="893"/>
    <cellStyle name="Note 4 3 15 2" xfId="7190"/>
    <cellStyle name="Note 4 3 15 2 2" xfId="31017"/>
    <cellStyle name="Note 4 3 15 2 3" xfId="42056"/>
    <cellStyle name="Note 4 3 15 2 4" xfId="19103"/>
    <cellStyle name="Note 4 3 15 3" xfId="24882"/>
    <cellStyle name="Note 4 3 15 4" xfId="24911"/>
    <cellStyle name="Note 4 3 15 5" xfId="12807"/>
    <cellStyle name="Note 4 3 16" xfId="4941"/>
    <cellStyle name="Note 4 3 16 2" xfId="10666"/>
    <cellStyle name="Note 4 3 16 2 2" xfId="34493"/>
    <cellStyle name="Note 4 3 16 2 3" xfId="45532"/>
    <cellStyle name="Note 4 3 16 2 4" xfId="22579"/>
    <cellStyle name="Note 4 3 16 3" xfId="28826"/>
    <cellStyle name="Note 4 3 16 4" xfId="39808"/>
    <cellStyle name="Note 4 3 16 5" xfId="16855"/>
    <cellStyle name="Note 4 3 17" xfId="5394"/>
    <cellStyle name="Note 4 3 17 2" xfId="11056"/>
    <cellStyle name="Note 4 3 17 2 2" xfId="34883"/>
    <cellStyle name="Note 4 3 17 2 3" xfId="45922"/>
    <cellStyle name="Note 4 3 17 2 4" xfId="22969"/>
    <cellStyle name="Note 4 3 17 3" xfId="29266"/>
    <cellStyle name="Note 4 3 17 4" xfId="40261"/>
    <cellStyle name="Note 4 3 17 5" xfId="17308"/>
    <cellStyle name="Note 4 3 18" xfId="5632"/>
    <cellStyle name="Note 4 3 18 2" xfId="11261"/>
    <cellStyle name="Note 4 3 18 2 2" xfId="35088"/>
    <cellStyle name="Note 4 3 18 2 3" xfId="46127"/>
    <cellStyle name="Note 4 3 18 2 4" xfId="23174"/>
    <cellStyle name="Note 4 3 18 3" xfId="29497"/>
    <cellStyle name="Note 4 3 18 4" xfId="40499"/>
    <cellStyle name="Note 4 3 18 5" xfId="17546"/>
    <cellStyle name="Note 4 3 19" xfId="6276"/>
    <cellStyle name="Note 4 3 19 2" xfId="11817"/>
    <cellStyle name="Note 4 3 19 2 2" xfId="35644"/>
    <cellStyle name="Note 4 3 19 2 3" xfId="46683"/>
    <cellStyle name="Note 4 3 19 2 4" xfId="23730"/>
    <cellStyle name="Note 4 3 19 3" xfId="30121"/>
    <cellStyle name="Note 4 3 19 4" xfId="41143"/>
    <cellStyle name="Note 4 3 19 5" xfId="18190"/>
    <cellStyle name="Note 4 3 2" xfId="431"/>
    <cellStyle name="Note 4 3 2 10" xfId="2187"/>
    <cellStyle name="Note 4 3 2 10 2" xfId="8289"/>
    <cellStyle name="Note 4 3 2 10 2 2" xfId="32116"/>
    <cellStyle name="Note 4 3 2 10 2 3" xfId="43155"/>
    <cellStyle name="Note 4 3 2 10 2 4" xfId="20202"/>
    <cellStyle name="Note 4 3 2 10 3" xfId="26133"/>
    <cellStyle name="Note 4 3 2 10 4" xfId="37054"/>
    <cellStyle name="Note 4 3 2 10 5" xfId="14101"/>
    <cellStyle name="Note 4 3 2 11" xfId="2401"/>
    <cellStyle name="Note 4 3 2 11 2" xfId="8475"/>
    <cellStyle name="Note 4 3 2 11 2 2" xfId="32302"/>
    <cellStyle name="Note 4 3 2 11 2 3" xfId="43341"/>
    <cellStyle name="Note 4 3 2 11 2 4" xfId="20388"/>
    <cellStyle name="Note 4 3 2 11 3" xfId="26341"/>
    <cellStyle name="Note 4 3 2 11 4" xfId="37268"/>
    <cellStyle name="Note 4 3 2 11 5" xfId="14315"/>
    <cellStyle name="Note 4 3 2 12" xfId="2624"/>
    <cellStyle name="Note 4 3 2 12 2" xfId="8665"/>
    <cellStyle name="Note 4 3 2 12 2 2" xfId="32492"/>
    <cellStyle name="Note 4 3 2 12 2 3" xfId="43531"/>
    <cellStyle name="Note 4 3 2 12 2 4" xfId="20578"/>
    <cellStyle name="Note 4 3 2 12 3" xfId="26559"/>
    <cellStyle name="Note 4 3 2 12 4" xfId="37491"/>
    <cellStyle name="Note 4 3 2 12 5" xfId="14538"/>
    <cellStyle name="Note 4 3 2 13" xfId="2825"/>
    <cellStyle name="Note 4 3 2 13 2" xfId="8839"/>
    <cellStyle name="Note 4 3 2 13 2 2" xfId="32666"/>
    <cellStyle name="Note 4 3 2 13 2 3" xfId="43705"/>
    <cellStyle name="Note 4 3 2 13 2 4" xfId="20752"/>
    <cellStyle name="Note 4 3 2 13 3" xfId="26754"/>
    <cellStyle name="Note 4 3 2 13 4" xfId="37692"/>
    <cellStyle name="Note 4 3 2 13 5" xfId="14739"/>
    <cellStyle name="Note 4 3 2 14" xfId="3093"/>
    <cellStyle name="Note 4 3 2 14 2" xfId="9068"/>
    <cellStyle name="Note 4 3 2 14 2 2" xfId="32895"/>
    <cellStyle name="Note 4 3 2 14 2 3" xfId="43934"/>
    <cellStyle name="Note 4 3 2 14 2 4" xfId="20981"/>
    <cellStyle name="Note 4 3 2 14 3" xfId="27017"/>
    <cellStyle name="Note 4 3 2 14 4" xfId="37960"/>
    <cellStyle name="Note 4 3 2 14 5" xfId="15007"/>
    <cellStyle name="Note 4 3 2 15" xfId="3337"/>
    <cellStyle name="Note 4 3 2 15 2" xfId="9280"/>
    <cellStyle name="Note 4 3 2 15 2 2" xfId="33107"/>
    <cellStyle name="Note 4 3 2 15 2 3" xfId="44146"/>
    <cellStyle name="Note 4 3 2 15 2 4" xfId="21193"/>
    <cellStyle name="Note 4 3 2 15 3" xfId="27258"/>
    <cellStyle name="Note 4 3 2 15 4" xfId="38204"/>
    <cellStyle name="Note 4 3 2 15 5" xfId="15251"/>
    <cellStyle name="Note 4 3 2 16" xfId="3582"/>
    <cellStyle name="Note 4 3 2 16 2" xfId="9493"/>
    <cellStyle name="Note 4 3 2 16 2 2" xfId="33320"/>
    <cellStyle name="Note 4 3 2 16 2 3" xfId="44359"/>
    <cellStyle name="Note 4 3 2 16 2 4" xfId="21406"/>
    <cellStyle name="Note 4 3 2 16 3" xfId="27498"/>
    <cellStyle name="Note 4 3 2 16 4" xfId="38449"/>
    <cellStyle name="Note 4 3 2 16 5" xfId="15496"/>
    <cellStyle name="Note 4 3 2 17" xfId="3830"/>
    <cellStyle name="Note 4 3 2 17 2" xfId="9707"/>
    <cellStyle name="Note 4 3 2 17 2 2" xfId="33534"/>
    <cellStyle name="Note 4 3 2 17 2 3" xfId="44573"/>
    <cellStyle name="Note 4 3 2 17 2 4" xfId="21620"/>
    <cellStyle name="Note 4 3 2 17 3" xfId="27742"/>
    <cellStyle name="Note 4 3 2 17 4" xfId="38697"/>
    <cellStyle name="Note 4 3 2 17 5" xfId="15744"/>
    <cellStyle name="Note 4 3 2 18" xfId="4074"/>
    <cellStyle name="Note 4 3 2 18 2" xfId="9918"/>
    <cellStyle name="Note 4 3 2 18 2 2" xfId="33745"/>
    <cellStyle name="Note 4 3 2 18 2 3" xfId="44784"/>
    <cellStyle name="Note 4 3 2 18 2 4" xfId="21831"/>
    <cellStyle name="Note 4 3 2 18 3" xfId="27981"/>
    <cellStyle name="Note 4 3 2 18 4" xfId="38941"/>
    <cellStyle name="Note 4 3 2 18 5" xfId="15988"/>
    <cellStyle name="Note 4 3 2 19" xfId="4316"/>
    <cellStyle name="Note 4 3 2 19 2" xfId="10128"/>
    <cellStyle name="Note 4 3 2 19 2 2" xfId="33955"/>
    <cellStyle name="Note 4 3 2 19 2 3" xfId="44994"/>
    <cellStyle name="Note 4 3 2 19 2 4" xfId="22041"/>
    <cellStyle name="Note 4 3 2 19 3" xfId="28218"/>
    <cellStyle name="Note 4 3 2 19 4" xfId="39183"/>
    <cellStyle name="Note 4 3 2 19 5" xfId="16230"/>
    <cellStyle name="Note 4 3 2 2" xfId="552"/>
    <cellStyle name="Note 4 3 2 2 10" xfId="2946"/>
    <cellStyle name="Note 4 3 2 2 10 2" xfId="8943"/>
    <cellStyle name="Note 4 3 2 2 10 2 2" xfId="32770"/>
    <cellStyle name="Note 4 3 2 2 10 2 3" xfId="43809"/>
    <cellStyle name="Note 4 3 2 2 10 2 4" xfId="20856"/>
    <cellStyle name="Note 4 3 2 2 10 3" xfId="26871"/>
    <cellStyle name="Note 4 3 2 2 10 4" xfId="37813"/>
    <cellStyle name="Note 4 3 2 2 10 5" xfId="14860"/>
    <cellStyle name="Note 4 3 2 2 11" xfId="3214"/>
    <cellStyle name="Note 4 3 2 2 11 2" xfId="9172"/>
    <cellStyle name="Note 4 3 2 2 11 2 2" xfId="32999"/>
    <cellStyle name="Note 4 3 2 2 11 2 3" xfId="44038"/>
    <cellStyle name="Note 4 3 2 2 11 2 4" xfId="21085"/>
    <cellStyle name="Note 4 3 2 2 11 3" xfId="27136"/>
    <cellStyle name="Note 4 3 2 2 11 4" xfId="38081"/>
    <cellStyle name="Note 4 3 2 2 11 5" xfId="15128"/>
    <cellStyle name="Note 4 3 2 2 12" xfId="3458"/>
    <cellStyle name="Note 4 3 2 2 12 2" xfId="9384"/>
    <cellStyle name="Note 4 3 2 2 12 2 2" xfId="33211"/>
    <cellStyle name="Note 4 3 2 2 12 2 3" xfId="44250"/>
    <cellStyle name="Note 4 3 2 2 12 2 4" xfId="21297"/>
    <cellStyle name="Note 4 3 2 2 12 3" xfId="27375"/>
    <cellStyle name="Note 4 3 2 2 12 4" xfId="38325"/>
    <cellStyle name="Note 4 3 2 2 12 5" xfId="15372"/>
    <cellStyle name="Note 4 3 2 2 13" xfId="3703"/>
    <cellStyle name="Note 4 3 2 2 13 2" xfId="9597"/>
    <cellStyle name="Note 4 3 2 2 13 2 2" xfId="33424"/>
    <cellStyle name="Note 4 3 2 2 13 2 3" xfId="44463"/>
    <cellStyle name="Note 4 3 2 2 13 2 4" xfId="21510"/>
    <cellStyle name="Note 4 3 2 2 13 3" xfId="27616"/>
    <cellStyle name="Note 4 3 2 2 13 4" xfId="38570"/>
    <cellStyle name="Note 4 3 2 2 13 5" xfId="15617"/>
    <cellStyle name="Note 4 3 2 2 14" xfId="3951"/>
    <cellStyle name="Note 4 3 2 2 14 2" xfId="9811"/>
    <cellStyle name="Note 4 3 2 2 14 2 2" xfId="33638"/>
    <cellStyle name="Note 4 3 2 2 14 2 3" xfId="44677"/>
    <cellStyle name="Note 4 3 2 2 14 2 4" xfId="21724"/>
    <cellStyle name="Note 4 3 2 2 14 3" xfId="27859"/>
    <cellStyle name="Note 4 3 2 2 14 4" xfId="38818"/>
    <cellStyle name="Note 4 3 2 2 14 5" xfId="15865"/>
    <cellStyle name="Note 4 3 2 2 15" xfId="4195"/>
    <cellStyle name="Note 4 3 2 2 15 2" xfId="10022"/>
    <cellStyle name="Note 4 3 2 2 15 2 2" xfId="33849"/>
    <cellStyle name="Note 4 3 2 2 15 2 3" xfId="44888"/>
    <cellStyle name="Note 4 3 2 2 15 2 4" xfId="21935"/>
    <cellStyle name="Note 4 3 2 2 15 3" xfId="28098"/>
    <cellStyle name="Note 4 3 2 2 15 4" xfId="39062"/>
    <cellStyle name="Note 4 3 2 2 15 5" xfId="16109"/>
    <cellStyle name="Note 4 3 2 2 16" xfId="4437"/>
    <cellStyle name="Note 4 3 2 2 16 2" xfId="10232"/>
    <cellStyle name="Note 4 3 2 2 16 2 2" xfId="34059"/>
    <cellStyle name="Note 4 3 2 2 16 2 3" xfId="45098"/>
    <cellStyle name="Note 4 3 2 2 16 2 4" xfId="22145"/>
    <cellStyle name="Note 4 3 2 2 16 3" xfId="28335"/>
    <cellStyle name="Note 4 3 2 2 16 4" xfId="39304"/>
    <cellStyle name="Note 4 3 2 2 16 5" xfId="16351"/>
    <cellStyle name="Note 4 3 2 2 17" xfId="4658"/>
    <cellStyle name="Note 4 3 2 2 17 2" xfId="10419"/>
    <cellStyle name="Note 4 3 2 2 17 2 2" xfId="34246"/>
    <cellStyle name="Note 4 3 2 2 17 2 3" xfId="45285"/>
    <cellStyle name="Note 4 3 2 2 17 2 4" xfId="22332"/>
    <cellStyle name="Note 4 3 2 2 17 3" xfId="28550"/>
    <cellStyle name="Note 4 3 2 2 17 4" xfId="39525"/>
    <cellStyle name="Note 4 3 2 2 17 5" xfId="16572"/>
    <cellStyle name="Note 4 3 2 2 18" xfId="4868"/>
    <cellStyle name="Note 4 3 2 2 18 2" xfId="10602"/>
    <cellStyle name="Note 4 3 2 2 18 2 2" xfId="34429"/>
    <cellStyle name="Note 4 3 2 2 18 2 3" xfId="45468"/>
    <cellStyle name="Note 4 3 2 2 18 2 4" xfId="22515"/>
    <cellStyle name="Note 4 3 2 2 18 3" xfId="28754"/>
    <cellStyle name="Note 4 3 2 2 18 4" xfId="39735"/>
    <cellStyle name="Note 4 3 2 2 18 5" xfId="16782"/>
    <cellStyle name="Note 4 3 2 2 19" xfId="5103"/>
    <cellStyle name="Note 4 3 2 2 19 2" xfId="10807"/>
    <cellStyle name="Note 4 3 2 2 19 2 2" xfId="34634"/>
    <cellStyle name="Note 4 3 2 2 19 2 3" xfId="45673"/>
    <cellStyle name="Note 4 3 2 2 19 2 4" xfId="22720"/>
    <cellStyle name="Note 4 3 2 2 19 3" xfId="28984"/>
    <cellStyle name="Note 4 3 2 2 19 4" xfId="39970"/>
    <cellStyle name="Note 4 3 2 2 19 5" xfId="17017"/>
    <cellStyle name="Note 4 3 2 2 2" xfId="1196"/>
    <cellStyle name="Note 4 3 2 2 2 2" xfId="7434"/>
    <cellStyle name="Note 4 3 2 2 2 2 2" xfId="31261"/>
    <cellStyle name="Note 4 3 2 2 2 2 3" xfId="42300"/>
    <cellStyle name="Note 4 3 2 2 2 2 4" xfId="19347"/>
    <cellStyle name="Note 4 3 2 2 2 3" xfId="25173"/>
    <cellStyle name="Note 4 3 2 2 2 4" xfId="24214"/>
    <cellStyle name="Note 4 3 2 2 2 5" xfId="13110"/>
    <cellStyle name="Note 4 3 2 2 20" xfId="5324"/>
    <cellStyle name="Note 4 3 2 2 20 2" xfId="10994"/>
    <cellStyle name="Note 4 3 2 2 20 2 2" xfId="34821"/>
    <cellStyle name="Note 4 3 2 2 20 2 3" xfId="45860"/>
    <cellStyle name="Note 4 3 2 2 20 2 4" xfId="22907"/>
    <cellStyle name="Note 4 3 2 2 20 3" xfId="29197"/>
    <cellStyle name="Note 4 3 2 2 20 4" xfId="40191"/>
    <cellStyle name="Note 4 3 2 2 20 5" xfId="17238"/>
    <cellStyle name="Note 4 3 2 2 21" xfId="5557"/>
    <cellStyle name="Note 4 3 2 2 21 2" xfId="11197"/>
    <cellStyle name="Note 4 3 2 2 21 2 2" xfId="35024"/>
    <cellStyle name="Note 4 3 2 2 21 2 3" xfId="46063"/>
    <cellStyle name="Note 4 3 2 2 21 2 4" xfId="23110"/>
    <cellStyle name="Note 4 3 2 2 21 3" xfId="29424"/>
    <cellStyle name="Note 4 3 2 2 21 4" xfId="40424"/>
    <cellStyle name="Note 4 3 2 2 21 5" xfId="17471"/>
    <cellStyle name="Note 4 3 2 2 22" xfId="5790"/>
    <cellStyle name="Note 4 3 2 2 22 2" xfId="11398"/>
    <cellStyle name="Note 4 3 2 2 22 2 2" xfId="35225"/>
    <cellStyle name="Note 4 3 2 2 22 2 3" xfId="46264"/>
    <cellStyle name="Note 4 3 2 2 22 2 4" xfId="23311"/>
    <cellStyle name="Note 4 3 2 2 22 3" xfId="29650"/>
    <cellStyle name="Note 4 3 2 2 22 4" xfId="40657"/>
    <cellStyle name="Note 4 3 2 2 22 5" xfId="17704"/>
    <cellStyle name="Note 4 3 2 2 23" xfId="6007"/>
    <cellStyle name="Note 4 3 2 2 23 2" xfId="11582"/>
    <cellStyle name="Note 4 3 2 2 23 2 2" xfId="35409"/>
    <cellStyle name="Note 4 3 2 2 23 2 3" xfId="46448"/>
    <cellStyle name="Note 4 3 2 2 23 2 4" xfId="23495"/>
    <cellStyle name="Note 4 3 2 2 23 3" xfId="29860"/>
    <cellStyle name="Note 4 3 2 2 23 4" xfId="40874"/>
    <cellStyle name="Note 4 3 2 2 23 5" xfId="17921"/>
    <cellStyle name="Note 4 3 2 2 24" xfId="6215"/>
    <cellStyle name="Note 4 3 2 2 24 2" xfId="11763"/>
    <cellStyle name="Note 4 3 2 2 24 2 2" xfId="35590"/>
    <cellStyle name="Note 4 3 2 2 24 2 3" xfId="46629"/>
    <cellStyle name="Note 4 3 2 2 24 2 4" xfId="23676"/>
    <cellStyle name="Note 4 3 2 2 24 3" xfId="30061"/>
    <cellStyle name="Note 4 3 2 2 24 4" xfId="41082"/>
    <cellStyle name="Note 4 3 2 2 24 5" xfId="18129"/>
    <cellStyle name="Note 4 3 2 2 25" xfId="6435"/>
    <cellStyle name="Note 4 3 2 2 25 2" xfId="11955"/>
    <cellStyle name="Note 4 3 2 2 25 2 2" xfId="35782"/>
    <cellStyle name="Note 4 3 2 2 25 2 3" xfId="46821"/>
    <cellStyle name="Note 4 3 2 2 25 2 4" xfId="23868"/>
    <cellStyle name="Note 4 3 2 2 25 3" xfId="30274"/>
    <cellStyle name="Note 4 3 2 2 25 4" xfId="41302"/>
    <cellStyle name="Note 4 3 2 2 25 5" xfId="18349"/>
    <cellStyle name="Note 4 3 2 2 26" xfId="6661"/>
    <cellStyle name="Note 4 3 2 2 26 2" xfId="12148"/>
    <cellStyle name="Note 4 3 2 2 26 2 2" xfId="35975"/>
    <cellStyle name="Note 4 3 2 2 26 2 3" xfId="47014"/>
    <cellStyle name="Note 4 3 2 2 26 2 4" xfId="24061"/>
    <cellStyle name="Note 4 3 2 2 26 3" xfId="30491"/>
    <cellStyle name="Note 4 3 2 2 26 4" xfId="41528"/>
    <cellStyle name="Note 4 3 2 2 26 5" xfId="18575"/>
    <cellStyle name="Note 4 3 2 2 27" xfId="776"/>
    <cellStyle name="Note 4 3 2 2 27 2" xfId="7083"/>
    <cellStyle name="Note 4 3 2 2 27 2 2" xfId="30910"/>
    <cellStyle name="Note 4 3 2 2 27 2 3" xfId="41949"/>
    <cellStyle name="Note 4 3 2 2 27 2 4" xfId="18996"/>
    <cellStyle name="Note 4 3 2 2 27 3" xfId="24767"/>
    <cellStyle name="Note 4 3 2 2 27 4" xfId="28306"/>
    <cellStyle name="Note 4 3 2 2 27 5" xfId="12690"/>
    <cellStyle name="Note 4 3 2 2 28" xfId="6866"/>
    <cellStyle name="Note 4 3 2 2 28 2" xfId="30693"/>
    <cellStyle name="Note 4 3 2 2 28 3" xfId="41732"/>
    <cellStyle name="Note 4 3 2 2 28 4" xfId="18779"/>
    <cellStyle name="Note 4 3 2 2 29" xfId="24544"/>
    <cellStyle name="Note 4 3 2 2 3" xfId="1409"/>
    <cellStyle name="Note 4 3 2 2 3 2" xfId="7619"/>
    <cellStyle name="Note 4 3 2 2 3 2 2" xfId="31446"/>
    <cellStyle name="Note 4 3 2 2 3 2 3" xfId="42485"/>
    <cellStyle name="Note 4 3 2 2 3 2 4" xfId="19532"/>
    <cellStyle name="Note 4 3 2 2 3 3" xfId="25379"/>
    <cellStyle name="Note 4 3 2 2 3 4" xfId="36276"/>
    <cellStyle name="Note 4 3 2 2 3 5" xfId="13323"/>
    <cellStyle name="Note 4 3 2 2 30" xfId="26840"/>
    <cellStyle name="Note 4 3 2 2 31" xfId="12466"/>
    <cellStyle name="Note 4 3 2 2 4" xfId="1641"/>
    <cellStyle name="Note 4 3 2 2 4 2" xfId="7817"/>
    <cellStyle name="Note 4 3 2 2 4 2 2" xfId="31644"/>
    <cellStyle name="Note 4 3 2 2 4 2 3" xfId="42683"/>
    <cellStyle name="Note 4 3 2 2 4 2 4" xfId="19730"/>
    <cellStyle name="Note 4 3 2 2 4 3" xfId="25603"/>
    <cellStyle name="Note 4 3 2 2 4 4" xfId="36508"/>
    <cellStyle name="Note 4 3 2 2 4 5" xfId="13555"/>
    <cellStyle name="Note 4 3 2 2 5" xfId="1852"/>
    <cellStyle name="Note 4 3 2 2 5 2" xfId="8001"/>
    <cellStyle name="Note 4 3 2 2 5 2 2" xfId="31828"/>
    <cellStyle name="Note 4 3 2 2 5 2 3" xfId="42867"/>
    <cellStyle name="Note 4 3 2 2 5 2 4" xfId="19914"/>
    <cellStyle name="Note 4 3 2 2 5 3" xfId="25807"/>
    <cellStyle name="Note 4 3 2 2 5 4" xfId="36719"/>
    <cellStyle name="Note 4 3 2 2 5 5" xfId="13766"/>
    <cellStyle name="Note 4 3 2 2 6" xfId="2083"/>
    <cellStyle name="Note 4 3 2 2 6 2" xfId="8202"/>
    <cellStyle name="Note 4 3 2 2 6 2 2" xfId="32029"/>
    <cellStyle name="Note 4 3 2 2 6 2 3" xfId="43068"/>
    <cellStyle name="Note 4 3 2 2 6 2 4" xfId="20115"/>
    <cellStyle name="Note 4 3 2 2 6 3" xfId="26032"/>
    <cellStyle name="Note 4 3 2 2 6 4" xfId="36950"/>
    <cellStyle name="Note 4 3 2 2 6 5" xfId="13997"/>
    <cellStyle name="Note 4 3 2 2 7" xfId="2308"/>
    <cellStyle name="Note 4 3 2 2 7 2" xfId="8393"/>
    <cellStyle name="Note 4 3 2 2 7 2 2" xfId="32220"/>
    <cellStyle name="Note 4 3 2 2 7 2 3" xfId="43259"/>
    <cellStyle name="Note 4 3 2 2 7 2 4" xfId="20306"/>
    <cellStyle name="Note 4 3 2 2 7 3" xfId="26249"/>
    <cellStyle name="Note 4 3 2 2 7 4" xfId="37175"/>
    <cellStyle name="Note 4 3 2 2 7 5" xfId="14222"/>
    <cellStyle name="Note 4 3 2 2 8" xfId="2522"/>
    <cellStyle name="Note 4 3 2 2 8 2" xfId="8579"/>
    <cellStyle name="Note 4 3 2 2 8 2 2" xfId="32406"/>
    <cellStyle name="Note 4 3 2 2 8 2 3" xfId="43445"/>
    <cellStyle name="Note 4 3 2 2 8 2 4" xfId="20492"/>
    <cellStyle name="Note 4 3 2 2 8 3" xfId="26458"/>
    <cellStyle name="Note 4 3 2 2 8 4" xfId="37389"/>
    <cellStyle name="Note 4 3 2 2 8 5" xfId="14436"/>
    <cellStyle name="Note 4 3 2 2 9" xfId="2740"/>
    <cellStyle name="Note 4 3 2 2 9 2" xfId="8763"/>
    <cellStyle name="Note 4 3 2 2 9 2 2" xfId="32590"/>
    <cellStyle name="Note 4 3 2 2 9 2 3" xfId="43629"/>
    <cellStyle name="Note 4 3 2 2 9 2 4" xfId="20676"/>
    <cellStyle name="Note 4 3 2 2 9 3" xfId="26670"/>
    <cellStyle name="Note 4 3 2 2 9 4" xfId="37607"/>
    <cellStyle name="Note 4 3 2 2 9 5" xfId="14654"/>
    <cellStyle name="Note 4 3 2 20" xfId="4537"/>
    <cellStyle name="Note 4 3 2 20 2" xfId="10315"/>
    <cellStyle name="Note 4 3 2 20 2 2" xfId="34142"/>
    <cellStyle name="Note 4 3 2 20 2 3" xfId="45181"/>
    <cellStyle name="Note 4 3 2 20 2 4" xfId="22228"/>
    <cellStyle name="Note 4 3 2 20 3" xfId="28433"/>
    <cellStyle name="Note 4 3 2 20 4" xfId="39404"/>
    <cellStyle name="Note 4 3 2 20 5" xfId="16451"/>
    <cellStyle name="Note 4 3 2 21" xfId="4747"/>
    <cellStyle name="Note 4 3 2 21 2" xfId="10498"/>
    <cellStyle name="Note 4 3 2 21 2 2" xfId="34325"/>
    <cellStyle name="Note 4 3 2 21 2 3" xfId="45364"/>
    <cellStyle name="Note 4 3 2 21 2 4" xfId="22411"/>
    <cellStyle name="Note 4 3 2 21 3" xfId="28637"/>
    <cellStyle name="Note 4 3 2 21 4" xfId="39614"/>
    <cellStyle name="Note 4 3 2 21 5" xfId="16661"/>
    <cellStyle name="Note 4 3 2 22" xfId="4982"/>
    <cellStyle name="Note 4 3 2 22 2" xfId="10703"/>
    <cellStyle name="Note 4 3 2 22 2 2" xfId="34530"/>
    <cellStyle name="Note 4 3 2 22 2 3" xfId="45569"/>
    <cellStyle name="Note 4 3 2 22 2 4" xfId="22616"/>
    <cellStyle name="Note 4 3 2 22 3" xfId="28866"/>
    <cellStyle name="Note 4 3 2 22 4" xfId="39849"/>
    <cellStyle name="Note 4 3 2 22 5" xfId="16896"/>
    <cellStyle name="Note 4 3 2 23" xfId="5203"/>
    <cellStyle name="Note 4 3 2 23 2" xfId="10890"/>
    <cellStyle name="Note 4 3 2 23 2 2" xfId="34717"/>
    <cellStyle name="Note 4 3 2 23 2 3" xfId="45756"/>
    <cellStyle name="Note 4 3 2 23 2 4" xfId="22803"/>
    <cellStyle name="Note 4 3 2 23 3" xfId="29080"/>
    <cellStyle name="Note 4 3 2 23 4" xfId="40070"/>
    <cellStyle name="Note 4 3 2 23 5" xfId="17117"/>
    <cellStyle name="Note 4 3 2 24" xfId="5436"/>
    <cellStyle name="Note 4 3 2 24 2" xfId="11093"/>
    <cellStyle name="Note 4 3 2 24 2 2" xfId="34920"/>
    <cellStyle name="Note 4 3 2 24 2 3" xfId="45959"/>
    <cellStyle name="Note 4 3 2 24 2 4" xfId="23006"/>
    <cellStyle name="Note 4 3 2 24 3" xfId="29307"/>
    <cellStyle name="Note 4 3 2 24 4" xfId="40303"/>
    <cellStyle name="Note 4 3 2 24 5" xfId="17350"/>
    <cellStyle name="Note 4 3 2 25" xfId="5669"/>
    <cellStyle name="Note 4 3 2 25 2" xfId="11294"/>
    <cellStyle name="Note 4 3 2 25 2 2" xfId="35121"/>
    <cellStyle name="Note 4 3 2 25 2 3" xfId="46160"/>
    <cellStyle name="Note 4 3 2 25 2 4" xfId="23207"/>
    <cellStyle name="Note 4 3 2 25 3" xfId="29533"/>
    <cellStyle name="Note 4 3 2 25 4" xfId="40536"/>
    <cellStyle name="Note 4 3 2 25 5" xfId="17583"/>
    <cellStyle name="Note 4 3 2 26" xfId="5886"/>
    <cellStyle name="Note 4 3 2 26 2" xfId="11478"/>
    <cellStyle name="Note 4 3 2 26 2 2" xfId="35305"/>
    <cellStyle name="Note 4 3 2 26 2 3" xfId="46344"/>
    <cellStyle name="Note 4 3 2 26 2 4" xfId="23391"/>
    <cellStyle name="Note 4 3 2 26 3" xfId="29744"/>
    <cellStyle name="Note 4 3 2 26 4" xfId="40753"/>
    <cellStyle name="Note 4 3 2 26 5" xfId="17800"/>
    <cellStyle name="Note 4 3 2 27" xfId="6094"/>
    <cellStyle name="Note 4 3 2 27 2" xfId="11659"/>
    <cellStyle name="Note 4 3 2 27 2 2" xfId="35486"/>
    <cellStyle name="Note 4 3 2 27 2 3" xfId="46525"/>
    <cellStyle name="Note 4 3 2 27 2 4" xfId="23572"/>
    <cellStyle name="Note 4 3 2 27 3" xfId="29945"/>
    <cellStyle name="Note 4 3 2 27 4" xfId="40961"/>
    <cellStyle name="Note 4 3 2 27 5" xfId="18008"/>
    <cellStyle name="Note 4 3 2 28" xfId="6314"/>
    <cellStyle name="Note 4 3 2 28 2" xfId="11851"/>
    <cellStyle name="Note 4 3 2 28 2 2" xfId="35678"/>
    <cellStyle name="Note 4 3 2 28 2 3" xfId="46717"/>
    <cellStyle name="Note 4 3 2 28 2 4" xfId="23764"/>
    <cellStyle name="Note 4 3 2 28 3" xfId="30158"/>
    <cellStyle name="Note 4 3 2 28 4" xfId="41181"/>
    <cellStyle name="Note 4 3 2 28 5" xfId="18228"/>
    <cellStyle name="Note 4 3 2 29" xfId="6549"/>
    <cellStyle name="Note 4 3 2 29 2" xfId="12053"/>
    <cellStyle name="Note 4 3 2 29 2 2" xfId="35880"/>
    <cellStyle name="Note 4 3 2 29 2 3" xfId="46919"/>
    <cellStyle name="Note 4 3 2 29 2 4" xfId="23966"/>
    <cellStyle name="Note 4 3 2 29 3" xfId="30384"/>
    <cellStyle name="Note 4 3 2 29 4" xfId="41416"/>
    <cellStyle name="Note 4 3 2 29 5" xfId="18463"/>
    <cellStyle name="Note 4 3 2 3" xfId="597"/>
    <cellStyle name="Note 4 3 2 3 10" xfId="2991"/>
    <cellStyle name="Note 4 3 2 3 10 2" xfId="8983"/>
    <cellStyle name="Note 4 3 2 3 10 2 2" xfId="32810"/>
    <cellStyle name="Note 4 3 2 3 10 2 3" xfId="43849"/>
    <cellStyle name="Note 4 3 2 3 10 2 4" xfId="20896"/>
    <cellStyle name="Note 4 3 2 3 10 3" xfId="26915"/>
    <cellStyle name="Note 4 3 2 3 10 4" xfId="37858"/>
    <cellStyle name="Note 4 3 2 3 10 5" xfId="14905"/>
    <cellStyle name="Note 4 3 2 3 11" xfId="3259"/>
    <cellStyle name="Note 4 3 2 3 11 2" xfId="9212"/>
    <cellStyle name="Note 4 3 2 3 11 2 2" xfId="33039"/>
    <cellStyle name="Note 4 3 2 3 11 2 3" xfId="44078"/>
    <cellStyle name="Note 4 3 2 3 11 2 4" xfId="21125"/>
    <cellStyle name="Note 4 3 2 3 11 3" xfId="27180"/>
    <cellStyle name="Note 4 3 2 3 11 4" xfId="38126"/>
    <cellStyle name="Note 4 3 2 3 11 5" xfId="15173"/>
    <cellStyle name="Note 4 3 2 3 12" xfId="3503"/>
    <cellStyle name="Note 4 3 2 3 12 2" xfId="9424"/>
    <cellStyle name="Note 4 3 2 3 12 2 2" xfId="33251"/>
    <cellStyle name="Note 4 3 2 3 12 2 3" xfId="44290"/>
    <cellStyle name="Note 4 3 2 3 12 2 4" xfId="21337"/>
    <cellStyle name="Note 4 3 2 3 12 3" xfId="27419"/>
    <cellStyle name="Note 4 3 2 3 12 4" xfId="38370"/>
    <cellStyle name="Note 4 3 2 3 12 5" xfId="15417"/>
    <cellStyle name="Note 4 3 2 3 13" xfId="3748"/>
    <cellStyle name="Note 4 3 2 3 13 2" xfId="9637"/>
    <cellStyle name="Note 4 3 2 3 13 2 2" xfId="33464"/>
    <cellStyle name="Note 4 3 2 3 13 2 3" xfId="44503"/>
    <cellStyle name="Note 4 3 2 3 13 2 4" xfId="21550"/>
    <cellStyle name="Note 4 3 2 3 13 3" xfId="27660"/>
    <cellStyle name="Note 4 3 2 3 13 4" xfId="38615"/>
    <cellStyle name="Note 4 3 2 3 13 5" xfId="15662"/>
    <cellStyle name="Note 4 3 2 3 14" xfId="3996"/>
    <cellStyle name="Note 4 3 2 3 14 2" xfId="9851"/>
    <cellStyle name="Note 4 3 2 3 14 2 2" xfId="33678"/>
    <cellStyle name="Note 4 3 2 3 14 2 3" xfId="44717"/>
    <cellStyle name="Note 4 3 2 3 14 2 4" xfId="21764"/>
    <cellStyle name="Note 4 3 2 3 14 3" xfId="27903"/>
    <cellStyle name="Note 4 3 2 3 14 4" xfId="38863"/>
    <cellStyle name="Note 4 3 2 3 14 5" xfId="15910"/>
    <cellStyle name="Note 4 3 2 3 15" xfId="4240"/>
    <cellStyle name="Note 4 3 2 3 15 2" xfId="10062"/>
    <cellStyle name="Note 4 3 2 3 15 2 2" xfId="33889"/>
    <cellStyle name="Note 4 3 2 3 15 2 3" xfId="44928"/>
    <cellStyle name="Note 4 3 2 3 15 2 4" xfId="21975"/>
    <cellStyle name="Note 4 3 2 3 15 3" xfId="28142"/>
    <cellStyle name="Note 4 3 2 3 15 4" xfId="39107"/>
    <cellStyle name="Note 4 3 2 3 15 5" xfId="16154"/>
    <cellStyle name="Note 4 3 2 3 16" xfId="4482"/>
    <cellStyle name="Note 4 3 2 3 16 2" xfId="10272"/>
    <cellStyle name="Note 4 3 2 3 16 2 2" xfId="34099"/>
    <cellStyle name="Note 4 3 2 3 16 2 3" xfId="45138"/>
    <cellStyle name="Note 4 3 2 3 16 2 4" xfId="22185"/>
    <cellStyle name="Note 4 3 2 3 16 3" xfId="28379"/>
    <cellStyle name="Note 4 3 2 3 16 4" xfId="39349"/>
    <cellStyle name="Note 4 3 2 3 16 5" xfId="16396"/>
    <cellStyle name="Note 4 3 2 3 17" xfId="4703"/>
    <cellStyle name="Note 4 3 2 3 17 2" xfId="10459"/>
    <cellStyle name="Note 4 3 2 3 17 2 2" xfId="34286"/>
    <cellStyle name="Note 4 3 2 3 17 2 3" xfId="45325"/>
    <cellStyle name="Note 4 3 2 3 17 2 4" xfId="22372"/>
    <cellStyle name="Note 4 3 2 3 17 3" xfId="28594"/>
    <cellStyle name="Note 4 3 2 3 17 4" xfId="39570"/>
    <cellStyle name="Note 4 3 2 3 17 5" xfId="16617"/>
    <cellStyle name="Note 4 3 2 3 18" xfId="4913"/>
    <cellStyle name="Note 4 3 2 3 18 2" xfId="10642"/>
    <cellStyle name="Note 4 3 2 3 18 2 2" xfId="34469"/>
    <cellStyle name="Note 4 3 2 3 18 2 3" xfId="45508"/>
    <cellStyle name="Note 4 3 2 3 18 2 4" xfId="22555"/>
    <cellStyle name="Note 4 3 2 3 18 3" xfId="28798"/>
    <cellStyle name="Note 4 3 2 3 18 4" xfId="39780"/>
    <cellStyle name="Note 4 3 2 3 18 5" xfId="16827"/>
    <cellStyle name="Note 4 3 2 3 19" xfId="5148"/>
    <cellStyle name="Note 4 3 2 3 19 2" xfId="10847"/>
    <cellStyle name="Note 4 3 2 3 19 2 2" xfId="34674"/>
    <cellStyle name="Note 4 3 2 3 19 2 3" xfId="45713"/>
    <cellStyle name="Note 4 3 2 3 19 2 4" xfId="22760"/>
    <cellStyle name="Note 4 3 2 3 19 3" xfId="29028"/>
    <cellStyle name="Note 4 3 2 3 19 4" xfId="40015"/>
    <cellStyle name="Note 4 3 2 3 19 5" xfId="17062"/>
    <cellStyle name="Note 4 3 2 3 2" xfId="1241"/>
    <cellStyle name="Note 4 3 2 3 2 2" xfId="7474"/>
    <cellStyle name="Note 4 3 2 3 2 2 2" xfId="31301"/>
    <cellStyle name="Note 4 3 2 3 2 2 3" xfId="42340"/>
    <cellStyle name="Note 4 3 2 3 2 2 4" xfId="19387"/>
    <cellStyle name="Note 4 3 2 3 2 3" xfId="25217"/>
    <cellStyle name="Note 4 3 2 3 2 4" xfId="36108"/>
    <cellStyle name="Note 4 3 2 3 2 5" xfId="13155"/>
    <cellStyle name="Note 4 3 2 3 20" xfId="5369"/>
    <cellStyle name="Note 4 3 2 3 20 2" xfId="11034"/>
    <cellStyle name="Note 4 3 2 3 20 2 2" xfId="34861"/>
    <cellStyle name="Note 4 3 2 3 20 2 3" xfId="45900"/>
    <cellStyle name="Note 4 3 2 3 20 2 4" xfId="22947"/>
    <cellStyle name="Note 4 3 2 3 20 3" xfId="29241"/>
    <cellStyle name="Note 4 3 2 3 20 4" xfId="40236"/>
    <cellStyle name="Note 4 3 2 3 20 5" xfId="17283"/>
    <cellStyle name="Note 4 3 2 3 21" xfId="5602"/>
    <cellStyle name="Note 4 3 2 3 21 2" xfId="11237"/>
    <cellStyle name="Note 4 3 2 3 21 2 2" xfId="35064"/>
    <cellStyle name="Note 4 3 2 3 21 2 3" xfId="46103"/>
    <cellStyle name="Note 4 3 2 3 21 2 4" xfId="23150"/>
    <cellStyle name="Note 4 3 2 3 21 3" xfId="29468"/>
    <cellStyle name="Note 4 3 2 3 21 4" xfId="40469"/>
    <cellStyle name="Note 4 3 2 3 21 5" xfId="17516"/>
    <cellStyle name="Note 4 3 2 3 22" xfId="5835"/>
    <cellStyle name="Note 4 3 2 3 22 2" xfId="11438"/>
    <cellStyle name="Note 4 3 2 3 22 2 2" xfId="35265"/>
    <cellStyle name="Note 4 3 2 3 22 2 3" xfId="46304"/>
    <cellStyle name="Note 4 3 2 3 22 2 4" xfId="23351"/>
    <cellStyle name="Note 4 3 2 3 22 3" xfId="29694"/>
    <cellStyle name="Note 4 3 2 3 22 4" xfId="40702"/>
    <cellStyle name="Note 4 3 2 3 22 5" xfId="17749"/>
    <cellStyle name="Note 4 3 2 3 23" xfId="6052"/>
    <cellStyle name="Note 4 3 2 3 23 2" xfId="11622"/>
    <cellStyle name="Note 4 3 2 3 23 2 2" xfId="35449"/>
    <cellStyle name="Note 4 3 2 3 23 2 3" xfId="46488"/>
    <cellStyle name="Note 4 3 2 3 23 2 4" xfId="23535"/>
    <cellStyle name="Note 4 3 2 3 23 3" xfId="29904"/>
    <cellStyle name="Note 4 3 2 3 23 4" xfId="40919"/>
    <cellStyle name="Note 4 3 2 3 23 5" xfId="17966"/>
    <cellStyle name="Note 4 3 2 3 24" xfId="6260"/>
    <cellStyle name="Note 4 3 2 3 24 2" xfId="11803"/>
    <cellStyle name="Note 4 3 2 3 24 2 2" xfId="35630"/>
    <cellStyle name="Note 4 3 2 3 24 2 3" xfId="46669"/>
    <cellStyle name="Note 4 3 2 3 24 2 4" xfId="23716"/>
    <cellStyle name="Note 4 3 2 3 24 3" xfId="30105"/>
    <cellStyle name="Note 4 3 2 3 24 4" xfId="41127"/>
    <cellStyle name="Note 4 3 2 3 24 5" xfId="18174"/>
    <cellStyle name="Note 4 3 2 3 25" xfId="6480"/>
    <cellStyle name="Note 4 3 2 3 25 2" xfId="11995"/>
    <cellStyle name="Note 4 3 2 3 25 2 2" xfId="35822"/>
    <cellStyle name="Note 4 3 2 3 25 2 3" xfId="46861"/>
    <cellStyle name="Note 4 3 2 3 25 2 4" xfId="23908"/>
    <cellStyle name="Note 4 3 2 3 25 3" xfId="30318"/>
    <cellStyle name="Note 4 3 2 3 25 4" xfId="41347"/>
    <cellStyle name="Note 4 3 2 3 25 5" xfId="18394"/>
    <cellStyle name="Note 4 3 2 3 26" xfId="6706"/>
    <cellStyle name="Note 4 3 2 3 26 2" xfId="12188"/>
    <cellStyle name="Note 4 3 2 3 26 2 2" xfId="36015"/>
    <cellStyle name="Note 4 3 2 3 26 2 3" xfId="47054"/>
    <cellStyle name="Note 4 3 2 3 26 2 4" xfId="24101"/>
    <cellStyle name="Note 4 3 2 3 26 3" xfId="30535"/>
    <cellStyle name="Note 4 3 2 3 26 4" xfId="41573"/>
    <cellStyle name="Note 4 3 2 3 26 5" xfId="18620"/>
    <cellStyle name="Note 4 3 2 3 27" xfId="816"/>
    <cellStyle name="Note 4 3 2 3 27 2" xfId="7123"/>
    <cellStyle name="Note 4 3 2 3 27 2 2" xfId="30950"/>
    <cellStyle name="Note 4 3 2 3 27 2 3" xfId="41989"/>
    <cellStyle name="Note 4 3 2 3 27 2 4" xfId="19036"/>
    <cellStyle name="Note 4 3 2 3 27 3" xfId="24807"/>
    <cellStyle name="Note 4 3 2 3 27 4" xfId="29016"/>
    <cellStyle name="Note 4 3 2 3 27 5" xfId="12730"/>
    <cellStyle name="Note 4 3 2 3 28" xfId="6906"/>
    <cellStyle name="Note 4 3 2 3 28 2" xfId="30733"/>
    <cellStyle name="Note 4 3 2 3 28 3" xfId="41772"/>
    <cellStyle name="Note 4 3 2 3 28 4" xfId="18819"/>
    <cellStyle name="Note 4 3 2 3 29" xfId="24588"/>
    <cellStyle name="Note 4 3 2 3 3" xfId="1454"/>
    <cellStyle name="Note 4 3 2 3 3 2" xfId="7659"/>
    <cellStyle name="Note 4 3 2 3 3 2 2" xfId="31486"/>
    <cellStyle name="Note 4 3 2 3 3 2 3" xfId="42525"/>
    <cellStyle name="Note 4 3 2 3 3 2 4" xfId="19572"/>
    <cellStyle name="Note 4 3 2 3 3 3" xfId="25423"/>
    <cellStyle name="Note 4 3 2 3 3 4" xfId="36321"/>
    <cellStyle name="Note 4 3 2 3 3 5" xfId="13368"/>
    <cellStyle name="Note 4 3 2 3 30" xfId="30553"/>
    <cellStyle name="Note 4 3 2 3 31" xfId="12511"/>
    <cellStyle name="Note 4 3 2 3 4" xfId="1686"/>
    <cellStyle name="Note 4 3 2 3 4 2" xfId="7857"/>
    <cellStyle name="Note 4 3 2 3 4 2 2" xfId="31684"/>
    <cellStyle name="Note 4 3 2 3 4 2 3" xfId="42723"/>
    <cellStyle name="Note 4 3 2 3 4 2 4" xfId="19770"/>
    <cellStyle name="Note 4 3 2 3 4 3" xfId="25647"/>
    <cellStyle name="Note 4 3 2 3 4 4" xfId="36553"/>
    <cellStyle name="Note 4 3 2 3 4 5" xfId="13600"/>
    <cellStyle name="Note 4 3 2 3 5" xfId="1897"/>
    <cellStyle name="Note 4 3 2 3 5 2" xfId="8041"/>
    <cellStyle name="Note 4 3 2 3 5 2 2" xfId="31868"/>
    <cellStyle name="Note 4 3 2 3 5 2 3" xfId="42907"/>
    <cellStyle name="Note 4 3 2 3 5 2 4" xfId="19954"/>
    <cellStyle name="Note 4 3 2 3 5 3" xfId="25851"/>
    <cellStyle name="Note 4 3 2 3 5 4" xfId="36764"/>
    <cellStyle name="Note 4 3 2 3 5 5" xfId="13811"/>
    <cellStyle name="Note 4 3 2 3 6" xfId="2128"/>
    <cellStyle name="Note 4 3 2 3 6 2" xfId="8242"/>
    <cellStyle name="Note 4 3 2 3 6 2 2" xfId="32069"/>
    <cellStyle name="Note 4 3 2 3 6 2 3" xfId="43108"/>
    <cellStyle name="Note 4 3 2 3 6 2 4" xfId="20155"/>
    <cellStyle name="Note 4 3 2 3 6 3" xfId="26076"/>
    <cellStyle name="Note 4 3 2 3 6 4" xfId="36995"/>
    <cellStyle name="Note 4 3 2 3 6 5" xfId="14042"/>
    <cellStyle name="Note 4 3 2 3 7" xfId="2353"/>
    <cellStyle name="Note 4 3 2 3 7 2" xfId="8433"/>
    <cellStyle name="Note 4 3 2 3 7 2 2" xfId="32260"/>
    <cellStyle name="Note 4 3 2 3 7 2 3" xfId="43299"/>
    <cellStyle name="Note 4 3 2 3 7 2 4" xfId="20346"/>
    <cellStyle name="Note 4 3 2 3 7 3" xfId="26293"/>
    <cellStyle name="Note 4 3 2 3 7 4" xfId="37220"/>
    <cellStyle name="Note 4 3 2 3 7 5" xfId="14267"/>
    <cellStyle name="Note 4 3 2 3 8" xfId="2567"/>
    <cellStyle name="Note 4 3 2 3 8 2" xfId="8619"/>
    <cellStyle name="Note 4 3 2 3 8 2 2" xfId="32446"/>
    <cellStyle name="Note 4 3 2 3 8 2 3" xfId="43485"/>
    <cellStyle name="Note 4 3 2 3 8 2 4" xfId="20532"/>
    <cellStyle name="Note 4 3 2 3 8 3" xfId="26502"/>
    <cellStyle name="Note 4 3 2 3 8 4" xfId="37434"/>
    <cellStyle name="Note 4 3 2 3 8 5" xfId="14481"/>
    <cellStyle name="Note 4 3 2 3 9" xfId="2785"/>
    <cellStyle name="Note 4 3 2 3 9 2" xfId="8803"/>
    <cellStyle name="Note 4 3 2 3 9 2 2" xfId="32630"/>
    <cellStyle name="Note 4 3 2 3 9 2 3" xfId="43669"/>
    <cellStyle name="Note 4 3 2 3 9 2 4" xfId="20716"/>
    <cellStyle name="Note 4 3 2 3 9 3" xfId="26714"/>
    <cellStyle name="Note 4 3 2 3 9 4" xfId="37652"/>
    <cellStyle name="Note 4 3 2 3 9 5" xfId="14699"/>
    <cellStyle name="Note 4 3 2 30" xfId="6750"/>
    <cellStyle name="Note 4 3 2 30 2" xfId="12224"/>
    <cellStyle name="Note 4 3 2 30 2 2" xfId="36051"/>
    <cellStyle name="Note 4 3 2 30 2 3" xfId="47090"/>
    <cellStyle name="Note 4 3 2 30 2 4" xfId="24137"/>
    <cellStyle name="Note 4 3 2 30 3" xfId="30578"/>
    <cellStyle name="Note 4 3 2 30 4" xfId="41617"/>
    <cellStyle name="Note 4 3 2 30 5" xfId="18664"/>
    <cellStyle name="Note 4 3 2 31" xfId="6795"/>
    <cellStyle name="Note 4 3 2 31 2" xfId="12264"/>
    <cellStyle name="Note 4 3 2 31 2 2" xfId="36091"/>
    <cellStyle name="Note 4 3 2 31 2 3" xfId="47130"/>
    <cellStyle name="Note 4 3 2 31 2 4" xfId="24177"/>
    <cellStyle name="Note 4 3 2 31 3" xfId="30622"/>
    <cellStyle name="Note 4 3 2 31 4" xfId="41662"/>
    <cellStyle name="Note 4 3 2 31 5" xfId="18709"/>
    <cellStyle name="Note 4 3 2 32" xfId="672"/>
    <cellStyle name="Note 4 3 2 32 2" xfId="6979"/>
    <cellStyle name="Note 4 3 2 32 2 2" xfId="30806"/>
    <cellStyle name="Note 4 3 2 32 2 3" xfId="41845"/>
    <cellStyle name="Note 4 3 2 32 2 4" xfId="18892"/>
    <cellStyle name="Note 4 3 2 32 3" xfId="24663"/>
    <cellStyle name="Note 4 3 2 32 4" xfId="29546"/>
    <cellStyle name="Note 4 3 2 32 5" xfId="12586"/>
    <cellStyle name="Note 4 3 2 33" xfId="24427"/>
    <cellStyle name="Note 4 3 2 34" xfId="28060"/>
    <cellStyle name="Note 4 3 2 35" xfId="12345"/>
    <cellStyle name="Note 4 3 2 4" xfId="470"/>
    <cellStyle name="Note 4 3 2 4 10" xfId="2864"/>
    <cellStyle name="Note 4 3 2 4 10 2" xfId="8876"/>
    <cellStyle name="Note 4 3 2 4 10 2 2" xfId="32703"/>
    <cellStyle name="Note 4 3 2 4 10 2 3" xfId="43742"/>
    <cellStyle name="Note 4 3 2 4 10 2 4" xfId="20789"/>
    <cellStyle name="Note 4 3 2 4 10 3" xfId="26793"/>
    <cellStyle name="Note 4 3 2 4 10 4" xfId="37731"/>
    <cellStyle name="Note 4 3 2 4 10 5" xfId="14778"/>
    <cellStyle name="Note 4 3 2 4 11" xfId="3132"/>
    <cellStyle name="Note 4 3 2 4 11 2" xfId="9105"/>
    <cellStyle name="Note 4 3 2 4 11 2 2" xfId="32932"/>
    <cellStyle name="Note 4 3 2 4 11 2 3" xfId="43971"/>
    <cellStyle name="Note 4 3 2 4 11 2 4" xfId="21018"/>
    <cellStyle name="Note 4 3 2 4 11 3" xfId="27056"/>
    <cellStyle name="Note 4 3 2 4 11 4" xfId="37999"/>
    <cellStyle name="Note 4 3 2 4 11 5" xfId="15046"/>
    <cellStyle name="Note 4 3 2 4 12" xfId="3376"/>
    <cellStyle name="Note 4 3 2 4 12 2" xfId="9317"/>
    <cellStyle name="Note 4 3 2 4 12 2 2" xfId="33144"/>
    <cellStyle name="Note 4 3 2 4 12 2 3" xfId="44183"/>
    <cellStyle name="Note 4 3 2 4 12 2 4" xfId="21230"/>
    <cellStyle name="Note 4 3 2 4 12 3" xfId="27297"/>
    <cellStyle name="Note 4 3 2 4 12 4" xfId="38243"/>
    <cellStyle name="Note 4 3 2 4 12 5" xfId="15290"/>
    <cellStyle name="Note 4 3 2 4 13" xfId="3621"/>
    <cellStyle name="Note 4 3 2 4 13 2" xfId="9530"/>
    <cellStyle name="Note 4 3 2 4 13 2 2" xfId="33357"/>
    <cellStyle name="Note 4 3 2 4 13 2 3" xfId="44396"/>
    <cellStyle name="Note 4 3 2 4 13 2 4" xfId="21443"/>
    <cellStyle name="Note 4 3 2 4 13 3" xfId="27537"/>
    <cellStyle name="Note 4 3 2 4 13 4" xfId="38488"/>
    <cellStyle name="Note 4 3 2 4 13 5" xfId="15535"/>
    <cellStyle name="Note 4 3 2 4 14" xfId="3869"/>
    <cellStyle name="Note 4 3 2 4 14 2" xfId="9744"/>
    <cellStyle name="Note 4 3 2 4 14 2 2" xfId="33571"/>
    <cellStyle name="Note 4 3 2 4 14 2 3" xfId="44610"/>
    <cellStyle name="Note 4 3 2 4 14 2 4" xfId="21657"/>
    <cellStyle name="Note 4 3 2 4 14 3" xfId="27781"/>
    <cellStyle name="Note 4 3 2 4 14 4" xfId="38736"/>
    <cellStyle name="Note 4 3 2 4 14 5" xfId="15783"/>
    <cellStyle name="Note 4 3 2 4 15" xfId="4113"/>
    <cellStyle name="Note 4 3 2 4 15 2" xfId="9955"/>
    <cellStyle name="Note 4 3 2 4 15 2 2" xfId="33782"/>
    <cellStyle name="Note 4 3 2 4 15 2 3" xfId="44821"/>
    <cellStyle name="Note 4 3 2 4 15 2 4" xfId="21868"/>
    <cellStyle name="Note 4 3 2 4 15 3" xfId="28020"/>
    <cellStyle name="Note 4 3 2 4 15 4" xfId="38980"/>
    <cellStyle name="Note 4 3 2 4 15 5" xfId="16027"/>
    <cellStyle name="Note 4 3 2 4 16" xfId="4355"/>
    <cellStyle name="Note 4 3 2 4 16 2" xfId="10165"/>
    <cellStyle name="Note 4 3 2 4 16 2 2" xfId="33992"/>
    <cellStyle name="Note 4 3 2 4 16 2 3" xfId="45031"/>
    <cellStyle name="Note 4 3 2 4 16 2 4" xfId="22078"/>
    <cellStyle name="Note 4 3 2 4 16 3" xfId="28257"/>
    <cellStyle name="Note 4 3 2 4 16 4" xfId="39222"/>
    <cellStyle name="Note 4 3 2 4 16 5" xfId="16269"/>
    <cellStyle name="Note 4 3 2 4 17" xfId="4576"/>
    <cellStyle name="Note 4 3 2 4 17 2" xfId="10352"/>
    <cellStyle name="Note 4 3 2 4 17 2 2" xfId="34179"/>
    <cellStyle name="Note 4 3 2 4 17 2 3" xfId="45218"/>
    <cellStyle name="Note 4 3 2 4 17 2 4" xfId="22265"/>
    <cellStyle name="Note 4 3 2 4 17 3" xfId="28472"/>
    <cellStyle name="Note 4 3 2 4 17 4" xfId="39443"/>
    <cellStyle name="Note 4 3 2 4 17 5" xfId="16490"/>
    <cellStyle name="Note 4 3 2 4 18" xfId="4786"/>
    <cellStyle name="Note 4 3 2 4 18 2" xfId="10535"/>
    <cellStyle name="Note 4 3 2 4 18 2 2" xfId="34362"/>
    <cellStyle name="Note 4 3 2 4 18 2 3" xfId="45401"/>
    <cellStyle name="Note 4 3 2 4 18 2 4" xfId="22448"/>
    <cellStyle name="Note 4 3 2 4 18 3" xfId="28676"/>
    <cellStyle name="Note 4 3 2 4 18 4" xfId="39653"/>
    <cellStyle name="Note 4 3 2 4 18 5" xfId="16700"/>
    <cellStyle name="Note 4 3 2 4 19" xfId="5021"/>
    <cellStyle name="Note 4 3 2 4 19 2" xfId="10740"/>
    <cellStyle name="Note 4 3 2 4 19 2 2" xfId="34567"/>
    <cellStyle name="Note 4 3 2 4 19 2 3" xfId="45606"/>
    <cellStyle name="Note 4 3 2 4 19 2 4" xfId="22653"/>
    <cellStyle name="Note 4 3 2 4 19 3" xfId="28905"/>
    <cellStyle name="Note 4 3 2 4 19 4" xfId="39888"/>
    <cellStyle name="Note 4 3 2 4 19 5" xfId="16935"/>
    <cellStyle name="Note 4 3 2 4 2" xfId="1114"/>
    <cellStyle name="Note 4 3 2 4 2 2" xfId="7367"/>
    <cellStyle name="Note 4 3 2 4 2 2 2" xfId="31194"/>
    <cellStyle name="Note 4 3 2 4 2 2 3" xfId="42233"/>
    <cellStyle name="Note 4 3 2 4 2 2 4" xfId="19280"/>
    <cellStyle name="Note 4 3 2 4 2 3" xfId="25095"/>
    <cellStyle name="Note 4 3 2 4 2 4" xfId="24227"/>
    <cellStyle name="Note 4 3 2 4 2 5" xfId="13028"/>
    <cellStyle name="Note 4 3 2 4 20" xfId="5242"/>
    <cellStyle name="Note 4 3 2 4 20 2" xfId="10927"/>
    <cellStyle name="Note 4 3 2 4 20 2 2" xfId="34754"/>
    <cellStyle name="Note 4 3 2 4 20 2 3" xfId="45793"/>
    <cellStyle name="Note 4 3 2 4 20 2 4" xfId="22840"/>
    <cellStyle name="Note 4 3 2 4 20 3" xfId="29119"/>
    <cellStyle name="Note 4 3 2 4 20 4" xfId="40109"/>
    <cellStyle name="Note 4 3 2 4 20 5" xfId="17156"/>
    <cellStyle name="Note 4 3 2 4 21" xfId="5475"/>
    <cellStyle name="Note 4 3 2 4 21 2" xfId="11130"/>
    <cellStyle name="Note 4 3 2 4 21 2 2" xfId="34957"/>
    <cellStyle name="Note 4 3 2 4 21 2 3" xfId="45996"/>
    <cellStyle name="Note 4 3 2 4 21 2 4" xfId="23043"/>
    <cellStyle name="Note 4 3 2 4 21 3" xfId="29346"/>
    <cellStyle name="Note 4 3 2 4 21 4" xfId="40342"/>
    <cellStyle name="Note 4 3 2 4 21 5" xfId="17389"/>
    <cellStyle name="Note 4 3 2 4 22" xfId="5708"/>
    <cellStyle name="Note 4 3 2 4 22 2" xfId="11331"/>
    <cellStyle name="Note 4 3 2 4 22 2 2" xfId="35158"/>
    <cellStyle name="Note 4 3 2 4 22 2 3" xfId="46197"/>
    <cellStyle name="Note 4 3 2 4 22 2 4" xfId="23244"/>
    <cellStyle name="Note 4 3 2 4 22 3" xfId="29572"/>
    <cellStyle name="Note 4 3 2 4 22 4" xfId="40575"/>
    <cellStyle name="Note 4 3 2 4 22 5" xfId="17622"/>
    <cellStyle name="Note 4 3 2 4 23" xfId="5925"/>
    <cellStyle name="Note 4 3 2 4 23 2" xfId="11515"/>
    <cellStyle name="Note 4 3 2 4 23 2 2" xfId="35342"/>
    <cellStyle name="Note 4 3 2 4 23 2 3" xfId="46381"/>
    <cellStyle name="Note 4 3 2 4 23 2 4" xfId="23428"/>
    <cellStyle name="Note 4 3 2 4 23 3" xfId="29783"/>
    <cellStyle name="Note 4 3 2 4 23 4" xfId="40792"/>
    <cellStyle name="Note 4 3 2 4 23 5" xfId="17839"/>
    <cellStyle name="Note 4 3 2 4 24" xfId="6133"/>
    <cellStyle name="Note 4 3 2 4 24 2" xfId="11696"/>
    <cellStyle name="Note 4 3 2 4 24 2 2" xfId="35523"/>
    <cellStyle name="Note 4 3 2 4 24 2 3" xfId="46562"/>
    <cellStyle name="Note 4 3 2 4 24 2 4" xfId="23609"/>
    <cellStyle name="Note 4 3 2 4 24 3" xfId="29984"/>
    <cellStyle name="Note 4 3 2 4 24 4" xfId="41000"/>
    <cellStyle name="Note 4 3 2 4 24 5" xfId="18047"/>
    <cellStyle name="Note 4 3 2 4 25" xfId="6353"/>
    <cellStyle name="Note 4 3 2 4 25 2" xfId="11888"/>
    <cellStyle name="Note 4 3 2 4 25 2 2" xfId="35715"/>
    <cellStyle name="Note 4 3 2 4 25 2 3" xfId="46754"/>
    <cellStyle name="Note 4 3 2 4 25 2 4" xfId="23801"/>
    <cellStyle name="Note 4 3 2 4 25 3" xfId="30197"/>
    <cellStyle name="Note 4 3 2 4 25 4" xfId="41220"/>
    <cellStyle name="Note 4 3 2 4 25 5" xfId="18267"/>
    <cellStyle name="Note 4 3 2 4 26" xfId="6582"/>
    <cellStyle name="Note 4 3 2 4 26 2" xfId="12084"/>
    <cellStyle name="Note 4 3 2 4 26 2 2" xfId="35911"/>
    <cellStyle name="Note 4 3 2 4 26 2 3" xfId="46950"/>
    <cellStyle name="Note 4 3 2 4 26 2 4" xfId="23997"/>
    <cellStyle name="Note 4 3 2 4 26 3" xfId="30417"/>
    <cellStyle name="Note 4 3 2 4 26 4" xfId="41449"/>
    <cellStyle name="Note 4 3 2 4 26 5" xfId="18496"/>
    <cellStyle name="Note 4 3 2 4 27" xfId="709"/>
    <cellStyle name="Note 4 3 2 4 27 2" xfId="7016"/>
    <cellStyle name="Note 4 3 2 4 27 2 2" xfId="30843"/>
    <cellStyle name="Note 4 3 2 4 27 2 3" xfId="41882"/>
    <cellStyle name="Note 4 3 2 4 27 2 4" xfId="18929"/>
    <cellStyle name="Note 4 3 2 4 27 3" xfId="24700"/>
    <cellStyle name="Note 4 3 2 4 27 4" xfId="27030"/>
    <cellStyle name="Note 4 3 2 4 27 5" xfId="12623"/>
    <cellStyle name="Note 4 3 2 4 28" xfId="24466"/>
    <cellStyle name="Note 4 3 2 4 29" xfId="27347"/>
    <cellStyle name="Note 4 3 2 4 3" xfId="1327"/>
    <cellStyle name="Note 4 3 2 4 3 2" xfId="7552"/>
    <cellStyle name="Note 4 3 2 4 3 2 2" xfId="31379"/>
    <cellStyle name="Note 4 3 2 4 3 2 3" xfId="42418"/>
    <cellStyle name="Note 4 3 2 4 3 2 4" xfId="19465"/>
    <cellStyle name="Note 4 3 2 4 3 3" xfId="25302"/>
    <cellStyle name="Note 4 3 2 4 3 4" xfId="36194"/>
    <cellStyle name="Note 4 3 2 4 3 5" xfId="13241"/>
    <cellStyle name="Note 4 3 2 4 30" xfId="12384"/>
    <cellStyle name="Note 4 3 2 4 4" xfId="1559"/>
    <cellStyle name="Note 4 3 2 4 4 2" xfId="7750"/>
    <cellStyle name="Note 4 3 2 4 4 2 2" xfId="31577"/>
    <cellStyle name="Note 4 3 2 4 4 2 3" xfId="42616"/>
    <cellStyle name="Note 4 3 2 4 4 2 4" xfId="19663"/>
    <cellStyle name="Note 4 3 2 4 4 3" xfId="25526"/>
    <cellStyle name="Note 4 3 2 4 4 4" xfId="36426"/>
    <cellStyle name="Note 4 3 2 4 4 5" xfId="13473"/>
    <cellStyle name="Note 4 3 2 4 5" xfId="1770"/>
    <cellStyle name="Note 4 3 2 4 5 2" xfId="7934"/>
    <cellStyle name="Note 4 3 2 4 5 2 2" xfId="31761"/>
    <cellStyle name="Note 4 3 2 4 5 2 3" xfId="42800"/>
    <cellStyle name="Note 4 3 2 4 5 2 4" xfId="19847"/>
    <cellStyle name="Note 4 3 2 4 5 3" xfId="25730"/>
    <cellStyle name="Note 4 3 2 4 5 4" xfId="36637"/>
    <cellStyle name="Note 4 3 2 4 5 5" xfId="13684"/>
    <cellStyle name="Note 4 3 2 4 6" xfId="2001"/>
    <cellStyle name="Note 4 3 2 4 6 2" xfId="8135"/>
    <cellStyle name="Note 4 3 2 4 6 2 2" xfId="31962"/>
    <cellStyle name="Note 4 3 2 4 6 2 3" xfId="43001"/>
    <cellStyle name="Note 4 3 2 4 6 2 4" xfId="20048"/>
    <cellStyle name="Note 4 3 2 4 6 3" xfId="25954"/>
    <cellStyle name="Note 4 3 2 4 6 4" xfId="36868"/>
    <cellStyle name="Note 4 3 2 4 6 5" xfId="13915"/>
    <cellStyle name="Note 4 3 2 4 7" xfId="2226"/>
    <cellStyle name="Note 4 3 2 4 7 2" xfId="8326"/>
    <cellStyle name="Note 4 3 2 4 7 2 2" xfId="32153"/>
    <cellStyle name="Note 4 3 2 4 7 2 3" xfId="43192"/>
    <cellStyle name="Note 4 3 2 4 7 2 4" xfId="20239"/>
    <cellStyle name="Note 4 3 2 4 7 3" xfId="26172"/>
    <cellStyle name="Note 4 3 2 4 7 4" xfId="37093"/>
    <cellStyle name="Note 4 3 2 4 7 5" xfId="14140"/>
    <cellStyle name="Note 4 3 2 4 8" xfId="2440"/>
    <cellStyle name="Note 4 3 2 4 8 2" xfId="8512"/>
    <cellStyle name="Note 4 3 2 4 8 2 2" xfId="32339"/>
    <cellStyle name="Note 4 3 2 4 8 2 3" xfId="43378"/>
    <cellStyle name="Note 4 3 2 4 8 2 4" xfId="20425"/>
    <cellStyle name="Note 4 3 2 4 8 3" xfId="26380"/>
    <cellStyle name="Note 4 3 2 4 8 4" xfId="37307"/>
    <cellStyle name="Note 4 3 2 4 8 5" xfId="14354"/>
    <cellStyle name="Note 4 3 2 4 9" xfId="2660"/>
    <cellStyle name="Note 4 3 2 4 9 2" xfId="8698"/>
    <cellStyle name="Note 4 3 2 4 9 2 2" xfId="32525"/>
    <cellStyle name="Note 4 3 2 4 9 2 3" xfId="43564"/>
    <cellStyle name="Note 4 3 2 4 9 2 4" xfId="20611"/>
    <cellStyle name="Note 4 3 2 4 9 3" xfId="26594"/>
    <cellStyle name="Note 4 3 2 4 9 4" xfId="37527"/>
    <cellStyle name="Note 4 3 2 4 9 5" xfId="14574"/>
    <cellStyle name="Note 4 3 2 5" xfId="1075"/>
    <cellStyle name="Note 4 3 2 5 2" xfId="7330"/>
    <cellStyle name="Note 4 3 2 5 2 2" xfId="31157"/>
    <cellStyle name="Note 4 3 2 5 2 3" xfId="42196"/>
    <cellStyle name="Note 4 3 2 5 2 4" xfId="19243"/>
    <cellStyle name="Note 4 3 2 5 3" xfId="25056"/>
    <cellStyle name="Note 4 3 2 5 4" xfId="24244"/>
    <cellStyle name="Note 4 3 2 5 5" xfId="12989"/>
    <cellStyle name="Note 4 3 2 6" xfId="1288"/>
    <cellStyle name="Note 4 3 2 6 2" xfId="7515"/>
    <cellStyle name="Note 4 3 2 6 2 2" xfId="31342"/>
    <cellStyle name="Note 4 3 2 6 2 3" xfId="42381"/>
    <cellStyle name="Note 4 3 2 6 2 4" xfId="19428"/>
    <cellStyle name="Note 4 3 2 6 3" xfId="25263"/>
    <cellStyle name="Note 4 3 2 6 4" xfId="36155"/>
    <cellStyle name="Note 4 3 2 6 5" xfId="13202"/>
    <cellStyle name="Note 4 3 2 7" xfId="1520"/>
    <cellStyle name="Note 4 3 2 7 2" xfId="7713"/>
    <cellStyle name="Note 4 3 2 7 2 2" xfId="31540"/>
    <cellStyle name="Note 4 3 2 7 2 3" xfId="42579"/>
    <cellStyle name="Note 4 3 2 7 2 4" xfId="19626"/>
    <cellStyle name="Note 4 3 2 7 3" xfId="25487"/>
    <cellStyle name="Note 4 3 2 7 4" xfId="36387"/>
    <cellStyle name="Note 4 3 2 7 5" xfId="13434"/>
    <cellStyle name="Note 4 3 2 8" xfId="1731"/>
    <cellStyle name="Note 4 3 2 8 2" xfId="7897"/>
    <cellStyle name="Note 4 3 2 8 2 2" xfId="31724"/>
    <cellStyle name="Note 4 3 2 8 2 3" xfId="42763"/>
    <cellStyle name="Note 4 3 2 8 2 4" xfId="19810"/>
    <cellStyle name="Note 4 3 2 8 3" xfId="25691"/>
    <cellStyle name="Note 4 3 2 8 4" xfId="36598"/>
    <cellStyle name="Note 4 3 2 8 5" xfId="13645"/>
    <cellStyle name="Note 4 3 2 9" xfId="1962"/>
    <cellStyle name="Note 4 3 2 9 2" xfId="8098"/>
    <cellStyle name="Note 4 3 2 9 2 2" xfId="31925"/>
    <cellStyle name="Note 4 3 2 9 2 3" xfId="42964"/>
    <cellStyle name="Note 4 3 2 9 2 4" xfId="20011"/>
    <cellStyle name="Note 4 3 2 9 3" xfId="25915"/>
    <cellStyle name="Note 4 3 2 9 4" xfId="36829"/>
    <cellStyle name="Note 4 3 2 9 5" xfId="13876"/>
    <cellStyle name="Note 4 3 20" xfId="6512"/>
    <cellStyle name="Note 4 3 20 2" xfId="12020"/>
    <cellStyle name="Note 4 3 20 2 2" xfId="35847"/>
    <cellStyle name="Note 4 3 20 2 3" xfId="46886"/>
    <cellStyle name="Note 4 3 20 2 4" xfId="23933"/>
    <cellStyle name="Note 4 3 20 3" xfId="30348"/>
    <cellStyle name="Note 4 3 20 4" xfId="41379"/>
    <cellStyle name="Note 4 3 20 5" xfId="18426"/>
    <cellStyle name="Note 4 3 21" xfId="5859"/>
    <cellStyle name="Note 4 3 21 2" xfId="11454"/>
    <cellStyle name="Note 4 3 21 2 2" xfId="35281"/>
    <cellStyle name="Note 4 3 21 2 3" xfId="46320"/>
    <cellStyle name="Note 4 3 21 2 4" xfId="23367"/>
    <cellStyle name="Note 4 3 21 3" xfId="29718"/>
    <cellStyle name="Note 4 3 21 4" xfId="40726"/>
    <cellStyle name="Note 4 3 21 5" xfId="17773"/>
    <cellStyle name="Note 4 3 22" xfId="636"/>
    <cellStyle name="Note 4 3 22 2" xfId="6943"/>
    <cellStyle name="Note 4 3 22 2 2" xfId="30770"/>
    <cellStyle name="Note 4 3 22 2 3" xfId="41809"/>
    <cellStyle name="Note 4 3 22 2 4" xfId="18856"/>
    <cellStyle name="Note 4 3 22 3" xfId="24627"/>
    <cellStyle name="Note 4 3 22 4" xfId="25704"/>
    <cellStyle name="Note 4 3 22 5" xfId="12550"/>
    <cellStyle name="Note 4 3 23" xfId="24386"/>
    <cellStyle name="Note 4 3 24" xfId="26998"/>
    <cellStyle name="Note 4 3 25" xfId="12305"/>
    <cellStyle name="Note 4 3 3" xfId="504"/>
    <cellStyle name="Note 4 3 3 10" xfId="2898"/>
    <cellStyle name="Note 4 3 3 10 2" xfId="8907"/>
    <cellStyle name="Note 4 3 3 10 2 2" xfId="32734"/>
    <cellStyle name="Note 4 3 3 10 2 3" xfId="43773"/>
    <cellStyle name="Note 4 3 3 10 2 4" xfId="20820"/>
    <cellStyle name="Note 4 3 3 10 3" xfId="26825"/>
    <cellStyle name="Note 4 3 3 10 4" xfId="37765"/>
    <cellStyle name="Note 4 3 3 10 5" xfId="14812"/>
    <cellStyle name="Note 4 3 3 11" xfId="3166"/>
    <cellStyle name="Note 4 3 3 11 2" xfId="9136"/>
    <cellStyle name="Note 4 3 3 11 2 2" xfId="32963"/>
    <cellStyle name="Note 4 3 3 11 2 3" xfId="44002"/>
    <cellStyle name="Note 4 3 3 11 2 4" xfId="21049"/>
    <cellStyle name="Note 4 3 3 11 3" xfId="27089"/>
    <cellStyle name="Note 4 3 3 11 4" xfId="38033"/>
    <cellStyle name="Note 4 3 3 11 5" xfId="15080"/>
    <cellStyle name="Note 4 3 3 12" xfId="3410"/>
    <cellStyle name="Note 4 3 3 12 2" xfId="9348"/>
    <cellStyle name="Note 4 3 3 12 2 2" xfId="33175"/>
    <cellStyle name="Note 4 3 3 12 2 3" xfId="44214"/>
    <cellStyle name="Note 4 3 3 12 2 4" xfId="21261"/>
    <cellStyle name="Note 4 3 3 12 3" xfId="27329"/>
    <cellStyle name="Note 4 3 3 12 4" xfId="38277"/>
    <cellStyle name="Note 4 3 3 12 5" xfId="15324"/>
    <cellStyle name="Note 4 3 3 13" xfId="3655"/>
    <cellStyle name="Note 4 3 3 13 2" xfId="9561"/>
    <cellStyle name="Note 4 3 3 13 2 2" xfId="33388"/>
    <cellStyle name="Note 4 3 3 13 2 3" xfId="44427"/>
    <cellStyle name="Note 4 3 3 13 2 4" xfId="21474"/>
    <cellStyle name="Note 4 3 3 13 3" xfId="27569"/>
    <cellStyle name="Note 4 3 3 13 4" xfId="38522"/>
    <cellStyle name="Note 4 3 3 13 5" xfId="15569"/>
    <cellStyle name="Note 4 3 3 14" xfId="3903"/>
    <cellStyle name="Note 4 3 3 14 2" xfId="9775"/>
    <cellStyle name="Note 4 3 3 14 2 2" xfId="33602"/>
    <cellStyle name="Note 4 3 3 14 2 3" xfId="44641"/>
    <cellStyle name="Note 4 3 3 14 2 4" xfId="21688"/>
    <cellStyle name="Note 4 3 3 14 3" xfId="27813"/>
    <cellStyle name="Note 4 3 3 14 4" xfId="38770"/>
    <cellStyle name="Note 4 3 3 14 5" xfId="15817"/>
    <cellStyle name="Note 4 3 3 15" xfId="4147"/>
    <cellStyle name="Note 4 3 3 15 2" xfId="9986"/>
    <cellStyle name="Note 4 3 3 15 2 2" xfId="33813"/>
    <cellStyle name="Note 4 3 3 15 2 3" xfId="44852"/>
    <cellStyle name="Note 4 3 3 15 2 4" xfId="21899"/>
    <cellStyle name="Note 4 3 3 15 3" xfId="28052"/>
    <cellStyle name="Note 4 3 3 15 4" xfId="39014"/>
    <cellStyle name="Note 4 3 3 15 5" xfId="16061"/>
    <cellStyle name="Note 4 3 3 16" xfId="4389"/>
    <cellStyle name="Note 4 3 3 16 2" xfId="10196"/>
    <cellStyle name="Note 4 3 3 16 2 2" xfId="34023"/>
    <cellStyle name="Note 4 3 3 16 2 3" xfId="45062"/>
    <cellStyle name="Note 4 3 3 16 2 4" xfId="22109"/>
    <cellStyle name="Note 4 3 3 16 3" xfId="28289"/>
    <cellStyle name="Note 4 3 3 16 4" xfId="39256"/>
    <cellStyle name="Note 4 3 3 16 5" xfId="16303"/>
    <cellStyle name="Note 4 3 3 17" xfId="4610"/>
    <cellStyle name="Note 4 3 3 17 2" xfId="10383"/>
    <cellStyle name="Note 4 3 3 17 2 2" xfId="34210"/>
    <cellStyle name="Note 4 3 3 17 2 3" xfId="45249"/>
    <cellStyle name="Note 4 3 3 17 2 4" xfId="22296"/>
    <cellStyle name="Note 4 3 3 17 3" xfId="28504"/>
    <cellStyle name="Note 4 3 3 17 4" xfId="39477"/>
    <cellStyle name="Note 4 3 3 17 5" xfId="16524"/>
    <cellStyle name="Note 4 3 3 18" xfId="4820"/>
    <cellStyle name="Note 4 3 3 18 2" xfId="10566"/>
    <cellStyle name="Note 4 3 3 18 2 2" xfId="34393"/>
    <cellStyle name="Note 4 3 3 18 2 3" xfId="45432"/>
    <cellStyle name="Note 4 3 3 18 2 4" xfId="22479"/>
    <cellStyle name="Note 4 3 3 18 3" xfId="28708"/>
    <cellStyle name="Note 4 3 3 18 4" xfId="39687"/>
    <cellStyle name="Note 4 3 3 18 5" xfId="16734"/>
    <cellStyle name="Note 4 3 3 19" xfId="5055"/>
    <cellStyle name="Note 4 3 3 19 2" xfId="10771"/>
    <cellStyle name="Note 4 3 3 19 2 2" xfId="34598"/>
    <cellStyle name="Note 4 3 3 19 2 3" xfId="45637"/>
    <cellStyle name="Note 4 3 3 19 2 4" xfId="22684"/>
    <cellStyle name="Note 4 3 3 19 3" xfId="28937"/>
    <cellStyle name="Note 4 3 3 19 4" xfId="39922"/>
    <cellStyle name="Note 4 3 3 19 5" xfId="16969"/>
    <cellStyle name="Note 4 3 3 2" xfId="1148"/>
    <cellStyle name="Note 4 3 3 2 2" xfId="7398"/>
    <cellStyle name="Note 4 3 3 2 2 2" xfId="31225"/>
    <cellStyle name="Note 4 3 3 2 2 3" xfId="42264"/>
    <cellStyle name="Note 4 3 3 2 2 4" xfId="19311"/>
    <cellStyle name="Note 4 3 3 2 3" xfId="25127"/>
    <cellStyle name="Note 4 3 3 2 4" xfId="24302"/>
    <cellStyle name="Note 4 3 3 2 5" xfId="13062"/>
    <cellStyle name="Note 4 3 3 20" xfId="5276"/>
    <cellStyle name="Note 4 3 3 20 2" xfId="10958"/>
    <cellStyle name="Note 4 3 3 20 2 2" xfId="34785"/>
    <cellStyle name="Note 4 3 3 20 2 3" xfId="45824"/>
    <cellStyle name="Note 4 3 3 20 2 4" xfId="22871"/>
    <cellStyle name="Note 4 3 3 20 3" xfId="29151"/>
    <cellStyle name="Note 4 3 3 20 4" xfId="40143"/>
    <cellStyle name="Note 4 3 3 20 5" xfId="17190"/>
    <cellStyle name="Note 4 3 3 21" xfId="5509"/>
    <cellStyle name="Note 4 3 3 21 2" xfId="11161"/>
    <cellStyle name="Note 4 3 3 21 2 2" xfId="34988"/>
    <cellStyle name="Note 4 3 3 21 2 3" xfId="46027"/>
    <cellStyle name="Note 4 3 3 21 2 4" xfId="23074"/>
    <cellStyle name="Note 4 3 3 21 3" xfId="29378"/>
    <cellStyle name="Note 4 3 3 21 4" xfId="40376"/>
    <cellStyle name="Note 4 3 3 21 5" xfId="17423"/>
    <cellStyle name="Note 4 3 3 22" xfId="5742"/>
    <cellStyle name="Note 4 3 3 22 2" xfId="11362"/>
    <cellStyle name="Note 4 3 3 22 2 2" xfId="35189"/>
    <cellStyle name="Note 4 3 3 22 2 3" xfId="46228"/>
    <cellStyle name="Note 4 3 3 22 2 4" xfId="23275"/>
    <cellStyle name="Note 4 3 3 22 3" xfId="29604"/>
    <cellStyle name="Note 4 3 3 22 4" xfId="40609"/>
    <cellStyle name="Note 4 3 3 22 5" xfId="17656"/>
    <cellStyle name="Note 4 3 3 23" xfId="5959"/>
    <cellStyle name="Note 4 3 3 23 2" xfId="11546"/>
    <cellStyle name="Note 4 3 3 23 2 2" xfId="35373"/>
    <cellStyle name="Note 4 3 3 23 2 3" xfId="46412"/>
    <cellStyle name="Note 4 3 3 23 2 4" xfId="23459"/>
    <cellStyle name="Note 4 3 3 23 3" xfId="29815"/>
    <cellStyle name="Note 4 3 3 23 4" xfId="40826"/>
    <cellStyle name="Note 4 3 3 23 5" xfId="17873"/>
    <cellStyle name="Note 4 3 3 24" xfId="6167"/>
    <cellStyle name="Note 4 3 3 24 2" xfId="11727"/>
    <cellStyle name="Note 4 3 3 24 2 2" xfId="35554"/>
    <cellStyle name="Note 4 3 3 24 2 3" xfId="46593"/>
    <cellStyle name="Note 4 3 3 24 2 4" xfId="23640"/>
    <cellStyle name="Note 4 3 3 24 3" xfId="30016"/>
    <cellStyle name="Note 4 3 3 24 4" xfId="41034"/>
    <cellStyle name="Note 4 3 3 24 5" xfId="18081"/>
    <cellStyle name="Note 4 3 3 25" xfId="6387"/>
    <cellStyle name="Note 4 3 3 25 2" xfId="11919"/>
    <cellStyle name="Note 4 3 3 25 2 2" xfId="35746"/>
    <cellStyle name="Note 4 3 3 25 2 3" xfId="46785"/>
    <cellStyle name="Note 4 3 3 25 2 4" xfId="23832"/>
    <cellStyle name="Note 4 3 3 25 3" xfId="30229"/>
    <cellStyle name="Note 4 3 3 25 4" xfId="41254"/>
    <cellStyle name="Note 4 3 3 25 5" xfId="18301"/>
    <cellStyle name="Note 4 3 3 26" xfId="6613"/>
    <cellStyle name="Note 4 3 3 26 2" xfId="12112"/>
    <cellStyle name="Note 4 3 3 26 2 2" xfId="35939"/>
    <cellStyle name="Note 4 3 3 26 2 3" xfId="46978"/>
    <cellStyle name="Note 4 3 3 26 2 4" xfId="24025"/>
    <cellStyle name="Note 4 3 3 26 3" xfId="30446"/>
    <cellStyle name="Note 4 3 3 26 4" xfId="41480"/>
    <cellStyle name="Note 4 3 3 26 5" xfId="18527"/>
    <cellStyle name="Note 4 3 3 27" xfId="740"/>
    <cellStyle name="Note 4 3 3 27 2" xfId="7047"/>
    <cellStyle name="Note 4 3 3 27 2 2" xfId="30874"/>
    <cellStyle name="Note 4 3 3 27 2 3" xfId="41913"/>
    <cellStyle name="Note 4 3 3 27 2 4" xfId="18960"/>
    <cellStyle name="Note 4 3 3 27 3" xfId="24731"/>
    <cellStyle name="Note 4 3 3 27 4" xfId="29802"/>
    <cellStyle name="Note 4 3 3 27 5" xfId="12654"/>
    <cellStyle name="Note 4 3 3 28" xfId="6830"/>
    <cellStyle name="Note 4 3 3 28 2" xfId="30657"/>
    <cellStyle name="Note 4 3 3 28 3" xfId="41696"/>
    <cellStyle name="Note 4 3 3 28 4" xfId="18743"/>
    <cellStyle name="Note 4 3 3 29" xfId="24498"/>
    <cellStyle name="Note 4 3 3 3" xfId="1361"/>
    <cellStyle name="Note 4 3 3 3 2" xfId="7583"/>
    <cellStyle name="Note 4 3 3 3 2 2" xfId="31410"/>
    <cellStyle name="Note 4 3 3 3 2 3" xfId="42449"/>
    <cellStyle name="Note 4 3 3 3 2 4" xfId="19496"/>
    <cellStyle name="Note 4 3 3 3 3" xfId="25334"/>
    <cellStyle name="Note 4 3 3 3 4" xfId="36228"/>
    <cellStyle name="Note 4 3 3 3 5" xfId="13275"/>
    <cellStyle name="Note 4 3 3 30" xfId="29392"/>
    <cellStyle name="Note 4 3 3 31" xfId="12418"/>
    <cellStyle name="Note 4 3 3 4" xfId="1593"/>
    <cellStyle name="Note 4 3 3 4 2" xfId="7781"/>
    <cellStyle name="Note 4 3 3 4 2 2" xfId="31608"/>
    <cellStyle name="Note 4 3 3 4 2 3" xfId="42647"/>
    <cellStyle name="Note 4 3 3 4 2 4" xfId="19694"/>
    <cellStyle name="Note 4 3 3 4 3" xfId="25558"/>
    <cellStyle name="Note 4 3 3 4 4" xfId="36460"/>
    <cellStyle name="Note 4 3 3 4 5" xfId="13507"/>
    <cellStyle name="Note 4 3 3 5" xfId="1804"/>
    <cellStyle name="Note 4 3 3 5 2" xfId="7965"/>
    <cellStyle name="Note 4 3 3 5 2 2" xfId="31792"/>
    <cellStyle name="Note 4 3 3 5 2 3" xfId="42831"/>
    <cellStyle name="Note 4 3 3 5 2 4" xfId="19878"/>
    <cellStyle name="Note 4 3 3 5 3" xfId="25762"/>
    <cellStyle name="Note 4 3 3 5 4" xfId="36671"/>
    <cellStyle name="Note 4 3 3 5 5" xfId="13718"/>
    <cellStyle name="Note 4 3 3 6" xfId="2035"/>
    <cellStyle name="Note 4 3 3 6 2" xfId="8166"/>
    <cellStyle name="Note 4 3 3 6 2 2" xfId="31993"/>
    <cellStyle name="Note 4 3 3 6 2 3" xfId="43032"/>
    <cellStyle name="Note 4 3 3 6 2 4" xfId="20079"/>
    <cellStyle name="Note 4 3 3 6 3" xfId="25987"/>
    <cellStyle name="Note 4 3 3 6 4" xfId="36902"/>
    <cellStyle name="Note 4 3 3 6 5" xfId="13949"/>
    <cellStyle name="Note 4 3 3 7" xfId="2260"/>
    <cellStyle name="Note 4 3 3 7 2" xfId="8357"/>
    <cellStyle name="Note 4 3 3 7 2 2" xfId="32184"/>
    <cellStyle name="Note 4 3 3 7 2 3" xfId="43223"/>
    <cellStyle name="Note 4 3 3 7 2 4" xfId="20270"/>
    <cellStyle name="Note 4 3 3 7 3" xfId="26204"/>
    <cellStyle name="Note 4 3 3 7 4" xfId="37127"/>
    <cellStyle name="Note 4 3 3 7 5" xfId="14174"/>
    <cellStyle name="Note 4 3 3 8" xfId="2474"/>
    <cellStyle name="Note 4 3 3 8 2" xfId="8543"/>
    <cellStyle name="Note 4 3 3 8 2 2" xfId="32370"/>
    <cellStyle name="Note 4 3 3 8 2 3" xfId="43409"/>
    <cellStyle name="Note 4 3 3 8 2 4" xfId="20456"/>
    <cellStyle name="Note 4 3 3 8 3" xfId="26413"/>
    <cellStyle name="Note 4 3 3 8 4" xfId="37341"/>
    <cellStyle name="Note 4 3 3 8 5" xfId="14388"/>
    <cellStyle name="Note 4 3 3 9" xfId="2692"/>
    <cellStyle name="Note 4 3 3 9 2" xfId="8727"/>
    <cellStyle name="Note 4 3 3 9 2 2" xfId="32554"/>
    <cellStyle name="Note 4 3 3 9 2 3" xfId="43593"/>
    <cellStyle name="Note 4 3 3 9 2 4" xfId="20640"/>
    <cellStyle name="Note 4 3 3 9 3" xfId="26625"/>
    <cellStyle name="Note 4 3 3 9 4" xfId="37559"/>
    <cellStyle name="Note 4 3 3 9 5" xfId="14606"/>
    <cellStyle name="Note 4 3 4" xfId="963"/>
    <cellStyle name="Note 4 3 4 2" xfId="7243"/>
    <cellStyle name="Note 4 3 4 2 2" xfId="31070"/>
    <cellStyle name="Note 4 3 4 2 3" xfId="42109"/>
    <cellStyle name="Note 4 3 4 2 4" xfId="19156"/>
    <cellStyle name="Note 4 3 4 3" xfId="24948"/>
    <cellStyle name="Note 4 3 4 4" xfId="28404"/>
    <cellStyle name="Note 4 3 4 5" xfId="12877"/>
    <cellStyle name="Note 4 3 5" xfId="949"/>
    <cellStyle name="Note 4 3 5 2" xfId="7233"/>
    <cellStyle name="Note 4 3 5 2 2" xfId="31060"/>
    <cellStyle name="Note 4 3 5 2 3" xfId="42099"/>
    <cellStyle name="Note 4 3 5 2 4" xfId="19146"/>
    <cellStyle name="Note 4 3 5 3" xfId="24935"/>
    <cellStyle name="Note 4 3 5 4" xfId="27589"/>
    <cellStyle name="Note 4 3 5 5" xfId="12863"/>
    <cellStyle name="Note 4 3 6" xfId="1923"/>
    <cellStyle name="Note 4 3 6 2" xfId="8063"/>
    <cellStyle name="Note 4 3 6 2 2" xfId="31890"/>
    <cellStyle name="Note 4 3 6 2 3" xfId="42929"/>
    <cellStyle name="Note 4 3 6 2 4" xfId="19976"/>
    <cellStyle name="Note 4 3 6 3" xfId="25877"/>
    <cellStyle name="Note 4 3 6 4" xfId="36790"/>
    <cellStyle name="Note 4 3 6 5" xfId="13837"/>
    <cellStyle name="Note 4 3 7" xfId="837"/>
    <cellStyle name="Note 4 3 7 2" xfId="7144"/>
    <cellStyle name="Note 4 3 7 2 2" xfId="30971"/>
    <cellStyle name="Note 4 3 7 2 3" xfId="42010"/>
    <cellStyle name="Note 4 3 7 2 4" xfId="19057"/>
    <cellStyle name="Note 4 3 7 3" xfId="24828"/>
    <cellStyle name="Note 4 3 7 4" xfId="26658"/>
    <cellStyle name="Note 4 3 7 5" xfId="12751"/>
    <cellStyle name="Note 4 3 8" xfId="957"/>
    <cellStyle name="Note 4 3 8 2" xfId="7240"/>
    <cellStyle name="Note 4 3 8 2 2" xfId="31067"/>
    <cellStyle name="Note 4 3 8 2 3" xfId="42106"/>
    <cellStyle name="Note 4 3 8 2 4" xfId="19153"/>
    <cellStyle name="Note 4 3 8 3" xfId="24943"/>
    <cellStyle name="Note 4 3 8 4" xfId="29716"/>
    <cellStyle name="Note 4 3 8 5" xfId="12871"/>
    <cellStyle name="Note 4 3 9" xfId="3052"/>
    <cellStyle name="Note 4 3 9 2" xfId="9032"/>
    <cellStyle name="Note 4 3 9 2 2" xfId="32859"/>
    <cellStyle name="Note 4 3 9 2 3" xfId="43898"/>
    <cellStyle name="Note 4 3 9 2 4" xfId="20945"/>
    <cellStyle name="Note 4 3 9 3" xfId="26976"/>
    <cellStyle name="Note 4 3 9 4" xfId="37919"/>
    <cellStyle name="Note 4 3 9 5" xfId="14966"/>
    <cellStyle name="Note 4 30" xfId="12280"/>
    <cellStyle name="Note 4 4" xfId="369"/>
    <cellStyle name="Note 4 4 10" xfId="3275"/>
    <cellStyle name="Note 4 4 10 2" xfId="9225"/>
    <cellStyle name="Note 4 4 10 2 2" xfId="33052"/>
    <cellStyle name="Note 4 4 10 2 3" xfId="44091"/>
    <cellStyle name="Note 4 4 10 2 4" xfId="21138"/>
    <cellStyle name="Note 4 4 10 3" xfId="27196"/>
    <cellStyle name="Note 4 4 10 4" xfId="38142"/>
    <cellStyle name="Note 4 4 10 5" xfId="15189"/>
    <cellStyle name="Note 4 4 11" xfId="3522"/>
    <cellStyle name="Note 4 4 11 2" xfId="9440"/>
    <cellStyle name="Note 4 4 11 2 2" xfId="33267"/>
    <cellStyle name="Note 4 4 11 2 3" xfId="44306"/>
    <cellStyle name="Note 4 4 11 2 4" xfId="21353"/>
    <cellStyle name="Note 4 4 11 3" xfId="27438"/>
    <cellStyle name="Note 4 4 11 4" xfId="38389"/>
    <cellStyle name="Note 4 4 11 5" xfId="15436"/>
    <cellStyle name="Note 4 4 12" xfId="3769"/>
    <cellStyle name="Note 4 4 12 2" xfId="9654"/>
    <cellStyle name="Note 4 4 12 2 2" xfId="33481"/>
    <cellStyle name="Note 4 4 12 2 3" xfId="44520"/>
    <cellStyle name="Note 4 4 12 2 4" xfId="21567"/>
    <cellStyle name="Note 4 4 12 3" xfId="27681"/>
    <cellStyle name="Note 4 4 12 4" xfId="38636"/>
    <cellStyle name="Note 4 4 12 5" xfId="15683"/>
    <cellStyle name="Note 4 4 13" xfId="4013"/>
    <cellStyle name="Note 4 4 13 2" xfId="9865"/>
    <cellStyle name="Note 4 4 13 2 2" xfId="33692"/>
    <cellStyle name="Note 4 4 13 2 3" xfId="44731"/>
    <cellStyle name="Note 4 4 13 2 4" xfId="21778"/>
    <cellStyle name="Note 4 4 13 3" xfId="27920"/>
    <cellStyle name="Note 4 4 13 4" xfId="38880"/>
    <cellStyle name="Note 4 4 13 5" xfId="15927"/>
    <cellStyle name="Note 4 4 14" xfId="4256"/>
    <cellStyle name="Note 4 4 14 2" xfId="10075"/>
    <cellStyle name="Note 4 4 14 2 2" xfId="33902"/>
    <cellStyle name="Note 4 4 14 2 3" xfId="44941"/>
    <cellStyle name="Note 4 4 14 2 4" xfId="21988"/>
    <cellStyle name="Note 4 4 14 3" xfId="28158"/>
    <cellStyle name="Note 4 4 14 4" xfId="39123"/>
    <cellStyle name="Note 4 4 14 5" xfId="16170"/>
    <cellStyle name="Note 4 4 15" xfId="2590"/>
    <cellStyle name="Note 4 4 15 2" xfId="8636"/>
    <cellStyle name="Note 4 4 15 2 2" xfId="32463"/>
    <cellStyle name="Note 4 4 15 2 3" xfId="43502"/>
    <cellStyle name="Note 4 4 15 2 4" xfId="20549"/>
    <cellStyle name="Note 4 4 15 3" xfId="26525"/>
    <cellStyle name="Note 4 4 15 4" xfId="37457"/>
    <cellStyle name="Note 4 4 15 5" xfId="14504"/>
    <cellStyle name="Note 4 4 16" xfId="838"/>
    <cellStyle name="Note 4 4 16 2" xfId="7145"/>
    <cellStyle name="Note 4 4 16 2 2" xfId="30972"/>
    <cellStyle name="Note 4 4 16 2 3" xfId="42011"/>
    <cellStyle name="Note 4 4 16 2 4" xfId="19058"/>
    <cellStyle name="Note 4 4 16 3" xfId="24829"/>
    <cellStyle name="Note 4 4 16 4" xfId="26446"/>
    <cellStyle name="Note 4 4 16 5" xfId="12752"/>
    <cellStyle name="Note 4 4 17" xfId="875"/>
    <cellStyle name="Note 4 4 17 2" xfId="7175"/>
    <cellStyle name="Note 4 4 17 2 2" xfId="31002"/>
    <cellStyle name="Note 4 4 17 2 3" xfId="42041"/>
    <cellStyle name="Note 4 4 17 2 4" xfId="19088"/>
    <cellStyle name="Note 4 4 17 3" xfId="24865"/>
    <cellStyle name="Note 4 4 17 4" xfId="27927"/>
    <cellStyle name="Note 4 4 17 5" xfId="12789"/>
    <cellStyle name="Note 4 4 18" xfId="5618"/>
    <cellStyle name="Note 4 4 18 2" xfId="11250"/>
    <cellStyle name="Note 4 4 18 2 2" xfId="35077"/>
    <cellStyle name="Note 4 4 18 2 3" xfId="46116"/>
    <cellStyle name="Note 4 4 18 2 4" xfId="23163"/>
    <cellStyle name="Note 4 4 18 3" xfId="29483"/>
    <cellStyle name="Note 4 4 18 4" xfId="40485"/>
    <cellStyle name="Note 4 4 18 5" xfId="17532"/>
    <cellStyle name="Note 4 4 19" xfId="4011"/>
    <cellStyle name="Note 4 4 19 2" xfId="9864"/>
    <cellStyle name="Note 4 4 19 2 2" xfId="33691"/>
    <cellStyle name="Note 4 4 19 2 3" xfId="44730"/>
    <cellStyle name="Note 4 4 19 2 4" xfId="21777"/>
    <cellStyle name="Note 4 4 19 3" xfId="27918"/>
    <cellStyle name="Note 4 4 19 4" xfId="38878"/>
    <cellStyle name="Note 4 4 19 5" xfId="15925"/>
    <cellStyle name="Note 4 4 2" xfId="413"/>
    <cellStyle name="Note 4 4 2 10" xfId="2169"/>
    <cellStyle name="Note 4 4 2 10 2" xfId="8272"/>
    <cellStyle name="Note 4 4 2 10 2 2" xfId="32099"/>
    <cellStyle name="Note 4 4 2 10 2 3" xfId="43138"/>
    <cellStyle name="Note 4 4 2 10 2 4" xfId="20185"/>
    <cellStyle name="Note 4 4 2 10 3" xfId="26115"/>
    <cellStyle name="Note 4 4 2 10 4" xfId="37036"/>
    <cellStyle name="Note 4 4 2 10 5" xfId="14083"/>
    <cellStyle name="Note 4 4 2 11" xfId="2383"/>
    <cellStyle name="Note 4 4 2 11 2" xfId="8458"/>
    <cellStyle name="Note 4 4 2 11 2 2" xfId="32285"/>
    <cellStyle name="Note 4 4 2 11 2 3" xfId="43324"/>
    <cellStyle name="Note 4 4 2 11 2 4" xfId="20371"/>
    <cellStyle name="Note 4 4 2 11 3" xfId="26323"/>
    <cellStyle name="Note 4 4 2 11 4" xfId="37250"/>
    <cellStyle name="Note 4 4 2 11 5" xfId="14297"/>
    <cellStyle name="Note 4 4 2 12" xfId="2606"/>
    <cellStyle name="Note 4 4 2 12 2" xfId="8648"/>
    <cellStyle name="Note 4 4 2 12 2 2" xfId="32475"/>
    <cellStyle name="Note 4 4 2 12 2 3" xfId="43514"/>
    <cellStyle name="Note 4 4 2 12 2 4" xfId="20561"/>
    <cellStyle name="Note 4 4 2 12 3" xfId="26541"/>
    <cellStyle name="Note 4 4 2 12 4" xfId="37473"/>
    <cellStyle name="Note 4 4 2 12 5" xfId="14520"/>
    <cellStyle name="Note 4 4 2 13" xfId="2807"/>
    <cellStyle name="Note 4 4 2 13 2" xfId="8822"/>
    <cellStyle name="Note 4 4 2 13 2 2" xfId="32649"/>
    <cellStyle name="Note 4 4 2 13 2 3" xfId="43688"/>
    <cellStyle name="Note 4 4 2 13 2 4" xfId="20735"/>
    <cellStyle name="Note 4 4 2 13 3" xfId="26736"/>
    <cellStyle name="Note 4 4 2 13 4" xfId="37674"/>
    <cellStyle name="Note 4 4 2 13 5" xfId="14721"/>
    <cellStyle name="Note 4 4 2 14" xfId="3075"/>
    <cellStyle name="Note 4 4 2 14 2" xfId="9051"/>
    <cellStyle name="Note 4 4 2 14 2 2" xfId="32878"/>
    <cellStyle name="Note 4 4 2 14 2 3" xfId="43917"/>
    <cellStyle name="Note 4 4 2 14 2 4" xfId="20964"/>
    <cellStyle name="Note 4 4 2 14 3" xfId="26999"/>
    <cellStyle name="Note 4 4 2 14 4" xfId="37942"/>
    <cellStyle name="Note 4 4 2 14 5" xfId="14989"/>
    <cellStyle name="Note 4 4 2 15" xfId="3319"/>
    <cellStyle name="Note 4 4 2 15 2" xfId="9263"/>
    <cellStyle name="Note 4 4 2 15 2 2" xfId="33090"/>
    <cellStyle name="Note 4 4 2 15 2 3" xfId="44129"/>
    <cellStyle name="Note 4 4 2 15 2 4" xfId="21176"/>
    <cellStyle name="Note 4 4 2 15 3" xfId="27240"/>
    <cellStyle name="Note 4 4 2 15 4" xfId="38186"/>
    <cellStyle name="Note 4 4 2 15 5" xfId="15233"/>
    <cellStyle name="Note 4 4 2 16" xfId="3564"/>
    <cellStyle name="Note 4 4 2 16 2" xfId="9476"/>
    <cellStyle name="Note 4 4 2 16 2 2" xfId="33303"/>
    <cellStyle name="Note 4 4 2 16 2 3" xfId="44342"/>
    <cellStyle name="Note 4 4 2 16 2 4" xfId="21389"/>
    <cellStyle name="Note 4 4 2 16 3" xfId="27480"/>
    <cellStyle name="Note 4 4 2 16 4" xfId="38431"/>
    <cellStyle name="Note 4 4 2 16 5" xfId="15478"/>
    <cellStyle name="Note 4 4 2 17" xfId="3812"/>
    <cellStyle name="Note 4 4 2 17 2" xfId="9690"/>
    <cellStyle name="Note 4 4 2 17 2 2" xfId="33517"/>
    <cellStyle name="Note 4 4 2 17 2 3" xfId="44556"/>
    <cellStyle name="Note 4 4 2 17 2 4" xfId="21603"/>
    <cellStyle name="Note 4 4 2 17 3" xfId="27724"/>
    <cellStyle name="Note 4 4 2 17 4" xfId="38679"/>
    <cellStyle name="Note 4 4 2 17 5" xfId="15726"/>
    <cellStyle name="Note 4 4 2 18" xfId="4056"/>
    <cellStyle name="Note 4 4 2 18 2" xfId="9901"/>
    <cellStyle name="Note 4 4 2 18 2 2" xfId="33728"/>
    <cellStyle name="Note 4 4 2 18 2 3" xfId="44767"/>
    <cellStyle name="Note 4 4 2 18 2 4" xfId="21814"/>
    <cellStyle name="Note 4 4 2 18 3" xfId="27963"/>
    <cellStyle name="Note 4 4 2 18 4" xfId="38923"/>
    <cellStyle name="Note 4 4 2 18 5" xfId="15970"/>
    <cellStyle name="Note 4 4 2 19" xfId="4298"/>
    <cellStyle name="Note 4 4 2 19 2" xfId="10111"/>
    <cellStyle name="Note 4 4 2 19 2 2" xfId="33938"/>
    <cellStyle name="Note 4 4 2 19 2 3" xfId="44977"/>
    <cellStyle name="Note 4 4 2 19 2 4" xfId="22024"/>
    <cellStyle name="Note 4 4 2 19 3" xfId="28200"/>
    <cellStyle name="Note 4 4 2 19 4" xfId="39165"/>
    <cellStyle name="Note 4 4 2 19 5" xfId="16212"/>
    <cellStyle name="Note 4 4 2 2" xfId="534"/>
    <cellStyle name="Note 4 4 2 2 10" xfId="2928"/>
    <cellStyle name="Note 4 4 2 2 10 2" xfId="8926"/>
    <cellStyle name="Note 4 4 2 2 10 2 2" xfId="32753"/>
    <cellStyle name="Note 4 4 2 2 10 2 3" xfId="43792"/>
    <cellStyle name="Note 4 4 2 2 10 2 4" xfId="20839"/>
    <cellStyle name="Note 4 4 2 2 10 3" xfId="26853"/>
    <cellStyle name="Note 4 4 2 2 10 4" xfId="37795"/>
    <cellStyle name="Note 4 4 2 2 10 5" xfId="14842"/>
    <cellStyle name="Note 4 4 2 2 11" xfId="3196"/>
    <cellStyle name="Note 4 4 2 2 11 2" xfId="9155"/>
    <cellStyle name="Note 4 4 2 2 11 2 2" xfId="32982"/>
    <cellStyle name="Note 4 4 2 2 11 2 3" xfId="44021"/>
    <cellStyle name="Note 4 4 2 2 11 2 4" xfId="21068"/>
    <cellStyle name="Note 4 4 2 2 11 3" xfId="27118"/>
    <cellStyle name="Note 4 4 2 2 11 4" xfId="38063"/>
    <cellStyle name="Note 4 4 2 2 11 5" xfId="15110"/>
    <cellStyle name="Note 4 4 2 2 12" xfId="3440"/>
    <cellStyle name="Note 4 4 2 2 12 2" xfId="9367"/>
    <cellStyle name="Note 4 4 2 2 12 2 2" xfId="33194"/>
    <cellStyle name="Note 4 4 2 2 12 2 3" xfId="44233"/>
    <cellStyle name="Note 4 4 2 2 12 2 4" xfId="21280"/>
    <cellStyle name="Note 4 4 2 2 12 3" xfId="27357"/>
    <cellStyle name="Note 4 4 2 2 12 4" xfId="38307"/>
    <cellStyle name="Note 4 4 2 2 12 5" xfId="15354"/>
    <cellStyle name="Note 4 4 2 2 13" xfId="3685"/>
    <cellStyle name="Note 4 4 2 2 13 2" xfId="9580"/>
    <cellStyle name="Note 4 4 2 2 13 2 2" xfId="33407"/>
    <cellStyle name="Note 4 4 2 2 13 2 3" xfId="44446"/>
    <cellStyle name="Note 4 4 2 2 13 2 4" xfId="21493"/>
    <cellStyle name="Note 4 4 2 2 13 3" xfId="27598"/>
    <cellStyle name="Note 4 4 2 2 13 4" xfId="38552"/>
    <cellStyle name="Note 4 4 2 2 13 5" xfId="15599"/>
    <cellStyle name="Note 4 4 2 2 14" xfId="3933"/>
    <cellStyle name="Note 4 4 2 2 14 2" xfId="9794"/>
    <cellStyle name="Note 4 4 2 2 14 2 2" xfId="33621"/>
    <cellStyle name="Note 4 4 2 2 14 2 3" xfId="44660"/>
    <cellStyle name="Note 4 4 2 2 14 2 4" xfId="21707"/>
    <cellStyle name="Note 4 4 2 2 14 3" xfId="27841"/>
    <cellStyle name="Note 4 4 2 2 14 4" xfId="38800"/>
    <cellStyle name="Note 4 4 2 2 14 5" xfId="15847"/>
    <cellStyle name="Note 4 4 2 2 15" xfId="4177"/>
    <cellStyle name="Note 4 4 2 2 15 2" xfId="10005"/>
    <cellStyle name="Note 4 4 2 2 15 2 2" xfId="33832"/>
    <cellStyle name="Note 4 4 2 2 15 2 3" xfId="44871"/>
    <cellStyle name="Note 4 4 2 2 15 2 4" xfId="21918"/>
    <cellStyle name="Note 4 4 2 2 15 3" xfId="28080"/>
    <cellStyle name="Note 4 4 2 2 15 4" xfId="39044"/>
    <cellStyle name="Note 4 4 2 2 15 5" xfId="16091"/>
    <cellStyle name="Note 4 4 2 2 16" xfId="4419"/>
    <cellStyle name="Note 4 4 2 2 16 2" xfId="10215"/>
    <cellStyle name="Note 4 4 2 2 16 2 2" xfId="34042"/>
    <cellStyle name="Note 4 4 2 2 16 2 3" xfId="45081"/>
    <cellStyle name="Note 4 4 2 2 16 2 4" xfId="22128"/>
    <cellStyle name="Note 4 4 2 2 16 3" xfId="28317"/>
    <cellStyle name="Note 4 4 2 2 16 4" xfId="39286"/>
    <cellStyle name="Note 4 4 2 2 16 5" xfId="16333"/>
    <cellStyle name="Note 4 4 2 2 17" xfId="4640"/>
    <cellStyle name="Note 4 4 2 2 17 2" xfId="10402"/>
    <cellStyle name="Note 4 4 2 2 17 2 2" xfId="34229"/>
    <cellStyle name="Note 4 4 2 2 17 2 3" xfId="45268"/>
    <cellStyle name="Note 4 4 2 2 17 2 4" xfId="22315"/>
    <cellStyle name="Note 4 4 2 2 17 3" xfId="28532"/>
    <cellStyle name="Note 4 4 2 2 17 4" xfId="39507"/>
    <cellStyle name="Note 4 4 2 2 17 5" xfId="16554"/>
    <cellStyle name="Note 4 4 2 2 18" xfId="4850"/>
    <cellStyle name="Note 4 4 2 2 18 2" xfId="10585"/>
    <cellStyle name="Note 4 4 2 2 18 2 2" xfId="34412"/>
    <cellStyle name="Note 4 4 2 2 18 2 3" xfId="45451"/>
    <cellStyle name="Note 4 4 2 2 18 2 4" xfId="22498"/>
    <cellStyle name="Note 4 4 2 2 18 3" xfId="28736"/>
    <cellStyle name="Note 4 4 2 2 18 4" xfId="39717"/>
    <cellStyle name="Note 4 4 2 2 18 5" xfId="16764"/>
    <cellStyle name="Note 4 4 2 2 19" xfId="5085"/>
    <cellStyle name="Note 4 4 2 2 19 2" xfId="10790"/>
    <cellStyle name="Note 4 4 2 2 19 2 2" xfId="34617"/>
    <cellStyle name="Note 4 4 2 2 19 2 3" xfId="45656"/>
    <cellStyle name="Note 4 4 2 2 19 2 4" xfId="22703"/>
    <cellStyle name="Note 4 4 2 2 19 3" xfId="28966"/>
    <cellStyle name="Note 4 4 2 2 19 4" xfId="39952"/>
    <cellStyle name="Note 4 4 2 2 19 5" xfId="16999"/>
    <cellStyle name="Note 4 4 2 2 2" xfId="1178"/>
    <cellStyle name="Note 4 4 2 2 2 2" xfId="7417"/>
    <cellStyle name="Note 4 4 2 2 2 2 2" xfId="31244"/>
    <cellStyle name="Note 4 4 2 2 2 2 3" xfId="42283"/>
    <cellStyle name="Note 4 4 2 2 2 2 4" xfId="19330"/>
    <cellStyle name="Note 4 4 2 2 2 3" xfId="25155"/>
    <cellStyle name="Note 4 4 2 2 2 4" xfId="24216"/>
    <cellStyle name="Note 4 4 2 2 2 5" xfId="13092"/>
    <cellStyle name="Note 4 4 2 2 20" xfId="5306"/>
    <cellStyle name="Note 4 4 2 2 20 2" xfId="10977"/>
    <cellStyle name="Note 4 4 2 2 20 2 2" xfId="34804"/>
    <cellStyle name="Note 4 4 2 2 20 2 3" xfId="45843"/>
    <cellStyle name="Note 4 4 2 2 20 2 4" xfId="22890"/>
    <cellStyle name="Note 4 4 2 2 20 3" xfId="29179"/>
    <cellStyle name="Note 4 4 2 2 20 4" xfId="40173"/>
    <cellStyle name="Note 4 4 2 2 20 5" xfId="17220"/>
    <cellStyle name="Note 4 4 2 2 21" xfId="5539"/>
    <cellStyle name="Note 4 4 2 2 21 2" xfId="11180"/>
    <cellStyle name="Note 4 4 2 2 21 2 2" xfId="35007"/>
    <cellStyle name="Note 4 4 2 2 21 2 3" xfId="46046"/>
    <cellStyle name="Note 4 4 2 2 21 2 4" xfId="23093"/>
    <cellStyle name="Note 4 4 2 2 21 3" xfId="29406"/>
    <cellStyle name="Note 4 4 2 2 21 4" xfId="40406"/>
    <cellStyle name="Note 4 4 2 2 21 5" xfId="17453"/>
    <cellStyle name="Note 4 4 2 2 22" xfId="5772"/>
    <cellStyle name="Note 4 4 2 2 22 2" xfId="11381"/>
    <cellStyle name="Note 4 4 2 2 22 2 2" xfId="35208"/>
    <cellStyle name="Note 4 4 2 2 22 2 3" xfId="46247"/>
    <cellStyle name="Note 4 4 2 2 22 2 4" xfId="23294"/>
    <cellStyle name="Note 4 4 2 2 22 3" xfId="29632"/>
    <cellStyle name="Note 4 4 2 2 22 4" xfId="40639"/>
    <cellStyle name="Note 4 4 2 2 22 5" xfId="17686"/>
    <cellStyle name="Note 4 4 2 2 23" xfId="5989"/>
    <cellStyle name="Note 4 4 2 2 23 2" xfId="11565"/>
    <cellStyle name="Note 4 4 2 2 23 2 2" xfId="35392"/>
    <cellStyle name="Note 4 4 2 2 23 2 3" xfId="46431"/>
    <cellStyle name="Note 4 4 2 2 23 2 4" xfId="23478"/>
    <cellStyle name="Note 4 4 2 2 23 3" xfId="29842"/>
    <cellStyle name="Note 4 4 2 2 23 4" xfId="40856"/>
    <cellStyle name="Note 4 4 2 2 23 5" xfId="17903"/>
    <cellStyle name="Note 4 4 2 2 24" xfId="6197"/>
    <cellStyle name="Note 4 4 2 2 24 2" xfId="11746"/>
    <cellStyle name="Note 4 4 2 2 24 2 2" xfId="35573"/>
    <cellStyle name="Note 4 4 2 2 24 2 3" xfId="46612"/>
    <cellStyle name="Note 4 4 2 2 24 2 4" xfId="23659"/>
    <cellStyle name="Note 4 4 2 2 24 3" xfId="30043"/>
    <cellStyle name="Note 4 4 2 2 24 4" xfId="41064"/>
    <cellStyle name="Note 4 4 2 2 24 5" xfId="18111"/>
    <cellStyle name="Note 4 4 2 2 25" xfId="6417"/>
    <cellStyle name="Note 4 4 2 2 25 2" xfId="11938"/>
    <cellStyle name="Note 4 4 2 2 25 2 2" xfId="35765"/>
    <cellStyle name="Note 4 4 2 2 25 2 3" xfId="46804"/>
    <cellStyle name="Note 4 4 2 2 25 2 4" xfId="23851"/>
    <cellStyle name="Note 4 4 2 2 25 3" xfId="30256"/>
    <cellStyle name="Note 4 4 2 2 25 4" xfId="41284"/>
    <cellStyle name="Note 4 4 2 2 25 5" xfId="18331"/>
    <cellStyle name="Note 4 4 2 2 26" xfId="6643"/>
    <cellStyle name="Note 4 4 2 2 26 2" xfId="12131"/>
    <cellStyle name="Note 4 4 2 2 26 2 2" xfId="35958"/>
    <cellStyle name="Note 4 4 2 2 26 2 3" xfId="46997"/>
    <cellStyle name="Note 4 4 2 2 26 2 4" xfId="24044"/>
    <cellStyle name="Note 4 4 2 2 26 3" xfId="30473"/>
    <cellStyle name="Note 4 4 2 2 26 4" xfId="41510"/>
    <cellStyle name="Note 4 4 2 2 26 5" xfId="18557"/>
    <cellStyle name="Note 4 4 2 2 27" xfId="759"/>
    <cellStyle name="Note 4 4 2 2 27 2" xfId="7066"/>
    <cellStyle name="Note 4 4 2 2 27 2 2" xfId="30893"/>
    <cellStyle name="Note 4 4 2 2 27 2 3" xfId="41932"/>
    <cellStyle name="Note 4 4 2 2 27 2 4" xfId="18979"/>
    <cellStyle name="Note 4 4 2 2 27 3" xfId="24750"/>
    <cellStyle name="Note 4 4 2 2 27 4" xfId="26430"/>
    <cellStyle name="Note 4 4 2 2 27 5" xfId="12673"/>
    <cellStyle name="Note 4 4 2 2 28" xfId="6849"/>
    <cellStyle name="Note 4 4 2 2 28 2" xfId="30676"/>
    <cellStyle name="Note 4 4 2 2 28 3" xfId="41715"/>
    <cellStyle name="Note 4 4 2 2 28 4" xfId="18762"/>
    <cellStyle name="Note 4 4 2 2 29" xfId="24526"/>
    <cellStyle name="Note 4 4 2 2 3" xfId="1391"/>
    <cellStyle name="Note 4 4 2 2 3 2" xfId="7602"/>
    <cellStyle name="Note 4 4 2 2 3 2 2" xfId="31429"/>
    <cellStyle name="Note 4 4 2 2 3 2 3" xfId="42468"/>
    <cellStyle name="Note 4 4 2 2 3 2 4" xfId="19515"/>
    <cellStyle name="Note 4 4 2 2 3 3" xfId="25361"/>
    <cellStyle name="Note 4 4 2 2 3 4" xfId="36258"/>
    <cellStyle name="Note 4 4 2 2 3 5" xfId="13305"/>
    <cellStyle name="Note 4 4 2 2 30" xfId="25349"/>
    <cellStyle name="Note 4 4 2 2 31" xfId="12448"/>
    <cellStyle name="Note 4 4 2 2 4" xfId="1623"/>
    <cellStyle name="Note 4 4 2 2 4 2" xfId="7800"/>
    <cellStyle name="Note 4 4 2 2 4 2 2" xfId="31627"/>
    <cellStyle name="Note 4 4 2 2 4 2 3" xfId="42666"/>
    <cellStyle name="Note 4 4 2 2 4 2 4" xfId="19713"/>
    <cellStyle name="Note 4 4 2 2 4 3" xfId="25585"/>
    <cellStyle name="Note 4 4 2 2 4 4" xfId="36490"/>
    <cellStyle name="Note 4 4 2 2 4 5" xfId="13537"/>
    <cellStyle name="Note 4 4 2 2 5" xfId="1834"/>
    <cellStyle name="Note 4 4 2 2 5 2" xfId="7984"/>
    <cellStyle name="Note 4 4 2 2 5 2 2" xfId="31811"/>
    <cellStyle name="Note 4 4 2 2 5 2 3" xfId="42850"/>
    <cellStyle name="Note 4 4 2 2 5 2 4" xfId="19897"/>
    <cellStyle name="Note 4 4 2 2 5 3" xfId="25789"/>
    <cellStyle name="Note 4 4 2 2 5 4" xfId="36701"/>
    <cellStyle name="Note 4 4 2 2 5 5" xfId="13748"/>
    <cellStyle name="Note 4 4 2 2 6" xfId="2065"/>
    <cellStyle name="Note 4 4 2 2 6 2" xfId="8185"/>
    <cellStyle name="Note 4 4 2 2 6 2 2" xfId="32012"/>
    <cellStyle name="Note 4 4 2 2 6 2 3" xfId="43051"/>
    <cellStyle name="Note 4 4 2 2 6 2 4" xfId="20098"/>
    <cellStyle name="Note 4 4 2 2 6 3" xfId="26014"/>
    <cellStyle name="Note 4 4 2 2 6 4" xfId="36932"/>
    <cellStyle name="Note 4 4 2 2 6 5" xfId="13979"/>
    <cellStyle name="Note 4 4 2 2 7" xfId="2290"/>
    <cellStyle name="Note 4 4 2 2 7 2" xfId="8376"/>
    <cellStyle name="Note 4 4 2 2 7 2 2" xfId="32203"/>
    <cellStyle name="Note 4 4 2 2 7 2 3" xfId="43242"/>
    <cellStyle name="Note 4 4 2 2 7 2 4" xfId="20289"/>
    <cellStyle name="Note 4 4 2 2 7 3" xfId="26231"/>
    <cellStyle name="Note 4 4 2 2 7 4" xfId="37157"/>
    <cellStyle name="Note 4 4 2 2 7 5" xfId="14204"/>
    <cellStyle name="Note 4 4 2 2 8" xfId="2504"/>
    <cellStyle name="Note 4 4 2 2 8 2" xfId="8562"/>
    <cellStyle name="Note 4 4 2 2 8 2 2" xfId="32389"/>
    <cellStyle name="Note 4 4 2 2 8 2 3" xfId="43428"/>
    <cellStyle name="Note 4 4 2 2 8 2 4" xfId="20475"/>
    <cellStyle name="Note 4 4 2 2 8 3" xfId="26440"/>
    <cellStyle name="Note 4 4 2 2 8 4" xfId="37371"/>
    <cellStyle name="Note 4 4 2 2 8 5" xfId="14418"/>
    <cellStyle name="Note 4 4 2 2 9" xfId="2722"/>
    <cellStyle name="Note 4 4 2 2 9 2" xfId="8746"/>
    <cellStyle name="Note 4 4 2 2 9 2 2" xfId="32573"/>
    <cellStyle name="Note 4 4 2 2 9 2 3" xfId="43612"/>
    <cellStyle name="Note 4 4 2 2 9 2 4" xfId="20659"/>
    <cellStyle name="Note 4 4 2 2 9 3" xfId="26652"/>
    <cellStyle name="Note 4 4 2 2 9 4" xfId="37589"/>
    <cellStyle name="Note 4 4 2 2 9 5" xfId="14636"/>
    <cellStyle name="Note 4 4 2 20" xfId="4519"/>
    <cellStyle name="Note 4 4 2 20 2" xfId="10298"/>
    <cellStyle name="Note 4 4 2 20 2 2" xfId="34125"/>
    <cellStyle name="Note 4 4 2 20 2 3" xfId="45164"/>
    <cellStyle name="Note 4 4 2 20 2 4" xfId="22211"/>
    <cellStyle name="Note 4 4 2 20 3" xfId="28415"/>
    <cellStyle name="Note 4 4 2 20 4" xfId="39386"/>
    <cellStyle name="Note 4 4 2 20 5" xfId="16433"/>
    <cellStyle name="Note 4 4 2 21" xfId="4729"/>
    <cellStyle name="Note 4 4 2 21 2" xfId="10481"/>
    <cellStyle name="Note 4 4 2 21 2 2" xfId="34308"/>
    <cellStyle name="Note 4 4 2 21 2 3" xfId="45347"/>
    <cellStyle name="Note 4 4 2 21 2 4" xfId="22394"/>
    <cellStyle name="Note 4 4 2 21 3" xfId="28619"/>
    <cellStyle name="Note 4 4 2 21 4" xfId="39596"/>
    <cellStyle name="Note 4 4 2 21 5" xfId="16643"/>
    <cellStyle name="Note 4 4 2 22" xfId="4964"/>
    <cellStyle name="Note 4 4 2 22 2" xfId="10686"/>
    <cellStyle name="Note 4 4 2 22 2 2" xfId="34513"/>
    <cellStyle name="Note 4 4 2 22 2 3" xfId="45552"/>
    <cellStyle name="Note 4 4 2 22 2 4" xfId="22599"/>
    <cellStyle name="Note 4 4 2 22 3" xfId="28848"/>
    <cellStyle name="Note 4 4 2 22 4" xfId="39831"/>
    <cellStyle name="Note 4 4 2 22 5" xfId="16878"/>
    <cellStyle name="Note 4 4 2 23" xfId="5185"/>
    <cellStyle name="Note 4 4 2 23 2" xfId="10873"/>
    <cellStyle name="Note 4 4 2 23 2 2" xfId="34700"/>
    <cellStyle name="Note 4 4 2 23 2 3" xfId="45739"/>
    <cellStyle name="Note 4 4 2 23 2 4" xfId="22786"/>
    <cellStyle name="Note 4 4 2 23 3" xfId="29062"/>
    <cellStyle name="Note 4 4 2 23 4" xfId="40052"/>
    <cellStyle name="Note 4 4 2 23 5" xfId="17099"/>
    <cellStyle name="Note 4 4 2 24" xfId="5418"/>
    <cellStyle name="Note 4 4 2 24 2" xfId="11076"/>
    <cellStyle name="Note 4 4 2 24 2 2" xfId="34903"/>
    <cellStyle name="Note 4 4 2 24 2 3" xfId="45942"/>
    <cellStyle name="Note 4 4 2 24 2 4" xfId="22989"/>
    <cellStyle name="Note 4 4 2 24 3" xfId="29289"/>
    <cellStyle name="Note 4 4 2 24 4" xfId="40285"/>
    <cellStyle name="Note 4 4 2 24 5" xfId="17332"/>
    <cellStyle name="Note 4 4 2 25" xfId="5651"/>
    <cellStyle name="Note 4 4 2 25 2" xfId="11277"/>
    <cellStyle name="Note 4 4 2 25 2 2" xfId="35104"/>
    <cellStyle name="Note 4 4 2 25 2 3" xfId="46143"/>
    <cellStyle name="Note 4 4 2 25 2 4" xfId="23190"/>
    <cellStyle name="Note 4 4 2 25 3" xfId="29515"/>
    <cellStyle name="Note 4 4 2 25 4" xfId="40518"/>
    <cellStyle name="Note 4 4 2 25 5" xfId="17565"/>
    <cellStyle name="Note 4 4 2 26" xfId="5868"/>
    <cellStyle name="Note 4 4 2 26 2" xfId="11461"/>
    <cellStyle name="Note 4 4 2 26 2 2" xfId="35288"/>
    <cellStyle name="Note 4 4 2 26 2 3" xfId="46327"/>
    <cellStyle name="Note 4 4 2 26 2 4" xfId="23374"/>
    <cellStyle name="Note 4 4 2 26 3" xfId="29726"/>
    <cellStyle name="Note 4 4 2 26 4" xfId="40735"/>
    <cellStyle name="Note 4 4 2 26 5" xfId="17782"/>
    <cellStyle name="Note 4 4 2 27" xfId="6076"/>
    <cellStyle name="Note 4 4 2 27 2" xfId="11642"/>
    <cellStyle name="Note 4 4 2 27 2 2" xfId="35469"/>
    <cellStyle name="Note 4 4 2 27 2 3" xfId="46508"/>
    <cellStyle name="Note 4 4 2 27 2 4" xfId="23555"/>
    <cellStyle name="Note 4 4 2 27 3" xfId="29927"/>
    <cellStyle name="Note 4 4 2 27 4" xfId="40943"/>
    <cellStyle name="Note 4 4 2 27 5" xfId="17990"/>
    <cellStyle name="Note 4 4 2 28" xfId="6296"/>
    <cellStyle name="Note 4 4 2 28 2" xfId="11834"/>
    <cellStyle name="Note 4 4 2 28 2 2" xfId="35661"/>
    <cellStyle name="Note 4 4 2 28 2 3" xfId="46700"/>
    <cellStyle name="Note 4 4 2 28 2 4" xfId="23747"/>
    <cellStyle name="Note 4 4 2 28 3" xfId="30140"/>
    <cellStyle name="Note 4 4 2 28 4" xfId="41163"/>
    <cellStyle name="Note 4 4 2 28 5" xfId="18210"/>
    <cellStyle name="Note 4 4 2 29" xfId="6531"/>
    <cellStyle name="Note 4 4 2 29 2" xfId="12036"/>
    <cellStyle name="Note 4 4 2 29 2 2" xfId="35863"/>
    <cellStyle name="Note 4 4 2 29 2 3" xfId="46902"/>
    <cellStyle name="Note 4 4 2 29 2 4" xfId="23949"/>
    <cellStyle name="Note 4 4 2 29 3" xfId="30366"/>
    <cellStyle name="Note 4 4 2 29 4" xfId="41398"/>
    <cellStyle name="Note 4 4 2 29 5" xfId="18445"/>
    <cellStyle name="Note 4 4 2 3" xfId="579"/>
    <cellStyle name="Note 4 4 2 3 10" xfId="2973"/>
    <cellStyle name="Note 4 4 2 3 10 2" xfId="8966"/>
    <cellStyle name="Note 4 4 2 3 10 2 2" xfId="32793"/>
    <cellStyle name="Note 4 4 2 3 10 2 3" xfId="43832"/>
    <cellStyle name="Note 4 4 2 3 10 2 4" xfId="20879"/>
    <cellStyle name="Note 4 4 2 3 10 3" xfId="26897"/>
    <cellStyle name="Note 4 4 2 3 10 4" xfId="37840"/>
    <cellStyle name="Note 4 4 2 3 10 5" xfId="14887"/>
    <cellStyle name="Note 4 4 2 3 11" xfId="3241"/>
    <cellStyle name="Note 4 4 2 3 11 2" xfId="9195"/>
    <cellStyle name="Note 4 4 2 3 11 2 2" xfId="33022"/>
    <cellStyle name="Note 4 4 2 3 11 2 3" xfId="44061"/>
    <cellStyle name="Note 4 4 2 3 11 2 4" xfId="21108"/>
    <cellStyle name="Note 4 4 2 3 11 3" xfId="27162"/>
    <cellStyle name="Note 4 4 2 3 11 4" xfId="38108"/>
    <cellStyle name="Note 4 4 2 3 11 5" xfId="15155"/>
    <cellStyle name="Note 4 4 2 3 12" xfId="3485"/>
    <cellStyle name="Note 4 4 2 3 12 2" xfId="9407"/>
    <cellStyle name="Note 4 4 2 3 12 2 2" xfId="33234"/>
    <cellStyle name="Note 4 4 2 3 12 2 3" xfId="44273"/>
    <cellStyle name="Note 4 4 2 3 12 2 4" xfId="21320"/>
    <cellStyle name="Note 4 4 2 3 12 3" xfId="27401"/>
    <cellStyle name="Note 4 4 2 3 12 4" xfId="38352"/>
    <cellStyle name="Note 4 4 2 3 12 5" xfId="15399"/>
    <cellStyle name="Note 4 4 2 3 13" xfId="3730"/>
    <cellStyle name="Note 4 4 2 3 13 2" xfId="9620"/>
    <cellStyle name="Note 4 4 2 3 13 2 2" xfId="33447"/>
    <cellStyle name="Note 4 4 2 3 13 2 3" xfId="44486"/>
    <cellStyle name="Note 4 4 2 3 13 2 4" xfId="21533"/>
    <cellStyle name="Note 4 4 2 3 13 3" xfId="27642"/>
    <cellStyle name="Note 4 4 2 3 13 4" xfId="38597"/>
    <cellStyle name="Note 4 4 2 3 13 5" xfId="15644"/>
    <cellStyle name="Note 4 4 2 3 14" xfId="3978"/>
    <cellStyle name="Note 4 4 2 3 14 2" xfId="9834"/>
    <cellStyle name="Note 4 4 2 3 14 2 2" xfId="33661"/>
    <cellStyle name="Note 4 4 2 3 14 2 3" xfId="44700"/>
    <cellStyle name="Note 4 4 2 3 14 2 4" xfId="21747"/>
    <cellStyle name="Note 4 4 2 3 14 3" xfId="27885"/>
    <cellStyle name="Note 4 4 2 3 14 4" xfId="38845"/>
    <cellStyle name="Note 4 4 2 3 14 5" xfId="15892"/>
    <cellStyle name="Note 4 4 2 3 15" xfId="4222"/>
    <cellStyle name="Note 4 4 2 3 15 2" xfId="10045"/>
    <cellStyle name="Note 4 4 2 3 15 2 2" xfId="33872"/>
    <cellStyle name="Note 4 4 2 3 15 2 3" xfId="44911"/>
    <cellStyle name="Note 4 4 2 3 15 2 4" xfId="21958"/>
    <cellStyle name="Note 4 4 2 3 15 3" xfId="28124"/>
    <cellStyle name="Note 4 4 2 3 15 4" xfId="39089"/>
    <cellStyle name="Note 4 4 2 3 15 5" xfId="16136"/>
    <cellStyle name="Note 4 4 2 3 16" xfId="4464"/>
    <cellStyle name="Note 4 4 2 3 16 2" xfId="10255"/>
    <cellStyle name="Note 4 4 2 3 16 2 2" xfId="34082"/>
    <cellStyle name="Note 4 4 2 3 16 2 3" xfId="45121"/>
    <cellStyle name="Note 4 4 2 3 16 2 4" xfId="22168"/>
    <cellStyle name="Note 4 4 2 3 16 3" xfId="28361"/>
    <cellStyle name="Note 4 4 2 3 16 4" xfId="39331"/>
    <cellStyle name="Note 4 4 2 3 16 5" xfId="16378"/>
    <cellStyle name="Note 4 4 2 3 17" xfId="4685"/>
    <cellStyle name="Note 4 4 2 3 17 2" xfId="10442"/>
    <cellStyle name="Note 4 4 2 3 17 2 2" xfId="34269"/>
    <cellStyle name="Note 4 4 2 3 17 2 3" xfId="45308"/>
    <cellStyle name="Note 4 4 2 3 17 2 4" xfId="22355"/>
    <cellStyle name="Note 4 4 2 3 17 3" xfId="28576"/>
    <cellStyle name="Note 4 4 2 3 17 4" xfId="39552"/>
    <cellStyle name="Note 4 4 2 3 17 5" xfId="16599"/>
    <cellStyle name="Note 4 4 2 3 18" xfId="4895"/>
    <cellStyle name="Note 4 4 2 3 18 2" xfId="10625"/>
    <cellStyle name="Note 4 4 2 3 18 2 2" xfId="34452"/>
    <cellStyle name="Note 4 4 2 3 18 2 3" xfId="45491"/>
    <cellStyle name="Note 4 4 2 3 18 2 4" xfId="22538"/>
    <cellStyle name="Note 4 4 2 3 18 3" xfId="28780"/>
    <cellStyle name="Note 4 4 2 3 18 4" xfId="39762"/>
    <cellStyle name="Note 4 4 2 3 18 5" xfId="16809"/>
    <cellStyle name="Note 4 4 2 3 19" xfId="5130"/>
    <cellStyle name="Note 4 4 2 3 19 2" xfId="10830"/>
    <cellStyle name="Note 4 4 2 3 19 2 2" xfId="34657"/>
    <cellStyle name="Note 4 4 2 3 19 2 3" xfId="45696"/>
    <cellStyle name="Note 4 4 2 3 19 2 4" xfId="22743"/>
    <cellStyle name="Note 4 4 2 3 19 3" xfId="29010"/>
    <cellStyle name="Note 4 4 2 3 19 4" xfId="39997"/>
    <cellStyle name="Note 4 4 2 3 19 5" xfId="17044"/>
    <cellStyle name="Note 4 4 2 3 2" xfId="1223"/>
    <cellStyle name="Note 4 4 2 3 2 2" xfId="7457"/>
    <cellStyle name="Note 4 4 2 3 2 2 2" xfId="31284"/>
    <cellStyle name="Note 4 4 2 3 2 2 3" xfId="42323"/>
    <cellStyle name="Note 4 4 2 3 2 2 4" xfId="19370"/>
    <cellStyle name="Note 4 4 2 3 2 3" xfId="25199"/>
    <cellStyle name="Note 4 4 2 3 2 4" xfId="24211"/>
    <cellStyle name="Note 4 4 2 3 2 5" xfId="13137"/>
    <cellStyle name="Note 4 4 2 3 20" xfId="5351"/>
    <cellStyle name="Note 4 4 2 3 20 2" xfId="11017"/>
    <cellStyle name="Note 4 4 2 3 20 2 2" xfId="34844"/>
    <cellStyle name="Note 4 4 2 3 20 2 3" xfId="45883"/>
    <cellStyle name="Note 4 4 2 3 20 2 4" xfId="22930"/>
    <cellStyle name="Note 4 4 2 3 20 3" xfId="29223"/>
    <cellStyle name="Note 4 4 2 3 20 4" xfId="40218"/>
    <cellStyle name="Note 4 4 2 3 20 5" xfId="17265"/>
    <cellStyle name="Note 4 4 2 3 21" xfId="5584"/>
    <cellStyle name="Note 4 4 2 3 21 2" xfId="11220"/>
    <cellStyle name="Note 4 4 2 3 21 2 2" xfId="35047"/>
    <cellStyle name="Note 4 4 2 3 21 2 3" xfId="46086"/>
    <cellStyle name="Note 4 4 2 3 21 2 4" xfId="23133"/>
    <cellStyle name="Note 4 4 2 3 21 3" xfId="29450"/>
    <cellStyle name="Note 4 4 2 3 21 4" xfId="40451"/>
    <cellStyle name="Note 4 4 2 3 21 5" xfId="17498"/>
    <cellStyle name="Note 4 4 2 3 22" xfId="5817"/>
    <cellStyle name="Note 4 4 2 3 22 2" xfId="11421"/>
    <cellStyle name="Note 4 4 2 3 22 2 2" xfId="35248"/>
    <cellStyle name="Note 4 4 2 3 22 2 3" xfId="46287"/>
    <cellStyle name="Note 4 4 2 3 22 2 4" xfId="23334"/>
    <cellStyle name="Note 4 4 2 3 22 3" xfId="29676"/>
    <cellStyle name="Note 4 4 2 3 22 4" xfId="40684"/>
    <cellStyle name="Note 4 4 2 3 22 5" xfId="17731"/>
    <cellStyle name="Note 4 4 2 3 23" xfId="6034"/>
    <cellStyle name="Note 4 4 2 3 23 2" xfId="11605"/>
    <cellStyle name="Note 4 4 2 3 23 2 2" xfId="35432"/>
    <cellStyle name="Note 4 4 2 3 23 2 3" xfId="46471"/>
    <cellStyle name="Note 4 4 2 3 23 2 4" xfId="23518"/>
    <cellStyle name="Note 4 4 2 3 23 3" xfId="29886"/>
    <cellStyle name="Note 4 4 2 3 23 4" xfId="40901"/>
    <cellStyle name="Note 4 4 2 3 23 5" xfId="17948"/>
    <cellStyle name="Note 4 4 2 3 24" xfId="6242"/>
    <cellStyle name="Note 4 4 2 3 24 2" xfId="11786"/>
    <cellStyle name="Note 4 4 2 3 24 2 2" xfId="35613"/>
    <cellStyle name="Note 4 4 2 3 24 2 3" xfId="46652"/>
    <cellStyle name="Note 4 4 2 3 24 2 4" xfId="23699"/>
    <cellStyle name="Note 4 4 2 3 24 3" xfId="30087"/>
    <cellStyle name="Note 4 4 2 3 24 4" xfId="41109"/>
    <cellStyle name="Note 4 4 2 3 24 5" xfId="18156"/>
    <cellStyle name="Note 4 4 2 3 25" xfId="6462"/>
    <cellStyle name="Note 4 4 2 3 25 2" xfId="11978"/>
    <cellStyle name="Note 4 4 2 3 25 2 2" xfId="35805"/>
    <cellStyle name="Note 4 4 2 3 25 2 3" xfId="46844"/>
    <cellStyle name="Note 4 4 2 3 25 2 4" xfId="23891"/>
    <cellStyle name="Note 4 4 2 3 25 3" xfId="30300"/>
    <cellStyle name="Note 4 4 2 3 25 4" xfId="41329"/>
    <cellStyle name="Note 4 4 2 3 25 5" xfId="18376"/>
    <cellStyle name="Note 4 4 2 3 26" xfId="6688"/>
    <cellStyle name="Note 4 4 2 3 26 2" xfId="12171"/>
    <cellStyle name="Note 4 4 2 3 26 2 2" xfId="35998"/>
    <cellStyle name="Note 4 4 2 3 26 2 3" xfId="47037"/>
    <cellStyle name="Note 4 4 2 3 26 2 4" xfId="24084"/>
    <cellStyle name="Note 4 4 2 3 26 3" xfId="30517"/>
    <cellStyle name="Note 4 4 2 3 26 4" xfId="41555"/>
    <cellStyle name="Note 4 4 2 3 26 5" xfId="18602"/>
    <cellStyle name="Note 4 4 2 3 27" xfId="799"/>
    <cellStyle name="Note 4 4 2 3 27 2" xfId="7106"/>
    <cellStyle name="Note 4 4 2 3 27 2 2" xfId="30933"/>
    <cellStyle name="Note 4 4 2 3 27 2 3" xfId="41972"/>
    <cellStyle name="Note 4 4 2 3 27 2 4" xfId="19019"/>
    <cellStyle name="Note 4 4 2 3 27 3" xfId="24790"/>
    <cellStyle name="Note 4 4 2 3 27 4" xfId="25044"/>
    <cellStyle name="Note 4 4 2 3 27 5" xfId="12713"/>
    <cellStyle name="Note 4 4 2 3 28" xfId="6889"/>
    <cellStyle name="Note 4 4 2 3 28 2" xfId="30716"/>
    <cellStyle name="Note 4 4 2 3 28 3" xfId="41755"/>
    <cellStyle name="Note 4 4 2 3 28 4" xfId="18802"/>
    <cellStyle name="Note 4 4 2 3 29" xfId="24570"/>
    <cellStyle name="Note 4 4 2 3 3" xfId="1436"/>
    <cellStyle name="Note 4 4 2 3 3 2" xfId="7642"/>
    <cellStyle name="Note 4 4 2 3 3 2 2" xfId="31469"/>
    <cellStyle name="Note 4 4 2 3 3 2 3" xfId="42508"/>
    <cellStyle name="Note 4 4 2 3 3 2 4" xfId="19555"/>
    <cellStyle name="Note 4 4 2 3 3 3" xfId="25405"/>
    <cellStyle name="Note 4 4 2 3 3 4" xfId="36303"/>
    <cellStyle name="Note 4 4 2 3 3 5" xfId="13350"/>
    <cellStyle name="Note 4 4 2 3 30" xfId="30079"/>
    <cellStyle name="Note 4 4 2 3 31" xfId="12493"/>
    <cellStyle name="Note 4 4 2 3 4" xfId="1668"/>
    <cellStyle name="Note 4 4 2 3 4 2" xfId="7840"/>
    <cellStyle name="Note 4 4 2 3 4 2 2" xfId="31667"/>
    <cellStyle name="Note 4 4 2 3 4 2 3" xfId="42706"/>
    <cellStyle name="Note 4 4 2 3 4 2 4" xfId="19753"/>
    <cellStyle name="Note 4 4 2 3 4 3" xfId="25629"/>
    <cellStyle name="Note 4 4 2 3 4 4" xfId="36535"/>
    <cellStyle name="Note 4 4 2 3 4 5" xfId="13582"/>
    <cellStyle name="Note 4 4 2 3 5" xfId="1879"/>
    <cellStyle name="Note 4 4 2 3 5 2" xfId="8024"/>
    <cellStyle name="Note 4 4 2 3 5 2 2" xfId="31851"/>
    <cellStyle name="Note 4 4 2 3 5 2 3" xfId="42890"/>
    <cellStyle name="Note 4 4 2 3 5 2 4" xfId="19937"/>
    <cellStyle name="Note 4 4 2 3 5 3" xfId="25833"/>
    <cellStyle name="Note 4 4 2 3 5 4" xfId="36746"/>
    <cellStyle name="Note 4 4 2 3 5 5" xfId="13793"/>
    <cellStyle name="Note 4 4 2 3 6" xfId="2110"/>
    <cellStyle name="Note 4 4 2 3 6 2" xfId="8225"/>
    <cellStyle name="Note 4 4 2 3 6 2 2" xfId="32052"/>
    <cellStyle name="Note 4 4 2 3 6 2 3" xfId="43091"/>
    <cellStyle name="Note 4 4 2 3 6 2 4" xfId="20138"/>
    <cellStyle name="Note 4 4 2 3 6 3" xfId="26058"/>
    <cellStyle name="Note 4 4 2 3 6 4" xfId="36977"/>
    <cellStyle name="Note 4 4 2 3 6 5" xfId="14024"/>
    <cellStyle name="Note 4 4 2 3 7" xfId="2335"/>
    <cellStyle name="Note 4 4 2 3 7 2" xfId="8416"/>
    <cellStyle name="Note 4 4 2 3 7 2 2" xfId="32243"/>
    <cellStyle name="Note 4 4 2 3 7 2 3" xfId="43282"/>
    <cellStyle name="Note 4 4 2 3 7 2 4" xfId="20329"/>
    <cellStyle name="Note 4 4 2 3 7 3" xfId="26275"/>
    <cellStyle name="Note 4 4 2 3 7 4" xfId="37202"/>
    <cellStyle name="Note 4 4 2 3 7 5" xfId="14249"/>
    <cellStyle name="Note 4 4 2 3 8" xfId="2549"/>
    <cellStyle name="Note 4 4 2 3 8 2" xfId="8602"/>
    <cellStyle name="Note 4 4 2 3 8 2 2" xfId="32429"/>
    <cellStyle name="Note 4 4 2 3 8 2 3" xfId="43468"/>
    <cellStyle name="Note 4 4 2 3 8 2 4" xfId="20515"/>
    <cellStyle name="Note 4 4 2 3 8 3" xfId="26484"/>
    <cellStyle name="Note 4 4 2 3 8 4" xfId="37416"/>
    <cellStyle name="Note 4 4 2 3 8 5" xfId="14463"/>
    <cellStyle name="Note 4 4 2 3 9" xfId="2767"/>
    <cellStyle name="Note 4 4 2 3 9 2" xfId="8786"/>
    <cellStyle name="Note 4 4 2 3 9 2 2" xfId="32613"/>
    <cellStyle name="Note 4 4 2 3 9 2 3" xfId="43652"/>
    <cellStyle name="Note 4 4 2 3 9 2 4" xfId="20699"/>
    <cellStyle name="Note 4 4 2 3 9 3" xfId="26696"/>
    <cellStyle name="Note 4 4 2 3 9 4" xfId="37634"/>
    <cellStyle name="Note 4 4 2 3 9 5" xfId="14681"/>
    <cellStyle name="Note 4 4 2 30" xfId="6732"/>
    <cellStyle name="Note 4 4 2 30 2" xfId="12207"/>
    <cellStyle name="Note 4 4 2 30 2 2" xfId="36034"/>
    <cellStyle name="Note 4 4 2 30 2 3" xfId="47073"/>
    <cellStyle name="Note 4 4 2 30 2 4" xfId="24120"/>
    <cellStyle name="Note 4 4 2 30 3" xfId="30560"/>
    <cellStyle name="Note 4 4 2 30 4" xfId="41599"/>
    <cellStyle name="Note 4 4 2 30 5" xfId="18646"/>
    <cellStyle name="Note 4 4 2 31" xfId="6777"/>
    <cellStyle name="Note 4 4 2 31 2" xfId="12247"/>
    <cellStyle name="Note 4 4 2 31 2 2" xfId="36074"/>
    <cellStyle name="Note 4 4 2 31 2 3" xfId="47113"/>
    <cellStyle name="Note 4 4 2 31 2 4" xfId="24160"/>
    <cellStyle name="Note 4 4 2 31 3" xfId="30604"/>
    <cellStyle name="Note 4 4 2 31 4" xfId="41644"/>
    <cellStyle name="Note 4 4 2 31 5" xfId="18691"/>
    <cellStyle name="Note 4 4 2 32" xfId="655"/>
    <cellStyle name="Note 4 4 2 32 2" xfId="6962"/>
    <cellStyle name="Note 4 4 2 32 2 2" xfId="30789"/>
    <cellStyle name="Note 4 4 2 32 2 3" xfId="41828"/>
    <cellStyle name="Note 4 4 2 32 2 4" xfId="18875"/>
    <cellStyle name="Note 4 4 2 32 3" xfId="24646"/>
    <cellStyle name="Note 4 4 2 32 4" xfId="25230"/>
    <cellStyle name="Note 4 4 2 32 5" xfId="12569"/>
    <cellStyle name="Note 4 4 2 33" xfId="24409"/>
    <cellStyle name="Note 4 4 2 34" xfId="26421"/>
    <cellStyle name="Note 4 4 2 35" xfId="12327"/>
    <cellStyle name="Note 4 4 2 4" xfId="453"/>
    <cellStyle name="Note 4 4 2 4 10" xfId="2847"/>
    <cellStyle name="Note 4 4 2 4 10 2" xfId="8859"/>
    <cellStyle name="Note 4 4 2 4 10 2 2" xfId="32686"/>
    <cellStyle name="Note 4 4 2 4 10 2 3" xfId="43725"/>
    <cellStyle name="Note 4 4 2 4 10 2 4" xfId="20772"/>
    <cellStyle name="Note 4 4 2 4 10 3" xfId="26776"/>
    <cellStyle name="Note 4 4 2 4 10 4" xfId="37714"/>
    <cellStyle name="Note 4 4 2 4 10 5" xfId="14761"/>
    <cellStyle name="Note 4 4 2 4 11" xfId="3115"/>
    <cellStyle name="Note 4 4 2 4 11 2" xfId="9088"/>
    <cellStyle name="Note 4 4 2 4 11 2 2" xfId="32915"/>
    <cellStyle name="Note 4 4 2 4 11 2 3" xfId="43954"/>
    <cellStyle name="Note 4 4 2 4 11 2 4" xfId="21001"/>
    <cellStyle name="Note 4 4 2 4 11 3" xfId="27039"/>
    <cellStyle name="Note 4 4 2 4 11 4" xfId="37982"/>
    <cellStyle name="Note 4 4 2 4 11 5" xfId="15029"/>
    <cellStyle name="Note 4 4 2 4 12" xfId="3359"/>
    <cellStyle name="Note 4 4 2 4 12 2" xfId="9300"/>
    <cellStyle name="Note 4 4 2 4 12 2 2" xfId="33127"/>
    <cellStyle name="Note 4 4 2 4 12 2 3" xfId="44166"/>
    <cellStyle name="Note 4 4 2 4 12 2 4" xfId="21213"/>
    <cellStyle name="Note 4 4 2 4 12 3" xfId="27280"/>
    <cellStyle name="Note 4 4 2 4 12 4" xfId="38226"/>
    <cellStyle name="Note 4 4 2 4 12 5" xfId="15273"/>
    <cellStyle name="Note 4 4 2 4 13" xfId="3604"/>
    <cellStyle name="Note 4 4 2 4 13 2" xfId="9513"/>
    <cellStyle name="Note 4 4 2 4 13 2 2" xfId="33340"/>
    <cellStyle name="Note 4 4 2 4 13 2 3" xfId="44379"/>
    <cellStyle name="Note 4 4 2 4 13 2 4" xfId="21426"/>
    <cellStyle name="Note 4 4 2 4 13 3" xfId="27520"/>
    <cellStyle name="Note 4 4 2 4 13 4" xfId="38471"/>
    <cellStyle name="Note 4 4 2 4 13 5" xfId="15518"/>
    <cellStyle name="Note 4 4 2 4 14" xfId="3852"/>
    <cellStyle name="Note 4 4 2 4 14 2" xfId="9727"/>
    <cellStyle name="Note 4 4 2 4 14 2 2" xfId="33554"/>
    <cellStyle name="Note 4 4 2 4 14 2 3" xfId="44593"/>
    <cellStyle name="Note 4 4 2 4 14 2 4" xfId="21640"/>
    <cellStyle name="Note 4 4 2 4 14 3" xfId="27764"/>
    <cellStyle name="Note 4 4 2 4 14 4" xfId="38719"/>
    <cellStyle name="Note 4 4 2 4 14 5" xfId="15766"/>
    <cellStyle name="Note 4 4 2 4 15" xfId="4096"/>
    <cellStyle name="Note 4 4 2 4 15 2" xfId="9938"/>
    <cellStyle name="Note 4 4 2 4 15 2 2" xfId="33765"/>
    <cellStyle name="Note 4 4 2 4 15 2 3" xfId="44804"/>
    <cellStyle name="Note 4 4 2 4 15 2 4" xfId="21851"/>
    <cellStyle name="Note 4 4 2 4 15 3" xfId="28003"/>
    <cellStyle name="Note 4 4 2 4 15 4" xfId="38963"/>
    <cellStyle name="Note 4 4 2 4 15 5" xfId="16010"/>
    <cellStyle name="Note 4 4 2 4 16" xfId="4338"/>
    <cellStyle name="Note 4 4 2 4 16 2" xfId="10148"/>
    <cellStyle name="Note 4 4 2 4 16 2 2" xfId="33975"/>
    <cellStyle name="Note 4 4 2 4 16 2 3" xfId="45014"/>
    <cellStyle name="Note 4 4 2 4 16 2 4" xfId="22061"/>
    <cellStyle name="Note 4 4 2 4 16 3" xfId="28240"/>
    <cellStyle name="Note 4 4 2 4 16 4" xfId="39205"/>
    <cellStyle name="Note 4 4 2 4 16 5" xfId="16252"/>
    <cellStyle name="Note 4 4 2 4 17" xfId="4559"/>
    <cellStyle name="Note 4 4 2 4 17 2" xfId="10335"/>
    <cellStyle name="Note 4 4 2 4 17 2 2" xfId="34162"/>
    <cellStyle name="Note 4 4 2 4 17 2 3" xfId="45201"/>
    <cellStyle name="Note 4 4 2 4 17 2 4" xfId="22248"/>
    <cellStyle name="Note 4 4 2 4 17 3" xfId="28455"/>
    <cellStyle name="Note 4 4 2 4 17 4" xfId="39426"/>
    <cellStyle name="Note 4 4 2 4 17 5" xfId="16473"/>
    <cellStyle name="Note 4 4 2 4 18" xfId="4769"/>
    <cellStyle name="Note 4 4 2 4 18 2" xfId="10518"/>
    <cellStyle name="Note 4 4 2 4 18 2 2" xfId="34345"/>
    <cellStyle name="Note 4 4 2 4 18 2 3" xfId="45384"/>
    <cellStyle name="Note 4 4 2 4 18 2 4" xfId="22431"/>
    <cellStyle name="Note 4 4 2 4 18 3" xfId="28659"/>
    <cellStyle name="Note 4 4 2 4 18 4" xfId="39636"/>
    <cellStyle name="Note 4 4 2 4 18 5" xfId="16683"/>
    <cellStyle name="Note 4 4 2 4 19" xfId="5004"/>
    <cellStyle name="Note 4 4 2 4 19 2" xfId="10723"/>
    <cellStyle name="Note 4 4 2 4 19 2 2" xfId="34550"/>
    <cellStyle name="Note 4 4 2 4 19 2 3" xfId="45589"/>
    <cellStyle name="Note 4 4 2 4 19 2 4" xfId="22636"/>
    <cellStyle name="Note 4 4 2 4 19 3" xfId="28888"/>
    <cellStyle name="Note 4 4 2 4 19 4" xfId="39871"/>
    <cellStyle name="Note 4 4 2 4 19 5" xfId="16918"/>
    <cellStyle name="Note 4 4 2 4 2" xfId="1097"/>
    <cellStyle name="Note 4 4 2 4 2 2" xfId="7350"/>
    <cellStyle name="Note 4 4 2 4 2 2 2" xfId="31177"/>
    <cellStyle name="Note 4 4 2 4 2 2 3" xfId="42216"/>
    <cellStyle name="Note 4 4 2 4 2 2 4" xfId="19263"/>
    <cellStyle name="Note 4 4 2 4 2 3" xfId="25078"/>
    <cellStyle name="Note 4 4 2 4 2 4" xfId="24236"/>
    <cellStyle name="Note 4 4 2 4 2 5" xfId="13011"/>
    <cellStyle name="Note 4 4 2 4 20" xfId="5225"/>
    <cellStyle name="Note 4 4 2 4 20 2" xfId="10910"/>
    <cellStyle name="Note 4 4 2 4 20 2 2" xfId="34737"/>
    <cellStyle name="Note 4 4 2 4 20 2 3" xfId="45776"/>
    <cellStyle name="Note 4 4 2 4 20 2 4" xfId="22823"/>
    <cellStyle name="Note 4 4 2 4 20 3" xfId="29102"/>
    <cellStyle name="Note 4 4 2 4 20 4" xfId="40092"/>
    <cellStyle name="Note 4 4 2 4 20 5" xfId="17139"/>
    <cellStyle name="Note 4 4 2 4 21" xfId="5458"/>
    <cellStyle name="Note 4 4 2 4 21 2" xfId="11113"/>
    <cellStyle name="Note 4 4 2 4 21 2 2" xfId="34940"/>
    <cellStyle name="Note 4 4 2 4 21 2 3" xfId="45979"/>
    <cellStyle name="Note 4 4 2 4 21 2 4" xfId="23026"/>
    <cellStyle name="Note 4 4 2 4 21 3" xfId="29329"/>
    <cellStyle name="Note 4 4 2 4 21 4" xfId="40325"/>
    <cellStyle name="Note 4 4 2 4 21 5" xfId="17372"/>
    <cellStyle name="Note 4 4 2 4 22" xfId="5691"/>
    <cellStyle name="Note 4 4 2 4 22 2" xfId="11314"/>
    <cellStyle name="Note 4 4 2 4 22 2 2" xfId="35141"/>
    <cellStyle name="Note 4 4 2 4 22 2 3" xfId="46180"/>
    <cellStyle name="Note 4 4 2 4 22 2 4" xfId="23227"/>
    <cellStyle name="Note 4 4 2 4 22 3" xfId="29555"/>
    <cellStyle name="Note 4 4 2 4 22 4" xfId="40558"/>
    <cellStyle name="Note 4 4 2 4 22 5" xfId="17605"/>
    <cellStyle name="Note 4 4 2 4 23" xfId="5908"/>
    <cellStyle name="Note 4 4 2 4 23 2" xfId="11498"/>
    <cellStyle name="Note 4 4 2 4 23 2 2" xfId="35325"/>
    <cellStyle name="Note 4 4 2 4 23 2 3" xfId="46364"/>
    <cellStyle name="Note 4 4 2 4 23 2 4" xfId="23411"/>
    <cellStyle name="Note 4 4 2 4 23 3" xfId="29766"/>
    <cellStyle name="Note 4 4 2 4 23 4" xfId="40775"/>
    <cellStyle name="Note 4 4 2 4 23 5" xfId="17822"/>
    <cellStyle name="Note 4 4 2 4 24" xfId="6116"/>
    <cellStyle name="Note 4 4 2 4 24 2" xfId="11679"/>
    <cellStyle name="Note 4 4 2 4 24 2 2" xfId="35506"/>
    <cellStyle name="Note 4 4 2 4 24 2 3" xfId="46545"/>
    <cellStyle name="Note 4 4 2 4 24 2 4" xfId="23592"/>
    <cellStyle name="Note 4 4 2 4 24 3" xfId="29967"/>
    <cellStyle name="Note 4 4 2 4 24 4" xfId="40983"/>
    <cellStyle name="Note 4 4 2 4 24 5" xfId="18030"/>
    <cellStyle name="Note 4 4 2 4 25" xfId="6336"/>
    <cellStyle name="Note 4 4 2 4 25 2" xfId="11871"/>
    <cellStyle name="Note 4 4 2 4 25 2 2" xfId="35698"/>
    <cellStyle name="Note 4 4 2 4 25 2 3" xfId="46737"/>
    <cellStyle name="Note 4 4 2 4 25 2 4" xfId="23784"/>
    <cellStyle name="Note 4 4 2 4 25 3" xfId="30180"/>
    <cellStyle name="Note 4 4 2 4 25 4" xfId="41203"/>
    <cellStyle name="Note 4 4 2 4 25 5" xfId="18250"/>
    <cellStyle name="Note 4 4 2 4 26" xfId="6570"/>
    <cellStyle name="Note 4 4 2 4 26 2" xfId="12072"/>
    <cellStyle name="Note 4 4 2 4 26 2 2" xfId="35899"/>
    <cellStyle name="Note 4 4 2 4 26 2 3" xfId="46938"/>
    <cellStyle name="Note 4 4 2 4 26 2 4" xfId="23985"/>
    <cellStyle name="Note 4 4 2 4 26 3" xfId="30405"/>
    <cellStyle name="Note 4 4 2 4 26 4" xfId="41437"/>
    <cellStyle name="Note 4 4 2 4 26 5" xfId="18484"/>
    <cellStyle name="Note 4 4 2 4 27" xfId="692"/>
    <cellStyle name="Note 4 4 2 4 27 2" xfId="6999"/>
    <cellStyle name="Note 4 4 2 4 27 2 2" xfId="30826"/>
    <cellStyle name="Note 4 4 2 4 27 2 3" xfId="41865"/>
    <cellStyle name="Note 4 4 2 4 27 2 4" xfId="18912"/>
    <cellStyle name="Note 4 4 2 4 27 3" xfId="24683"/>
    <cellStyle name="Note 4 4 2 4 27 4" xfId="28997"/>
    <cellStyle name="Note 4 4 2 4 27 5" xfId="12606"/>
    <cellStyle name="Note 4 4 2 4 28" xfId="24449"/>
    <cellStyle name="Note 4 4 2 4 29" xfId="25576"/>
    <cellStyle name="Note 4 4 2 4 3" xfId="1310"/>
    <cellStyle name="Note 4 4 2 4 3 2" xfId="7535"/>
    <cellStyle name="Note 4 4 2 4 3 2 2" xfId="31362"/>
    <cellStyle name="Note 4 4 2 4 3 2 3" xfId="42401"/>
    <cellStyle name="Note 4 4 2 4 3 2 4" xfId="19448"/>
    <cellStyle name="Note 4 4 2 4 3 3" xfId="25285"/>
    <cellStyle name="Note 4 4 2 4 3 4" xfId="36177"/>
    <cellStyle name="Note 4 4 2 4 3 5" xfId="13224"/>
    <cellStyle name="Note 4 4 2 4 30" xfId="12367"/>
    <cellStyle name="Note 4 4 2 4 4" xfId="1542"/>
    <cellStyle name="Note 4 4 2 4 4 2" xfId="7733"/>
    <cellStyle name="Note 4 4 2 4 4 2 2" xfId="31560"/>
    <cellStyle name="Note 4 4 2 4 4 2 3" xfId="42599"/>
    <cellStyle name="Note 4 4 2 4 4 2 4" xfId="19646"/>
    <cellStyle name="Note 4 4 2 4 4 3" xfId="25509"/>
    <cellStyle name="Note 4 4 2 4 4 4" xfId="36409"/>
    <cellStyle name="Note 4 4 2 4 4 5" xfId="13456"/>
    <cellStyle name="Note 4 4 2 4 5" xfId="1753"/>
    <cellStyle name="Note 4 4 2 4 5 2" xfId="7917"/>
    <cellStyle name="Note 4 4 2 4 5 2 2" xfId="31744"/>
    <cellStyle name="Note 4 4 2 4 5 2 3" xfId="42783"/>
    <cellStyle name="Note 4 4 2 4 5 2 4" xfId="19830"/>
    <cellStyle name="Note 4 4 2 4 5 3" xfId="25713"/>
    <cellStyle name="Note 4 4 2 4 5 4" xfId="36620"/>
    <cellStyle name="Note 4 4 2 4 5 5" xfId="13667"/>
    <cellStyle name="Note 4 4 2 4 6" xfId="1984"/>
    <cellStyle name="Note 4 4 2 4 6 2" xfId="8118"/>
    <cellStyle name="Note 4 4 2 4 6 2 2" xfId="31945"/>
    <cellStyle name="Note 4 4 2 4 6 2 3" xfId="42984"/>
    <cellStyle name="Note 4 4 2 4 6 2 4" xfId="20031"/>
    <cellStyle name="Note 4 4 2 4 6 3" xfId="25937"/>
    <cellStyle name="Note 4 4 2 4 6 4" xfId="36851"/>
    <cellStyle name="Note 4 4 2 4 6 5" xfId="13898"/>
    <cellStyle name="Note 4 4 2 4 7" xfId="2209"/>
    <cellStyle name="Note 4 4 2 4 7 2" xfId="8309"/>
    <cellStyle name="Note 4 4 2 4 7 2 2" xfId="32136"/>
    <cellStyle name="Note 4 4 2 4 7 2 3" xfId="43175"/>
    <cellStyle name="Note 4 4 2 4 7 2 4" xfId="20222"/>
    <cellStyle name="Note 4 4 2 4 7 3" xfId="26155"/>
    <cellStyle name="Note 4 4 2 4 7 4" xfId="37076"/>
    <cellStyle name="Note 4 4 2 4 7 5" xfId="14123"/>
    <cellStyle name="Note 4 4 2 4 8" xfId="2423"/>
    <cellStyle name="Note 4 4 2 4 8 2" xfId="8495"/>
    <cellStyle name="Note 4 4 2 4 8 2 2" xfId="32322"/>
    <cellStyle name="Note 4 4 2 4 8 2 3" xfId="43361"/>
    <cellStyle name="Note 4 4 2 4 8 2 4" xfId="20408"/>
    <cellStyle name="Note 4 4 2 4 8 3" xfId="26363"/>
    <cellStyle name="Note 4 4 2 4 8 4" xfId="37290"/>
    <cellStyle name="Note 4 4 2 4 8 5" xfId="14337"/>
    <cellStyle name="Note 4 4 2 4 9" xfId="2645"/>
    <cellStyle name="Note 4 4 2 4 9 2" xfId="8684"/>
    <cellStyle name="Note 4 4 2 4 9 2 2" xfId="32511"/>
    <cellStyle name="Note 4 4 2 4 9 2 3" xfId="43550"/>
    <cellStyle name="Note 4 4 2 4 9 2 4" xfId="20597"/>
    <cellStyle name="Note 4 4 2 4 9 3" xfId="26580"/>
    <cellStyle name="Note 4 4 2 4 9 4" xfId="37512"/>
    <cellStyle name="Note 4 4 2 4 9 5" xfId="14559"/>
    <cellStyle name="Note 4 4 2 5" xfId="1057"/>
    <cellStyle name="Note 4 4 2 5 2" xfId="7313"/>
    <cellStyle name="Note 4 4 2 5 2 2" xfId="31140"/>
    <cellStyle name="Note 4 4 2 5 2 3" xfId="42179"/>
    <cellStyle name="Note 4 4 2 5 2 4" xfId="19226"/>
    <cellStyle name="Note 4 4 2 5 3" xfId="25038"/>
    <cellStyle name="Note 4 4 2 5 4" xfId="26315"/>
    <cellStyle name="Note 4 4 2 5 5" xfId="12971"/>
    <cellStyle name="Note 4 4 2 6" xfId="1270"/>
    <cellStyle name="Note 4 4 2 6 2" xfId="7498"/>
    <cellStyle name="Note 4 4 2 6 2 2" xfId="31325"/>
    <cellStyle name="Note 4 4 2 6 2 3" xfId="42364"/>
    <cellStyle name="Note 4 4 2 6 2 4" xfId="19411"/>
    <cellStyle name="Note 4 4 2 6 3" xfId="25245"/>
    <cellStyle name="Note 4 4 2 6 4" xfId="36137"/>
    <cellStyle name="Note 4 4 2 6 5" xfId="13184"/>
    <cellStyle name="Note 4 4 2 7" xfId="1502"/>
    <cellStyle name="Note 4 4 2 7 2" xfId="7696"/>
    <cellStyle name="Note 4 4 2 7 2 2" xfId="31523"/>
    <cellStyle name="Note 4 4 2 7 2 3" xfId="42562"/>
    <cellStyle name="Note 4 4 2 7 2 4" xfId="19609"/>
    <cellStyle name="Note 4 4 2 7 3" xfId="25469"/>
    <cellStyle name="Note 4 4 2 7 4" xfId="36369"/>
    <cellStyle name="Note 4 4 2 7 5" xfId="13416"/>
    <cellStyle name="Note 4 4 2 8" xfId="1713"/>
    <cellStyle name="Note 4 4 2 8 2" xfId="7880"/>
    <cellStyle name="Note 4 4 2 8 2 2" xfId="31707"/>
    <cellStyle name="Note 4 4 2 8 2 3" xfId="42746"/>
    <cellStyle name="Note 4 4 2 8 2 4" xfId="19793"/>
    <cellStyle name="Note 4 4 2 8 3" xfId="25673"/>
    <cellStyle name="Note 4 4 2 8 4" xfId="36580"/>
    <cellStyle name="Note 4 4 2 8 5" xfId="13627"/>
    <cellStyle name="Note 4 4 2 9" xfId="1944"/>
    <cellStyle name="Note 4 4 2 9 2" xfId="8081"/>
    <cellStyle name="Note 4 4 2 9 2 2" xfId="31908"/>
    <cellStyle name="Note 4 4 2 9 2 3" xfId="42947"/>
    <cellStyle name="Note 4 4 2 9 2 4" xfId="19994"/>
    <cellStyle name="Note 4 4 2 9 3" xfId="25897"/>
    <cellStyle name="Note 4 4 2 9 4" xfId="36811"/>
    <cellStyle name="Note 4 4 2 9 5" xfId="13858"/>
    <cellStyle name="Note 4 4 20" xfId="6496"/>
    <cellStyle name="Note 4 4 20 2" xfId="12008"/>
    <cellStyle name="Note 4 4 20 2 2" xfId="35835"/>
    <cellStyle name="Note 4 4 20 2 3" xfId="46874"/>
    <cellStyle name="Note 4 4 20 2 4" xfId="23921"/>
    <cellStyle name="Note 4 4 20 3" xfId="30333"/>
    <cellStyle name="Note 4 4 20 4" xfId="41363"/>
    <cellStyle name="Note 4 4 20 5" xfId="18410"/>
    <cellStyle name="Note 4 4 21" xfId="5170"/>
    <cellStyle name="Note 4 4 21 2" xfId="10862"/>
    <cellStyle name="Note 4 4 21 2 2" xfId="34689"/>
    <cellStyle name="Note 4 4 21 2 3" xfId="45728"/>
    <cellStyle name="Note 4 4 21 2 4" xfId="22775"/>
    <cellStyle name="Note 4 4 21 3" xfId="29049"/>
    <cellStyle name="Note 4 4 21 4" xfId="40037"/>
    <cellStyle name="Note 4 4 21 5" xfId="17084"/>
    <cellStyle name="Note 4 4 22" xfId="619"/>
    <cellStyle name="Note 4 4 22 2" xfId="6926"/>
    <cellStyle name="Note 4 4 22 2 2" xfId="30753"/>
    <cellStyle name="Note 4 4 22 2 3" xfId="41792"/>
    <cellStyle name="Note 4 4 22 2 4" xfId="18839"/>
    <cellStyle name="Note 4 4 22 3" xfId="24610"/>
    <cellStyle name="Note 4 4 22 4" xfId="27590"/>
    <cellStyle name="Note 4 4 22 5" xfId="12533"/>
    <cellStyle name="Note 4 4 23" xfId="24366"/>
    <cellStyle name="Note 4 4 24" xfId="29405"/>
    <cellStyle name="Note 4 4 25" xfId="12285"/>
    <cellStyle name="Note 4 4 3" xfId="515"/>
    <cellStyle name="Note 4 4 3 10" xfId="2909"/>
    <cellStyle name="Note 4 4 3 10 2" xfId="8916"/>
    <cellStyle name="Note 4 4 3 10 2 2" xfId="32743"/>
    <cellStyle name="Note 4 4 3 10 2 3" xfId="43782"/>
    <cellStyle name="Note 4 4 3 10 2 4" xfId="20829"/>
    <cellStyle name="Note 4 4 3 10 3" xfId="26836"/>
    <cellStyle name="Note 4 4 3 10 4" xfId="37776"/>
    <cellStyle name="Note 4 4 3 10 5" xfId="14823"/>
    <cellStyle name="Note 4 4 3 11" xfId="3177"/>
    <cellStyle name="Note 4 4 3 11 2" xfId="9145"/>
    <cellStyle name="Note 4 4 3 11 2 2" xfId="32972"/>
    <cellStyle name="Note 4 4 3 11 2 3" xfId="44011"/>
    <cellStyle name="Note 4 4 3 11 2 4" xfId="21058"/>
    <cellStyle name="Note 4 4 3 11 3" xfId="27100"/>
    <cellStyle name="Note 4 4 3 11 4" xfId="38044"/>
    <cellStyle name="Note 4 4 3 11 5" xfId="15091"/>
    <cellStyle name="Note 4 4 3 12" xfId="3421"/>
    <cellStyle name="Note 4 4 3 12 2" xfId="9357"/>
    <cellStyle name="Note 4 4 3 12 2 2" xfId="33184"/>
    <cellStyle name="Note 4 4 3 12 2 3" xfId="44223"/>
    <cellStyle name="Note 4 4 3 12 2 4" xfId="21270"/>
    <cellStyle name="Note 4 4 3 12 3" xfId="27340"/>
    <cellStyle name="Note 4 4 3 12 4" xfId="38288"/>
    <cellStyle name="Note 4 4 3 12 5" xfId="15335"/>
    <cellStyle name="Note 4 4 3 13" xfId="3666"/>
    <cellStyle name="Note 4 4 3 13 2" xfId="9570"/>
    <cellStyle name="Note 4 4 3 13 2 2" xfId="33397"/>
    <cellStyle name="Note 4 4 3 13 2 3" xfId="44436"/>
    <cellStyle name="Note 4 4 3 13 2 4" xfId="21483"/>
    <cellStyle name="Note 4 4 3 13 3" xfId="27580"/>
    <cellStyle name="Note 4 4 3 13 4" xfId="38533"/>
    <cellStyle name="Note 4 4 3 13 5" xfId="15580"/>
    <cellStyle name="Note 4 4 3 14" xfId="3914"/>
    <cellStyle name="Note 4 4 3 14 2" xfId="9784"/>
    <cellStyle name="Note 4 4 3 14 2 2" xfId="33611"/>
    <cellStyle name="Note 4 4 3 14 2 3" xfId="44650"/>
    <cellStyle name="Note 4 4 3 14 2 4" xfId="21697"/>
    <cellStyle name="Note 4 4 3 14 3" xfId="27824"/>
    <cellStyle name="Note 4 4 3 14 4" xfId="38781"/>
    <cellStyle name="Note 4 4 3 14 5" xfId="15828"/>
    <cellStyle name="Note 4 4 3 15" xfId="4158"/>
    <cellStyle name="Note 4 4 3 15 2" xfId="9995"/>
    <cellStyle name="Note 4 4 3 15 2 2" xfId="33822"/>
    <cellStyle name="Note 4 4 3 15 2 3" xfId="44861"/>
    <cellStyle name="Note 4 4 3 15 2 4" xfId="21908"/>
    <cellStyle name="Note 4 4 3 15 3" xfId="28063"/>
    <cellStyle name="Note 4 4 3 15 4" xfId="39025"/>
    <cellStyle name="Note 4 4 3 15 5" xfId="16072"/>
    <cellStyle name="Note 4 4 3 16" xfId="4400"/>
    <cellStyle name="Note 4 4 3 16 2" xfId="10205"/>
    <cellStyle name="Note 4 4 3 16 2 2" xfId="34032"/>
    <cellStyle name="Note 4 4 3 16 2 3" xfId="45071"/>
    <cellStyle name="Note 4 4 3 16 2 4" xfId="22118"/>
    <cellStyle name="Note 4 4 3 16 3" xfId="28300"/>
    <cellStyle name="Note 4 4 3 16 4" xfId="39267"/>
    <cellStyle name="Note 4 4 3 16 5" xfId="16314"/>
    <cellStyle name="Note 4 4 3 17" xfId="4621"/>
    <cellStyle name="Note 4 4 3 17 2" xfId="10392"/>
    <cellStyle name="Note 4 4 3 17 2 2" xfId="34219"/>
    <cellStyle name="Note 4 4 3 17 2 3" xfId="45258"/>
    <cellStyle name="Note 4 4 3 17 2 4" xfId="22305"/>
    <cellStyle name="Note 4 4 3 17 3" xfId="28515"/>
    <cellStyle name="Note 4 4 3 17 4" xfId="39488"/>
    <cellStyle name="Note 4 4 3 17 5" xfId="16535"/>
    <cellStyle name="Note 4 4 3 18" xfId="4831"/>
    <cellStyle name="Note 4 4 3 18 2" xfId="10575"/>
    <cellStyle name="Note 4 4 3 18 2 2" xfId="34402"/>
    <cellStyle name="Note 4 4 3 18 2 3" xfId="45441"/>
    <cellStyle name="Note 4 4 3 18 2 4" xfId="22488"/>
    <cellStyle name="Note 4 4 3 18 3" xfId="28719"/>
    <cellStyle name="Note 4 4 3 18 4" xfId="39698"/>
    <cellStyle name="Note 4 4 3 18 5" xfId="16745"/>
    <cellStyle name="Note 4 4 3 19" xfId="5066"/>
    <cellStyle name="Note 4 4 3 19 2" xfId="10780"/>
    <cellStyle name="Note 4 4 3 19 2 2" xfId="34607"/>
    <cellStyle name="Note 4 4 3 19 2 3" xfId="45646"/>
    <cellStyle name="Note 4 4 3 19 2 4" xfId="22693"/>
    <cellStyle name="Note 4 4 3 19 3" xfId="28948"/>
    <cellStyle name="Note 4 4 3 19 4" xfId="39933"/>
    <cellStyle name="Note 4 4 3 19 5" xfId="16980"/>
    <cellStyle name="Note 4 4 3 2" xfId="1159"/>
    <cellStyle name="Note 4 4 3 2 2" xfId="7407"/>
    <cellStyle name="Note 4 4 3 2 2 2" xfId="31234"/>
    <cellStyle name="Note 4 4 3 2 2 3" xfId="42273"/>
    <cellStyle name="Note 4 4 3 2 2 4" xfId="19320"/>
    <cellStyle name="Note 4 4 3 2 3" xfId="25138"/>
    <cellStyle name="Note 4 4 3 2 4" xfId="24289"/>
    <cellStyle name="Note 4 4 3 2 5" xfId="13073"/>
    <cellStyle name="Note 4 4 3 20" xfId="5287"/>
    <cellStyle name="Note 4 4 3 20 2" xfId="10967"/>
    <cellStyle name="Note 4 4 3 20 2 2" xfId="34794"/>
    <cellStyle name="Note 4 4 3 20 2 3" xfId="45833"/>
    <cellStyle name="Note 4 4 3 20 2 4" xfId="22880"/>
    <cellStyle name="Note 4 4 3 20 3" xfId="29162"/>
    <cellStyle name="Note 4 4 3 20 4" xfId="40154"/>
    <cellStyle name="Note 4 4 3 20 5" xfId="17201"/>
    <cellStyle name="Note 4 4 3 21" xfId="5520"/>
    <cellStyle name="Note 4 4 3 21 2" xfId="11170"/>
    <cellStyle name="Note 4 4 3 21 2 2" xfId="34997"/>
    <cellStyle name="Note 4 4 3 21 2 3" xfId="46036"/>
    <cellStyle name="Note 4 4 3 21 2 4" xfId="23083"/>
    <cellStyle name="Note 4 4 3 21 3" xfId="29389"/>
    <cellStyle name="Note 4 4 3 21 4" xfId="40387"/>
    <cellStyle name="Note 4 4 3 21 5" xfId="17434"/>
    <cellStyle name="Note 4 4 3 22" xfId="5753"/>
    <cellStyle name="Note 4 4 3 22 2" xfId="11371"/>
    <cellStyle name="Note 4 4 3 22 2 2" xfId="35198"/>
    <cellStyle name="Note 4 4 3 22 2 3" xfId="46237"/>
    <cellStyle name="Note 4 4 3 22 2 4" xfId="23284"/>
    <cellStyle name="Note 4 4 3 22 3" xfId="29615"/>
    <cellStyle name="Note 4 4 3 22 4" xfId="40620"/>
    <cellStyle name="Note 4 4 3 22 5" xfId="17667"/>
    <cellStyle name="Note 4 4 3 23" xfId="5970"/>
    <cellStyle name="Note 4 4 3 23 2" xfId="11555"/>
    <cellStyle name="Note 4 4 3 23 2 2" xfId="35382"/>
    <cellStyle name="Note 4 4 3 23 2 3" xfId="46421"/>
    <cellStyle name="Note 4 4 3 23 2 4" xfId="23468"/>
    <cellStyle name="Note 4 4 3 23 3" xfId="29826"/>
    <cellStyle name="Note 4 4 3 23 4" xfId="40837"/>
    <cellStyle name="Note 4 4 3 23 5" xfId="17884"/>
    <cellStyle name="Note 4 4 3 24" xfId="6178"/>
    <cellStyle name="Note 4 4 3 24 2" xfId="11736"/>
    <cellStyle name="Note 4 4 3 24 2 2" xfId="35563"/>
    <cellStyle name="Note 4 4 3 24 2 3" xfId="46602"/>
    <cellStyle name="Note 4 4 3 24 2 4" xfId="23649"/>
    <cellStyle name="Note 4 4 3 24 3" xfId="30027"/>
    <cellStyle name="Note 4 4 3 24 4" xfId="41045"/>
    <cellStyle name="Note 4 4 3 24 5" xfId="18092"/>
    <cellStyle name="Note 4 4 3 25" xfId="6398"/>
    <cellStyle name="Note 4 4 3 25 2" xfId="11928"/>
    <cellStyle name="Note 4 4 3 25 2 2" xfId="35755"/>
    <cellStyle name="Note 4 4 3 25 2 3" xfId="46794"/>
    <cellStyle name="Note 4 4 3 25 2 4" xfId="23841"/>
    <cellStyle name="Note 4 4 3 25 3" xfId="30240"/>
    <cellStyle name="Note 4 4 3 25 4" xfId="41265"/>
    <cellStyle name="Note 4 4 3 25 5" xfId="18312"/>
    <cellStyle name="Note 4 4 3 26" xfId="6624"/>
    <cellStyle name="Note 4 4 3 26 2" xfId="12121"/>
    <cellStyle name="Note 4 4 3 26 2 2" xfId="35948"/>
    <cellStyle name="Note 4 4 3 26 2 3" xfId="46987"/>
    <cellStyle name="Note 4 4 3 26 2 4" xfId="24034"/>
    <cellStyle name="Note 4 4 3 26 3" xfId="30457"/>
    <cellStyle name="Note 4 4 3 26 4" xfId="41491"/>
    <cellStyle name="Note 4 4 3 26 5" xfId="18538"/>
    <cellStyle name="Note 4 4 3 27" xfId="749"/>
    <cellStyle name="Note 4 4 3 27 2" xfId="7056"/>
    <cellStyle name="Note 4 4 3 27 2 2" xfId="30883"/>
    <cellStyle name="Note 4 4 3 27 2 3" xfId="41922"/>
    <cellStyle name="Note 4 4 3 27 2 4" xfId="18969"/>
    <cellStyle name="Note 4 4 3 27 3" xfId="24740"/>
    <cellStyle name="Note 4 4 3 27 4" xfId="28039"/>
    <cellStyle name="Note 4 4 3 27 5" xfId="12663"/>
    <cellStyle name="Note 4 4 3 28" xfId="6839"/>
    <cellStyle name="Note 4 4 3 28 2" xfId="30666"/>
    <cellStyle name="Note 4 4 3 28 3" xfId="41705"/>
    <cellStyle name="Note 4 4 3 28 4" xfId="18752"/>
    <cellStyle name="Note 4 4 3 29" xfId="24509"/>
    <cellStyle name="Note 4 4 3 3" xfId="1372"/>
    <cellStyle name="Note 4 4 3 3 2" xfId="7592"/>
    <cellStyle name="Note 4 4 3 3 2 2" xfId="31419"/>
    <cellStyle name="Note 4 4 3 3 2 3" xfId="42458"/>
    <cellStyle name="Note 4 4 3 3 2 4" xfId="19505"/>
    <cellStyle name="Note 4 4 3 3 3" xfId="25345"/>
    <cellStyle name="Note 4 4 3 3 4" xfId="36239"/>
    <cellStyle name="Note 4 4 3 3 5" xfId="13286"/>
    <cellStyle name="Note 4 4 3 30" xfId="27103"/>
    <cellStyle name="Note 4 4 3 31" xfId="12429"/>
    <cellStyle name="Note 4 4 3 4" xfId="1604"/>
    <cellStyle name="Note 4 4 3 4 2" xfId="7790"/>
    <cellStyle name="Note 4 4 3 4 2 2" xfId="31617"/>
    <cellStyle name="Note 4 4 3 4 2 3" xfId="42656"/>
    <cellStyle name="Note 4 4 3 4 2 4" xfId="19703"/>
    <cellStyle name="Note 4 4 3 4 3" xfId="25569"/>
    <cellStyle name="Note 4 4 3 4 4" xfId="36471"/>
    <cellStyle name="Note 4 4 3 4 5" xfId="13518"/>
    <cellStyle name="Note 4 4 3 5" xfId="1815"/>
    <cellStyle name="Note 4 4 3 5 2" xfId="7974"/>
    <cellStyle name="Note 4 4 3 5 2 2" xfId="31801"/>
    <cellStyle name="Note 4 4 3 5 2 3" xfId="42840"/>
    <cellStyle name="Note 4 4 3 5 2 4" xfId="19887"/>
    <cellStyle name="Note 4 4 3 5 3" xfId="25773"/>
    <cellStyle name="Note 4 4 3 5 4" xfId="36682"/>
    <cellStyle name="Note 4 4 3 5 5" xfId="13729"/>
    <cellStyle name="Note 4 4 3 6" xfId="2046"/>
    <cellStyle name="Note 4 4 3 6 2" xfId="8175"/>
    <cellStyle name="Note 4 4 3 6 2 2" xfId="32002"/>
    <cellStyle name="Note 4 4 3 6 2 3" xfId="43041"/>
    <cellStyle name="Note 4 4 3 6 2 4" xfId="20088"/>
    <cellStyle name="Note 4 4 3 6 3" xfId="25998"/>
    <cellStyle name="Note 4 4 3 6 4" xfId="36913"/>
    <cellStyle name="Note 4 4 3 6 5" xfId="13960"/>
    <cellStyle name="Note 4 4 3 7" xfId="2271"/>
    <cellStyle name="Note 4 4 3 7 2" xfId="8366"/>
    <cellStyle name="Note 4 4 3 7 2 2" xfId="32193"/>
    <cellStyle name="Note 4 4 3 7 2 3" xfId="43232"/>
    <cellStyle name="Note 4 4 3 7 2 4" xfId="20279"/>
    <cellStyle name="Note 4 4 3 7 3" xfId="26215"/>
    <cellStyle name="Note 4 4 3 7 4" xfId="37138"/>
    <cellStyle name="Note 4 4 3 7 5" xfId="14185"/>
    <cellStyle name="Note 4 4 3 8" xfId="2485"/>
    <cellStyle name="Note 4 4 3 8 2" xfId="8552"/>
    <cellStyle name="Note 4 4 3 8 2 2" xfId="32379"/>
    <cellStyle name="Note 4 4 3 8 2 3" xfId="43418"/>
    <cellStyle name="Note 4 4 3 8 2 4" xfId="20465"/>
    <cellStyle name="Note 4 4 3 8 3" xfId="26424"/>
    <cellStyle name="Note 4 4 3 8 4" xfId="37352"/>
    <cellStyle name="Note 4 4 3 8 5" xfId="14399"/>
    <cellStyle name="Note 4 4 3 9" xfId="2703"/>
    <cellStyle name="Note 4 4 3 9 2" xfId="8736"/>
    <cellStyle name="Note 4 4 3 9 2 2" xfId="32563"/>
    <cellStyle name="Note 4 4 3 9 2 3" xfId="43602"/>
    <cellStyle name="Note 4 4 3 9 2 4" xfId="20649"/>
    <cellStyle name="Note 4 4 3 9 3" xfId="26636"/>
    <cellStyle name="Note 4 4 3 9 4" xfId="37570"/>
    <cellStyle name="Note 4 4 3 9 5" xfId="14617"/>
    <cellStyle name="Note 4 4 4" xfId="984"/>
    <cellStyle name="Note 4 4 4 2" xfId="7262"/>
    <cellStyle name="Note 4 4 4 2 2" xfId="31089"/>
    <cellStyle name="Note 4 4 4 2 3" xfId="42128"/>
    <cellStyle name="Note 4 4 4 2 4" xfId="19175"/>
    <cellStyle name="Note 4 4 4 3" xfId="24969"/>
    <cellStyle name="Note 4 4 4 4" xfId="29244"/>
    <cellStyle name="Note 4 4 4 5" xfId="12898"/>
    <cellStyle name="Note 4 4 5" xfId="950"/>
    <cellStyle name="Note 4 4 5 2" xfId="7234"/>
    <cellStyle name="Note 4 4 5 2 2" xfId="31061"/>
    <cellStyle name="Note 4 4 5 2 3" xfId="42100"/>
    <cellStyle name="Note 4 4 5 2 4" xfId="19147"/>
    <cellStyle name="Note 4 4 5 3" xfId="24936"/>
    <cellStyle name="Note 4 4 5 4" xfId="27348"/>
    <cellStyle name="Note 4 4 5 5" xfId="12864"/>
    <cellStyle name="Note 4 4 6" xfId="1049"/>
    <cellStyle name="Note 4 4 6 2" xfId="7306"/>
    <cellStyle name="Note 4 4 6 2 2" xfId="31133"/>
    <cellStyle name="Note 4 4 6 2 3" xfId="42172"/>
    <cellStyle name="Note 4 4 6 2 4" xfId="19219"/>
    <cellStyle name="Note 4 4 6 3" xfId="25031"/>
    <cellStyle name="Note 4 4 6 4" xfId="26979"/>
    <cellStyle name="Note 4 4 6 5" xfId="12963"/>
    <cellStyle name="Note 4 4 7" xfId="864"/>
    <cellStyle name="Note 4 4 7 2" xfId="7165"/>
    <cellStyle name="Note 4 4 7 2 2" xfId="30992"/>
    <cellStyle name="Note 4 4 7 2 3" xfId="42031"/>
    <cellStyle name="Note 4 4 7 2 4" xfId="19078"/>
    <cellStyle name="Note 4 4 7 3" xfId="24854"/>
    <cellStyle name="Note 4 4 7 4" xfId="28206"/>
    <cellStyle name="Note 4 4 7 5" xfId="12778"/>
    <cellStyle name="Note 4 4 8" xfId="904"/>
    <cellStyle name="Note 4 4 8 2" xfId="7200"/>
    <cellStyle name="Note 4 4 8 2 2" xfId="31027"/>
    <cellStyle name="Note 4 4 8 2 3" xfId="42066"/>
    <cellStyle name="Note 4 4 8 2 4" xfId="19113"/>
    <cellStyle name="Note 4 4 8 3" xfId="24893"/>
    <cellStyle name="Note 4 4 8 4" xfId="25766"/>
    <cellStyle name="Note 4 4 8 5" xfId="12818"/>
    <cellStyle name="Note 4 4 9" xfId="3032"/>
    <cellStyle name="Note 4 4 9 2" xfId="9015"/>
    <cellStyle name="Note 4 4 9 2 2" xfId="32842"/>
    <cellStyle name="Note 4 4 9 2 3" xfId="43881"/>
    <cellStyle name="Note 4 4 9 2 4" xfId="20928"/>
    <cellStyle name="Note 4 4 9 3" xfId="26956"/>
    <cellStyle name="Note 4 4 9 4" xfId="37899"/>
    <cellStyle name="Note 4 4 9 5" xfId="14946"/>
    <cellStyle name="Note 4 5" xfId="372"/>
    <cellStyle name="Note 4 5 10" xfId="3278"/>
    <cellStyle name="Note 4 5 10 2" xfId="9227"/>
    <cellStyle name="Note 4 5 10 2 2" xfId="33054"/>
    <cellStyle name="Note 4 5 10 2 3" xfId="44093"/>
    <cellStyle name="Note 4 5 10 2 4" xfId="21140"/>
    <cellStyle name="Note 4 5 10 3" xfId="27199"/>
    <cellStyle name="Note 4 5 10 4" xfId="38145"/>
    <cellStyle name="Note 4 5 10 5" xfId="15192"/>
    <cellStyle name="Note 4 5 11" xfId="3525"/>
    <cellStyle name="Note 4 5 11 2" xfId="9442"/>
    <cellStyle name="Note 4 5 11 2 2" xfId="33269"/>
    <cellStyle name="Note 4 5 11 2 3" xfId="44308"/>
    <cellStyle name="Note 4 5 11 2 4" xfId="21355"/>
    <cellStyle name="Note 4 5 11 3" xfId="27441"/>
    <cellStyle name="Note 4 5 11 4" xfId="38392"/>
    <cellStyle name="Note 4 5 11 5" xfId="15439"/>
    <cellStyle name="Note 4 5 12" xfId="3772"/>
    <cellStyle name="Note 4 5 12 2" xfId="9656"/>
    <cellStyle name="Note 4 5 12 2 2" xfId="33483"/>
    <cellStyle name="Note 4 5 12 2 3" xfId="44522"/>
    <cellStyle name="Note 4 5 12 2 4" xfId="21569"/>
    <cellStyle name="Note 4 5 12 3" xfId="27684"/>
    <cellStyle name="Note 4 5 12 4" xfId="38639"/>
    <cellStyle name="Note 4 5 12 5" xfId="15686"/>
    <cellStyle name="Note 4 5 13" xfId="4016"/>
    <cellStyle name="Note 4 5 13 2" xfId="9867"/>
    <cellStyle name="Note 4 5 13 2 2" xfId="33694"/>
    <cellStyle name="Note 4 5 13 2 3" xfId="44733"/>
    <cellStyle name="Note 4 5 13 2 4" xfId="21780"/>
    <cellStyle name="Note 4 5 13 3" xfId="27923"/>
    <cellStyle name="Note 4 5 13 4" xfId="38883"/>
    <cellStyle name="Note 4 5 13 5" xfId="15930"/>
    <cellStyle name="Note 4 5 14" xfId="4259"/>
    <cellStyle name="Note 4 5 14 2" xfId="10077"/>
    <cellStyle name="Note 4 5 14 2 2" xfId="33904"/>
    <cellStyle name="Note 4 5 14 2 3" xfId="44943"/>
    <cellStyle name="Note 4 5 14 2 4" xfId="21990"/>
    <cellStyle name="Note 4 5 14 3" xfId="28161"/>
    <cellStyle name="Note 4 5 14 4" xfId="39126"/>
    <cellStyle name="Note 4 5 14 5" xfId="16173"/>
    <cellStyle name="Note 4 5 15" xfId="845"/>
    <cellStyle name="Note 4 5 15 2" xfId="7151"/>
    <cellStyle name="Note 4 5 15 2 2" xfId="30978"/>
    <cellStyle name="Note 4 5 15 2 3" xfId="42017"/>
    <cellStyle name="Note 4 5 15 2 4" xfId="19064"/>
    <cellStyle name="Note 4 5 15 3" xfId="24836"/>
    <cellStyle name="Note 4 5 15 4" xfId="30262"/>
    <cellStyle name="Note 4 5 15 5" xfId="12759"/>
    <cellStyle name="Note 4 5 16" xfId="3016"/>
    <cellStyle name="Note 4 5 16 2" xfId="9004"/>
    <cellStyle name="Note 4 5 16 2 2" xfId="32831"/>
    <cellStyle name="Note 4 5 16 2 3" xfId="43870"/>
    <cellStyle name="Note 4 5 16 2 4" xfId="20917"/>
    <cellStyle name="Note 4 5 16 3" xfId="26940"/>
    <cellStyle name="Note 4 5 16 4" xfId="37883"/>
    <cellStyle name="Note 4 5 16 5" xfId="14930"/>
    <cellStyle name="Note 4 5 17" xfId="1011"/>
    <cellStyle name="Note 4 5 17 2" xfId="7280"/>
    <cellStyle name="Note 4 5 17 2 2" xfId="31107"/>
    <cellStyle name="Note 4 5 17 2 3" xfId="42146"/>
    <cellStyle name="Note 4 5 17 2 4" xfId="19193"/>
    <cellStyle name="Note 4 5 17 3" xfId="24994"/>
    <cellStyle name="Note 4 5 17 4" xfId="25810"/>
    <cellStyle name="Note 4 5 17 5" xfId="12925"/>
    <cellStyle name="Note 4 5 18" xfId="5621"/>
    <cellStyle name="Note 4 5 18 2" xfId="11252"/>
    <cellStyle name="Note 4 5 18 2 2" xfId="35079"/>
    <cellStyle name="Note 4 5 18 2 3" xfId="46118"/>
    <cellStyle name="Note 4 5 18 2 4" xfId="23165"/>
    <cellStyle name="Note 4 5 18 3" xfId="29486"/>
    <cellStyle name="Note 4 5 18 4" xfId="40488"/>
    <cellStyle name="Note 4 5 18 5" xfId="17535"/>
    <cellStyle name="Note 4 5 19" xfId="970"/>
    <cellStyle name="Note 4 5 19 2" xfId="7250"/>
    <cellStyle name="Note 4 5 19 2 2" xfId="31077"/>
    <cellStyle name="Note 4 5 19 2 3" xfId="42116"/>
    <cellStyle name="Note 4 5 19 2 4" xfId="19163"/>
    <cellStyle name="Note 4 5 19 3" xfId="24955"/>
    <cellStyle name="Note 4 5 19 4" xfId="30625"/>
    <cellStyle name="Note 4 5 19 5" xfId="12884"/>
    <cellStyle name="Note 4 5 2" xfId="415"/>
    <cellStyle name="Note 4 5 2 10" xfId="2171"/>
    <cellStyle name="Note 4 5 2 10 2" xfId="8274"/>
    <cellStyle name="Note 4 5 2 10 2 2" xfId="32101"/>
    <cellStyle name="Note 4 5 2 10 2 3" xfId="43140"/>
    <cellStyle name="Note 4 5 2 10 2 4" xfId="20187"/>
    <cellStyle name="Note 4 5 2 10 3" xfId="26117"/>
    <cellStyle name="Note 4 5 2 10 4" xfId="37038"/>
    <cellStyle name="Note 4 5 2 10 5" xfId="14085"/>
    <cellStyle name="Note 4 5 2 11" xfId="2385"/>
    <cellStyle name="Note 4 5 2 11 2" xfId="8460"/>
    <cellStyle name="Note 4 5 2 11 2 2" xfId="32287"/>
    <cellStyle name="Note 4 5 2 11 2 3" xfId="43326"/>
    <cellStyle name="Note 4 5 2 11 2 4" xfId="20373"/>
    <cellStyle name="Note 4 5 2 11 3" xfId="26325"/>
    <cellStyle name="Note 4 5 2 11 4" xfId="37252"/>
    <cellStyle name="Note 4 5 2 11 5" xfId="14299"/>
    <cellStyle name="Note 4 5 2 12" xfId="2608"/>
    <cellStyle name="Note 4 5 2 12 2" xfId="8650"/>
    <cellStyle name="Note 4 5 2 12 2 2" xfId="32477"/>
    <cellStyle name="Note 4 5 2 12 2 3" xfId="43516"/>
    <cellStyle name="Note 4 5 2 12 2 4" xfId="20563"/>
    <cellStyle name="Note 4 5 2 12 3" xfId="26543"/>
    <cellStyle name="Note 4 5 2 12 4" xfId="37475"/>
    <cellStyle name="Note 4 5 2 12 5" xfId="14522"/>
    <cellStyle name="Note 4 5 2 13" xfId="2809"/>
    <cellStyle name="Note 4 5 2 13 2" xfId="8824"/>
    <cellStyle name="Note 4 5 2 13 2 2" xfId="32651"/>
    <cellStyle name="Note 4 5 2 13 2 3" xfId="43690"/>
    <cellStyle name="Note 4 5 2 13 2 4" xfId="20737"/>
    <cellStyle name="Note 4 5 2 13 3" xfId="26738"/>
    <cellStyle name="Note 4 5 2 13 4" xfId="37676"/>
    <cellStyle name="Note 4 5 2 13 5" xfId="14723"/>
    <cellStyle name="Note 4 5 2 14" xfId="3077"/>
    <cellStyle name="Note 4 5 2 14 2" xfId="9053"/>
    <cellStyle name="Note 4 5 2 14 2 2" xfId="32880"/>
    <cellStyle name="Note 4 5 2 14 2 3" xfId="43919"/>
    <cellStyle name="Note 4 5 2 14 2 4" xfId="20966"/>
    <cellStyle name="Note 4 5 2 14 3" xfId="27001"/>
    <cellStyle name="Note 4 5 2 14 4" xfId="37944"/>
    <cellStyle name="Note 4 5 2 14 5" xfId="14991"/>
    <cellStyle name="Note 4 5 2 15" xfId="3321"/>
    <cellStyle name="Note 4 5 2 15 2" xfId="9265"/>
    <cellStyle name="Note 4 5 2 15 2 2" xfId="33092"/>
    <cellStyle name="Note 4 5 2 15 2 3" xfId="44131"/>
    <cellStyle name="Note 4 5 2 15 2 4" xfId="21178"/>
    <cellStyle name="Note 4 5 2 15 3" xfId="27242"/>
    <cellStyle name="Note 4 5 2 15 4" xfId="38188"/>
    <cellStyle name="Note 4 5 2 15 5" xfId="15235"/>
    <cellStyle name="Note 4 5 2 16" xfId="3566"/>
    <cellStyle name="Note 4 5 2 16 2" xfId="9478"/>
    <cellStyle name="Note 4 5 2 16 2 2" xfId="33305"/>
    <cellStyle name="Note 4 5 2 16 2 3" xfId="44344"/>
    <cellStyle name="Note 4 5 2 16 2 4" xfId="21391"/>
    <cellStyle name="Note 4 5 2 16 3" xfId="27482"/>
    <cellStyle name="Note 4 5 2 16 4" xfId="38433"/>
    <cellStyle name="Note 4 5 2 16 5" xfId="15480"/>
    <cellStyle name="Note 4 5 2 17" xfId="3814"/>
    <cellStyle name="Note 4 5 2 17 2" xfId="9692"/>
    <cellStyle name="Note 4 5 2 17 2 2" xfId="33519"/>
    <cellStyle name="Note 4 5 2 17 2 3" xfId="44558"/>
    <cellStyle name="Note 4 5 2 17 2 4" xfId="21605"/>
    <cellStyle name="Note 4 5 2 17 3" xfId="27726"/>
    <cellStyle name="Note 4 5 2 17 4" xfId="38681"/>
    <cellStyle name="Note 4 5 2 17 5" xfId="15728"/>
    <cellStyle name="Note 4 5 2 18" xfId="4058"/>
    <cellStyle name="Note 4 5 2 18 2" xfId="9903"/>
    <cellStyle name="Note 4 5 2 18 2 2" xfId="33730"/>
    <cellStyle name="Note 4 5 2 18 2 3" xfId="44769"/>
    <cellStyle name="Note 4 5 2 18 2 4" xfId="21816"/>
    <cellStyle name="Note 4 5 2 18 3" xfId="27965"/>
    <cellStyle name="Note 4 5 2 18 4" xfId="38925"/>
    <cellStyle name="Note 4 5 2 18 5" xfId="15972"/>
    <cellStyle name="Note 4 5 2 19" xfId="4300"/>
    <cellStyle name="Note 4 5 2 19 2" xfId="10113"/>
    <cellStyle name="Note 4 5 2 19 2 2" xfId="33940"/>
    <cellStyle name="Note 4 5 2 19 2 3" xfId="44979"/>
    <cellStyle name="Note 4 5 2 19 2 4" xfId="22026"/>
    <cellStyle name="Note 4 5 2 19 3" xfId="28202"/>
    <cellStyle name="Note 4 5 2 19 4" xfId="39167"/>
    <cellStyle name="Note 4 5 2 19 5" xfId="16214"/>
    <cellStyle name="Note 4 5 2 2" xfId="536"/>
    <cellStyle name="Note 4 5 2 2 10" xfId="2930"/>
    <cellStyle name="Note 4 5 2 2 10 2" xfId="8928"/>
    <cellStyle name="Note 4 5 2 2 10 2 2" xfId="32755"/>
    <cellStyle name="Note 4 5 2 2 10 2 3" xfId="43794"/>
    <cellStyle name="Note 4 5 2 2 10 2 4" xfId="20841"/>
    <cellStyle name="Note 4 5 2 2 10 3" xfId="26855"/>
    <cellStyle name="Note 4 5 2 2 10 4" xfId="37797"/>
    <cellStyle name="Note 4 5 2 2 10 5" xfId="14844"/>
    <cellStyle name="Note 4 5 2 2 11" xfId="3198"/>
    <cellStyle name="Note 4 5 2 2 11 2" xfId="9157"/>
    <cellStyle name="Note 4 5 2 2 11 2 2" xfId="32984"/>
    <cellStyle name="Note 4 5 2 2 11 2 3" xfId="44023"/>
    <cellStyle name="Note 4 5 2 2 11 2 4" xfId="21070"/>
    <cellStyle name="Note 4 5 2 2 11 3" xfId="27120"/>
    <cellStyle name="Note 4 5 2 2 11 4" xfId="38065"/>
    <cellStyle name="Note 4 5 2 2 11 5" xfId="15112"/>
    <cellStyle name="Note 4 5 2 2 12" xfId="3442"/>
    <cellStyle name="Note 4 5 2 2 12 2" xfId="9369"/>
    <cellStyle name="Note 4 5 2 2 12 2 2" xfId="33196"/>
    <cellStyle name="Note 4 5 2 2 12 2 3" xfId="44235"/>
    <cellStyle name="Note 4 5 2 2 12 2 4" xfId="21282"/>
    <cellStyle name="Note 4 5 2 2 12 3" xfId="27359"/>
    <cellStyle name="Note 4 5 2 2 12 4" xfId="38309"/>
    <cellStyle name="Note 4 5 2 2 12 5" xfId="15356"/>
    <cellStyle name="Note 4 5 2 2 13" xfId="3687"/>
    <cellStyle name="Note 4 5 2 2 13 2" xfId="9582"/>
    <cellStyle name="Note 4 5 2 2 13 2 2" xfId="33409"/>
    <cellStyle name="Note 4 5 2 2 13 2 3" xfId="44448"/>
    <cellStyle name="Note 4 5 2 2 13 2 4" xfId="21495"/>
    <cellStyle name="Note 4 5 2 2 13 3" xfId="27600"/>
    <cellStyle name="Note 4 5 2 2 13 4" xfId="38554"/>
    <cellStyle name="Note 4 5 2 2 13 5" xfId="15601"/>
    <cellStyle name="Note 4 5 2 2 14" xfId="3935"/>
    <cellStyle name="Note 4 5 2 2 14 2" xfId="9796"/>
    <cellStyle name="Note 4 5 2 2 14 2 2" xfId="33623"/>
    <cellStyle name="Note 4 5 2 2 14 2 3" xfId="44662"/>
    <cellStyle name="Note 4 5 2 2 14 2 4" xfId="21709"/>
    <cellStyle name="Note 4 5 2 2 14 3" xfId="27843"/>
    <cellStyle name="Note 4 5 2 2 14 4" xfId="38802"/>
    <cellStyle name="Note 4 5 2 2 14 5" xfId="15849"/>
    <cellStyle name="Note 4 5 2 2 15" xfId="4179"/>
    <cellStyle name="Note 4 5 2 2 15 2" xfId="10007"/>
    <cellStyle name="Note 4 5 2 2 15 2 2" xfId="33834"/>
    <cellStyle name="Note 4 5 2 2 15 2 3" xfId="44873"/>
    <cellStyle name="Note 4 5 2 2 15 2 4" xfId="21920"/>
    <cellStyle name="Note 4 5 2 2 15 3" xfId="28082"/>
    <cellStyle name="Note 4 5 2 2 15 4" xfId="39046"/>
    <cellStyle name="Note 4 5 2 2 15 5" xfId="16093"/>
    <cellStyle name="Note 4 5 2 2 16" xfId="4421"/>
    <cellStyle name="Note 4 5 2 2 16 2" xfId="10217"/>
    <cellStyle name="Note 4 5 2 2 16 2 2" xfId="34044"/>
    <cellStyle name="Note 4 5 2 2 16 2 3" xfId="45083"/>
    <cellStyle name="Note 4 5 2 2 16 2 4" xfId="22130"/>
    <cellStyle name="Note 4 5 2 2 16 3" xfId="28319"/>
    <cellStyle name="Note 4 5 2 2 16 4" xfId="39288"/>
    <cellStyle name="Note 4 5 2 2 16 5" xfId="16335"/>
    <cellStyle name="Note 4 5 2 2 17" xfId="4642"/>
    <cellStyle name="Note 4 5 2 2 17 2" xfId="10404"/>
    <cellStyle name="Note 4 5 2 2 17 2 2" xfId="34231"/>
    <cellStyle name="Note 4 5 2 2 17 2 3" xfId="45270"/>
    <cellStyle name="Note 4 5 2 2 17 2 4" xfId="22317"/>
    <cellStyle name="Note 4 5 2 2 17 3" xfId="28534"/>
    <cellStyle name="Note 4 5 2 2 17 4" xfId="39509"/>
    <cellStyle name="Note 4 5 2 2 17 5" xfId="16556"/>
    <cellStyle name="Note 4 5 2 2 18" xfId="4852"/>
    <cellStyle name="Note 4 5 2 2 18 2" xfId="10587"/>
    <cellStyle name="Note 4 5 2 2 18 2 2" xfId="34414"/>
    <cellStyle name="Note 4 5 2 2 18 2 3" xfId="45453"/>
    <cellStyle name="Note 4 5 2 2 18 2 4" xfId="22500"/>
    <cellStyle name="Note 4 5 2 2 18 3" xfId="28738"/>
    <cellStyle name="Note 4 5 2 2 18 4" xfId="39719"/>
    <cellStyle name="Note 4 5 2 2 18 5" xfId="16766"/>
    <cellStyle name="Note 4 5 2 2 19" xfId="5087"/>
    <cellStyle name="Note 4 5 2 2 19 2" xfId="10792"/>
    <cellStyle name="Note 4 5 2 2 19 2 2" xfId="34619"/>
    <cellStyle name="Note 4 5 2 2 19 2 3" xfId="45658"/>
    <cellStyle name="Note 4 5 2 2 19 2 4" xfId="22705"/>
    <cellStyle name="Note 4 5 2 2 19 3" xfId="28968"/>
    <cellStyle name="Note 4 5 2 2 19 4" xfId="39954"/>
    <cellStyle name="Note 4 5 2 2 19 5" xfId="17001"/>
    <cellStyle name="Note 4 5 2 2 2" xfId="1180"/>
    <cellStyle name="Note 4 5 2 2 2 2" xfId="7419"/>
    <cellStyle name="Note 4 5 2 2 2 2 2" xfId="31246"/>
    <cellStyle name="Note 4 5 2 2 2 2 3" xfId="42285"/>
    <cellStyle name="Note 4 5 2 2 2 2 4" xfId="19332"/>
    <cellStyle name="Note 4 5 2 2 2 3" xfId="25157"/>
    <cellStyle name="Note 4 5 2 2 2 4" xfId="24338"/>
    <cellStyle name="Note 4 5 2 2 2 5" xfId="13094"/>
    <cellStyle name="Note 4 5 2 2 20" xfId="5308"/>
    <cellStyle name="Note 4 5 2 2 20 2" xfId="10979"/>
    <cellStyle name="Note 4 5 2 2 20 2 2" xfId="34806"/>
    <cellStyle name="Note 4 5 2 2 20 2 3" xfId="45845"/>
    <cellStyle name="Note 4 5 2 2 20 2 4" xfId="22892"/>
    <cellStyle name="Note 4 5 2 2 20 3" xfId="29181"/>
    <cellStyle name="Note 4 5 2 2 20 4" xfId="40175"/>
    <cellStyle name="Note 4 5 2 2 20 5" xfId="17222"/>
    <cellStyle name="Note 4 5 2 2 21" xfId="5541"/>
    <cellStyle name="Note 4 5 2 2 21 2" xfId="11182"/>
    <cellStyle name="Note 4 5 2 2 21 2 2" xfId="35009"/>
    <cellStyle name="Note 4 5 2 2 21 2 3" xfId="46048"/>
    <cellStyle name="Note 4 5 2 2 21 2 4" xfId="23095"/>
    <cellStyle name="Note 4 5 2 2 21 3" xfId="29408"/>
    <cellStyle name="Note 4 5 2 2 21 4" xfId="40408"/>
    <cellStyle name="Note 4 5 2 2 21 5" xfId="17455"/>
    <cellStyle name="Note 4 5 2 2 22" xfId="5774"/>
    <cellStyle name="Note 4 5 2 2 22 2" xfId="11383"/>
    <cellStyle name="Note 4 5 2 2 22 2 2" xfId="35210"/>
    <cellStyle name="Note 4 5 2 2 22 2 3" xfId="46249"/>
    <cellStyle name="Note 4 5 2 2 22 2 4" xfId="23296"/>
    <cellStyle name="Note 4 5 2 2 22 3" xfId="29634"/>
    <cellStyle name="Note 4 5 2 2 22 4" xfId="40641"/>
    <cellStyle name="Note 4 5 2 2 22 5" xfId="17688"/>
    <cellStyle name="Note 4 5 2 2 23" xfId="5991"/>
    <cellStyle name="Note 4 5 2 2 23 2" xfId="11567"/>
    <cellStyle name="Note 4 5 2 2 23 2 2" xfId="35394"/>
    <cellStyle name="Note 4 5 2 2 23 2 3" xfId="46433"/>
    <cellStyle name="Note 4 5 2 2 23 2 4" xfId="23480"/>
    <cellStyle name="Note 4 5 2 2 23 3" xfId="29844"/>
    <cellStyle name="Note 4 5 2 2 23 4" xfId="40858"/>
    <cellStyle name="Note 4 5 2 2 23 5" xfId="17905"/>
    <cellStyle name="Note 4 5 2 2 24" xfId="6199"/>
    <cellStyle name="Note 4 5 2 2 24 2" xfId="11748"/>
    <cellStyle name="Note 4 5 2 2 24 2 2" xfId="35575"/>
    <cellStyle name="Note 4 5 2 2 24 2 3" xfId="46614"/>
    <cellStyle name="Note 4 5 2 2 24 2 4" xfId="23661"/>
    <cellStyle name="Note 4 5 2 2 24 3" xfId="30045"/>
    <cellStyle name="Note 4 5 2 2 24 4" xfId="41066"/>
    <cellStyle name="Note 4 5 2 2 24 5" xfId="18113"/>
    <cellStyle name="Note 4 5 2 2 25" xfId="6419"/>
    <cellStyle name="Note 4 5 2 2 25 2" xfId="11940"/>
    <cellStyle name="Note 4 5 2 2 25 2 2" xfId="35767"/>
    <cellStyle name="Note 4 5 2 2 25 2 3" xfId="46806"/>
    <cellStyle name="Note 4 5 2 2 25 2 4" xfId="23853"/>
    <cellStyle name="Note 4 5 2 2 25 3" xfId="30258"/>
    <cellStyle name="Note 4 5 2 2 25 4" xfId="41286"/>
    <cellStyle name="Note 4 5 2 2 25 5" xfId="18333"/>
    <cellStyle name="Note 4 5 2 2 26" xfId="6645"/>
    <cellStyle name="Note 4 5 2 2 26 2" xfId="12133"/>
    <cellStyle name="Note 4 5 2 2 26 2 2" xfId="35960"/>
    <cellStyle name="Note 4 5 2 2 26 2 3" xfId="46999"/>
    <cellStyle name="Note 4 5 2 2 26 2 4" xfId="24046"/>
    <cellStyle name="Note 4 5 2 2 26 3" xfId="30475"/>
    <cellStyle name="Note 4 5 2 2 26 4" xfId="41512"/>
    <cellStyle name="Note 4 5 2 2 26 5" xfId="18559"/>
    <cellStyle name="Note 4 5 2 2 27" xfId="761"/>
    <cellStyle name="Note 4 5 2 2 27 2" xfId="7068"/>
    <cellStyle name="Note 4 5 2 2 27 2 2" xfId="30895"/>
    <cellStyle name="Note 4 5 2 2 27 2 3" xfId="41934"/>
    <cellStyle name="Note 4 5 2 2 27 2 4" xfId="18981"/>
    <cellStyle name="Note 4 5 2 2 27 3" xfId="24752"/>
    <cellStyle name="Note 4 5 2 2 27 4" xfId="26004"/>
    <cellStyle name="Note 4 5 2 2 27 5" xfId="12675"/>
    <cellStyle name="Note 4 5 2 2 28" xfId="6851"/>
    <cellStyle name="Note 4 5 2 2 28 2" xfId="30678"/>
    <cellStyle name="Note 4 5 2 2 28 3" xfId="41717"/>
    <cellStyle name="Note 4 5 2 2 28 4" xfId="18764"/>
    <cellStyle name="Note 4 5 2 2 29" xfId="24528"/>
    <cellStyle name="Note 4 5 2 2 3" xfId="1393"/>
    <cellStyle name="Note 4 5 2 2 3 2" xfId="7604"/>
    <cellStyle name="Note 4 5 2 2 3 2 2" xfId="31431"/>
    <cellStyle name="Note 4 5 2 2 3 2 3" xfId="42470"/>
    <cellStyle name="Note 4 5 2 2 3 2 4" xfId="19517"/>
    <cellStyle name="Note 4 5 2 2 3 3" xfId="25363"/>
    <cellStyle name="Note 4 5 2 2 3 4" xfId="36260"/>
    <cellStyle name="Note 4 5 2 2 3 5" xfId="13307"/>
    <cellStyle name="Note 4 5 2 2 30" xfId="30244"/>
    <cellStyle name="Note 4 5 2 2 31" xfId="12450"/>
    <cellStyle name="Note 4 5 2 2 4" xfId="1625"/>
    <cellStyle name="Note 4 5 2 2 4 2" xfId="7802"/>
    <cellStyle name="Note 4 5 2 2 4 2 2" xfId="31629"/>
    <cellStyle name="Note 4 5 2 2 4 2 3" xfId="42668"/>
    <cellStyle name="Note 4 5 2 2 4 2 4" xfId="19715"/>
    <cellStyle name="Note 4 5 2 2 4 3" xfId="25587"/>
    <cellStyle name="Note 4 5 2 2 4 4" xfId="36492"/>
    <cellStyle name="Note 4 5 2 2 4 5" xfId="13539"/>
    <cellStyle name="Note 4 5 2 2 5" xfId="1836"/>
    <cellStyle name="Note 4 5 2 2 5 2" xfId="7986"/>
    <cellStyle name="Note 4 5 2 2 5 2 2" xfId="31813"/>
    <cellStyle name="Note 4 5 2 2 5 2 3" xfId="42852"/>
    <cellStyle name="Note 4 5 2 2 5 2 4" xfId="19899"/>
    <cellStyle name="Note 4 5 2 2 5 3" xfId="25791"/>
    <cellStyle name="Note 4 5 2 2 5 4" xfId="36703"/>
    <cellStyle name="Note 4 5 2 2 5 5" xfId="13750"/>
    <cellStyle name="Note 4 5 2 2 6" xfId="2067"/>
    <cellStyle name="Note 4 5 2 2 6 2" xfId="8187"/>
    <cellStyle name="Note 4 5 2 2 6 2 2" xfId="32014"/>
    <cellStyle name="Note 4 5 2 2 6 2 3" xfId="43053"/>
    <cellStyle name="Note 4 5 2 2 6 2 4" xfId="20100"/>
    <cellStyle name="Note 4 5 2 2 6 3" xfId="26016"/>
    <cellStyle name="Note 4 5 2 2 6 4" xfId="36934"/>
    <cellStyle name="Note 4 5 2 2 6 5" xfId="13981"/>
    <cellStyle name="Note 4 5 2 2 7" xfId="2292"/>
    <cellStyle name="Note 4 5 2 2 7 2" xfId="8378"/>
    <cellStyle name="Note 4 5 2 2 7 2 2" xfId="32205"/>
    <cellStyle name="Note 4 5 2 2 7 2 3" xfId="43244"/>
    <cellStyle name="Note 4 5 2 2 7 2 4" xfId="20291"/>
    <cellStyle name="Note 4 5 2 2 7 3" xfId="26233"/>
    <cellStyle name="Note 4 5 2 2 7 4" xfId="37159"/>
    <cellStyle name="Note 4 5 2 2 7 5" xfId="14206"/>
    <cellStyle name="Note 4 5 2 2 8" xfId="2506"/>
    <cellStyle name="Note 4 5 2 2 8 2" xfId="8564"/>
    <cellStyle name="Note 4 5 2 2 8 2 2" xfId="32391"/>
    <cellStyle name="Note 4 5 2 2 8 2 3" xfId="43430"/>
    <cellStyle name="Note 4 5 2 2 8 2 4" xfId="20477"/>
    <cellStyle name="Note 4 5 2 2 8 3" xfId="26442"/>
    <cellStyle name="Note 4 5 2 2 8 4" xfId="37373"/>
    <cellStyle name="Note 4 5 2 2 8 5" xfId="14420"/>
    <cellStyle name="Note 4 5 2 2 9" xfId="2724"/>
    <cellStyle name="Note 4 5 2 2 9 2" xfId="8748"/>
    <cellStyle name="Note 4 5 2 2 9 2 2" xfId="32575"/>
    <cellStyle name="Note 4 5 2 2 9 2 3" xfId="43614"/>
    <cellStyle name="Note 4 5 2 2 9 2 4" xfId="20661"/>
    <cellStyle name="Note 4 5 2 2 9 3" xfId="26654"/>
    <cellStyle name="Note 4 5 2 2 9 4" xfId="37591"/>
    <cellStyle name="Note 4 5 2 2 9 5" xfId="14638"/>
    <cellStyle name="Note 4 5 2 20" xfId="4521"/>
    <cellStyle name="Note 4 5 2 20 2" xfId="10300"/>
    <cellStyle name="Note 4 5 2 20 2 2" xfId="34127"/>
    <cellStyle name="Note 4 5 2 20 2 3" xfId="45166"/>
    <cellStyle name="Note 4 5 2 20 2 4" xfId="22213"/>
    <cellStyle name="Note 4 5 2 20 3" xfId="28417"/>
    <cellStyle name="Note 4 5 2 20 4" xfId="39388"/>
    <cellStyle name="Note 4 5 2 20 5" xfId="16435"/>
    <cellStyle name="Note 4 5 2 21" xfId="4731"/>
    <cellStyle name="Note 4 5 2 21 2" xfId="10483"/>
    <cellStyle name="Note 4 5 2 21 2 2" xfId="34310"/>
    <cellStyle name="Note 4 5 2 21 2 3" xfId="45349"/>
    <cellStyle name="Note 4 5 2 21 2 4" xfId="22396"/>
    <cellStyle name="Note 4 5 2 21 3" xfId="28621"/>
    <cellStyle name="Note 4 5 2 21 4" xfId="39598"/>
    <cellStyle name="Note 4 5 2 21 5" xfId="16645"/>
    <cellStyle name="Note 4 5 2 22" xfId="4966"/>
    <cellStyle name="Note 4 5 2 22 2" xfId="10688"/>
    <cellStyle name="Note 4 5 2 22 2 2" xfId="34515"/>
    <cellStyle name="Note 4 5 2 22 2 3" xfId="45554"/>
    <cellStyle name="Note 4 5 2 22 2 4" xfId="22601"/>
    <cellStyle name="Note 4 5 2 22 3" xfId="28850"/>
    <cellStyle name="Note 4 5 2 22 4" xfId="39833"/>
    <cellStyle name="Note 4 5 2 22 5" xfId="16880"/>
    <cellStyle name="Note 4 5 2 23" xfId="5187"/>
    <cellStyle name="Note 4 5 2 23 2" xfId="10875"/>
    <cellStyle name="Note 4 5 2 23 2 2" xfId="34702"/>
    <cellStyle name="Note 4 5 2 23 2 3" xfId="45741"/>
    <cellStyle name="Note 4 5 2 23 2 4" xfId="22788"/>
    <cellStyle name="Note 4 5 2 23 3" xfId="29064"/>
    <cellStyle name="Note 4 5 2 23 4" xfId="40054"/>
    <cellStyle name="Note 4 5 2 23 5" xfId="17101"/>
    <cellStyle name="Note 4 5 2 24" xfId="5420"/>
    <cellStyle name="Note 4 5 2 24 2" xfId="11078"/>
    <cellStyle name="Note 4 5 2 24 2 2" xfId="34905"/>
    <cellStyle name="Note 4 5 2 24 2 3" xfId="45944"/>
    <cellStyle name="Note 4 5 2 24 2 4" xfId="22991"/>
    <cellStyle name="Note 4 5 2 24 3" xfId="29291"/>
    <cellStyle name="Note 4 5 2 24 4" xfId="40287"/>
    <cellStyle name="Note 4 5 2 24 5" xfId="17334"/>
    <cellStyle name="Note 4 5 2 25" xfId="5653"/>
    <cellStyle name="Note 4 5 2 25 2" xfId="11279"/>
    <cellStyle name="Note 4 5 2 25 2 2" xfId="35106"/>
    <cellStyle name="Note 4 5 2 25 2 3" xfId="46145"/>
    <cellStyle name="Note 4 5 2 25 2 4" xfId="23192"/>
    <cellStyle name="Note 4 5 2 25 3" xfId="29517"/>
    <cellStyle name="Note 4 5 2 25 4" xfId="40520"/>
    <cellStyle name="Note 4 5 2 25 5" xfId="17567"/>
    <cellStyle name="Note 4 5 2 26" xfId="5870"/>
    <cellStyle name="Note 4 5 2 26 2" xfId="11463"/>
    <cellStyle name="Note 4 5 2 26 2 2" xfId="35290"/>
    <cellStyle name="Note 4 5 2 26 2 3" xfId="46329"/>
    <cellStyle name="Note 4 5 2 26 2 4" xfId="23376"/>
    <cellStyle name="Note 4 5 2 26 3" xfId="29728"/>
    <cellStyle name="Note 4 5 2 26 4" xfId="40737"/>
    <cellStyle name="Note 4 5 2 26 5" xfId="17784"/>
    <cellStyle name="Note 4 5 2 27" xfId="6078"/>
    <cellStyle name="Note 4 5 2 27 2" xfId="11644"/>
    <cellStyle name="Note 4 5 2 27 2 2" xfId="35471"/>
    <cellStyle name="Note 4 5 2 27 2 3" xfId="46510"/>
    <cellStyle name="Note 4 5 2 27 2 4" xfId="23557"/>
    <cellStyle name="Note 4 5 2 27 3" xfId="29929"/>
    <cellStyle name="Note 4 5 2 27 4" xfId="40945"/>
    <cellStyle name="Note 4 5 2 27 5" xfId="17992"/>
    <cellStyle name="Note 4 5 2 28" xfId="6298"/>
    <cellStyle name="Note 4 5 2 28 2" xfId="11836"/>
    <cellStyle name="Note 4 5 2 28 2 2" xfId="35663"/>
    <cellStyle name="Note 4 5 2 28 2 3" xfId="46702"/>
    <cellStyle name="Note 4 5 2 28 2 4" xfId="23749"/>
    <cellStyle name="Note 4 5 2 28 3" xfId="30142"/>
    <cellStyle name="Note 4 5 2 28 4" xfId="41165"/>
    <cellStyle name="Note 4 5 2 28 5" xfId="18212"/>
    <cellStyle name="Note 4 5 2 29" xfId="6533"/>
    <cellStyle name="Note 4 5 2 29 2" xfId="12038"/>
    <cellStyle name="Note 4 5 2 29 2 2" xfId="35865"/>
    <cellStyle name="Note 4 5 2 29 2 3" xfId="46904"/>
    <cellStyle name="Note 4 5 2 29 2 4" xfId="23951"/>
    <cellStyle name="Note 4 5 2 29 3" xfId="30368"/>
    <cellStyle name="Note 4 5 2 29 4" xfId="41400"/>
    <cellStyle name="Note 4 5 2 29 5" xfId="18447"/>
    <cellStyle name="Note 4 5 2 3" xfId="581"/>
    <cellStyle name="Note 4 5 2 3 10" xfId="2975"/>
    <cellStyle name="Note 4 5 2 3 10 2" xfId="8968"/>
    <cellStyle name="Note 4 5 2 3 10 2 2" xfId="32795"/>
    <cellStyle name="Note 4 5 2 3 10 2 3" xfId="43834"/>
    <cellStyle name="Note 4 5 2 3 10 2 4" xfId="20881"/>
    <cellStyle name="Note 4 5 2 3 10 3" xfId="26899"/>
    <cellStyle name="Note 4 5 2 3 10 4" xfId="37842"/>
    <cellStyle name="Note 4 5 2 3 10 5" xfId="14889"/>
    <cellStyle name="Note 4 5 2 3 11" xfId="3243"/>
    <cellStyle name="Note 4 5 2 3 11 2" xfId="9197"/>
    <cellStyle name="Note 4 5 2 3 11 2 2" xfId="33024"/>
    <cellStyle name="Note 4 5 2 3 11 2 3" xfId="44063"/>
    <cellStyle name="Note 4 5 2 3 11 2 4" xfId="21110"/>
    <cellStyle name="Note 4 5 2 3 11 3" xfId="27164"/>
    <cellStyle name="Note 4 5 2 3 11 4" xfId="38110"/>
    <cellStyle name="Note 4 5 2 3 11 5" xfId="15157"/>
    <cellStyle name="Note 4 5 2 3 12" xfId="3487"/>
    <cellStyle name="Note 4 5 2 3 12 2" xfId="9409"/>
    <cellStyle name="Note 4 5 2 3 12 2 2" xfId="33236"/>
    <cellStyle name="Note 4 5 2 3 12 2 3" xfId="44275"/>
    <cellStyle name="Note 4 5 2 3 12 2 4" xfId="21322"/>
    <cellStyle name="Note 4 5 2 3 12 3" xfId="27403"/>
    <cellStyle name="Note 4 5 2 3 12 4" xfId="38354"/>
    <cellStyle name="Note 4 5 2 3 12 5" xfId="15401"/>
    <cellStyle name="Note 4 5 2 3 13" xfId="3732"/>
    <cellStyle name="Note 4 5 2 3 13 2" xfId="9622"/>
    <cellStyle name="Note 4 5 2 3 13 2 2" xfId="33449"/>
    <cellStyle name="Note 4 5 2 3 13 2 3" xfId="44488"/>
    <cellStyle name="Note 4 5 2 3 13 2 4" xfId="21535"/>
    <cellStyle name="Note 4 5 2 3 13 3" xfId="27644"/>
    <cellStyle name="Note 4 5 2 3 13 4" xfId="38599"/>
    <cellStyle name="Note 4 5 2 3 13 5" xfId="15646"/>
    <cellStyle name="Note 4 5 2 3 14" xfId="3980"/>
    <cellStyle name="Note 4 5 2 3 14 2" xfId="9836"/>
    <cellStyle name="Note 4 5 2 3 14 2 2" xfId="33663"/>
    <cellStyle name="Note 4 5 2 3 14 2 3" xfId="44702"/>
    <cellStyle name="Note 4 5 2 3 14 2 4" xfId="21749"/>
    <cellStyle name="Note 4 5 2 3 14 3" xfId="27887"/>
    <cellStyle name="Note 4 5 2 3 14 4" xfId="38847"/>
    <cellStyle name="Note 4 5 2 3 14 5" xfId="15894"/>
    <cellStyle name="Note 4 5 2 3 15" xfId="4224"/>
    <cellStyle name="Note 4 5 2 3 15 2" xfId="10047"/>
    <cellStyle name="Note 4 5 2 3 15 2 2" xfId="33874"/>
    <cellStyle name="Note 4 5 2 3 15 2 3" xfId="44913"/>
    <cellStyle name="Note 4 5 2 3 15 2 4" xfId="21960"/>
    <cellStyle name="Note 4 5 2 3 15 3" xfId="28126"/>
    <cellStyle name="Note 4 5 2 3 15 4" xfId="39091"/>
    <cellStyle name="Note 4 5 2 3 15 5" xfId="16138"/>
    <cellStyle name="Note 4 5 2 3 16" xfId="4466"/>
    <cellStyle name="Note 4 5 2 3 16 2" xfId="10257"/>
    <cellStyle name="Note 4 5 2 3 16 2 2" xfId="34084"/>
    <cellStyle name="Note 4 5 2 3 16 2 3" xfId="45123"/>
    <cellStyle name="Note 4 5 2 3 16 2 4" xfId="22170"/>
    <cellStyle name="Note 4 5 2 3 16 3" xfId="28363"/>
    <cellStyle name="Note 4 5 2 3 16 4" xfId="39333"/>
    <cellStyle name="Note 4 5 2 3 16 5" xfId="16380"/>
    <cellStyle name="Note 4 5 2 3 17" xfId="4687"/>
    <cellStyle name="Note 4 5 2 3 17 2" xfId="10444"/>
    <cellStyle name="Note 4 5 2 3 17 2 2" xfId="34271"/>
    <cellStyle name="Note 4 5 2 3 17 2 3" xfId="45310"/>
    <cellStyle name="Note 4 5 2 3 17 2 4" xfId="22357"/>
    <cellStyle name="Note 4 5 2 3 17 3" xfId="28578"/>
    <cellStyle name="Note 4 5 2 3 17 4" xfId="39554"/>
    <cellStyle name="Note 4 5 2 3 17 5" xfId="16601"/>
    <cellStyle name="Note 4 5 2 3 18" xfId="4897"/>
    <cellStyle name="Note 4 5 2 3 18 2" xfId="10627"/>
    <cellStyle name="Note 4 5 2 3 18 2 2" xfId="34454"/>
    <cellStyle name="Note 4 5 2 3 18 2 3" xfId="45493"/>
    <cellStyle name="Note 4 5 2 3 18 2 4" xfId="22540"/>
    <cellStyle name="Note 4 5 2 3 18 3" xfId="28782"/>
    <cellStyle name="Note 4 5 2 3 18 4" xfId="39764"/>
    <cellStyle name="Note 4 5 2 3 18 5" xfId="16811"/>
    <cellStyle name="Note 4 5 2 3 19" xfId="5132"/>
    <cellStyle name="Note 4 5 2 3 19 2" xfId="10832"/>
    <cellStyle name="Note 4 5 2 3 19 2 2" xfId="34659"/>
    <cellStyle name="Note 4 5 2 3 19 2 3" xfId="45698"/>
    <cellStyle name="Note 4 5 2 3 19 2 4" xfId="22745"/>
    <cellStyle name="Note 4 5 2 3 19 3" xfId="29012"/>
    <cellStyle name="Note 4 5 2 3 19 4" xfId="39999"/>
    <cellStyle name="Note 4 5 2 3 19 5" xfId="17046"/>
    <cellStyle name="Note 4 5 2 3 2" xfId="1225"/>
    <cellStyle name="Note 4 5 2 3 2 2" xfId="7459"/>
    <cellStyle name="Note 4 5 2 3 2 2 2" xfId="31286"/>
    <cellStyle name="Note 4 5 2 3 2 2 3" xfId="42325"/>
    <cellStyle name="Note 4 5 2 3 2 2 4" xfId="19372"/>
    <cellStyle name="Note 4 5 2 3 2 3" xfId="25201"/>
    <cellStyle name="Note 4 5 2 3 2 4" xfId="24318"/>
    <cellStyle name="Note 4 5 2 3 2 5" xfId="13139"/>
    <cellStyle name="Note 4 5 2 3 20" xfId="5353"/>
    <cellStyle name="Note 4 5 2 3 20 2" xfId="11019"/>
    <cellStyle name="Note 4 5 2 3 20 2 2" xfId="34846"/>
    <cellStyle name="Note 4 5 2 3 20 2 3" xfId="45885"/>
    <cellStyle name="Note 4 5 2 3 20 2 4" xfId="22932"/>
    <cellStyle name="Note 4 5 2 3 20 3" xfId="29225"/>
    <cellStyle name="Note 4 5 2 3 20 4" xfId="40220"/>
    <cellStyle name="Note 4 5 2 3 20 5" xfId="17267"/>
    <cellStyle name="Note 4 5 2 3 21" xfId="5586"/>
    <cellStyle name="Note 4 5 2 3 21 2" xfId="11222"/>
    <cellStyle name="Note 4 5 2 3 21 2 2" xfId="35049"/>
    <cellStyle name="Note 4 5 2 3 21 2 3" xfId="46088"/>
    <cellStyle name="Note 4 5 2 3 21 2 4" xfId="23135"/>
    <cellStyle name="Note 4 5 2 3 21 3" xfId="29452"/>
    <cellStyle name="Note 4 5 2 3 21 4" xfId="40453"/>
    <cellStyle name="Note 4 5 2 3 21 5" xfId="17500"/>
    <cellStyle name="Note 4 5 2 3 22" xfId="5819"/>
    <cellStyle name="Note 4 5 2 3 22 2" xfId="11423"/>
    <cellStyle name="Note 4 5 2 3 22 2 2" xfId="35250"/>
    <cellStyle name="Note 4 5 2 3 22 2 3" xfId="46289"/>
    <cellStyle name="Note 4 5 2 3 22 2 4" xfId="23336"/>
    <cellStyle name="Note 4 5 2 3 22 3" xfId="29678"/>
    <cellStyle name="Note 4 5 2 3 22 4" xfId="40686"/>
    <cellStyle name="Note 4 5 2 3 22 5" xfId="17733"/>
    <cellStyle name="Note 4 5 2 3 23" xfId="6036"/>
    <cellStyle name="Note 4 5 2 3 23 2" xfId="11607"/>
    <cellStyle name="Note 4 5 2 3 23 2 2" xfId="35434"/>
    <cellStyle name="Note 4 5 2 3 23 2 3" xfId="46473"/>
    <cellStyle name="Note 4 5 2 3 23 2 4" xfId="23520"/>
    <cellStyle name="Note 4 5 2 3 23 3" xfId="29888"/>
    <cellStyle name="Note 4 5 2 3 23 4" xfId="40903"/>
    <cellStyle name="Note 4 5 2 3 23 5" xfId="17950"/>
    <cellStyle name="Note 4 5 2 3 24" xfId="6244"/>
    <cellStyle name="Note 4 5 2 3 24 2" xfId="11788"/>
    <cellStyle name="Note 4 5 2 3 24 2 2" xfId="35615"/>
    <cellStyle name="Note 4 5 2 3 24 2 3" xfId="46654"/>
    <cellStyle name="Note 4 5 2 3 24 2 4" xfId="23701"/>
    <cellStyle name="Note 4 5 2 3 24 3" xfId="30089"/>
    <cellStyle name="Note 4 5 2 3 24 4" xfId="41111"/>
    <cellStyle name="Note 4 5 2 3 24 5" xfId="18158"/>
    <cellStyle name="Note 4 5 2 3 25" xfId="6464"/>
    <cellStyle name="Note 4 5 2 3 25 2" xfId="11980"/>
    <cellStyle name="Note 4 5 2 3 25 2 2" xfId="35807"/>
    <cellStyle name="Note 4 5 2 3 25 2 3" xfId="46846"/>
    <cellStyle name="Note 4 5 2 3 25 2 4" xfId="23893"/>
    <cellStyle name="Note 4 5 2 3 25 3" xfId="30302"/>
    <cellStyle name="Note 4 5 2 3 25 4" xfId="41331"/>
    <cellStyle name="Note 4 5 2 3 25 5" xfId="18378"/>
    <cellStyle name="Note 4 5 2 3 26" xfId="6690"/>
    <cellStyle name="Note 4 5 2 3 26 2" xfId="12173"/>
    <cellStyle name="Note 4 5 2 3 26 2 2" xfId="36000"/>
    <cellStyle name="Note 4 5 2 3 26 2 3" xfId="47039"/>
    <cellStyle name="Note 4 5 2 3 26 2 4" xfId="24086"/>
    <cellStyle name="Note 4 5 2 3 26 3" xfId="30519"/>
    <cellStyle name="Note 4 5 2 3 26 4" xfId="41557"/>
    <cellStyle name="Note 4 5 2 3 26 5" xfId="18604"/>
    <cellStyle name="Note 4 5 2 3 27" xfId="801"/>
    <cellStyle name="Note 4 5 2 3 27 2" xfId="7108"/>
    <cellStyle name="Note 4 5 2 3 27 2 2" xfId="30935"/>
    <cellStyle name="Note 4 5 2 3 27 2 3" xfId="41974"/>
    <cellStyle name="Note 4 5 2 3 27 2 4" xfId="19021"/>
    <cellStyle name="Note 4 5 2 3 27 3" xfId="24792"/>
    <cellStyle name="Note 4 5 2 3 27 4" xfId="26702"/>
    <cellStyle name="Note 4 5 2 3 27 5" xfId="12715"/>
    <cellStyle name="Note 4 5 2 3 28" xfId="6891"/>
    <cellStyle name="Note 4 5 2 3 28 2" xfId="30718"/>
    <cellStyle name="Note 4 5 2 3 28 3" xfId="41757"/>
    <cellStyle name="Note 4 5 2 3 28 4" xfId="18804"/>
    <cellStyle name="Note 4 5 2 3 29" xfId="24572"/>
    <cellStyle name="Note 4 5 2 3 3" xfId="1438"/>
    <cellStyle name="Note 4 5 2 3 3 2" xfId="7644"/>
    <cellStyle name="Note 4 5 2 3 3 2 2" xfId="31471"/>
    <cellStyle name="Note 4 5 2 3 3 2 3" xfId="42510"/>
    <cellStyle name="Note 4 5 2 3 3 2 4" xfId="19557"/>
    <cellStyle name="Note 4 5 2 3 3 3" xfId="25407"/>
    <cellStyle name="Note 4 5 2 3 3 4" xfId="36305"/>
    <cellStyle name="Note 4 5 2 3 3 5" xfId="13352"/>
    <cellStyle name="Note 4 5 2 3 30" xfId="29668"/>
    <cellStyle name="Note 4 5 2 3 31" xfId="12495"/>
    <cellStyle name="Note 4 5 2 3 4" xfId="1670"/>
    <cellStyle name="Note 4 5 2 3 4 2" xfId="7842"/>
    <cellStyle name="Note 4 5 2 3 4 2 2" xfId="31669"/>
    <cellStyle name="Note 4 5 2 3 4 2 3" xfId="42708"/>
    <cellStyle name="Note 4 5 2 3 4 2 4" xfId="19755"/>
    <cellStyle name="Note 4 5 2 3 4 3" xfId="25631"/>
    <cellStyle name="Note 4 5 2 3 4 4" xfId="36537"/>
    <cellStyle name="Note 4 5 2 3 4 5" xfId="13584"/>
    <cellStyle name="Note 4 5 2 3 5" xfId="1881"/>
    <cellStyle name="Note 4 5 2 3 5 2" xfId="8026"/>
    <cellStyle name="Note 4 5 2 3 5 2 2" xfId="31853"/>
    <cellStyle name="Note 4 5 2 3 5 2 3" xfId="42892"/>
    <cellStyle name="Note 4 5 2 3 5 2 4" xfId="19939"/>
    <cellStyle name="Note 4 5 2 3 5 3" xfId="25835"/>
    <cellStyle name="Note 4 5 2 3 5 4" xfId="36748"/>
    <cellStyle name="Note 4 5 2 3 5 5" xfId="13795"/>
    <cellStyle name="Note 4 5 2 3 6" xfId="2112"/>
    <cellStyle name="Note 4 5 2 3 6 2" xfId="8227"/>
    <cellStyle name="Note 4 5 2 3 6 2 2" xfId="32054"/>
    <cellStyle name="Note 4 5 2 3 6 2 3" xfId="43093"/>
    <cellStyle name="Note 4 5 2 3 6 2 4" xfId="20140"/>
    <cellStyle name="Note 4 5 2 3 6 3" xfId="26060"/>
    <cellStyle name="Note 4 5 2 3 6 4" xfId="36979"/>
    <cellStyle name="Note 4 5 2 3 6 5" xfId="14026"/>
    <cellStyle name="Note 4 5 2 3 7" xfId="2337"/>
    <cellStyle name="Note 4 5 2 3 7 2" xfId="8418"/>
    <cellStyle name="Note 4 5 2 3 7 2 2" xfId="32245"/>
    <cellStyle name="Note 4 5 2 3 7 2 3" xfId="43284"/>
    <cellStyle name="Note 4 5 2 3 7 2 4" xfId="20331"/>
    <cellStyle name="Note 4 5 2 3 7 3" xfId="26277"/>
    <cellStyle name="Note 4 5 2 3 7 4" xfId="37204"/>
    <cellStyle name="Note 4 5 2 3 7 5" xfId="14251"/>
    <cellStyle name="Note 4 5 2 3 8" xfId="2551"/>
    <cellStyle name="Note 4 5 2 3 8 2" xfId="8604"/>
    <cellStyle name="Note 4 5 2 3 8 2 2" xfId="32431"/>
    <cellStyle name="Note 4 5 2 3 8 2 3" xfId="43470"/>
    <cellStyle name="Note 4 5 2 3 8 2 4" xfId="20517"/>
    <cellStyle name="Note 4 5 2 3 8 3" xfId="26486"/>
    <cellStyle name="Note 4 5 2 3 8 4" xfId="37418"/>
    <cellStyle name="Note 4 5 2 3 8 5" xfId="14465"/>
    <cellStyle name="Note 4 5 2 3 9" xfId="2769"/>
    <cellStyle name="Note 4 5 2 3 9 2" xfId="8788"/>
    <cellStyle name="Note 4 5 2 3 9 2 2" xfId="32615"/>
    <cellStyle name="Note 4 5 2 3 9 2 3" xfId="43654"/>
    <cellStyle name="Note 4 5 2 3 9 2 4" xfId="20701"/>
    <cellStyle name="Note 4 5 2 3 9 3" xfId="26698"/>
    <cellStyle name="Note 4 5 2 3 9 4" xfId="37636"/>
    <cellStyle name="Note 4 5 2 3 9 5" xfId="14683"/>
    <cellStyle name="Note 4 5 2 30" xfId="6734"/>
    <cellStyle name="Note 4 5 2 30 2" xfId="12209"/>
    <cellStyle name="Note 4 5 2 30 2 2" xfId="36036"/>
    <cellStyle name="Note 4 5 2 30 2 3" xfId="47075"/>
    <cellStyle name="Note 4 5 2 30 2 4" xfId="24122"/>
    <cellStyle name="Note 4 5 2 30 3" xfId="30562"/>
    <cellStyle name="Note 4 5 2 30 4" xfId="41601"/>
    <cellStyle name="Note 4 5 2 30 5" xfId="18648"/>
    <cellStyle name="Note 4 5 2 31" xfId="6779"/>
    <cellStyle name="Note 4 5 2 31 2" xfId="12249"/>
    <cellStyle name="Note 4 5 2 31 2 2" xfId="36076"/>
    <cellStyle name="Note 4 5 2 31 2 3" xfId="47115"/>
    <cellStyle name="Note 4 5 2 31 2 4" xfId="24162"/>
    <cellStyle name="Note 4 5 2 31 3" xfId="30606"/>
    <cellStyle name="Note 4 5 2 31 4" xfId="41646"/>
    <cellStyle name="Note 4 5 2 31 5" xfId="18693"/>
    <cellStyle name="Note 4 5 2 32" xfId="657"/>
    <cellStyle name="Note 4 5 2 32 2" xfId="6964"/>
    <cellStyle name="Note 4 5 2 32 2 2" xfId="30791"/>
    <cellStyle name="Note 4 5 2 32 2 3" xfId="41830"/>
    <cellStyle name="Note 4 5 2 32 2 4" xfId="18877"/>
    <cellStyle name="Note 4 5 2 32 3" xfId="24648"/>
    <cellStyle name="Note 4 5 2 32 4" xfId="28811"/>
    <cellStyle name="Note 4 5 2 32 5" xfId="12571"/>
    <cellStyle name="Note 4 5 2 33" xfId="24411"/>
    <cellStyle name="Note 4 5 2 34" xfId="25995"/>
    <cellStyle name="Note 4 5 2 35" xfId="12329"/>
    <cellStyle name="Note 4 5 2 4" xfId="455"/>
    <cellStyle name="Note 4 5 2 4 10" xfId="2849"/>
    <cellStyle name="Note 4 5 2 4 10 2" xfId="8861"/>
    <cellStyle name="Note 4 5 2 4 10 2 2" xfId="32688"/>
    <cellStyle name="Note 4 5 2 4 10 2 3" xfId="43727"/>
    <cellStyle name="Note 4 5 2 4 10 2 4" xfId="20774"/>
    <cellStyle name="Note 4 5 2 4 10 3" xfId="26778"/>
    <cellStyle name="Note 4 5 2 4 10 4" xfId="37716"/>
    <cellStyle name="Note 4 5 2 4 10 5" xfId="14763"/>
    <cellStyle name="Note 4 5 2 4 11" xfId="3117"/>
    <cellStyle name="Note 4 5 2 4 11 2" xfId="9090"/>
    <cellStyle name="Note 4 5 2 4 11 2 2" xfId="32917"/>
    <cellStyle name="Note 4 5 2 4 11 2 3" xfId="43956"/>
    <cellStyle name="Note 4 5 2 4 11 2 4" xfId="21003"/>
    <cellStyle name="Note 4 5 2 4 11 3" xfId="27041"/>
    <cellStyle name="Note 4 5 2 4 11 4" xfId="37984"/>
    <cellStyle name="Note 4 5 2 4 11 5" xfId="15031"/>
    <cellStyle name="Note 4 5 2 4 12" xfId="3361"/>
    <cellStyle name="Note 4 5 2 4 12 2" xfId="9302"/>
    <cellStyle name="Note 4 5 2 4 12 2 2" xfId="33129"/>
    <cellStyle name="Note 4 5 2 4 12 2 3" xfId="44168"/>
    <cellStyle name="Note 4 5 2 4 12 2 4" xfId="21215"/>
    <cellStyle name="Note 4 5 2 4 12 3" xfId="27282"/>
    <cellStyle name="Note 4 5 2 4 12 4" xfId="38228"/>
    <cellStyle name="Note 4 5 2 4 12 5" xfId="15275"/>
    <cellStyle name="Note 4 5 2 4 13" xfId="3606"/>
    <cellStyle name="Note 4 5 2 4 13 2" xfId="9515"/>
    <cellStyle name="Note 4 5 2 4 13 2 2" xfId="33342"/>
    <cellStyle name="Note 4 5 2 4 13 2 3" xfId="44381"/>
    <cellStyle name="Note 4 5 2 4 13 2 4" xfId="21428"/>
    <cellStyle name="Note 4 5 2 4 13 3" xfId="27522"/>
    <cellStyle name="Note 4 5 2 4 13 4" xfId="38473"/>
    <cellStyle name="Note 4 5 2 4 13 5" xfId="15520"/>
    <cellStyle name="Note 4 5 2 4 14" xfId="3854"/>
    <cellStyle name="Note 4 5 2 4 14 2" xfId="9729"/>
    <cellStyle name="Note 4 5 2 4 14 2 2" xfId="33556"/>
    <cellStyle name="Note 4 5 2 4 14 2 3" xfId="44595"/>
    <cellStyle name="Note 4 5 2 4 14 2 4" xfId="21642"/>
    <cellStyle name="Note 4 5 2 4 14 3" xfId="27766"/>
    <cellStyle name="Note 4 5 2 4 14 4" xfId="38721"/>
    <cellStyle name="Note 4 5 2 4 14 5" xfId="15768"/>
    <cellStyle name="Note 4 5 2 4 15" xfId="4098"/>
    <cellStyle name="Note 4 5 2 4 15 2" xfId="9940"/>
    <cellStyle name="Note 4 5 2 4 15 2 2" xfId="33767"/>
    <cellStyle name="Note 4 5 2 4 15 2 3" xfId="44806"/>
    <cellStyle name="Note 4 5 2 4 15 2 4" xfId="21853"/>
    <cellStyle name="Note 4 5 2 4 15 3" xfId="28005"/>
    <cellStyle name="Note 4 5 2 4 15 4" xfId="38965"/>
    <cellStyle name="Note 4 5 2 4 15 5" xfId="16012"/>
    <cellStyle name="Note 4 5 2 4 16" xfId="4340"/>
    <cellStyle name="Note 4 5 2 4 16 2" xfId="10150"/>
    <cellStyle name="Note 4 5 2 4 16 2 2" xfId="33977"/>
    <cellStyle name="Note 4 5 2 4 16 2 3" xfId="45016"/>
    <cellStyle name="Note 4 5 2 4 16 2 4" xfId="22063"/>
    <cellStyle name="Note 4 5 2 4 16 3" xfId="28242"/>
    <cellStyle name="Note 4 5 2 4 16 4" xfId="39207"/>
    <cellStyle name="Note 4 5 2 4 16 5" xfId="16254"/>
    <cellStyle name="Note 4 5 2 4 17" xfId="4561"/>
    <cellStyle name="Note 4 5 2 4 17 2" xfId="10337"/>
    <cellStyle name="Note 4 5 2 4 17 2 2" xfId="34164"/>
    <cellStyle name="Note 4 5 2 4 17 2 3" xfId="45203"/>
    <cellStyle name="Note 4 5 2 4 17 2 4" xfId="22250"/>
    <cellStyle name="Note 4 5 2 4 17 3" xfId="28457"/>
    <cellStyle name="Note 4 5 2 4 17 4" xfId="39428"/>
    <cellStyle name="Note 4 5 2 4 17 5" xfId="16475"/>
    <cellStyle name="Note 4 5 2 4 18" xfId="4771"/>
    <cellStyle name="Note 4 5 2 4 18 2" xfId="10520"/>
    <cellStyle name="Note 4 5 2 4 18 2 2" xfId="34347"/>
    <cellStyle name="Note 4 5 2 4 18 2 3" xfId="45386"/>
    <cellStyle name="Note 4 5 2 4 18 2 4" xfId="22433"/>
    <cellStyle name="Note 4 5 2 4 18 3" xfId="28661"/>
    <cellStyle name="Note 4 5 2 4 18 4" xfId="39638"/>
    <cellStyle name="Note 4 5 2 4 18 5" xfId="16685"/>
    <cellStyle name="Note 4 5 2 4 19" xfId="5006"/>
    <cellStyle name="Note 4 5 2 4 19 2" xfId="10725"/>
    <cellStyle name="Note 4 5 2 4 19 2 2" xfId="34552"/>
    <cellStyle name="Note 4 5 2 4 19 2 3" xfId="45591"/>
    <cellStyle name="Note 4 5 2 4 19 2 4" xfId="22638"/>
    <cellStyle name="Note 4 5 2 4 19 3" xfId="28890"/>
    <cellStyle name="Note 4 5 2 4 19 4" xfId="39873"/>
    <cellStyle name="Note 4 5 2 4 19 5" xfId="16920"/>
    <cellStyle name="Note 4 5 2 4 2" xfId="1099"/>
    <cellStyle name="Note 4 5 2 4 2 2" xfId="7352"/>
    <cellStyle name="Note 4 5 2 4 2 2 2" xfId="31179"/>
    <cellStyle name="Note 4 5 2 4 2 2 3" xfId="42218"/>
    <cellStyle name="Note 4 5 2 4 2 2 4" xfId="19265"/>
    <cellStyle name="Note 4 5 2 4 2 3" xfId="25080"/>
    <cellStyle name="Note 4 5 2 4 2 4" xfId="24269"/>
    <cellStyle name="Note 4 5 2 4 2 5" xfId="13013"/>
    <cellStyle name="Note 4 5 2 4 20" xfId="5227"/>
    <cellStyle name="Note 4 5 2 4 20 2" xfId="10912"/>
    <cellStyle name="Note 4 5 2 4 20 2 2" xfId="34739"/>
    <cellStyle name="Note 4 5 2 4 20 2 3" xfId="45778"/>
    <cellStyle name="Note 4 5 2 4 20 2 4" xfId="22825"/>
    <cellStyle name="Note 4 5 2 4 20 3" xfId="29104"/>
    <cellStyle name="Note 4 5 2 4 20 4" xfId="40094"/>
    <cellStyle name="Note 4 5 2 4 20 5" xfId="17141"/>
    <cellStyle name="Note 4 5 2 4 21" xfId="5460"/>
    <cellStyle name="Note 4 5 2 4 21 2" xfId="11115"/>
    <cellStyle name="Note 4 5 2 4 21 2 2" xfId="34942"/>
    <cellStyle name="Note 4 5 2 4 21 2 3" xfId="45981"/>
    <cellStyle name="Note 4 5 2 4 21 2 4" xfId="23028"/>
    <cellStyle name="Note 4 5 2 4 21 3" xfId="29331"/>
    <cellStyle name="Note 4 5 2 4 21 4" xfId="40327"/>
    <cellStyle name="Note 4 5 2 4 21 5" xfId="17374"/>
    <cellStyle name="Note 4 5 2 4 22" xfId="5693"/>
    <cellStyle name="Note 4 5 2 4 22 2" xfId="11316"/>
    <cellStyle name="Note 4 5 2 4 22 2 2" xfId="35143"/>
    <cellStyle name="Note 4 5 2 4 22 2 3" xfId="46182"/>
    <cellStyle name="Note 4 5 2 4 22 2 4" xfId="23229"/>
    <cellStyle name="Note 4 5 2 4 22 3" xfId="29557"/>
    <cellStyle name="Note 4 5 2 4 22 4" xfId="40560"/>
    <cellStyle name="Note 4 5 2 4 22 5" xfId="17607"/>
    <cellStyle name="Note 4 5 2 4 23" xfId="5910"/>
    <cellStyle name="Note 4 5 2 4 23 2" xfId="11500"/>
    <cellStyle name="Note 4 5 2 4 23 2 2" xfId="35327"/>
    <cellStyle name="Note 4 5 2 4 23 2 3" xfId="46366"/>
    <cellStyle name="Note 4 5 2 4 23 2 4" xfId="23413"/>
    <cellStyle name="Note 4 5 2 4 23 3" xfId="29768"/>
    <cellStyle name="Note 4 5 2 4 23 4" xfId="40777"/>
    <cellStyle name="Note 4 5 2 4 23 5" xfId="17824"/>
    <cellStyle name="Note 4 5 2 4 24" xfId="6118"/>
    <cellStyle name="Note 4 5 2 4 24 2" xfId="11681"/>
    <cellStyle name="Note 4 5 2 4 24 2 2" xfId="35508"/>
    <cellStyle name="Note 4 5 2 4 24 2 3" xfId="46547"/>
    <cellStyle name="Note 4 5 2 4 24 2 4" xfId="23594"/>
    <cellStyle name="Note 4 5 2 4 24 3" xfId="29969"/>
    <cellStyle name="Note 4 5 2 4 24 4" xfId="40985"/>
    <cellStyle name="Note 4 5 2 4 24 5" xfId="18032"/>
    <cellStyle name="Note 4 5 2 4 25" xfId="6338"/>
    <cellStyle name="Note 4 5 2 4 25 2" xfId="11873"/>
    <cellStyle name="Note 4 5 2 4 25 2 2" xfId="35700"/>
    <cellStyle name="Note 4 5 2 4 25 2 3" xfId="46739"/>
    <cellStyle name="Note 4 5 2 4 25 2 4" xfId="23786"/>
    <cellStyle name="Note 4 5 2 4 25 3" xfId="30182"/>
    <cellStyle name="Note 4 5 2 4 25 4" xfId="41205"/>
    <cellStyle name="Note 4 5 2 4 25 5" xfId="18252"/>
    <cellStyle name="Note 4 5 2 4 26" xfId="6572"/>
    <cellStyle name="Note 4 5 2 4 26 2" xfId="12074"/>
    <cellStyle name="Note 4 5 2 4 26 2 2" xfId="35901"/>
    <cellStyle name="Note 4 5 2 4 26 2 3" xfId="46940"/>
    <cellStyle name="Note 4 5 2 4 26 2 4" xfId="23987"/>
    <cellStyle name="Note 4 5 2 4 26 3" xfId="30407"/>
    <cellStyle name="Note 4 5 2 4 26 4" xfId="41439"/>
    <cellStyle name="Note 4 5 2 4 26 5" xfId="18486"/>
    <cellStyle name="Note 4 5 2 4 27" xfId="694"/>
    <cellStyle name="Note 4 5 2 4 27 2" xfId="7001"/>
    <cellStyle name="Note 4 5 2 4 27 2 2" xfId="30828"/>
    <cellStyle name="Note 4 5 2 4 27 2 3" xfId="41867"/>
    <cellStyle name="Note 4 5 2 4 27 2 4" xfId="18914"/>
    <cellStyle name="Note 4 5 2 4 27 3" xfId="24685"/>
    <cellStyle name="Note 4 5 2 4 27 4" xfId="28563"/>
    <cellStyle name="Note 4 5 2 4 27 5" xfId="12608"/>
    <cellStyle name="Note 4 5 2 4 28" xfId="24451"/>
    <cellStyle name="Note 4 5 2 4 29" xfId="30464"/>
    <cellStyle name="Note 4 5 2 4 3" xfId="1312"/>
    <cellStyle name="Note 4 5 2 4 3 2" xfId="7537"/>
    <cellStyle name="Note 4 5 2 4 3 2 2" xfId="31364"/>
    <cellStyle name="Note 4 5 2 4 3 2 3" xfId="42403"/>
    <cellStyle name="Note 4 5 2 4 3 2 4" xfId="19450"/>
    <cellStyle name="Note 4 5 2 4 3 3" xfId="25287"/>
    <cellStyle name="Note 4 5 2 4 3 4" xfId="36179"/>
    <cellStyle name="Note 4 5 2 4 3 5" xfId="13226"/>
    <cellStyle name="Note 4 5 2 4 30" xfId="12369"/>
    <cellStyle name="Note 4 5 2 4 4" xfId="1544"/>
    <cellStyle name="Note 4 5 2 4 4 2" xfId="7735"/>
    <cellStyle name="Note 4 5 2 4 4 2 2" xfId="31562"/>
    <cellStyle name="Note 4 5 2 4 4 2 3" xfId="42601"/>
    <cellStyle name="Note 4 5 2 4 4 2 4" xfId="19648"/>
    <cellStyle name="Note 4 5 2 4 4 3" xfId="25511"/>
    <cellStyle name="Note 4 5 2 4 4 4" xfId="36411"/>
    <cellStyle name="Note 4 5 2 4 4 5" xfId="13458"/>
    <cellStyle name="Note 4 5 2 4 5" xfId="1755"/>
    <cellStyle name="Note 4 5 2 4 5 2" xfId="7919"/>
    <cellStyle name="Note 4 5 2 4 5 2 2" xfId="31746"/>
    <cellStyle name="Note 4 5 2 4 5 2 3" xfId="42785"/>
    <cellStyle name="Note 4 5 2 4 5 2 4" xfId="19832"/>
    <cellStyle name="Note 4 5 2 4 5 3" xfId="25715"/>
    <cellStyle name="Note 4 5 2 4 5 4" xfId="36622"/>
    <cellStyle name="Note 4 5 2 4 5 5" xfId="13669"/>
    <cellStyle name="Note 4 5 2 4 6" xfId="1986"/>
    <cellStyle name="Note 4 5 2 4 6 2" xfId="8120"/>
    <cellStyle name="Note 4 5 2 4 6 2 2" xfId="31947"/>
    <cellStyle name="Note 4 5 2 4 6 2 3" xfId="42986"/>
    <cellStyle name="Note 4 5 2 4 6 2 4" xfId="20033"/>
    <cellStyle name="Note 4 5 2 4 6 3" xfId="25939"/>
    <cellStyle name="Note 4 5 2 4 6 4" xfId="36853"/>
    <cellStyle name="Note 4 5 2 4 6 5" xfId="13900"/>
    <cellStyle name="Note 4 5 2 4 7" xfId="2211"/>
    <cellStyle name="Note 4 5 2 4 7 2" xfId="8311"/>
    <cellStyle name="Note 4 5 2 4 7 2 2" xfId="32138"/>
    <cellStyle name="Note 4 5 2 4 7 2 3" xfId="43177"/>
    <cellStyle name="Note 4 5 2 4 7 2 4" xfId="20224"/>
    <cellStyle name="Note 4 5 2 4 7 3" xfId="26157"/>
    <cellStyle name="Note 4 5 2 4 7 4" xfId="37078"/>
    <cellStyle name="Note 4 5 2 4 7 5" xfId="14125"/>
    <cellStyle name="Note 4 5 2 4 8" xfId="2425"/>
    <cellStyle name="Note 4 5 2 4 8 2" xfId="8497"/>
    <cellStyle name="Note 4 5 2 4 8 2 2" xfId="32324"/>
    <cellStyle name="Note 4 5 2 4 8 2 3" xfId="43363"/>
    <cellStyle name="Note 4 5 2 4 8 2 4" xfId="20410"/>
    <cellStyle name="Note 4 5 2 4 8 3" xfId="26365"/>
    <cellStyle name="Note 4 5 2 4 8 4" xfId="37292"/>
    <cellStyle name="Note 4 5 2 4 8 5" xfId="14339"/>
    <cellStyle name="Note 4 5 2 4 9" xfId="2647"/>
    <cellStyle name="Note 4 5 2 4 9 2" xfId="8686"/>
    <cellStyle name="Note 4 5 2 4 9 2 2" xfId="32513"/>
    <cellStyle name="Note 4 5 2 4 9 2 3" xfId="43552"/>
    <cellStyle name="Note 4 5 2 4 9 2 4" xfId="20599"/>
    <cellStyle name="Note 4 5 2 4 9 3" xfId="26582"/>
    <cellStyle name="Note 4 5 2 4 9 4" xfId="37514"/>
    <cellStyle name="Note 4 5 2 4 9 5" xfId="14561"/>
    <cellStyle name="Note 4 5 2 5" xfId="1059"/>
    <cellStyle name="Note 4 5 2 5 2" xfId="7315"/>
    <cellStyle name="Note 4 5 2 5 2 2" xfId="31142"/>
    <cellStyle name="Note 4 5 2 5 2 3" xfId="42181"/>
    <cellStyle name="Note 4 5 2 5 2 4" xfId="19228"/>
    <cellStyle name="Note 4 5 2 5 3" xfId="25040"/>
    <cellStyle name="Note 4 5 2 5 4" xfId="24928"/>
    <cellStyle name="Note 4 5 2 5 5" xfId="12973"/>
    <cellStyle name="Note 4 5 2 6" xfId="1272"/>
    <cellStyle name="Note 4 5 2 6 2" xfId="7500"/>
    <cellStyle name="Note 4 5 2 6 2 2" xfId="31327"/>
    <cellStyle name="Note 4 5 2 6 2 3" xfId="42366"/>
    <cellStyle name="Note 4 5 2 6 2 4" xfId="19413"/>
    <cellStyle name="Note 4 5 2 6 3" xfId="25247"/>
    <cellStyle name="Note 4 5 2 6 4" xfId="36139"/>
    <cellStyle name="Note 4 5 2 6 5" xfId="13186"/>
    <cellStyle name="Note 4 5 2 7" xfId="1504"/>
    <cellStyle name="Note 4 5 2 7 2" xfId="7698"/>
    <cellStyle name="Note 4 5 2 7 2 2" xfId="31525"/>
    <cellStyle name="Note 4 5 2 7 2 3" xfId="42564"/>
    <cellStyle name="Note 4 5 2 7 2 4" xfId="19611"/>
    <cellStyle name="Note 4 5 2 7 3" xfId="25471"/>
    <cellStyle name="Note 4 5 2 7 4" xfId="36371"/>
    <cellStyle name="Note 4 5 2 7 5" xfId="13418"/>
    <cellStyle name="Note 4 5 2 8" xfId="1715"/>
    <cellStyle name="Note 4 5 2 8 2" xfId="7882"/>
    <cellStyle name="Note 4 5 2 8 2 2" xfId="31709"/>
    <cellStyle name="Note 4 5 2 8 2 3" xfId="42748"/>
    <cellStyle name="Note 4 5 2 8 2 4" xfId="19795"/>
    <cellStyle name="Note 4 5 2 8 3" xfId="25675"/>
    <cellStyle name="Note 4 5 2 8 4" xfId="36582"/>
    <cellStyle name="Note 4 5 2 8 5" xfId="13629"/>
    <cellStyle name="Note 4 5 2 9" xfId="1946"/>
    <cellStyle name="Note 4 5 2 9 2" xfId="8083"/>
    <cellStyle name="Note 4 5 2 9 2 2" xfId="31910"/>
    <cellStyle name="Note 4 5 2 9 2 3" xfId="42949"/>
    <cellStyle name="Note 4 5 2 9 2 4" xfId="19996"/>
    <cellStyle name="Note 4 5 2 9 3" xfId="25899"/>
    <cellStyle name="Note 4 5 2 9 4" xfId="36813"/>
    <cellStyle name="Note 4 5 2 9 5" xfId="13860"/>
    <cellStyle name="Note 4 5 20" xfId="6499"/>
    <cellStyle name="Note 4 5 20 2" xfId="12010"/>
    <cellStyle name="Note 4 5 20 2 2" xfId="35837"/>
    <cellStyle name="Note 4 5 20 2 3" xfId="46876"/>
    <cellStyle name="Note 4 5 20 2 4" xfId="23923"/>
    <cellStyle name="Note 4 5 20 3" xfId="30336"/>
    <cellStyle name="Note 4 5 20 4" xfId="41366"/>
    <cellStyle name="Note 4 5 20 5" xfId="18413"/>
    <cellStyle name="Note 4 5 21" xfId="5163"/>
    <cellStyle name="Note 4 5 21 2" xfId="10860"/>
    <cellStyle name="Note 4 5 21 2 2" xfId="34687"/>
    <cellStyle name="Note 4 5 21 2 3" xfId="45726"/>
    <cellStyle name="Note 4 5 21 2 4" xfId="22773"/>
    <cellStyle name="Note 4 5 21 3" xfId="29043"/>
    <cellStyle name="Note 4 5 21 4" xfId="40030"/>
    <cellStyle name="Note 4 5 21 5" xfId="17077"/>
    <cellStyle name="Note 4 5 22" xfId="621"/>
    <cellStyle name="Note 4 5 22 2" xfId="6928"/>
    <cellStyle name="Note 4 5 22 2 2" xfId="30755"/>
    <cellStyle name="Note 4 5 22 2 3" xfId="41794"/>
    <cellStyle name="Note 4 5 22 2 4" xfId="18841"/>
    <cellStyle name="Note 4 5 22 3" xfId="24612"/>
    <cellStyle name="Note 4 5 22 4" xfId="27110"/>
    <cellStyle name="Note 4 5 22 5" xfId="12535"/>
    <cellStyle name="Note 4 5 23" xfId="24369"/>
    <cellStyle name="Note 4 5 24" xfId="28965"/>
    <cellStyle name="Note 4 5 25" xfId="12288"/>
    <cellStyle name="Note 4 5 3" xfId="517"/>
    <cellStyle name="Note 4 5 3 10" xfId="2911"/>
    <cellStyle name="Note 4 5 3 10 2" xfId="8918"/>
    <cellStyle name="Note 4 5 3 10 2 2" xfId="32745"/>
    <cellStyle name="Note 4 5 3 10 2 3" xfId="43784"/>
    <cellStyle name="Note 4 5 3 10 2 4" xfId="20831"/>
    <cellStyle name="Note 4 5 3 10 3" xfId="26838"/>
    <cellStyle name="Note 4 5 3 10 4" xfId="37778"/>
    <cellStyle name="Note 4 5 3 10 5" xfId="14825"/>
    <cellStyle name="Note 4 5 3 11" xfId="3179"/>
    <cellStyle name="Note 4 5 3 11 2" xfId="9147"/>
    <cellStyle name="Note 4 5 3 11 2 2" xfId="32974"/>
    <cellStyle name="Note 4 5 3 11 2 3" xfId="44013"/>
    <cellStyle name="Note 4 5 3 11 2 4" xfId="21060"/>
    <cellStyle name="Note 4 5 3 11 3" xfId="27102"/>
    <cellStyle name="Note 4 5 3 11 4" xfId="38046"/>
    <cellStyle name="Note 4 5 3 11 5" xfId="15093"/>
    <cellStyle name="Note 4 5 3 12" xfId="3423"/>
    <cellStyle name="Note 4 5 3 12 2" xfId="9359"/>
    <cellStyle name="Note 4 5 3 12 2 2" xfId="33186"/>
    <cellStyle name="Note 4 5 3 12 2 3" xfId="44225"/>
    <cellStyle name="Note 4 5 3 12 2 4" xfId="21272"/>
    <cellStyle name="Note 4 5 3 12 3" xfId="27342"/>
    <cellStyle name="Note 4 5 3 12 4" xfId="38290"/>
    <cellStyle name="Note 4 5 3 12 5" xfId="15337"/>
    <cellStyle name="Note 4 5 3 13" xfId="3668"/>
    <cellStyle name="Note 4 5 3 13 2" xfId="9572"/>
    <cellStyle name="Note 4 5 3 13 2 2" xfId="33399"/>
    <cellStyle name="Note 4 5 3 13 2 3" xfId="44438"/>
    <cellStyle name="Note 4 5 3 13 2 4" xfId="21485"/>
    <cellStyle name="Note 4 5 3 13 3" xfId="27582"/>
    <cellStyle name="Note 4 5 3 13 4" xfId="38535"/>
    <cellStyle name="Note 4 5 3 13 5" xfId="15582"/>
    <cellStyle name="Note 4 5 3 14" xfId="3916"/>
    <cellStyle name="Note 4 5 3 14 2" xfId="9786"/>
    <cellStyle name="Note 4 5 3 14 2 2" xfId="33613"/>
    <cellStyle name="Note 4 5 3 14 2 3" xfId="44652"/>
    <cellStyle name="Note 4 5 3 14 2 4" xfId="21699"/>
    <cellStyle name="Note 4 5 3 14 3" xfId="27826"/>
    <cellStyle name="Note 4 5 3 14 4" xfId="38783"/>
    <cellStyle name="Note 4 5 3 14 5" xfId="15830"/>
    <cellStyle name="Note 4 5 3 15" xfId="4160"/>
    <cellStyle name="Note 4 5 3 15 2" xfId="9997"/>
    <cellStyle name="Note 4 5 3 15 2 2" xfId="33824"/>
    <cellStyle name="Note 4 5 3 15 2 3" xfId="44863"/>
    <cellStyle name="Note 4 5 3 15 2 4" xfId="21910"/>
    <cellStyle name="Note 4 5 3 15 3" xfId="28065"/>
    <cellStyle name="Note 4 5 3 15 4" xfId="39027"/>
    <cellStyle name="Note 4 5 3 15 5" xfId="16074"/>
    <cellStyle name="Note 4 5 3 16" xfId="4402"/>
    <cellStyle name="Note 4 5 3 16 2" xfId="10207"/>
    <cellStyle name="Note 4 5 3 16 2 2" xfId="34034"/>
    <cellStyle name="Note 4 5 3 16 2 3" xfId="45073"/>
    <cellStyle name="Note 4 5 3 16 2 4" xfId="22120"/>
    <cellStyle name="Note 4 5 3 16 3" xfId="28302"/>
    <cellStyle name="Note 4 5 3 16 4" xfId="39269"/>
    <cellStyle name="Note 4 5 3 16 5" xfId="16316"/>
    <cellStyle name="Note 4 5 3 17" xfId="4623"/>
    <cellStyle name="Note 4 5 3 17 2" xfId="10394"/>
    <cellStyle name="Note 4 5 3 17 2 2" xfId="34221"/>
    <cellStyle name="Note 4 5 3 17 2 3" xfId="45260"/>
    <cellStyle name="Note 4 5 3 17 2 4" xfId="22307"/>
    <cellStyle name="Note 4 5 3 17 3" xfId="28517"/>
    <cellStyle name="Note 4 5 3 17 4" xfId="39490"/>
    <cellStyle name="Note 4 5 3 17 5" xfId="16537"/>
    <cellStyle name="Note 4 5 3 18" xfId="4833"/>
    <cellStyle name="Note 4 5 3 18 2" xfId="10577"/>
    <cellStyle name="Note 4 5 3 18 2 2" xfId="34404"/>
    <cellStyle name="Note 4 5 3 18 2 3" xfId="45443"/>
    <cellStyle name="Note 4 5 3 18 2 4" xfId="22490"/>
    <cellStyle name="Note 4 5 3 18 3" xfId="28721"/>
    <cellStyle name="Note 4 5 3 18 4" xfId="39700"/>
    <cellStyle name="Note 4 5 3 18 5" xfId="16747"/>
    <cellStyle name="Note 4 5 3 19" xfId="5068"/>
    <cellStyle name="Note 4 5 3 19 2" xfId="10782"/>
    <cellStyle name="Note 4 5 3 19 2 2" xfId="34609"/>
    <cellStyle name="Note 4 5 3 19 2 3" xfId="45648"/>
    <cellStyle name="Note 4 5 3 19 2 4" xfId="22695"/>
    <cellStyle name="Note 4 5 3 19 3" xfId="28950"/>
    <cellStyle name="Note 4 5 3 19 4" xfId="39935"/>
    <cellStyle name="Note 4 5 3 19 5" xfId="16982"/>
    <cellStyle name="Note 4 5 3 2" xfId="1161"/>
    <cellStyle name="Note 4 5 3 2 2" xfId="7409"/>
    <cellStyle name="Note 4 5 3 2 2 2" xfId="31236"/>
    <cellStyle name="Note 4 5 3 2 2 3" xfId="42275"/>
    <cellStyle name="Note 4 5 3 2 2 4" xfId="19322"/>
    <cellStyle name="Note 4 5 3 2 3" xfId="25140"/>
    <cellStyle name="Note 4 5 3 2 4" xfId="24252"/>
    <cellStyle name="Note 4 5 3 2 5" xfId="13075"/>
    <cellStyle name="Note 4 5 3 20" xfId="5289"/>
    <cellStyle name="Note 4 5 3 20 2" xfId="10969"/>
    <cellStyle name="Note 4 5 3 20 2 2" xfId="34796"/>
    <cellStyle name="Note 4 5 3 20 2 3" xfId="45835"/>
    <cellStyle name="Note 4 5 3 20 2 4" xfId="22882"/>
    <cellStyle name="Note 4 5 3 20 3" xfId="29164"/>
    <cellStyle name="Note 4 5 3 20 4" xfId="40156"/>
    <cellStyle name="Note 4 5 3 20 5" xfId="17203"/>
    <cellStyle name="Note 4 5 3 21" xfId="5522"/>
    <cellStyle name="Note 4 5 3 21 2" xfId="11172"/>
    <cellStyle name="Note 4 5 3 21 2 2" xfId="34999"/>
    <cellStyle name="Note 4 5 3 21 2 3" xfId="46038"/>
    <cellStyle name="Note 4 5 3 21 2 4" xfId="23085"/>
    <cellStyle name="Note 4 5 3 21 3" xfId="29391"/>
    <cellStyle name="Note 4 5 3 21 4" xfId="40389"/>
    <cellStyle name="Note 4 5 3 21 5" xfId="17436"/>
    <cellStyle name="Note 4 5 3 22" xfId="5755"/>
    <cellStyle name="Note 4 5 3 22 2" xfId="11373"/>
    <cellStyle name="Note 4 5 3 22 2 2" xfId="35200"/>
    <cellStyle name="Note 4 5 3 22 2 3" xfId="46239"/>
    <cellStyle name="Note 4 5 3 22 2 4" xfId="23286"/>
    <cellStyle name="Note 4 5 3 22 3" xfId="29617"/>
    <cellStyle name="Note 4 5 3 22 4" xfId="40622"/>
    <cellStyle name="Note 4 5 3 22 5" xfId="17669"/>
    <cellStyle name="Note 4 5 3 23" xfId="5972"/>
    <cellStyle name="Note 4 5 3 23 2" xfId="11557"/>
    <cellStyle name="Note 4 5 3 23 2 2" xfId="35384"/>
    <cellStyle name="Note 4 5 3 23 2 3" xfId="46423"/>
    <cellStyle name="Note 4 5 3 23 2 4" xfId="23470"/>
    <cellStyle name="Note 4 5 3 23 3" xfId="29828"/>
    <cellStyle name="Note 4 5 3 23 4" xfId="40839"/>
    <cellStyle name="Note 4 5 3 23 5" xfId="17886"/>
    <cellStyle name="Note 4 5 3 24" xfId="6180"/>
    <cellStyle name="Note 4 5 3 24 2" xfId="11738"/>
    <cellStyle name="Note 4 5 3 24 2 2" xfId="35565"/>
    <cellStyle name="Note 4 5 3 24 2 3" xfId="46604"/>
    <cellStyle name="Note 4 5 3 24 2 4" xfId="23651"/>
    <cellStyle name="Note 4 5 3 24 3" xfId="30029"/>
    <cellStyle name="Note 4 5 3 24 4" xfId="41047"/>
    <cellStyle name="Note 4 5 3 24 5" xfId="18094"/>
    <cellStyle name="Note 4 5 3 25" xfId="6400"/>
    <cellStyle name="Note 4 5 3 25 2" xfId="11930"/>
    <cellStyle name="Note 4 5 3 25 2 2" xfId="35757"/>
    <cellStyle name="Note 4 5 3 25 2 3" xfId="46796"/>
    <cellStyle name="Note 4 5 3 25 2 4" xfId="23843"/>
    <cellStyle name="Note 4 5 3 25 3" xfId="30242"/>
    <cellStyle name="Note 4 5 3 25 4" xfId="41267"/>
    <cellStyle name="Note 4 5 3 25 5" xfId="18314"/>
    <cellStyle name="Note 4 5 3 26" xfId="6626"/>
    <cellStyle name="Note 4 5 3 26 2" xfId="12123"/>
    <cellStyle name="Note 4 5 3 26 2 2" xfId="35950"/>
    <cellStyle name="Note 4 5 3 26 2 3" xfId="46989"/>
    <cellStyle name="Note 4 5 3 26 2 4" xfId="24036"/>
    <cellStyle name="Note 4 5 3 26 3" xfId="30459"/>
    <cellStyle name="Note 4 5 3 26 4" xfId="41493"/>
    <cellStyle name="Note 4 5 3 26 5" xfId="18540"/>
    <cellStyle name="Note 4 5 3 27" xfId="751"/>
    <cellStyle name="Note 4 5 3 27 2" xfId="7058"/>
    <cellStyle name="Note 4 5 3 27 2 2" xfId="30885"/>
    <cellStyle name="Note 4 5 3 27 2 3" xfId="41924"/>
    <cellStyle name="Note 4 5 3 27 2 4" xfId="18971"/>
    <cellStyle name="Note 4 5 3 27 3" xfId="24742"/>
    <cellStyle name="Note 4 5 3 27 4" xfId="27556"/>
    <cellStyle name="Note 4 5 3 27 5" xfId="12665"/>
    <cellStyle name="Note 4 5 3 28" xfId="6841"/>
    <cellStyle name="Note 4 5 3 28 2" xfId="30668"/>
    <cellStyle name="Note 4 5 3 28 3" xfId="41707"/>
    <cellStyle name="Note 4 5 3 28 4" xfId="18754"/>
    <cellStyle name="Note 4 5 3 29" xfId="24511"/>
    <cellStyle name="Note 4 5 3 3" xfId="1374"/>
    <cellStyle name="Note 4 5 3 3 2" xfId="7594"/>
    <cellStyle name="Note 4 5 3 3 2 2" xfId="31421"/>
    <cellStyle name="Note 4 5 3 3 2 3" xfId="42460"/>
    <cellStyle name="Note 4 5 3 3 2 4" xfId="19507"/>
    <cellStyle name="Note 4 5 3 3 3" xfId="25347"/>
    <cellStyle name="Note 4 5 3 3 4" xfId="36241"/>
    <cellStyle name="Note 4 5 3 3 5" xfId="13288"/>
    <cellStyle name="Note 4 5 3 30" xfId="24512"/>
    <cellStyle name="Note 4 5 3 31" xfId="12431"/>
    <cellStyle name="Note 4 5 3 4" xfId="1606"/>
    <cellStyle name="Note 4 5 3 4 2" xfId="7792"/>
    <cellStyle name="Note 4 5 3 4 2 2" xfId="31619"/>
    <cellStyle name="Note 4 5 3 4 2 3" xfId="42658"/>
    <cellStyle name="Note 4 5 3 4 2 4" xfId="19705"/>
    <cellStyle name="Note 4 5 3 4 3" xfId="25571"/>
    <cellStyle name="Note 4 5 3 4 4" xfId="36473"/>
    <cellStyle name="Note 4 5 3 4 5" xfId="13520"/>
    <cellStyle name="Note 4 5 3 5" xfId="1817"/>
    <cellStyle name="Note 4 5 3 5 2" xfId="7976"/>
    <cellStyle name="Note 4 5 3 5 2 2" xfId="31803"/>
    <cellStyle name="Note 4 5 3 5 2 3" xfId="42842"/>
    <cellStyle name="Note 4 5 3 5 2 4" xfId="19889"/>
    <cellStyle name="Note 4 5 3 5 3" xfId="25775"/>
    <cellStyle name="Note 4 5 3 5 4" xfId="36684"/>
    <cellStyle name="Note 4 5 3 5 5" xfId="13731"/>
    <cellStyle name="Note 4 5 3 6" xfId="2048"/>
    <cellStyle name="Note 4 5 3 6 2" xfId="8177"/>
    <cellStyle name="Note 4 5 3 6 2 2" xfId="32004"/>
    <cellStyle name="Note 4 5 3 6 2 3" xfId="43043"/>
    <cellStyle name="Note 4 5 3 6 2 4" xfId="20090"/>
    <cellStyle name="Note 4 5 3 6 3" xfId="26000"/>
    <cellStyle name="Note 4 5 3 6 4" xfId="36915"/>
    <cellStyle name="Note 4 5 3 6 5" xfId="13962"/>
    <cellStyle name="Note 4 5 3 7" xfId="2273"/>
    <cellStyle name="Note 4 5 3 7 2" xfId="8368"/>
    <cellStyle name="Note 4 5 3 7 2 2" xfId="32195"/>
    <cellStyle name="Note 4 5 3 7 2 3" xfId="43234"/>
    <cellStyle name="Note 4 5 3 7 2 4" xfId="20281"/>
    <cellStyle name="Note 4 5 3 7 3" xfId="26217"/>
    <cellStyle name="Note 4 5 3 7 4" xfId="37140"/>
    <cellStyle name="Note 4 5 3 7 5" xfId="14187"/>
    <cellStyle name="Note 4 5 3 8" xfId="2487"/>
    <cellStyle name="Note 4 5 3 8 2" xfId="8554"/>
    <cellStyle name="Note 4 5 3 8 2 2" xfId="32381"/>
    <cellStyle name="Note 4 5 3 8 2 3" xfId="43420"/>
    <cellStyle name="Note 4 5 3 8 2 4" xfId="20467"/>
    <cellStyle name="Note 4 5 3 8 3" xfId="26426"/>
    <cellStyle name="Note 4 5 3 8 4" xfId="37354"/>
    <cellStyle name="Note 4 5 3 8 5" xfId="14401"/>
    <cellStyle name="Note 4 5 3 9" xfId="2705"/>
    <cellStyle name="Note 4 5 3 9 2" xfId="8738"/>
    <cellStyle name="Note 4 5 3 9 2 2" xfId="32565"/>
    <cellStyle name="Note 4 5 3 9 2 3" xfId="43604"/>
    <cellStyle name="Note 4 5 3 9 2 4" xfId="20651"/>
    <cellStyle name="Note 4 5 3 9 3" xfId="26638"/>
    <cellStyle name="Note 4 5 3 9 4" xfId="37572"/>
    <cellStyle name="Note 4 5 3 9 5" xfId="14619"/>
    <cellStyle name="Note 4 5 4" xfId="986"/>
    <cellStyle name="Note 4 5 4 2" xfId="7264"/>
    <cellStyle name="Note 4 5 4 2 2" xfId="31091"/>
    <cellStyle name="Note 4 5 4 2 3" xfId="42130"/>
    <cellStyle name="Note 4 5 4 2 4" xfId="19177"/>
    <cellStyle name="Note 4 5 4 3" xfId="24971"/>
    <cellStyle name="Note 4 5 4 4" xfId="29031"/>
    <cellStyle name="Note 4 5 4 5" xfId="12900"/>
    <cellStyle name="Note 4 5 5" xfId="1001"/>
    <cellStyle name="Note 4 5 5 2" xfId="7274"/>
    <cellStyle name="Note 4 5 5 2 2" xfId="31101"/>
    <cellStyle name="Note 4 5 5 2 3" xfId="42140"/>
    <cellStyle name="Note 4 5 5 2 4" xfId="19187"/>
    <cellStyle name="Note 4 5 5 3" xfId="24985"/>
    <cellStyle name="Note 4 5 5 4" xfId="29747"/>
    <cellStyle name="Note 4 5 5 5" xfId="12915"/>
    <cellStyle name="Note 4 5 6" xfId="1012"/>
    <cellStyle name="Note 4 5 6 2" xfId="7281"/>
    <cellStyle name="Note 4 5 6 2 2" xfId="31108"/>
    <cellStyle name="Note 4 5 6 2 3" xfId="42147"/>
    <cellStyle name="Note 4 5 6 2 4" xfId="19194"/>
    <cellStyle name="Note 4 5 6 3" xfId="24995"/>
    <cellStyle name="Note 4 5 6 4" xfId="25606"/>
    <cellStyle name="Note 4 5 6 5" xfId="12926"/>
    <cellStyle name="Note 4 5 7" xfId="833"/>
    <cellStyle name="Note 4 5 7 2" xfId="7140"/>
    <cellStyle name="Note 4 5 7 2 2" xfId="30967"/>
    <cellStyle name="Note 4 5 7 2 3" xfId="42006"/>
    <cellStyle name="Note 4 5 7 2 4" xfId="19053"/>
    <cellStyle name="Note 4 5 7 3" xfId="24824"/>
    <cellStyle name="Note 4 5 7 4" xfId="29295"/>
    <cellStyle name="Note 4 5 7 5" xfId="12747"/>
    <cellStyle name="Note 4 5 8" xfId="1004"/>
    <cellStyle name="Note 4 5 8 2" xfId="7276"/>
    <cellStyle name="Note 4 5 8 2 2" xfId="31103"/>
    <cellStyle name="Note 4 5 8 2 3" xfId="42142"/>
    <cellStyle name="Note 4 5 8 2 4" xfId="19189"/>
    <cellStyle name="Note 4 5 8 3" xfId="24988"/>
    <cellStyle name="Note 4 5 8 4" xfId="29083"/>
    <cellStyle name="Note 4 5 8 5" xfId="12918"/>
    <cellStyle name="Note 4 5 9" xfId="3035"/>
    <cellStyle name="Note 4 5 9 2" xfId="9017"/>
    <cellStyle name="Note 4 5 9 2 2" xfId="32844"/>
    <cellStyle name="Note 4 5 9 2 3" xfId="43883"/>
    <cellStyle name="Note 4 5 9 2 4" xfId="20930"/>
    <cellStyle name="Note 4 5 9 3" xfId="26959"/>
    <cellStyle name="Note 4 5 9 4" xfId="37902"/>
    <cellStyle name="Note 4 5 9 5" xfId="14949"/>
    <cellStyle name="Note 4 6" xfId="378"/>
    <cellStyle name="Note 4 6 10" xfId="3284"/>
    <cellStyle name="Note 4 6 10 2" xfId="9232"/>
    <cellStyle name="Note 4 6 10 2 2" xfId="33059"/>
    <cellStyle name="Note 4 6 10 2 3" xfId="44098"/>
    <cellStyle name="Note 4 6 10 2 4" xfId="21145"/>
    <cellStyle name="Note 4 6 10 3" xfId="27205"/>
    <cellStyle name="Note 4 6 10 4" xfId="38151"/>
    <cellStyle name="Note 4 6 10 5" xfId="15198"/>
    <cellStyle name="Note 4 6 11" xfId="3531"/>
    <cellStyle name="Note 4 6 11 2" xfId="9447"/>
    <cellStyle name="Note 4 6 11 2 2" xfId="33274"/>
    <cellStyle name="Note 4 6 11 2 3" xfId="44313"/>
    <cellStyle name="Note 4 6 11 2 4" xfId="21360"/>
    <cellStyle name="Note 4 6 11 3" xfId="27447"/>
    <cellStyle name="Note 4 6 11 4" xfId="38398"/>
    <cellStyle name="Note 4 6 11 5" xfId="15445"/>
    <cellStyle name="Note 4 6 12" xfId="3778"/>
    <cellStyle name="Note 4 6 12 2" xfId="9661"/>
    <cellStyle name="Note 4 6 12 2 2" xfId="33488"/>
    <cellStyle name="Note 4 6 12 2 3" xfId="44527"/>
    <cellStyle name="Note 4 6 12 2 4" xfId="21574"/>
    <cellStyle name="Note 4 6 12 3" xfId="27690"/>
    <cellStyle name="Note 4 6 12 4" xfId="38645"/>
    <cellStyle name="Note 4 6 12 5" xfId="15692"/>
    <cellStyle name="Note 4 6 13" xfId="4022"/>
    <cellStyle name="Note 4 6 13 2" xfId="9872"/>
    <cellStyle name="Note 4 6 13 2 2" xfId="33699"/>
    <cellStyle name="Note 4 6 13 2 3" xfId="44738"/>
    <cellStyle name="Note 4 6 13 2 4" xfId="21785"/>
    <cellStyle name="Note 4 6 13 3" xfId="27929"/>
    <cellStyle name="Note 4 6 13 4" xfId="38889"/>
    <cellStyle name="Note 4 6 13 5" xfId="15936"/>
    <cellStyle name="Note 4 6 14" xfId="4265"/>
    <cellStyle name="Note 4 6 14 2" xfId="10082"/>
    <cellStyle name="Note 4 6 14 2 2" xfId="33909"/>
    <cellStyle name="Note 4 6 14 2 3" xfId="44948"/>
    <cellStyle name="Note 4 6 14 2 4" xfId="21995"/>
    <cellStyle name="Note 4 6 14 3" xfId="28167"/>
    <cellStyle name="Note 4 6 14 4" xfId="39132"/>
    <cellStyle name="Note 4 6 14 5" xfId="16179"/>
    <cellStyle name="Note 4 6 15" xfId="885"/>
    <cellStyle name="Note 4 6 15 2" xfId="7183"/>
    <cellStyle name="Note 4 6 15 2 2" xfId="31010"/>
    <cellStyle name="Note 4 6 15 2 3" xfId="42049"/>
    <cellStyle name="Note 4 6 15 2 4" xfId="19096"/>
    <cellStyle name="Note 4 6 15 3" xfId="24875"/>
    <cellStyle name="Note 4 6 15 4" xfId="30550"/>
    <cellStyle name="Note 4 6 15 5" xfId="12799"/>
    <cellStyle name="Note 4 6 16" xfId="4930"/>
    <cellStyle name="Note 4 6 16 2" xfId="10656"/>
    <cellStyle name="Note 4 6 16 2 2" xfId="34483"/>
    <cellStyle name="Note 4 6 16 2 3" xfId="45522"/>
    <cellStyle name="Note 4 6 16 2 4" xfId="22569"/>
    <cellStyle name="Note 4 6 16 3" xfId="28815"/>
    <cellStyle name="Note 4 6 16 4" xfId="39797"/>
    <cellStyle name="Note 4 6 16 5" xfId="16844"/>
    <cellStyle name="Note 4 6 17" xfId="841"/>
    <cellStyle name="Note 4 6 17 2" xfId="7148"/>
    <cellStyle name="Note 4 6 17 2 2" xfId="30975"/>
    <cellStyle name="Note 4 6 17 2 3" xfId="42014"/>
    <cellStyle name="Note 4 6 17 2 4" xfId="19061"/>
    <cellStyle name="Note 4 6 17 3" xfId="24832"/>
    <cellStyle name="Note 4 6 17 4" xfId="25795"/>
    <cellStyle name="Note 4 6 17 5" xfId="12755"/>
    <cellStyle name="Note 4 6 18" xfId="5625"/>
    <cellStyle name="Note 4 6 18 2" xfId="11255"/>
    <cellStyle name="Note 4 6 18 2 2" xfId="35082"/>
    <cellStyle name="Note 4 6 18 2 3" xfId="46121"/>
    <cellStyle name="Note 4 6 18 2 4" xfId="23168"/>
    <cellStyle name="Note 4 6 18 3" xfId="29490"/>
    <cellStyle name="Note 4 6 18 4" xfId="40492"/>
    <cellStyle name="Note 4 6 18 5" xfId="17539"/>
    <cellStyle name="Note 4 6 19" xfId="1489"/>
    <cellStyle name="Note 4 6 19 2" xfId="7685"/>
    <cellStyle name="Note 4 6 19 2 2" xfId="31512"/>
    <cellStyle name="Note 4 6 19 2 3" xfId="42551"/>
    <cellStyle name="Note 4 6 19 2 4" xfId="19598"/>
    <cellStyle name="Note 4 6 19 3" xfId="25457"/>
    <cellStyle name="Note 4 6 19 4" xfId="36356"/>
    <cellStyle name="Note 4 6 19 5" xfId="13403"/>
    <cellStyle name="Note 4 6 2" xfId="421"/>
    <cellStyle name="Note 4 6 2 10" xfId="2177"/>
    <cellStyle name="Note 4 6 2 10 2" xfId="8279"/>
    <cellStyle name="Note 4 6 2 10 2 2" xfId="32106"/>
    <cellStyle name="Note 4 6 2 10 2 3" xfId="43145"/>
    <cellStyle name="Note 4 6 2 10 2 4" xfId="20192"/>
    <cellStyle name="Note 4 6 2 10 3" xfId="26123"/>
    <cellStyle name="Note 4 6 2 10 4" xfId="37044"/>
    <cellStyle name="Note 4 6 2 10 5" xfId="14091"/>
    <cellStyle name="Note 4 6 2 11" xfId="2391"/>
    <cellStyle name="Note 4 6 2 11 2" xfId="8465"/>
    <cellStyle name="Note 4 6 2 11 2 2" xfId="32292"/>
    <cellStyle name="Note 4 6 2 11 2 3" xfId="43331"/>
    <cellStyle name="Note 4 6 2 11 2 4" xfId="20378"/>
    <cellStyle name="Note 4 6 2 11 3" xfId="26331"/>
    <cellStyle name="Note 4 6 2 11 4" xfId="37258"/>
    <cellStyle name="Note 4 6 2 11 5" xfId="14305"/>
    <cellStyle name="Note 4 6 2 12" xfId="2614"/>
    <cellStyle name="Note 4 6 2 12 2" xfId="8655"/>
    <cellStyle name="Note 4 6 2 12 2 2" xfId="32482"/>
    <cellStyle name="Note 4 6 2 12 2 3" xfId="43521"/>
    <cellStyle name="Note 4 6 2 12 2 4" xfId="20568"/>
    <cellStyle name="Note 4 6 2 12 3" xfId="26549"/>
    <cellStyle name="Note 4 6 2 12 4" xfId="37481"/>
    <cellStyle name="Note 4 6 2 12 5" xfId="14528"/>
    <cellStyle name="Note 4 6 2 13" xfId="2815"/>
    <cellStyle name="Note 4 6 2 13 2" xfId="8829"/>
    <cellStyle name="Note 4 6 2 13 2 2" xfId="32656"/>
    <cellStyle name="Note 4 6 2 13 2 3" xfId="43695"/>
    <cellStyle name="Note 4 6 2 13 2 4" xfId="20742"/>
    <cellStyle name="Note 4 6 2 13 3" xfId="26744"/>
    <cellStyle name="Note 4 6 2 13 4" xfId="37682"/>
    <cellStyle name="Note 4 6 2 13 5" xfId="14729"/>
    <cellStyle name="Note 4 6 2 14" xfId="3083"/>
    <cellStyle name="Note 4 6 2 14 2" xfId="9058"/>
    <cellStyle name="Note 4 6 2 14 2 2" xfId="32885"/>
    <cellStyle name="Note 4 6 2 14 2 3" xfId="43924"/>
    <cellStyle name="Note 4 6 2 14 2 4" xfId="20971"/>
    <cellStyle name="Note 4 6 2 14 3" xfId="27007"/>
    <cellStyle name="Note 4 6 2 14 4" xfId="37950"/>
    <cellStyle name="Note 4 6 2 14 5" xfId="14997"/>
    <cellStyle name="Note 4 6 2 15" xfId="3327"/>
    <cellStyle name="Note 4 6 2 15 2" xfId="9270"/>
    <cellStyle name="Note 4 6 2 15 2 2" xfId="33097"/>
    <cellStyle name="Note 4 6 2 15 2 3" xfId="44136"/>
    <cellStyle name="Note 4 6 2 15 2 4" xfId="21183"/>
    <cellStyle name="Note 4 6 2 15 3" xfId="27248"/>
    <cellStyle name="Note 4 6 2 15 4" xfId="38194"/>
    <cellStyle name="Note 4 6 2 15 5" xfId="15241"/>
    <cellStyle name="Note 4 6 2 16" xfId="3572"/>
    <cellStyle name="Note 4 6 2 16 2" xfId="9483"/>
    <cellStyle name="Note 4 6 2 16 2 2" xfId="33310"/>
    <cellStyle name="Note 4 6 2 16 2 3" xfId="44349"/>
    <cellStyle name="Note 4 6 2 16 2 4" xfId="21396"/>
    <cellStyle name="Note 4 6 2 16 3" xfId="27488"/>
    <cellStyle name="Note 4 6 2 16 4" xfId="38439"/>
    <cellStyle name="Note 4 6 2 16 5" xfId="15486"/>
    <cellStyle name="Note 4 6 2 17" xfId="3820"/>
    <cellStyle name="Note 4 6 2 17 2" xfId="9697"/>
    <cellStyle name="Note 4 6 2 17 2 2" xfId="33524"/>
    <cellStyle name="Note 4 6 2 17 2 3" xfId="44563"/>
    <cellStyle name="Note 4 6 2 17 2 4" xfId="21610"/>
    <cellStyle name="Note 4 6 2 17 3" xfId="27732"/>
    <cellStyle name="Note 4 6 2 17 4" xfId="38687"/>
    <cellStyle name="Note 4 6 2 17 5" xfId="15734"/>
    <cellStyle name="Note 4 6 2 18" xfId="4064"/>
    <cellStyle name="Note 4 6 2 18 2" xfId="9908"/>
    <cellStyle name="Note 4 6 2 18 2 2" xfId="33735"/>
    <cellStyle name="Note 4 6 2 18 2 3" xfId="44774"/>
    <cellStyle name="Note 4 6 2 18 2 4" xfId="21821"/>
    <cellStyle name="Note 4 6 2 18 3" xfId="27971"/>
    <cellStyle name="Note 4 6 2 18 4" xfId="38931"/>
    <cellStyle name="Note 4 6 2 18 5" xfId="15978"/>
    <cellStyle name="Note 4 6 2 19" xfId="4306"/>
    <cellStyle name="Note 4 6 2 19 2" xfId="10118"/>
    <cellStyle name="Note 4 6 2 19 2 2" xfId="33945"/>
    <cellStyle name="Note 4 6 2 19 2 3" xfId="44984"/>
    <cellStyle name="Note 4 6 2 19 2 4" xfId="22031"/>
    <cellStyle name="Note 4 6 2 19 3" xfId="28208"/>
    <cellStyle name="Note 4 6 2 19 4" xfId="39173"/>
    <cellStyle name="Note 4 6 2 19 5" xfId="16220"/>
    <cellStyle name="Note 4 6 2 2" xfId="542"/>
    <cellStyle name="Note 4 6 2 2 10" xfId="2936"/>
    <cellStyle name="Note 4 6 2 2 10 2" xfId="8933"/>
    <cellStyle name="Note 4 6 2 2 10 2 2" xfId="32760"/>
    <cellStyle name="Note 4 6 2 2 10 2 3" xfId="43799"/>
    <cellStyle name="Note 4 6 2 2 10 2 4" xfId="20846"/>
    <cellStyle name="Note 4 6 2 2 10 3" xfId="26861"/>
    <cellStyle name="Note 4 6 2 2 10 4" xfId="37803"/>
    <cellStyle name="Note 4 6 2 2 10 5" xfId="14850"/>
    <cellStyle name="Note 4 6 2 2 11" xfId="3204"/>
    <cellStyle name="Note 4 6 2 2 11 2" xfId="9162"/>
    <cellStyle name="Note 4 6 2 2 11 2 2" xfId="32989"/>
    <cellStyle name="Note 4 6 2 2 11 2 3" xfId="44028"/>
    <cellStyle name="Note 4 6 2 2 11 2 4" xfId="21075"/>
    <cellStyle name="Note 4 6 2 2 11 3" xfId="27126"/>
    <cellStyle name="Note 4 6 2 2 11 4" xfId="38071"/>
    <cellStyle name="Note 4 6 2 2 11 5" xfId="15118"/>
    <cellStyle name="Note 4 6 2 2 12" xfId="3448"/>
    <cellStyle name="Note 4 6 2 2 12 2" xfId="9374"/>
    <cellStyle name="Note 4 6 2 2 12 2 2" xfId="33201"/>
    <cellStyle name="Note 4 6 2 2 12 2 3" xfId="44240"/>
    <cellStyle name="Note 4 6 2 2 12 2 4" xfId="21287"/>
    <cellStyle name="Note 4 6 2 2 12 3" xfId="27365"/>
    <cellStyle name="Note 4 6 2 2 12 4" xfId="38315"/>
    <cellStyle name="Note 4 6 2 2 12 5" xfId="15362"/>
    <cellStyle name="Note 4 6 2 2 13" xfId="3693"/>
    <cellStyle name="Note 4 6 2 2 13 2" xfId="9587"/>
    <cellStyle name="Note 4 6 2 2 13 2 2" xfId="33414"/>
    <cellStyle name="Note 4 6 2 2 13 2 3" xfId="44453"/>
    <cellStyle name="Note 4 6 2 2 13 2 4" xfId="21500"/>
    <cellStyle name="Note 4 6 2 2 13 3" xfId="27606"/>
    <cellStyle name="Note 4 6 2 2 13 4" xfId="38560"/>
    <cellStyle name="Note 4 6 2 2 13 5" xfId="15607"/>
    <cellStyle name="Note 4 6 2 2 14" xfId="3941"/>
    <cellStyle name="Note 4 6 2 2 14 2" xfId="9801"/>
    <cellStyle name="Note 4 6 2 2 14 2 2" xfId="33628"/>
    <cellStyle name="Note 4 6 2 2 14 2 3" xfId="44667"/>
    <cellStyle name="Note 4 6 2 2 14 2 4" xfId="21714"/>
    <cellStyle name="Note 4 6 2 2 14 3" xfId="27849"/>
    <cellStyle name="Note 4 6 2 2 14 4" xfId="38808"/>
    <cellStyle name="Note 4 6 2 2 14 5" xfId="15855"/>
    <cellStyle name="Note 4 6 2 2 15" xfId="4185"/>
    <cellStyle name="Note 4 6 2 2 15 2" xfId="10012"/>
    <cellStyle name="Note 4 6 2 2 15 2 2" xfId="33839"/>
    <cellStyle name="Note 4 6 2 2 15 2 3" xfId="44878"/>
    <cellStyle name="Note 4 6 2 2 15 2 4" xfId="21925"/>
    <cellStyle name="Note 4 6 2 2 15 3" xfId="28088"/>
    <cellStyle name="Note 4 6 2 2 15 4" xfId="39052"/>
    <cellStyle name="Note 4 6 2 2 15 5" xfId="16099"/>
    <cellStyle name="Note 4 6 2 2 16" xfId="4427"/>
    <cellStyle name="Note 4 6 2 2 16 2" xfId="10222"/>
    <cellStyle name="Note 4 6 2 2 16 2 2" xfId="34049"/>
    <cellStyle name="Note 4 6 2 2 16 2 3" xfId="45088"/>
    <cellStyle name="Note 4 6 2 2 16 2 4" xfId="22135"/>
    <cellStyle name="Note 4 6 2 2 16 3" xfId="28325"/>
    <cellStyle name="Note 4 6 2 2 16 4" xfId="39294"/>
    <cellStyle name="Note 4 6 2 2 16 5" xfId="16341"/>
    <cellStyle name="Note 4 6 2 2 17" xfId="4648"/>
    <cellStyle name="Note 4 6 2 2 17 2" xfId="10409"/>
    <cellStyle name="Note 4 6 2 2 17 2 2" xfId="34236"/>
    <cellStyle name="Note 4 6 2 2 17 2 3" xfId="45275"/>
    <cellStyle name="Note 4 6 2 2 17 2 4" xfId="22322"/>
    <cellStyle name="Note 4 6 2 2 17 3" xfId="28540"/>
    <cellStyle name="Note 4 6 2 2 17 4" xfId="39515"/>
    <cellStyle name="Note 4 6 2 2 17 5" xfId="16562"/>
    <cellStyle name="Note 4 6 2 2 18" xfId="4858"/>
    <cellStyle name="Note 4 6 2 2 18 2" xfId="10592"/>
    <cellStyle name="Note 4 6 2 2 18 2 2" xfId="34419"/>
    <cellStyle name="Note 4 6 2 2 18 2 3" xfId="45458"/>
    <cellStyle name="Note 4 6 2 2 18 2 4" xfId="22505"/>
    <cellStyle name="Note 4 6 2 2 18 3" xfId="28744"/>
    <cellStyle name="Note 4 6 2 2 18 4" xfId="39725"/>
    <cellStyle name="Note 4 6 2 2 18 5" xfId="16772"/>
    <cellStyle name="Note 4 6 2 2 19" xfId="5093"/>
    <cellStyle name="Note 4 6 2 2 19 2" xfId="10797"/>
    <cellStyle name="Note 4 6 2 2 19 2 2" xfId="34624"/>
    <cellStyle name="Note 4 6 2 2 19 2 3" xfId="45663"/>
    <cellStyle name="Note 4 6 2 2 19 2 4" xfId="22710"/>
    <cellStyle name="Note 4 6 2 2 19 3" xfId="28974"/>
    <cellStyle name="Note 4 6 2 2 19 4" xfId="39960"/>
    <cellStyle name="Note 4 6 2 2 19 5" xfId="17007"/>
    <cellStyle name="Note 4 6 2 2 2" xfId="1186"/>
    <cellStyle name="Note 4 6 2 2 2 2" xfId="7424"/>
    <cellStyle name="Note 4 6 2 2 2 2 2" xfId="31251"/>
    <cellStyle name="Note 4 6 2 2 2 2 3" xfId="42290"/>
    <cellStyle name="Note 4 6 2 2 2 2 4" xfId="19337"/>
    <cellStyle name="Note 4 6 2 2 2 3" xfId="25163"/>
    <cellStyle name="Note 4 6 2 2 2 4" xfId="24286"/>
    <cellStyle name="Note 4 6 2 2 2 5" xfId="13100"/>
    <cellStyle name="Note 4 6 2 2 20" xfId="5314"/>
    <cellStyle name="Note 4 6 2 2 20 2" xfId="10984"/>
    <cellStyle name="Note 4 6 2 2 20 2 2" xfId="34811"/>
    <cellStyle name="Note 4 6 2 2 20 2 3" xfId="45850"/>
    <cellStyle name="Note 4 6 2 2 20 2 4" xfId="22897"/>
    <cellStyle name="Note 4 6 2 2 20 3" xfId="29187"/>
    <cellStyle name="Note 4 6 2 2 20 4" xfId="40181"/>
    <cellStyle name="Note 4 6 2 2 20 5" xfId="17228"/>
    <cellStyle name="Note 4 6 2 2 21" xfId="5547"/>
    <cellStyle name="Note 4 6 2 2 21 2" xfId="11187"/>
    <cellStyle name="Note 4 6 2 2 21 2 2" xfId="35014"/>
    <cellStyle name="Note 4 6 2 2 21 2 3" xfId="46053"/>
    <cellStyle name="Note 4 6 2 2 21 2 4" xfId="23100"/>
    <cellStyle name="Note 4 6 2 2 21 3" xfId="29414"/>
    <cellStyle name="Note 4 6 2 2 21 4" xfId="40414"/>
    <cellStyle name="Note 4 6 2 2 21 5" xfId="17461"/>
    <cellStyle name="Note 4 6 2 2 22" xfId="5780"/>
    <cellStyle name="Note 4 6 2 2 22 2" xfId="11388"/>
    <cellStyle name="Note 4 6 2 2 22 2 2" xfId="35215"/>
    <cellStyle name="Note 4 6 2 2 22 2 3" xfId="46254"/>
    <cellStyle name="Note 4 6 2 2 22 2 4" xfId="23301"/>
    <cellStyle name="Note 4 6 2 2 22 3" xfId="29640"/>
    <cellStyle name="Note 4 6 2 2 22 4" xfId="40647"/>
    <cellStyle name="Note 4 6 2 2 22 5" xfId="17694"/>
    <cellStyle name="Note 4 6 2 2 23" xfId="5997"/>
    <cellStyle name="Note 4 6 2 2 23 2" xfId="11572"/>
    <cellStyle name="Note 4 6 2 2 23 2 2" xfId="35399"/>
    <cellStyle name="Note 4 6 2 2 23 2 3" xfId="46438"/>
    <cellStyle name="Note 4 6 2 2 23 2 4" xfId="23485"/>
    <cellStyle name="Note 4 6 2 2 23 3" xfId="29850"/>
    <cellStyle name="Note 4 6 2 2 23 4" xfId="40864"/>
    <cellStyle name="Note 4 6 2 2 23 5" xfId="17911"/>
    <cellStyle name="Note 4 6 2 2 24" xfId="6205"/>
    <cellStyle name="Note 4 6 2 2 24 2" xfId="11753"/>
    <cellStyle name="Note 4 6 2 2 24 2 2" xfId="35580"/>
    <cellStyle name="Note 4 6 2 2 24 2 3" xfId="46619"/>
    <cellStyle name="Note 4 6 2 2 24 2 4" xfId="23666"/>
    <cellStyle name="Note 4 6 2 2 24 3" xfId="30051"/>
    <cellStyle name="Note 4 6 2 2 24 4" xfId="41072"/>
    <cellStyle name="Note 4 6 2 2 24 5" xfId="18119"/>
    <cellStyle name="Note 4 6 2 2 25" xfId="6425"/>
    <cellStyle name="Note 4 6 2 2 25 2" xfId="11945"/>
    <cellStyle name="Note 4 6 2 2 25 2 2" xfId="35772"/>
    <cellStyle name="Note 4 6 2 2 25 2 3" xfId="46811"/>
    <cellStyle name="Note 4 6 2 2 25 2 4" xfId="23858"/>
    <cellStyle name="Note 4 6 2 2 25 3" xfId="30264"/>
    <cellStyle name="Note 4 6 2 2 25 4" xfId="41292"/>
    <cellStyle name="Note 4 6 2 2 25 5" xfId="18339"/>
    <cellStyle name="Note 4 6 2 2 26" xfId="6651"/>
    <cellStyle name="Note 4 6 2 2 26 2" xfId="12138"/>
    <cellStyle name="Note 4 6 2 2 26 2 2" xfId="35965"/>
    <cellStyle name="Note 4 6 2 2 26 2 3" xfId="47004"/>
    <cellStyle name="Note 4 6 2 2 26 2 4" xfId="24051"/>
    <cellStyle name="Note 4 6 2 2 26 3" xfId="30481"/>
    <cellStyle name="Note 4 6 2 2 26 4" xfId="41518"/>
    <cellStyle name="Note 4 6 2 2 26 5" xfId="18565"/>
    <cellStyle name="Note 4 6 2 2 27" xfId="766"/>
    <cellStyle name="Note 4 6 2 2 27 2" xfId="7073"/>
    <cellStyle name="Note 4 6 2 2 27 2 2" xfId="30900"/>
    <cellStyle name="Note 4 6 2 2 27 2 3" xfId="41939"/>
    <cellStyle name="Note 4 6 2 2 27 2 4" xfId="18986"/>
    <cellStyle name="Note 4 6 2 2 27 3" xfId="24757"/>
    <cellStyle name="Note 4 6 2 2 27 4" xfId="30246"/>
    <cellStyle name="Note 4 6 2 2 27 5" xfId="12680"/>
    <cellStyle name="Note 4 6 2 2 28" xfId="6856"/>
    <cellStyle name="Note 4 6 2 2 28 2" xfId="30683"/>
    <cellStyle name="Note 4 6 2 2 28 3" xfId="41722"/>
    <cellStyle name="Note 4 6 2 2 28 4" xfId="18769"/>
    <cellStyle name="Note 4 6 2 2 29" xfId="24534"/>
    <cellStyle name="Note 4 6 2 2 3" xfId="1399"/>
    <cellStyle name="Note 4 6 2 2 3 2" xfId="7609"/>
    <cellStyle name="Note 4 6 2 2 3 2 2" xfId="31436"/>
    <cellStyle name="Note 4 6 2 2 3 2 3" xfId="42475"/>
    <cellStyle name="Note 4 6 2 2 3 2 4" xfId="19522"/>
    <cellStyle name="Note 4 6 2 2 3 3" xfId="25369"/>
    <cellStyle name="Note 4 6 2 2 3 4" xfId="36266"/>
    <cellStyle name="Note 4 6 2 2 3 5" xfId="13313"/>
    <cellStyle name="Note 4 6 2 2 30" xfId="25142"/>
    <cellStyle name="Note 4 6 2 2 31" xfId="12456"/>
    <cellStyle name="Note 4 6 2 2 4" xfId="1631"/>
    <cellStyle name="Note 4 6 2 2 4 2" xfId="7807"/>
    <cellStyle name="Note 4 6 2 2 4 2 2" xfId="31634"/>
    <cellStyle name="Note 4 6 2 2 4 2 3" xfId="42673"/>
    <cellStyle name="Note 4 6 2 2 4 2 4" xfId="19720"/>
    <cellStyle name="Note 4 6 2 2 4 3" xfId="25593"/>
    <cellStyle name="Note 4 6 2 2 4 4" xfId="36498"/>
    <cellStyle name="Note 4 6 2 2 4 5" xfId="13545"/>
    <cellStyle name="Note 4 6 2 2 5" xfId="1842"/>
    <cellStyle name="Note 4 6 2 2 5 2" xfId="7991"/>
    <cellStyle name="Note 4 6 2 2 5 2 2" xfId="31818"/>
    <cellStyle name="Note 4 6 2 2 5 2 3" xfId="42857"/>
    <cellStyle name="Note 4 6 2 2 5 2 4" xfId="19904"/>
    <cellStyle name="Note 4 6 2 2 5 3" xfId="25797"/>
    <cellStyle name="Note 4 6 2 2 5 4" xfId="36709"/>
    <cellStyle name="Note 4 6 2 2 5 5" xfId="13756"/>
    <cellStyle name="Note 4 6 2 2 6" xfId="2073"/>
    <cellStyle name="Note 4 6 2 2 6 2" xfId="8192"/>
    <cellStyle name="Note 4 6 2 2 6 2 2" xfId="32019"/>
    <cellStyle name="Note 4 6 2 2 6 2 3" xfId="43058"/>
    <cellStyle name="Note 4 6 2 2 6 2 4" xfId="20105"/>
    <cellStyle name="Note 4 6 2 2 6 3" xfId="26022"/>
    <cellStyle name="Note 4 6 2 2 6 4" xfId="36940"/>
    <cellStyle name="Note 4 6 2 2 6 5" xfId="13987"/>
    <cellStyle name="Note 4 6 2 2 7" xfId="2298"/>
    <cellStyle name="Note 4 6 2 2 7 2" xfId="8383"/>
    <cellStyle name="Note 4 6 2 2 7 2 2" xfId="32210"/>
    <cellStyle name="Note 4 6 2 2 7 2 3" xfId="43249"/>
    <cellStyle name="Note 4 6 2 2 7 2 4" xfId="20296"/>
    <cellStyle name="Note 4 6 2 2 7 3" xfId="26239"/>
    <cellStyle name="Note 4 6 2 2 7 4" xfId="37165"/>
    <cellStyle name="Note 4 6 2 2 7 5" xfId="14212"/>
    <cellStyle name="Note 4 6 2 2 8" xfId="2512"/>
    <cellStyle name="Note 4 6 2 2 8 2" xfId="8569"/>
    <cellStyle name="Note 4 6 2 2 8 2 2" xfId="32396"/>
    <cellStyle name="Note 4 6 2 2 8 2 3" xfId="43435"/>
    <cellStyle name="Note 4 6 2 2 8 2 4" xfId="20482"/>
    <cellStyle name="Note 4 6 2 2 8 3" xfId="26448"/>
    <cellStyle name="Note 4 6 2 2 8 4" xfId="37379"/>
    <cellStyle name="Note 4 6 2 2 8 5" xfId="14426"/>
    <cellStyle name="Note 4 6 2 2 9" xfId="2730"/>
    <cellStyle name="Note 4 6 2 2 9 2" xfId="8753"/>
    <cellStyle name="Note 4 6 2 2 9 2 2" xfId="32580"/>
    <cellStyle name="Note 4 6 2 2 9 2 3" xfId="43619"/>
    <cellStyle name="Note 4 6 2 2 9 2 4" xfId="20666"/>
    <cellStyle name="Note 4 6 2 2 9 3" xfId="26660"/>
    <cellStyle name="Note 4 6 2 2 9 4" xfId="37597"/>
    <cellStyle name="Note 4 6 2 2 9 5" xfId="14644"/>
    <cellStyle name="Note 4 6 2 20" xfId="4527"/>
    <cellStyle name="Note 4 6 2 20 2" xfId="10305"/>
    <cellStyle name="Note 4 6 2 20 2 2" xfId="34132"/>
    <cellStyle name="Note 4 6 2 20 2 3" xfId="45171"/>
    <cellStyle name="Note 4 6 2 20 2 4" xfId="22218"/>
    <cellStyle name="Note 4 6 2 20 3" xfId="28423"/>
    <cellStyle name="Note 4 6 2 20 4" xfId="39394"/>
    <cellStyle name="Note 4 6 2 20 5" xfId="16441"/>
    <cellStyle name="Note 4 6 2 21" xfId="4737"/>
    <cellStyle name="Note 4 6 2 21 2" xfId="10488"/>
    <cellStyle name="Note 4 6 2 21 2 2" xfId="34315"/>
    <cellStyle name="Note 4 6 2 21 2 3" xfId="45354"/>
    <cellStyle name="Note 4 6 2 21 2 4" xfId="22401"/>
    <cellStyle name="Note 4 6 2 21 3" xfId="28627"/>
    <cellStyle name="Note 4 6 2 21 4" xfId="39604"/>
    <cellStyle name="Note 4 6 2 21 5" xfId="16651"/>
    <cellStyle name="Note 4 6 2 22" xfId="4972"/>
    <cellStyle name="Note 4 6 2 22 2" xfId="10693"/>
    <cellStyle name="Note 4 6 2 22 2 2" xfId="34520"/>
    <cellStyle name="Note 4 6 2 22 2 3" xfId="45559"/>
    <cellStyle name="Note 4 6 2 22 2 4" xfId="22606"/>
    <cellStyle name="Note 4 6 2 22 3" xfId="28856"/>
    <cellStyle name="Note 4 6 2 22 4" xfId="39839"/>
    <cellStyle name="Note 4 6 2 22 5" xfId="16886"/>
    <cellStyle name="Note 4 6 2 23" xfId="5193"/>
    <cellStyle name="Note 4 6 2 23 2" xfId="10880"/>
    <cellStyle name="Note 4 6 2 23 2 2" xfId="34707"/>
    <cellStyle name="Note 4 6 2 23 2 3" xfId="45746"/>
    <cellStyle name="Note 4 6 2 23 2 4" xfId="22793"/>
    <cellStyle name="Note 4 6 2 23 3" xfId="29070"/>
    <cellStyle name="Note 4 6 2 23 4" xfId="40060"/>
    <cellStyle name="Note 4 6 2 23 5" xfId="17107"/>
    <cellStyle name="Note 4 6 2 24" xfId="5426"/>
    <cellStyle name="Note 4 6 2 24 2" xfId="11083"/>
    <cellStyle name="Note 4 6 2 24 2 2" xfId="34910"/>
    <cellStyle name="Note 4 6 2 24 2 3" xfId="45949"/>
    <cellStyle name="Note 4 6 2 24 2 4" xfId="22996"/>
    <cellStyle name="Note 4 6 2 24 3" xfId="29297"/>
    <cellStyle name="Note 4 6 2 24 4" xfId="40293"/>
    <cellStyle name="Note 4 6 2 24 5" xfId="17340"/>
    <cellStyle name="Note 4 6 2 25" xfId="5659"/>
    <cellStyle name="Note 4 6 2 25 2" xfId="11284"/>
    <cellStyle name="Note 4 6 2 25 2 2" xfId="35111"/>
    <cellStyle name="Note 4 6 2 25 2 3" xfId="46150"/>
    <cellStyle name="Note 4 6 2 25 2 4" xfId="23197"/>
    <cellStyle name="Note 4 6 2 25 3" xfId="29523"/>
    <cellStyle name="Note 4 6 2 25 4" xfId="40526"/>
    <cellStyle name="Note 4 6 2 25 5" xfId="17573"/>
    <cellStyle name="Note 4 6 2 26" xfId="5876"/>
    <cellStyle name="Note 4 6 2 26 2" xfId="11468"/>
    <cellStyle name="Note 4 6 2 26 2 2" xfId="35295"/>
    <cellStyle name="Note 4 6 2 26 2 3" xfId="46334"/>
    <cellStyle name="Note 4 6 2 26 2 4" xfId="23381"/>
    <cellStyle name="Note 4 6 2 26 3" xfId="29734"/>
    <cellStyle name="Note 4 6 2 26 4" xfId="40743"/>
    <cellStyle name="Note 4 6 2 26 5" xfId="17790"/>
    <cellStyle name="Note 4 6 2 27" xfId="6084"/>
    <cellStyle name="Note 4 6 2 27 2" xfId="11649"/>
    <cellStyle name="Note 4 6 2 27 2 2" xfId="35476"/>
    <cellStyle name="Note 4 6 2 27 2 3" xfId="46515"/>
    <cellStyle name="Note 4 6 2 27 2 4" xfId="23562"/>
    <cellStyle name="Note 4 6 2 27 3" xfId="29935"/>
    <cellStyle name="Note 4 6 2 27 4" xfId="40951"/>
    <cellStyle name="Note 4 6 2 27 5" xfId="17998"/>
    <cellStyle name="Note 4 6 2 28" xfId="6304"/>
    <cellStyle name="Note 4 6 2 28 2" xfId="11841"/>
    <cellStyle name="Note 4 6 2 28 2 2" xfId="35668"/>
    <cellStyle name="Note 4 6 2 28 2 3" xfId="46707"/>
    <cellStyle name="Note 4 6 2 28 2 4" xfId="23754"/>
    <cellStyle name="Note 4 6 2 28 3" xfId="30148"/>
    <cellStyle name="Note 4 6 2 28 4" xfId="41171"/>
    <cellStyle name="Note 4 6 2 28 5" xfId="18218"/>
    <cellStyle name="Note 4 6 2 29" xfId="6539"/>
    <cellStyle name="Note 4 6 2 29 2" xfId="12043"/>
    <cellStyle name="Note 4 6 2 29 2 2" xfId="35870"/>
    <cellStyle name="Note 4 6 2 29 2 3" xfId="46909"/>
    <cellStyle name="Note 4 6 2 29 2 4" xfId="23956"/>
    <cellStyle name="Note 4 6 2 29 3" xfId="30374"/>
    <cellStyle name="Note 4 6 2 29 4" xfId="41406"/>
    <cellStyle name="Note 4 6 2 29 5" xfId="18453"/>
    <cellStyle name="Note 4 6 2 3" xfId="587"/>
    <cellStyle name="Note 4 6 2 3 10" xfId="2981"/>
    <cellStyle name="Note 4 6 2 3 10 2" xfId="8973"/>
    <cellStyle name="Note 4 6 2 3 10 2 2" xfId="32800"/>
    <cellStyle name="Note 4 6 2 3 10 2 3" xfId="43839"/>
    <cellStyle name="Note 4 6 2 3 10 2 4" xfId="20886"/>
    <cellStyle name="Note 4 6 2 3 10 3" xfId="26905"/>
    <cellStyle name="Note 4 6 2 3 10 4" xfId="37848"/>
    <cellStyle name="Note 4 6 2 3 10 5" xfId="14895"/>
    <cellStyle name="Note 4 6 2 3 11" xfId="3249"/>
    <cellStyle name="Note 4 6 2 3 11 2" xfId="9202"/>
    <cellStyle name="Note 4 6 2 3 11 2 2" xfId="33029"/>
    <cellStyle name="Note 4 6 2 3 11 2 3" xfId="44068"/>
    <cellStyle name="Note 4 6 2 3 11 2 4" xfId="21115"/>
    <cellStyle name="Note 4 6 2 3 11 3" xfId="27170"/>
    <cellStyle name="Note 4 6 2 3 11 4" xfId="38116"/>
    <cellStyle name="Note 4 6 2 3 11 5" xfId="15163"/>
    <cellStyle name="Note 4 6 2 3 12" xfId="3493"/>
    <cellStyle name="Note 4 6 2 3 12 2" xfId="9414"/>
    <cellStyle name="Note 4 6 2 3 12 2 2" xfId="33241"/>
    <cellStyle name="Note 4 6 2 3 12 2 3" xfId="44280"/>
    <cellStyle name="Note 4 6 2 3 12 2 4" xfId="21327"/>
    <cellStyle name="Note 4 6 2 3 12 3" xfId="27409"/>
    <cellStyle name="Note 4 6 2 3 12 4" xfId="38360"/>
    <cellStyle name="Note 4 6 2 3 12 5" xfId="15407"/>
    <cellStyle name="Note 4 6 2 3 13" xfId="3738"/>
    <cellStyle name="Note 4 6 2 3 13 2" xfId="9627"/>
    <cellStyle name="Note 4 6 2 3 13 2 2" xfId="33454"/>
    <cellStyle name="Note 4 6 2 3 13 2 3" xfId="44493"/>
    <cellStyle name="Note 4 6 2 3 13 2 4" xfId="21540"/>
    <cellStyle name="Note 4 6 2 3 13 3" xfId="27650"/>
    <cellStyle name="Note 4 6 2 3 13 4" xfId="38605"/>
    <cellStyle name="Note 4 6 2 3 13 5" xfId="15652"/>
    <cellStyle name="Note 4 6 2 3 14" xfId="3986"/>
    <cellStyle name="Note 4 6 2 3 14 2" xfId="9841"/>
    <cellStyle name="Note 4 6 2 3 14 2 2" xfId="33668"/>
    <cellStyle name="Note 4 6 2 3 14 2 3" xfId="44707"/>
    <cellStyle name="Note 4 6 2 3 14 2 4" xfId="21754"/>
    <cellStyle name="Note 4 6 2 3 14 3" xfId="27893"/>
    <cellStyle name="Note 4 6 2 3 14 4" xfId="38853"/>
    <cellStyle name="Note 4 6 2 3 14 5" xfId="15900"/>
    <cellStyle name="Note 4 6 2 3 15" xfId="4230"/>
    <cellStyle name="Note 4 6 2 3 15 2" xfId="10052"/>
    <cellStyle name="Note 4 6 2 3 15 2 2" xfId="33879"/>
    <cellStyle name="Note 4 6 2 3 15 2 3" xfId="44918"/>
    <cellStyle name="Note 4 6 2 3 15 2 4" xfId="21965"/>
    <cellStyle name="Note 4 6 2 3 15 3" xfId="28132"/>
    <cellStyle name="Note 4 6 2 3 15 4" xfId="39097"/>
    <cellStyle name="Note 4 6 2 3 15 5" xfId="16144"/>
    <cellStyle name="Note 4 6 2 3 16" xfId="4472"/>
    <cellStyle name="Note 4 6 2 3 16 2" xfId="10262"/>
    <cellStyle name="Note 4 6 2 3 16 2 2" xfId="34089"/>
    <cellStyle name="Note 4 6 2 3 16 2 3" xfId="45128"/>
    <cellStyle name="Note 4 6 2 3 16 2 4" xfId="22175"/>
    <cellStyle name="Note 4 6 2 3 16 3" xfId="28369"/>
    <cellStyle name="Note 4 6 2 3 16 4" xfId="39339"/>
    <cellStyle name="Note 4 6 2 3 16 5" xfId="16386"/>
    <cellStyle name="Note 4 6 2 3 17" xfId="4693"/>
    <cellStyle name="Note 4 6 2 3 17 2" xfId="10449"/>
    <cellStyle name="Note 4 6 2 3 17 2 2" xfId="34276"/>
    <cellStyle name="Note 4 6 2 3 17 2 3" xfId="45315"/>
    <cellStyle name="Note 4 6 2 3 17 2 4" xfId="22362"/>
    <cellStyle name="Note 4 6 2 3 17 3" xfId="28584"/>
    <cellStyle name="Note 4 6 2 3 17 4" xfId="39560"/>
    <cellStyle name="Note 4 6 2 3 17 5" xfId="16607"/>
    <cellStyle name="Note 4 6 2 3 18" xfId="4903"/>
    <cellStyle name="Note 4 6 2 3 18 2" xfId="10632"/>
    <cellStyle name="Note 4 6 2 3 18 2 2" xfId="34459"/>
    <cellStyle name="Note 4 6 2 3 18 2 3" xfId="45498"/>
    <cellStyle name="Note 4 6 2 3 18 2 4" xfId="22545"/>
    <cellStyle name="Note 4 6 2 3 18 3" xfId="28788"/>
    <cellStyle name="Note 4 6 2 3 18 4" xfId="39770"/>
    <cellStyle name="Note 4 6 2 3 18 5" xfId="16817"/>
    <cellStyle name="Note 4 6 2 3 19" xfId="5138"/>
    <cellStyle name="Note 4 6 2 3 19 2" xfId="10837"/>
    <cellStyle name="Note 4 6 2 3 19 2 2" xfId="34664"/>
    <cellStyle name="Note 4 6 2 3 19 2 3" xfId="45703"/>
    <cellStyle name="Note 4 6 2 3 19 2 4" xfId="22750"/>
    <cellStyle name="Note 4 6 2 3 19 3" xfId="29018"/>
    <cellStyle name="Note 4 6 2 3 19 4" xfId="40005"/>
    <cellStyle name="Note 4 6 2 3 19 5" xfId="17052"/>
    <cellStyle name="Note 4 6 2 3 2" xfId="1231"/>
    <cellStyle name="Note 4 6 2 3 2 2" xfId="7464"/>
    <cellStyle name="Note 4 6 2 3 2 2 2" xfId="31291"/>
    <cellStyle name="Note 4 6 2 3 2 2 3" xfId="42330"/>
    <cellStyle name="Note 4 6 2 3 2 2 4" xfId="19377"/>
    <cellStyle name="Note 4 6 2 3 2 3" xfId="25207"/>
    <cellStyle name="Note 4 6 2 3 2 4" xfId="24281"/>
    <cellStyle name="Note 4 6 2 3 2 5" xfId="13145"/>
    <cellStyle name="Note 4 6 2 3 20" xfId="5359"/>
    <cellStyle name="Note 4 6 2 3 20 2" xfId="11024"/>
    <cellStyle name="Note 4 6 2 3 20 2 2" xfId="34851"/>
    <cellStyle name="Note 4 6 2 3 20 2 3" xfId="45890"/>
    <cellStyle name="Note 4 6 2 3 20 2 4" xfId="22937"/>
    <cellStyle name="Note 4 6 2 3 20 3" xfId="29231"/>
    <cellStyle name="Note 4 6 2 3 20 4" xfId="40226"/>
    <cellStyle name="Note 4 6 2 3 20 5" xfId="17273"/>
    <cellStyle name="Note 4 6 2 3 21" xfId="5592"/>
    <cellStyle name="Note 4 6 2 3 21 2" xfId="11227"/>
    <cellStyle name="Note 4 6 2 3 21 2 2" xfId="35054"/>
    <cellStyle name="Note 4 6 2 3 21 2 3" xfId="46093"/>
    <cellStyle name="Note 4 6 2 3 21 2 4" xfId="23140"/>
    <cellStyle name="Note 4 6 2 3 21 3" xfId="29458"/>
    <cellStyle name="Note 4 6 2 3 21 4" xfId="40459"/>
    <cellStyle name="Note 4 6 2 3 21 5" xfId="17506"/>
    <cellStyle name="Note 4 6 2 3 22" xfId="5825"/>
    <cellStyle name="Note 4 6 2 3 22 2" xfId="11428"/>
    <cellStyle name="Note 4 6 2 3 22 2 2" xfId="35255"/>
    <cellStyle name="Note 4 6 2 3 22 2 3" xfId="46294"/>
    <cellStyle name="Note 4 6 2 3 22 2 4" xfId="23341"/>
    <cellStyle name="Note 4 6 2 3 22 3" xfId="29684"/>
    <cellStyle name="Note 4 6 2 3 22 4" xfId="40692"/>
    <cellStyle name="Note 4 6 2 3 22 5" xfId="17739"/>
    <cellStyle name="Note 4 6 2 3 23" xfId="6042"/>
    <cellStyle name="Note 4 6 2 3 23 2" xfId="11612"/>
    <cellStyle name="Note 4 6 2 3 23 2 2" xfId="35439"/>
    <cellStyle name="Note 4 6 2 3 23 2 3" xfId="46478"/>
    <cellStyle name="Note 4 6 2 3 23 2 4" xfId="23525"/>
    <cellStyle name="Note 4 6 2 3 23 3" xfId="29894"/>
    <cellStyle name="Note 4 6 2 3 23 4" xfId="40909"/>
    <cellStyle name="Note 4 6 2 3 23 5" xfId="17956"/>
    <cellStyle name="Note 4 6 2 3 24" xfId="6250"/>
    <cellStyle name="Note 4 6 2 3 24 2" xfId="11793"/>
    <cellStyle name="Note 4 6 2 3 24 2 2" xfId="35620"/>
    <cellStyle name="Note 4 6 2 3 24 2 3" xfId="46659"/>
    <cellStyle name="Note 4 6 2 3 24 2 4" xfId="23706"/>
    <cellStyle name="Note 4 6 2 3 24 3" xfId="30095"/>
    <cellStyle name="Note 4 6 2 3 24 4" xfId="41117"/>
    <cellStyle name="Note 4 6 2 3 24 5" xfId="18164"/>
    <cellStyle name="Note 4 6 2 3 25" xfId="6470"/>
    <cellStyle name="Note 4 6 2 3 25 2" xfId="11985"/>
    <cellStyle name="Note 4 6 2 3 25 2 2" xfId="35812"/>
    <cellStyle name="Note 4 6 2 3 25 2 3" xfId="46851"/>
    <cellStyle name="Note 4 6 2 3 25 2 4" xfId="23898"/>
    <cellStyle name="Note 4 6 2 3 25 3" xfId="30308"/>
    <cellStyle name="Note 4 6 2 3 25 4" xfId="41337"/>
    <cellStyle name="Note 4 6 2 3 25 5" xfId="18384"/>
    <cellStyle name="Note 4 6 2 3 26" xfId="6696"/>
    <cellStyle name="Note 4 6 2 3 26 2" xfId="12178"/>
    <cellStyle name="Note 4 6 2 3 26 2 2" xfId="36005"/>
    <cellStyle name="Note 4 6 2 3 26 2 3" xfId="47044"/>
    <cellStyle name="Note 4 6 2 3 26 2 4" xfId="24091"/>
    <cellStyle name="Note 4 6 2 3 26 3" xfId="30525"/>
    <cellStyle name="Note 4 6 2 3 26 4" xfId="41563"/>
    <cellStyle name="Note 4 6 2 3 26 5" xfId="18610"/>
    <cellStyle name="Note 4 6 2 3 27" xfId="806"/>
    <cellStyle name="Note 4 6 2 3 27 2" xfId="7113"/>
    <cellStyle name="Note 4 6 2 3 27 2 2" xfId="30940"/>
    <cellStyle name="Note 4 6 2 3 27 2 3" xfId="41979"/>
    <cellStyle name="Note 4 6 2 3 27 2 4" xfId="19026"/>
    <cellStyle name="Note 4 6 2 3 27 3" xfId="24797"/>
    <cellStyle name="Note 4 6 2 3 27 4" xfId="25635"/>
    <cellStyle name="Note 4 6 2 3 27 5" xfId="12720"/>
    <cellStyle name="Note 4 6 2 3 28" xfId="6896"/>
    <cellStyle name="Note 4 6 2 3 28 2" xfId="30723"/>
    <cellStyle name="Note 4 6 2 3 28 3" xfId="41762"/>
    <cellStyle name="Note 4 6 2 3 28 4" xfId="18809"/>
    <cellStyle name="Note 4 6 2 3 29" xfId="24578"/>
    <cellStyle name="Note 4 6 2 3 3" xfId="1444"/>
    <cellStyle name="Note 4 6 2 3 3 2" xfId="7649"/>
    <cellStyle name="Note 4 6 2 3 3 2 2" xfId="31476"/>
    <cellStyle name="Note 4 6 2 3 3 2 3" xfId="42515"/>
    <cellStyle name="Note 4 6 2 3 3 2 4" xfId="19562"/>
    <cellStyle name="Note 4 6 2 3 3 3" xfId="25413"/>
    <cellStyle name="Note 4 6 2 3 3 4" xfId="36311"/>
    <cellStyle name="Note 4 6 2 3 3 5" xfId="13358"/>
    <cellStyle name="Note 4 6 2 3 30" xfId="28568"/>
    <cellStyle name="Note 4 6 2 3 31" xfId="12501"/>
    <cellStyle name="Note 4 6 2 3 4" xfId="1676"/>
    <cellStyle name="Note 4 6 2 3 4 2" xfId="7847"/>
    <cellStyle name="Note 4 6 2 3 4 2 2" xfId="31674"/>
    <cellStyle name="Note 4 6 2 3 4 2 3" xfId="42713"/>
    <cellStyle name="Note 4 6 2 3 4 2 4" xfId="19760"/>
    <cellStyle name="Note 4 6 2 3 4 3" xfId="25637"/>
    <cellStyle name="Note 4 6 2 3 4 4" xfId="36543"/>
    <cellStyle name="Note 4 6 2 3 4 5" xfId="13590"/>
    <cellStyle name="Note 4 6 2 3 5" xfId="1887"/>
    <cellStyle name="Note 4 6 2 3 5 2" xfId="8031"/>
    <cellStyle name="Note 4 6 2 3 5 2 2" xfId="31858"/>
    <cellStyle name="Note 4 6 2 3 5 2 3" xfId="42897"/>
    <cellStyle name="Note 4 6 2 3 5 2 4" xfId="19944"/>
    <cellStyle name="Note 4 6 2 3 5 3" xfId="25841"/>
    <cellStyle name="Note 4 6 2 3 5 4" xfId="36754"/>
    <cellStyle name="Note 4 6 2 3 5 5" xfId="13801"/>
    <cellStyle name="Note 4 6 2 3 6" xfId="2118"/>
    <cellStyle name="Note 4 6 2 3 6 2" xfId="8232"/>
    <cellStyle name="Note 4 6 2 3 6 2 2" xfId="32059"/>
    <cellStyle name="Note 4 6 2 3 6 2 3" xfId="43098"/>
    <cellStyle name="Note 4 6 2 3 6 2 4" xfId="20145"/>
    <cellStyle name="Note 4 6 2 3 6 3" xfId="26066"/>
    <cellStyle name="Note 4 6 2 3 6 4" xfId="36985"/>
    <cellStyle name="Note 4 6 2 3 6 5" xfId="14032"/>
    <cellStyle name="Note 4 6 2 3 7" xfId="2343"/>
    <cellStyle name="Note 4 6 2 3 7 2" xfId="8423"/>
    <cellStyle name="Note 4 6 2 3 7 2 2" xfId="32250"/>
    <cellStyle name="Note 4 6 2 3 7 2 3" xfId="43289"/>
    <cellStyle name="Note 4 6 2 3 7 2 4" xfId="20336"/>
    <cellStyle name="Note 4 6 2 3 7 3" xfId="26283"/>
    <cellStyle name="Note 4 6 2 3 7 4" xfId="37210"/>
    <cellStyle name="Note 4 6 2 3 7 5" xfId="14257"/>
    <cellStyle name="Note 4 6 2 3 8" xfId="2557"/>
    <cellStyle name="Note 4 6 2 3 8 2" xfId="8609"/>
    <cellStyle name="Note 4 6 2 3 8 2 2" xfId="32436"/>
    <cellStyle name="Note 4 6 2 3 8 2 3" xfId="43475"/>
    <cellStyle name="Note 4 6 2 3 8 2 4" xfId="20522"/>
    <cellStyle name="Note 4 6 2 3 8 3" xfId="26492"/>
    <cellStyle name="Note 4 6 2 3 8 4" xfId="37424"/>
    <cellStyle name="Note 4 6 2 3 8 5" xfId="14471"/>
    <cellStyle name="Note 4 6 2 3 9" xfId="2775"/>
    <cellStyle name="Note 4 6 2 3 9 2" xfId="8793"/>
    <cellStyle name="Note 4 6 2 3 9 2 2" xfId="32620"/>
    <cellStyle name="Note 4 6 2 3 9 2 3" xfId="43659"/>
    <cellStyle name="Note 4 6 2 3 9 2 4" xfId="20706"/>
    <cellStyle name="Note 4 6 2 3 9 3" xfId="26704"/>
    <cellStyle name="Note 4 6 2 3 9 4" xfId="37642"/>
    <cellStyle name="Note 4 6 2 3 9 5" xfId="14689"/>
    <cellStyle name="Note 4 6 2 30" xfId="6740"/>
    <cellStyle name="Note 4 6 2 30 2" xfId="12214"/>
    <cellStyle name="Note 4 6 2 30 2 2" xfId="36041"/>
    <cellStyle name="Note 4 6 2 30 2 3" xfId="47080"/>
    <cellStyle name="Note 4 6 2 30 2 4" xfId="24127"/>
    <cellStyle name="Note 4 6 2 30 3" xfId="30568"/>
    <cellStyle name="Note 4 6 2 30 4" xfId="41607"/>
    <cellStyle name="Note 4 6 2 30 5" xfId="18654"/>
    <cellStyle name="Note 4 6 2 31" xfId="6785"/>
    <cellStyle name="Note 4 6 2 31 2" xfId="12254"/>
    <cellStyle name="Note 4 6 2 31 2 2" xfId="36081"/>
    <cellStyle name="Note 4 6 2 31 2 3" xfId="47120"/>
    <cellStyle name="Note 4 6 2 31 2 4" xfId="24167"/>
    <cellStyle name="Note 4 6 2 31 3" xfId="30612"/>
    <cellStyle name="Note 4 6 2 31 4" xfId="41652"/>
    <cellStyle name="Note 4 6 2 31 5" xfId="18699"/>
    <cellStyle name="Note 4 6 2 32" xfId="662"/>
    <cellStyle name="Note 4 6 2 32 2" xfId="6969"/>
    <cellStyle name="Note 4 6 2 32 2 2" xfId="30796"/>
    <cellStyle name="Note 4 6 2 32 2 3" xfId="41835"/>
    <cellStyle name="Note 4 6 2 32 2 4" xfId="18882"/>
    <cellStyle name="Note 4 6 2 32 3" xfId="24653"/>
    <cellStyle name="Note 4 6 2 32 4" xfId="27673"/>
    <cellStyle name="Note 4 6 2 32 5" xfId="12576"/>
    <cellStyle name="Note 4 6 2 33" xfId="24417"/>
    <cellStyle name="Note 4 6 2 34" xfId="30024"/>
    <cellStyle name="Note 4 6 2 35" xfId="12335"/>
    <cellStyle name="Note 4 6 2 4" xfId="460"/>
    <cellStyle name="Note 4 6 2 4 10" xfId="2854"/>
    <cellStyle name="Note 4 6 2 4 10 2" xfId="8866"/>
    <cellStyle name="Note 4 6 2 4 10 2 2" xfId="32693"/>
    <cellStyle name="Note 4 6 2 4 10 2 3" xfId="43732"/>
    <cellStyle name="Note 4 6 2 4 10 2 4" xfId="20779"/>
    <cellStyle name="Note 4 6 2 4 10 3" xfId="26783"/>
    <cellStyle name="Note 4 6 2 4 10 4" xfId="37721"/>
    <cellStyle name="Note 4 6 2 4 10 5" xfId="14768"/>
    <cellStyle name="Note 4 6 2 4 11" xfId="3122"/>
    <cellStyle name="Note 4 6 2 4 11 2" xfId="9095"/>
    <cellStyle name="Note 4 6 2 4 11 2 2" xfId="32922"/>
    <cellStyle name="Note 4 6 2 4 11 2 3" xfId="43961"/>
    <cellStyle name="Note 4 6 2 4 11 2 4" xfId="21008"/>
    <cellStyle name="Note 4 6 2 4 11 3" xfId="27046"/>
    <cellStyle name="Note 4 6 2 4 11 4" xfId="37989"/>
    <cellStyle name="Note 4 6 2 4 11 5" xfId="15036"/>
    <cellStyle name="Note 4 6 2 4 12" xfId="3366"/>
    <cellStyle name="Note 4 6 2 4 12 2" xfId="9307"/>
    <cellStyle name="Note 4 6 2 4 12 2 2" xfId="33134"/>
    <cellStyle name="Note 4 6 2 4 12 2 3" xfId="44173"/>
    <cellStyle name="Note 4 6 2 4 12 2 4" xfId="21220"/>
    <cellStyle name="Note 4 6 2 4 12 3" xfId="27287"/>
    <cellStyle name="Note 4 6 2 4 12 4" xfId="38233"/>
    <cellStyle name="Note 4 6 2 4 12 5" xfId="15280"/>
    <cellStyle name="Note 4 6 2 4 13" xfId="3611"/>
    <cellStyle name="Note 4 6 2 4 13 2" xfId="9520"/>
    <cellStyle name="Note 4 6 2 4 13 2 2" xfId="33347"/>
    <cellStyle name="Note 4 6 2 4 13 2 3" xfId="44386"/>
    <cellStyle name="Note 4 6 2 4 13 2 4" xfId="21433"/>
    <cellStyle name="Note 4 6 2 4 13 3" xfId="27527"/>
    <cellStyle name="Note 4 6 2 4 13 4" xfId="38478"/>
    <cellStyle name="Note 4 6 2 4 13 5" xfId="15525"/>
    <cellStyle name="Note 4 6 2 4 14" xfId="3859"/>
    <cellStyle name="Note 4 6 2 4 14 2" xfId="9734"/>
    <cellStyle name="Note 4 6 2 4 14 2 2" xfId="33561"/>
    <cellStyle name="Note 4 6 2 4 14 2 3" xfId="44600"/>
    <cellStyle name="Note 4 6 2 4 14 2 4" xfId="21647"/>
    <cellStyle name="Note 4 6 2 4 14 3" xfId="27771"/>
    <cellStyle name="Note 4 6 2 4 14 4" xfId="38726"/>
    <cellStyle name="Note 4 6 2 4 14 5" xfId="15773"/>
    <cellStyle name="Note 4 6 2 4 15" xfId="4103"/>
    <cellStyle name="Note 4 6 2 4 15 2" xfId="9945"/>
    <cellStyle name="Note 4 6 2 4 15 2 2" xfId="33772"/>
    <cellStyle name="Note 4 6 2 4 15 2 3" xfId="44811"/>
    <cellStyle name="Note 4 6 2 4 15 2 4" xfId="21858"/>
    <cellStyle name="Note 4 6 2 4 15 3" xfId="28010"/>
    <cellStyle name="Note 4 6 2 4 15 4" xfId="38970"/>
    <cellStyle name="Note 4 6 2 4 15 5" xfId="16017"/>
    <cellStyle name="Note 4 6 2 4 16" xfId="4345"/>
    <cellStyle name="Note 4 6 2 4 16 2" xfId="10155"/>
    <cellStyle name="Note 4 6 2 4 16 2 2" xfId="33982"/>
    <cellStyle name="Note 4 6 2 4 16 2 3" xfId="45021"/>
    <cellStyle name="Note 4 6 2 4 16 2 4" xfId="22068"/>
    <cellStyle name="Note 4 6 2 4 16 3" xfId="28247"/>
    <cellStyle name="Note 4 6 2 4 16 4" xfId="39212"/>
    <cellStyle name="Note 4 6 2 4 16 5" xfId="16259"/>
    <cellStyle name="Note 4 6 2 4 17" xfId="4566"/>
    <cellStyle name="Note 4 6 2 4 17 2" xfId="10342"/>
    <cellStyle name="Note 4 6 2 4 17 2 2" xfId="34169"/>
    <cellStyle name="Note 4 6 2 4 17 2 3" xfId="45208"/>
    <cellStyle name="Note 4 6 2 4 17 2 4" xfId="22255"/>
    <cellStyle name="Note 4 6 2 4 17 3" xfId="28462"/>
    <cellStyle name="Note 4 6 2 4 17 4" xfId="39433"/>
    <cellStyle name="Note 4 6 2 4 17 5" xfId="16480"/>
    <cellStyle name="Note 4 6 2 4 18" xfId="4776"/>
    <cellStyle name="Note 4 6 2 4 18 2" xfId="10525"/>
    <cellStyle name="Note 4 6 2 4 18 2 2" xfId="34352"/>
    <cellStyle name="Note 4 6 2 4 18 2 3" xfId="45391"/>
    <cellStyle name="Note 4 6 2 4 18 2 4" xfId="22438"/>
    <cellStyle name="Note 4 6 2 4 18 3" xfId="28666"/>
    <cellStyle name="Note 4 6 2 4 18 4" xfId="39643"/>
    <cellStyle name="Note 4 6 2 4 18 5" xfId="16690"/>
    <cellStyle name="Note 4 6 2 4 19" xfId="5011"/>
    <cellStyle name="Note 4 6 2 4 19 2" xfId="10730"/>
    <cellStyle name="Note 4 6 2 4 19 2 2" xfId="34557"/>
    <cellStyle name="Note 4 6 2 4 19 2 3" xfId="45596"/>
    <cellStyle name="Note 4 6 2 4 19 2 4" xfId="22643"/>
    <cellStyle name="Note 4 6 2 4 19 3" xfId="28895"/>
    <cellStyle name="Note 4 6 2 4 19 4" xfId="39878"/>
    <cellStyle name="Note 4 6 2 4 19 5" xfId="16925"/>
    <cellStyle name="Note 4 6 2 4 2" xfId="1104"/>
    <cellStyle name="Note 4 6 2 4 2 2" xfId="7357"/>
    <cellStyle name="Note 4 6 2 4 2 2 2" xfId="31184"/>
    <cellStyle name="Note 4 6 2 4 2 2 3" xfId="42223"/>
    <cellStyle name="Note 4 6 2 4 2 2 4" xfId="19270"/>
    <cellStyle name="Note 4 6 2 4 2 3" xfId="25085"/>
    <cellStyle name="Note 4 6 2 4 2 4" xfId="24232"/>
    <cellStyle name="Note 4 6 2 4 2 5" xfId="13018"/>
    <cellStyle name="Note 4 6 2 4 20" xfId="5232"/>
    <cellStyle name="Note 4 6 2 4 20 2" xfId="10917"/>
    <cellStyle name="Note 4 6 2 4 20 2 2" xfId="34744"/>
    <cellStyle name="Note 4 6 2 4 20 2 3" xfId="45783"/>
    <cellStyle name="Note 4 6 2 4 20 2 4" xfId="22830"/>
    <cellStyle name="Note 4 6 2 4 20 3" xfId="29109"/>
    <cellStyle name="Note 4 6 2 4 20 4" xfId="40099"/>
    <cellStyle name="Note 4 6 2 4 20 5" xfId="17146"/>
    <cellStyle name="Note 4 6 2 4 21" xfId="5465"/>
    <cellStyle name="Note 4 6 2 4 21 2" xfId="11120"/>
    <cellStyle name="Note 4 6 2 4 21 2 2" xfId="34947"/>
    <cellStyle name="Note 4 6 2 4 21 2 3" xfId="45986"/>
    <cellStyle name="Note 4 6 2 4 21 2 4" xfId="23033"/>
    <cellStyle name="Note 4 6 2 4 21 3" xfId="29336"/>
    <cellStyle name="Note 4 6 2 4 21 4" xfId="40332"/>
    <cellStyle name="Note 4 6 2 4 21 5" xfId="17379"/>
    <cellStyle name="Note 4 6 2 4 22" xfId="5698"/>
    <cellStyle name="Note 4 6 2 4 22 2" xfId="11321"/>
    <cellStyle name="Note 4 6 2 4 22 2 2" xfId="35148"/>
    <cellStyle name="Note 4 6 2 4 22 2 3" xfId="46187"/>
    <cellStyle name="Note 4 6 2 4 22 2 4" xfId="23234"/>
    <cellStyle name="Note 4 6 2 4 22 3" xfId="29562"/>
    <cellStyle name="Note 4 6 2 4 22 4" xfId="40565"/>
    <cellStyle name="Note 4 6 2 4 22 5" xfId="17612"/>
    <cellStyle name="Note 4 6 2 4 23" xfId="5915"/>
    <cellStyle name="Note 4 6 2 4 23 2" xfId="11505"/>
    <cellStyle name="Note 4 6 2 4 23 2 2" xfId="35332"/>
    <cellStyle name="Note 4 6 2 4 23 2 3" xfId="46371"/>
    <cellStyle name="Note 4 6 2 4 23 2 4" xfId="23418"/>
    <cellStyle name="Note 4 6 2 4 23 3" xfId="29773"/>
    <cellStyle name="Note 4 6 2 4 23 4" xfId="40782"/>
    <cellStyle name="Note 4 6 2 4 23 5" xfId="17829"/>
    <cellStyle name="Note 4 6 2 4 24" xfId="6123"/>
    <cellStyle name="Note 4 6 2 4 24 2" xfId="11686"/>
    <cellStyle name="Note 4 6 2 4 24 2 2" xfId="35513"/>
    <cellStyle name="Note 4 6 2 4 24 2 3" xfId="46552"/>
    <cellStyle name="Note 4 6 2 4 24 2 4" xfId="23599"/>
    <cellStyle name="Note 4 6 2 4 24 3" xfId="29974"/>
    <cellStyle name="Note 4 6 2 4 24 4" xfId="40990"/>
    <cellStyle name="Note 4 6 2 4 24 5" xfId="18037"/>
    <cellStyle name="Note 4 6 2 4 25" xfId="6343"/>
    <cellStyle name="Note 4 6 2 4 25 2" xfId="11878"/>
    <cellStyle name="Note 4 6 2 4 25 2 2" xfId="35705"/>
    <cellStyle name="Note 4 6 2 4 25 2 3" xfId="46744"/>
    <cellStyle name="Note 4 6 2 4 25 2 4" xfId="23791"/>
    <cellStyle name="Note 4 6 2 4 25 3" xfId="30187"/>
    <cellStyle name="Note 4 6 2 4 25 4" xfId="41210"/>
    <cellStyle name="Note 4 6 2 4 25 5" xfId="18257"/>
    <cellStyle name="Note 4 6 2 4 26" xfId="6575"/>
    <cellStyle name="Note 4 6 2 4 26 2" xfId="12077"/>
    <cellStyle name="Note 4 6 2 4 26 2 2" xfId="35904"/>
    <cellStyle name="Note 4 6 2 4 26 2 3" xfId="46943"/>
    <cellStyle name="Note 4 6 2 4 26 2 4" xfId="23990"/>
    <cellStyle name="Note 4 6 2 4 26 3" xfId="30410"/>
    <cellStyle name="Note 4 6 2 4 26 4" xfId="41442"/>
    <cellStyle name="Note 4 6 2 4 26 5" xfId="18489"/>
    <cellStyle name="Note 4 6 2 4 27" xfId="699"/>
    <cellStyle name="Note 4 6 2 4 27 2" xfId="7006"/>
    <cellStyle name="Note 4 6 2 4 27 2 2" xfId="30833"/>
    <cellStyle name="Note 4 6 2 4 27 2 3" xfId="41872"/>
    <cellStyle name="Note 4 6 2 4 27 2 4" xfId="18919"/>
    <cellStyle name="Note 4 6 2 4 27 3" xfId="24690"/>
    <cellStyle name="Note 4 6 2 4 27 4" xfId="27388"/>
    <cellStyle name="Note 4 6 2 4 27 5" xfId="12613"/>
    <cellStyle name="Note 4 6 2 4 28" xfId="24456"/>
    <cellStyle name="Note 4 6 2 4 29" xfId="29396"/>
    <cellStyle name="Note 4 6 2 4 3" xfId="1317"/>
    <cellStyle name="Note 4 6 2 4 3 2" xfId="7542"/>
    <cellStyle name="Note 4 6 2 4 3 2 2" xfId="31369"/>
    <cellStyle name="Note 4 6 2 4 3 2 3" xfId="42408"/>
    <cellStyle name="Note 4 6 2 4 3 2 4" xfId="19455"/>
    <cellStyle name="Note 4 6 2 4 3 3" xfId="25292"/>
    <cellStyle name="Note 4 6 2 4 3 4" xfId="36184"/>
    <cellStyle name="Note 4 6 2 4 3 5" xfId="13231"/>
    <cellStyle name="Note 4 6 2 4 30" xfId="12374"/>
    <cellStyle name="Note 4 6 2 4 4" xfId="1549"/>
    <cellStyle name="Note 4 6 2 4 4 2" xfId="7740"/>
    <cellStyle name="Note 4 6 2 4 4 2 2" xfId="31567"/>
    <cellStyle name="Note 4 6 2 4 4 2 3" xfId="42606"/>
    <cellStyle name="Note 4 6 2 4 4 2 4" xfId="19653"/>
    <cellStyle name="Note 4 6 2 4 4 3" xfId="25516"/>
    <cellStyle name="Note 4 6 2 4 4 4" xfId="36416"/>
    <cellStyle name="Note 4 6 2 4 4 5" xfId="13463"/>
    <cellStyle name="Note 4 6 2 4 5" xfId="1760"/>
    <cellStyle name="Note 4 6 2 4 5 2" xfId="7924"/>
    <cellStyle name="Note 4 6 2 4 5 2 2" xfId="31751"/>
    <cellStyle name="Note 4 6 2 4 5 2 3" xfId="42790"/>
    <cellStyle name="Note 4 6 2 4 5 2 4" xfId="19837"/>
    <cellStyle name="Note 4 6 2 4 5 3" xfId="25720"/>
    <cellStyle name="Note 4 6 2 4 5 4" xfId="36627"/>
    <cellStyle name="Note 4 6 2 4 5 5" xfId="13674"/>
    <cellStyle name="Note 4 6 2 4 6" xfId="1991"/>
    <cellStyle name="Note 4 6 2 4 6 2" xfId="8125"/>
    <cellStyle name="Note 4 6 2 4 6 2 2" xfId="31952"/>
    <cellStyle name="Note 4 6 2 4 6 2 3" xfId="42991"/>
    <cellStyle name="Note 4 6 2 4 6 2 4" xfId="20038"/>
    <cellStyle name="Note 4 6 2 4 6 3" xfId="25944"/>
    <cellStyle name="Note 4 6 2 4 6 4" xfId="36858"/>
    <cellStyle name="Note 4 6 2 4 6 5" xfId="13905"/>
    <cellStyle name="Note 4 6 2 4 7" xfId="2216"/>
    <cellStyle name="Note 4 6 2 4 7 2" xfId="8316"/>
    <cellStyle name="Note 4 6 2 4 7 2 2" xfId="32143"/>
    <cellStyle name="Note 4 6 2 4 7 2 3" xfId="43182"/>
    <cellStyle name="Note 4 6 2 4 7 2 4" xfId="20229"/>
    <cellStyle name="Note 4 6 2 4 7 3" xfId="26162"/>
    <cellStyle name="Note 4 6 2 4 7 4" xfId="37083"/>
    <cellStyle name="Note 4 6 2 4 7 5" xfId="14130"/>
    <cellStyle name="Note 4 6 2 4 8" xfId="2430"/>
    <cellStyle name="Note 4 6 2 4 8 2" xfId="8502"/>
    <cellStyle name="Note 4 6 2 4 8 2 2" xfId="32329"/>
    <cellStyle name="Note 4 6 2 4 8 2 3" xfId="43368"/>
    <cellStyle name="Note 4 6 2 4 8 2 4" xfId="20415"/>
    <cellStyle name="Note 4 6 2 4 8 3" xfId="26370"/>
    <cellStyle name="Note 4 6 2 4 8 4" xfId="37297"/>
    <cellStyle name="Note 4 6 2 4 8 5" xfId="14344"/>
    <cellStyle name="Note 4 6 2 4 9" xfId="2652"/>
    <cellStyle name="Note 4 6 2 4 9 2" xfId="8690"/>
    <cellStyle name="Note 4 6 2 4 9 2 2" xfId="32517"/>
    <cellStyle name="Note 4 6 2 4 9 2 3" xfId="43556"/>
    <cellStyle name="Note 4 6 2 4 9 2 4" xfId="20603"/>
    <cellStyle name="Note 4 6 2 4 9 3" xfId="26586"/>
    <cellStyle name="Note 4 6 2 4 9 4" xfId="37519"/>
    <cellStyle name="Note 4 6 2 4 9 5" xfId="14566"/>
    <cellStyle name="Note 4 6 2 5" xfId="1065"/>
    <cellStyle name="Note 4 6 2 5 2" xfId="7320"/>
    <cellStyle name="Note 4 6 2 5 2 2" xfId="31147"/>
    <cellStyle name="Note 4 6 2 5 2 3" xfId="42186"/>
    <cellStyle name="Note 4 6 2 5 2 4" xfId="19233"/>
    <cellStyle name="Note 4 6 2 5 3" xfId="25046"/>
    <cellStyle name="Note 4 6 2 5 4" xfId="24276"/>
    <cellStyle name="Note 4 6 2 5 5" xfId="12979"/>
    <cellStyle name="Note 4 6 2 6" xfId="1278"/>
    <cellStyle name="Note 4 6 2 6 2" xfId="7505"/>
    <cellStyle name="Note 4 6 2 6 2 2" xfId="31332"/>
    <cellStyle name="Note 4 6 2 6 2 3" xfId="42371"/>
    <cellStyle name="Note 4 6 2 6 2 4" xfId="19418"/>
    <cellStyle name="Note 4 6 2 6 3" xfId="25253"/>
    <cellStyle name="Note 4 6 2 6 4" xfId="36145"/>
    <cellStyle name="Note 4 6 2 6 5" xfId="13192"/>
    <cellStyle name="Note 4 6 2 7" xfId="1510"/>
    <cellStyle name="Note 4 6 2 7 2" xfId="7703"/>
    <cellStyle name="Note 4 6 2 7 2 2" xfId="31530"/>
    <cellStyle name="Note 4 6 2 7 2 3" xfId="42569"/>
    <cellStyle name="Note 4 6 2 7 2 4" xfId="19616"/>
    <cellStyle name="Note 4 6 2 7 3" xfId="25477"/>
    <cellStyle name="Note 4 6 2 7 4" xfId="36377"/>
    <cellStyle name="Note 4 6 2 7 5" xfId="13424"/>
    <cellStyle name="Note 4 6 2 8" xfId="1721"/>
    <cellStyle name="Note 4 6 2 8 2" xfId="7887"/>
    <cellStyle name="Note 4 6 2 8 2 2" xfId="31714"/>
    <cellStyle name="Note 4 6 2 8 2 3" xfId="42753"/>
    <cellStyle name="Note 4 6 2 8 2 4" xfId="19800"/>
    <cellStyle name="Note 4 6 2 8 3" xfId="25681"/>
    <cellStyle name="Note 4 6 2 8 4" xfId="36588"/>
    <cellStyle name="Note 4 6 2 8 5" xfId="13635"/>
    <cellStyle name="Note 4 6 2 9" xfId="1952"/>
    <cellStyle name="Note 4 6 2 9 2" xfId="8088"/>
    <cellStyle name="Note 4 6 2 9 2 2" xfId="31915"/>
    <cellStyle name="Note 4 6 2 9 2 3" xfId="42954"/>
    <cellStyle name="Note 4 6 2 9 2 4" xfId="20001"/>
    <cellStyle name="Note 4 6 2 9 3" xfId="25905"/>
    <cellStyle name="Note 4 6 2 9 4" xfId="36819"/>
    <cellStyle name="Note 4 6 2 9 5" xfId="13866"/>
    <cellStyle name="Note 4 6 20" xfId="6503"/>
    <cellStyle name="Note 4 6 20 2" xfId="12013"/>
    <cellStyle name="Note 4 6 20 2 2" xfId="35840"/>
    <cellStyle name="Note 4 6 20 2 3" xfId="46879"/>
    <cellStyle name="Note 4 6 20 2 4" xfId="23926"/>
    <cellStyle name="Note 4 6 20 3" xfId="30340"/>
    <cellStyle name="Note 4 6 20 4" xfId="41370"/>
    <cellStyle name="Note 4 6 20 5" xfId="18417"/>
    <cellStyle name="Note 4 6 21" xfId="2157"/>
    <cellStyle name="Note 4 6 21 2" xfId="8263"/>
    <cellStyle name="Note 4 6 21 2 2" xfId="32090"/>
    <cellStyle name="Note 4 6 21 2 3" xfId="43129"/>
    <cellStyle name="Note 4 6 21 2 4" xfId="20176"/>
    <cellStyle name="Note 4 6 21 3" xfId="26104"/>
    <cellStyle name="Note 4 6 21 4" xfId="37024"/>
    <cellStyle name="Note 4 6 21 5" xfId="14071"/>
    <cellStyle name="Note 4 6 22" xfId="626"/>
    <cellStyle name="Note 4 6 22 2" xfId="6933"/>
    <cellStyle name="Note 4 6 22 2 2" xfId="30760"/>
    <cellStyle name="Note 4 6 22 2 3" xfId="41799"/>
    <cellStyle name="Note 4 6 22 2 4" xfId="18846"/>
    <cellStyle name="Note 4 6 22 3" xfId="24617"/>
    <cellStyle name="Note 4 6 22 4" xfId="29920"/>
    <cellStyle name="Note 4 6 22 5" xfId="12540"/>
    <cellStyle name="Note 4 6 23" xfId="24375"/>
    <cellStyle name="Note 4 6 24" xfId="27597"/>
    <cellStyle name="Note 4 6 25" xfId="12294"/>
    <cellStyle name="Note 4 6 3" xfId="511"/>
    <cellStyle name="Note 4 6 3 10" xfId="2905"/>
    <cellStyle name="Note 4 6 3 10 2" xfId="8913"/>
    <cellStyle name="Note 4 6 3 10 2 2" xfId="32740"/>
    <cellStyle name="Note 4 6 3 10 2 3" xfId="43779"/>
    <cellStyle name="Note 4 6 3 10 2 4" xfId="20826"/>
    <cellStyle name="Note 4 6 3 10 3" xfId="26832"/>
    <cellStyle name="Note 4 6 3 10 4" xfId="37772"/>
    <cellStyle name="Note 4 6 3 10 5" xfId="14819"/>
    <cellStyle name="Note 4 6 3 11" xfId="3173"/>
    <cellStyle name="Note 4 6 3 11 2" xfId="9142"/>
    <cellStyle name="Note 4 6 3 11 2 2" xfId="32969"/>
    <cellStyle name="Note 4 6 3 11 2 3" xfId="44008"/>
    <cellStyle name="Note 4 6 3 11 2 4" xfId="21055"/>
    <cellStyle name="Note 4 6 3 11 3" xfId="27096"/>
    <cellStyle name="Note 4 6 3 11 4" xfId="38040"/>
    <cellStyle name="Note 4 6 3 11 5" xfId="15087"/>
    <cellStyle name="Note 4 6 3 12" xfId="3417"/>
    <cellStyle name="Note 4 6 3 12 2" xfId="9354"/>
    <cellStyle name="Note 4 6 3 12 2 2" xfId="33181"/>
    <cellStyle name="Note 4 6 3 12 2 3" xfId="44220"/>
    <cellStyle name="Note 4 6 3 12 2 4" xfId="21267"/>
    <cellStyle name="Note 4 6 3 12 3" xfId="27336"/>
    <cellStyle name="Note 4 6 3 12 4" xfId="38284"/>
    <cellStyle name="Note 4 6 3 12 5" xfId="15331"/>
    <cellStyle name="Note 4 6 3 13" xfId="3662"/>
    <cellStyle name="Note 4 6 3 13 2" xfId="9567"/>
    <cellStyle name="Note 4 6 3 13 2 2" xfId="33394"/>
    <cellStyle name="Note 4 6 3 13 2 3" xfId="44433"/>
    <cellStyle name="Note 4 6 3 13 2 4" xfId="21480"/>
    <cellStyle name="Note 4 6 3 13 3" xfId="27576"/>
    <cellStyle name="Note 4 6 3 13 4" xfId="38529"/>
    <cellStyle name="Note 4 6 3 13 5" xfId="15576"/>
    <cellStyle name="Note 4 6 3 14" xfId="3910"/>
    <cellStyle name="Note 4 6 3 14 2" xfId="9781"/>
    <cellStyle name="Note 4 6 3 14 2 2" xfId="33608"/>
    <cellStyle name="Note 4 6 3 14 2 3" xfId="44647"/>
    <cellStyle name="Note 4 6 3 14 2 4" xfId="21694"/>
    <cellStyle name="Note 4 6 3 14 3" xfId="27820"/>
    <cellStyle name="Note 4 6 3 14 4" xfId="38777"/>
    <cellStyle name="Note 4 6 3 14 5" xfId="15824"/>
    <cellStyle name="Note 4 6 3 15" xfId="4154"/>
    <cellStyle name="Note 4 6 3 15 2" xfId="9992"/>
    <cellStyle name="Note 4 6 3 15 2 2" xfId="33819"/>
    <cellStyle name="Note 4 6 3 15 2 3" xfId="44858"/>
    <cellStyle name="Note 4 6 3 15 2 4" xfId="21905"/>
    <cellStyle name="Note 4 6 3 15 3" xfId="28059"/>
    <cellStyle name="Note 4 6 3 15 4" xfId="39021"/>
    <cellStyle name="Note 4 6 3 15 5" xfId="16068"/>
    <cellStyle name="Note 4 6 3 16" xfId="4396"/>
    <cellStyle name="Note 4 6 3 16 2" xfId="10202"/>
    <cellStyle name="Note 4 6 3 16 2 2" xfId="34029"/>
    <cellStyle name="Note 4 6 3 16 2 3" xfId="45068"/>
    <cellStyle name="Note 4 6 3 16 2 4" xfId="22115"/>
    <cellStyle name="Note 4 6 3 16 3" xfId="28296"/>
    <cellStyle name="Note 4 6 3 16 4" xfId="39263"/>
    <cellStyle name="Note 4 6 3 16 5" xfId="16310"/>
    <cellStyle name="Note 4 6 3 17" xfId="4617"/>
    <cellStyle name="Note 4 6 3 17 2" xfId="10389"/>
    <cellStyle name="Note 4 6 3 17 2 2" xfId="34216"/>
    <cellStyle name="Note 4 6 3 17 2 3" xfId="45255"/>
    <cellStyle name="Note 4 6 3 17 2 4" xfId="22302"/>
    <cellStyle name="Note 4 6 3 17 3" xfId="28511"/>
    <cellStyle name="Note 4 6 3 17 4" xfId="39484"/>
    <cellStyle name="Note 4 6 3 17 5" xfId="16531"/>
    <cellStyle name="Note 4 6 3 18" xfId="4827"/>
    <cellStyle name="Note 4 6 3 18 2" xfId="10572"/>
    <cellStyle name="Note 4 6 3 18 2 2" xfId="34399"/>
    <cellStyle name="Note 4 6 3 18 2 3" xfId="45438"/>
    <cellStyle name="Note 4 6 3 18 2 4" xfId="22485"/>
    <cellStyle name="Note 4 6 3 18 3" xfId="28715"/>
    <cellStyle name="Note 4 6 3 18 4" xfId="39694"/>
    <cellStyle name="Note 4 6 3 18 5" xfId="16741"/>
    <cellStyle name="Note 4 6 3 19" xfId="5062"/>
    <cellStyle name="Note 4 6 3 19 2" xfId="10777"/>
    <cellStyle name="Note 4 6 3 19 2 2" xfId="34604"/>
    <cellStyle name="Note 4 6 3 19 2 3" xfId="45643"/>
    <cellStyle name="Note 4 6 3 19 2 4" xfId="22690"/>
    <cellStyle name="Note 4 6 3 19 3" xfId="28944"/>
    <cellStyle name="Note 4 6 3 19 4" xfId="39929"/>
    <cellStyle name="Note 4 6 3 19 5" xfId="16976"/>
    <cellStyle name="Note 4 6 3 2" xfId="1155"/>
    <cellStyle name="Note 4 6 3 2 2" xfId="7404"/>
    <cellStyle name="Note 4 6 3 2 2 2" xfId="31231"/>
    <cellStyle name="Note 4 6 3 2 2 3" xfId="42270"/>
    <cellStyle name="Note 4 6 3 2 2 4" xfId="19317"/>
    <cellStyle name="Note 4 6 3 2 3" xfId="25134"/>
    <cellStyle name="Note 4 6 3 2 4" xfId="24313"/>
    <cellStyle name="Note 4 6 3 2 5" xfId="13069"/>
    <cellStyle name="Note 4 6 3 20" xfId="5283"/>
    <cellStyle name="Note 4 6 3 20 2" xfId="10964"/>
    <cellStyle name="Note 4 6 3 20 2 2" xfId="34791"/>
    <cellStyle name="Note 4 6 3 20 2 3" xfId="45830"/>
    <cellStyle name="Note 4 6 3 20 2 4" xfId="22877"/>
    <cellStyle name="Note 4 6 3 20 3" xfId="29158"/>
    <cellStyle name="Note 4 6 3 20 4" xfId="40150"/>
    <cellStyle name="Note 4 6 3 20 5" xfId="17197"/>
    <cellStyle name="Note 4 6 3 21" xfId="5516"/>
    <cellStyle name="Note 4 6 3 21 2" xfId="11167"/>
    <cellStyle name="Note 4 6 3 21 2 2" xfId="34994"/>
    <cellStyle name="Note 4 6 3 21 2 3" xfId="46033"/>
    <cellStyle name="Note 4 6 3 21 2 4" xfId="23080"/>
    <cellStyle name="Note 4 6 3 21 3" xfId="29385"/>
    <cellStyle name="Note 4 6 3 21 4" xfId="40383"/>
    <cellStyle name="Note 4 6 3 21 5" xfId="17430"/>
    <cellStyle name="Note 4 6 3 22" xfId="5749"/>
    <cellStyle name="Note 4 6 3 22 2" xfId="11368"/>
    <cellStyle name="Note 4 6 3 22 2 2" xfId="35195"/>
    <cellStyle name="Note 4 6 3 22 2 3" xfId="46234"/>
    <cellStyle name="Note 4 6 3 22 2 4" xfId="23281"/>
    <cellStyle name="Note 4 6 3 22 3" xfId="29611"/>
    <cellStyle name="Note 4 6 3 22 4" xfId="40616"/>
    <cellStyle name="Note 4 6 3 22 5" xfId="17663"/>
    <cellStyle name="Note 4 6 3 23" xfId="5966"/>
    <cellStyle name="Note 4 6 3 23 2" xfId="11552"/>
    <cellStyle name="Note 4 6 3 23 2 2" xfId="35379"/>
    <cellStyle name="Note 4 6 3 23 2 3" xfId="46418"/>
    <cellStyle name="Note 4 6 3 23 2 4" xfId="23465"/>
    <cellStyle name="Note 4 6 3 23 3" xfId="29822"/>
    <cellStyle name="Note 4 6 3 23 4" xfId="40833"/>
    <cellStyle name="Note 4 6 3 23 5" xfId="17880"/>
    <cellStyle name="Note 4 6 3 24" xfId="6174"/>
    <cellStyle name="Note 4 6 3 24 2" xfId="11733"/>
    <cellStyle name="Note 4 6 3 24 2 2" xfId="35560"/>
    <cellStyle name="Note 4 6 3 24 2 3" xfId="46599"/>
    <cellStyle name="Note 4 6 3 24 2 4" xfId="23646"/>
    <cellStyle name="Note 4 6 3 24 3" xfId="30023"/>
    <cellStyle name="Note 4 6 3 24 4" xfId="41041"/>
    <cellStyle name="Note 4 6 3 24 5" xfId="18088"/>
    <cellStyle name="Note 4 6 3 25" xfId="6394"/>
    <cellStyle name="Note 4 6 3 25 2" xfId="11925"/>
    <cellStyle name="Note 4 6 3 25 2 2" xfId="35752"/>
    <cellStyle name="Note 4 6 3 25 2 3" xfId="46791"/>
    <cellStyle name="Note 4 6 3 25 2 4" xfId="23838"/>
    <cellStyle name="Note 4 6 3 25 3" xfId="30236"/>
    <cellStyle name="Note 4 6 3 25 4" xfId="41261"/>
    <cellStyle name="Note 4 6 3 25 5" xfId="18308"/>
    <cellStyle name="Note 4 6 3 26" xfId="6620"/>
    <cellStyle name="Note 4 6 3 26 2" xfId="12118"/>
    <cellStyle name="Note 4 6 3 26 2 2" xfId="35945"/>
    <cellStyle name="Note 4 6 3 26 2 3" xfId="46984"/>
    <cellStyle name="Note 4 6 3 26 2 4" xfId="24031"/>
    <cellStyle name="Note 4 6 3 26 3" xfId="30453"/>
    <cellStyle name="Note 4 6 3 26 4" xfId="41487"/>
    <cellStyle name="Note 4 6 3 26 5" xfId="18534"/>
    <cellStyle name="Note 4 6 3 27" xfId="746"/>
    <cellStyle name="Note 4 6 3 27 2" xfId="7053"/>
    <cellStyle name="Note 4 6 3 27 2 2" xfId="30880"/>
    <cellStyle name="Note 4 6 3 27 2 3" xfId="41919"/>
    <cellStyle name="Note 4 6 3 27 2 4" xfId="18966"/>
    <cellStyle name="Note 4 6 3 27 3" xfId="24737"/>
    <cellStyle name="Note 4 6 3 27 4" xfId="28695"/>
    <cellStyle name="Note 4 6 3 27 5" xfId="12660"/>
    <cellStyle name="Note 4 6 3 28" xfId="6836"/>
    <cellStyle name="Note 4 6 3 28 2" xfId="30663"/>
    <cellStyle name="Note 4 6 3 28 3" xfId="41702"/>
    <cellStyle name="Note 4 6 3 28 4" xfId="18749"/>
    <cellStyle name="Note 4 6 3 29" xfId="24505"/>
    <cellStyle name="Note 4 6 3 3" xfId="1368"/>
    <cellStyle name="Note 4 6 3 3 2" xfId="7589"/>
    <cellStyle name="Note 4 6 3 3 2 2" xfId="31416"/>
    <cellStyle name="Note 4 6 3 3 2 3" xfId="42455"/>
    <cellStyle name="Note 4 6 3 3 2 4" xfId="19502"/>
    <cellStyle name="Note 4 6 3 3 3" xfId="25341"/>
    <cellStyle name="Note 4 6 3 3 4" xfId="36235"/>
    <cellStyle name="Note 4 6 3 3 5" xfId="13282"/>
    <cellStyle name="Note 4 6 3 30" xfId="28066"/>
    <cellStyle name="Note 4 6 3 31" xfId="12425"/>
    <cellStyle name="Note 4 6 3 4" xfId="1600"/>
    <cellStyle name="Note 4 6 3 4 2" xfId="7787"/>
    <cellStyle name="Note 4 6 3 4 2 2" xfId="31614"/>
    <cellStyle name="Note 4 6 3 4 2 3" xfId="42653"/>
    <cellStyle name="Note 4 6 3 4 2 4" xfId="19700"/>
    <cellStyle name="Note 4 6 3 4 3" xfId="25565"/>
    <cellStyle name="Note 4 6 3 4 4" xfId="36467"/>
    <cellStyle name="Note 4 6 3 4 5" xfId="13514"/>
    <cellStyle name="Note 4 6 3 5" xfId="1811"/>
    <cellStyle name="Note 4 6 3 5 2" xfId="7971"/>
    <cellStyle name="Note 4 6 3 5 2 2" xfId="31798"/>
    <cellStyle name="Note 4 6 3 5 2 3" xfId="42837"/>
    <cellStyle name="Note 4 6 3 5 2 4" xfId="19884"/>
    <cellStyle name="Note 4 6 3 5 3" xfId="25769"/>
    <cellStyle name="Note 4 6 3 5 4" xfId="36678"/>
    <cellStyle name="Note 4 6 3 5 5" xfId="13725"/>
    <cellStyle name="Note 4 6 3 6" xfId="2042"/>
    <cellStyle name="Note 4 6 3 6 2" xfId="8172"/>
    <cellStyle name="Note 4 6 3 6 2 2" xfId="31999"/>
    <cellStyle name="Note 4 6 3 6 2 3" xfId="43038"/>
    <cellStyle name="Note 4 6 3 6 2 4" xfId="20085"/>
    <cellStyle name="Note 4 6 3 6 3" xfId="25994"/>
    <cellStyle name="Note 4 6 3 6 4" xfId="36909"/>
    <cellStyle name="Note 4 6 3 6 5" xfId="13956"/>
    <cellStyle name="Note 4 6 3 7" xfId="2267"/>
    <cellStyle name="Note 4 6 3 7 2" xfId="8363"/>
    <cellStyle name="Note 4 6 3 7 2 2" xfId="32190"/>
    <cellStyle name="Note 4 6 3 7 2 3" xfId="43229"/>
    <cellStyle name="Note 4 6 3 7 2 4" xfId="20276"/>
    <cellStyle name="Note 4 6 3 7 3" xfId="26211"/>
    <cellStyle name="Note 4 6 3 7 4" xfId="37134"/>
    <cellStyle name="Note 4 6 3 7 5" xfId="14181"/>
    <cellStyle name="Note 4 6 3 8" xfId="2481"/>
    <cellStyle name="Note 4 6 3 8 2" xfId="8549"/>
    <cellStyle name="Note 4 6 3 8 2 2" xfId="32376"/>
    <cellStyle name="Note 4 6 3 8 2 3" xfId="43415"/>
    <cellStyle name="Note 4 6 3 8 2 4" xfId="20462"/>
    <cellStyle name="Note 4 6 3 8 3" xfId="26420"/>
    <cellStyle name="Note 4 6 3 8 4" xfId="37348"/>
    <cellStyle name="Note 4 6 3 8 5" xfId="14395"/>
    <cellStyle name="Note 4 6 3 9" xfId="2699"/>
    <cellStyle name="Note 4 6 3 9 2" xfId="8733"/>
    <cellStyle name="Note 4 6 3 9 2 2" xfId="32560"/>
    <cellStyle name="Note 4 6 3 9 2 3" xfId="43599"/>
    <cellStyle name="Note 4 6 3 9 2 4" xfId="20646"/>
    <cellStyle name="Note 4 6 3 9 3" xfId="26632"/>
    <cellStyle name="Note 4 6 3 9 4" xfId="37566"/>
    <cellStyle name="Note 4 6 3 9 5" xfId="14613"/>
    <cellStyle name="Note 4 6 4" xfId="980"/>
    <cellStyle name="Note 4 6 4 2" xfId="7259"/>
    <cellStyle name="Note 4 6 4 2 2" xfId="31086"/>
    <cellStyle name="Note 4 6 4 2 3" xfId="42125"/>
    <cellStyle name="Note 4 6 4 2 4" xfId="19172"/>
    <cellStyle name="Note 4 6 4 3" xfId="24965"/>
    <cellStyle name="Note 4 6 4 4" xfId="30108"/>
    <cellStyle name="Note 4 6 4 5" xfId="12894"/>
    <cellStyle name="Note 4 6 5" xfId="842"/>
    <cellStyle name="Note 4 6 5 2" xfId="7149"/>
    <cellStyle name="Note 4 6 5 2 2" xfId="30976"/>
    <cellStyle name="Note 4 6 5 2 3" xfId="42015"/>
    <cellStyle name="Note 4 6 5 2 4" xfId="19062"/>
    <cellStyle name="Note 4 6 5 3" xfId="24833"/>
    <cellStyle name="Note 4 6 5 4" xfId="25591"/>
    <cellStyle name="Note 4 6 5 5" xfId="12756"/>
    <cellStyle name="Note 4 6 6" xfId="1914"/>
    <cellStyle name="Note 4 6 6 2" xfId="8055"/>
    <cellStyle name="Note 4 6 6 2 2" xfId="31882"/>
    <cellStyle name="Note 4 6 6 2 3" xfId="42921"/>
    <cellStyle name="Note 4 6 6 2 4" xfId="19968"/>
    <cellStyle name="Note 4 6 6 3" xfId="25868"/>
    <cellStyle name="Note 4 6 6 4" xfId="36781"/>
    <cellStyle name="Note 4 6 6 5" xfId="13828"/>
    <cellStyle name="Note 4 6 7" xfId="1014"/>
    <cellStyle name="Note 4 6 7 2" xfId="7283"/>
    <cellStyle name="Note 4 6 7 2 2" xfId="31110"/>
    <cellStyle name="Note 4 6 7 2 3" xfId="42149"/>
    <cellStyle name="Note 4 6 7 2 4" xfId="19196"/>
    <cellStyle name="Note 4 6 7 3" xfId="24997"/>
    <cellStyle name="Note 4 6 7 4" xfId="30494"/>
    <cellStyle name="Note 4 6 7 5" xfId="12928"/>
    <cellStyle name="Note 4 6 8" xfId="905"/>
    <cellStyle name="Note 4 6 8 2" xfId="7201"/>
    <cellStyle name="Note 4 6 8 2 2" xfId="31028"/>
    <cellStyle name="Note 4 6 8 2 3" xfId="42067"/>
    <cellStyle name="Note 4 6 8 2 4" xfId="19114"/>
    <cellStyle name="Note 4 6 8 3" xfId="24894"/>
    <cellStyle name="Note 4 6 8 4" xfId="25562"/>
    <cellStyle name="Note 4 6 8 5" xfId="12819"/>
    <cellStyle name="Note 4 6 9" xfId="3041"/>
    <cellStyle name="Note 4 6 9 2" xfId="9022"/>
    <cellStyle name="Note 4 6 9 2 2" xfId="32849"/>
    <cellStyle name="Note 4 6 9 2 3" xfId="43888"/>
    <cellStyle name="Note 4 6 9 2 4" xfId="20935"/>
    <cellStyle name="Note 4 6 9 3" xfId="26965"/>
    <cellStyle name="Note 4 6 9 4" xfId="37908"/>
    <cellStyle name="Note 4 6 9 5" xfId="14955"/>
    <cellStyle name="Note 4 7" xfId="408"/>
    <cellStyle name="Note 4 7 10" xfId="2164"/>
    <cellStyle name="Note 4 7 10 2" xfId="8268"/>
    <cellStyle name="Note 4 7 10 2 2" xfId="32095"/>
    <cellStyle name="Note 4 7 10 2 3" xfId="43134"/>
    <cellStyle name="Note 4 7 10 2 4" xfId="20181"/>
    <cellStyle name="Note 4 7 10 3" xfId="26111"/>
    <cellStyle name="Note 4 7 10 4" xfId="37031"/>
    <cellStyle name="Note 4 7 10 5" xfId="14078"/>
    <cellStyle name="Note 4 7 11" xfId="2378"/>
    <cellStyle name="Note 4 7 11 2" xfId="8454"/>
    <cellStyle name="Note 4 7 11 2 2" xfId="32281"/>
    <cellStyle name="Note 4 7 11 2 3" xfId="43320"/>
    <cellStyle name="Note 4 7 11 2 4" xfId="20367"/>
    <cellStyle name="Note 4 7 11 3" xfId="26318"/>
    <cellStyle name="Note 4 7 11 4" xfId="37245"/>
    <cellStyle name="Note 4 7 11 5" xfId="14292"/>
    <cellStyle name="Note 4 7 12" xfId="2601"/>
    <cellStyle name="Note 4 7 12 2" xfId="8644"/>
    <cellStyle name="Note 4 7 12 2 2" xfId="32471"/>
    <cellStyle name="Note 4 7 12 2 3" xfId="43510"/>
    <cellStyle name="Note 4 7 12 2 4" xfId="20557"/>
    <cellStyle name="Note 4 7 12 3" xfId="26536"/>
    <cellStyle name="Note 4 7 12 4" xfId="37468"/>
    <cellStyle name="Note 4 7 12 5" xfId="14515"/>
    <cellStyle name="Note 4 7 13" xfId="2802"/>
    <cellStyle name="Note 4 7 13 2" xfId="8818"/>
    <cellStyle name="Note 4 7 13 2 2" xfId="32645"/>
    <cellStyle name="Note 4 7 13 2 3" xfId="43684"/>
    <cellStyle name="Note 4 7 13 2 4" xfId="20731"/>
    <cellStyle name="Note 4 7 13 3" xfId="26731"/>
    <cellStyle name="Note 4 7 13 4" xfId="37669"/>
    <cellStyle name="Note 4 7 13 5" xfId="14716"/>
    <cellStyle name="Note 4 7 14" xfId="3070"/>
    <cellStyle name="Note 4 7 14 2" xfId="9047"/>
    <cellStyle name="Note 4 7 14 2 2" xfId="32874"/>
    <cellStyle name="Note 4 7 14 2 3" xfId="43913"/>
    <cellStyle name="Note 4 7 14 2 4" xfId="20960"/>
    <cellStyle name="Note 4 7 14 3" xfId="26994"/>
    <cellStyle name="Note 4 7 14 4" xfId="37937"/>
    <cellStyle name="Note 4 7 14 5" xfId="14984"/>
    <cellStyle name="Note 4 7 15" xfId="3314"/>
    <cellStyle name="Note 4 7 15 2" xfId="9259"/>
    <cellStyle name="Note 4 7 15 2 2" xfId="33086"/>
    <cellStyle name="Note 4 7 15 2 3" xfId="44125"/>
    <cellStyle name="Note 4 7 15 2 4" xfId="21172"/>
    <cellStyle name="Note 4 7 15 3" xfId="27235"/>
    <cellStyle name="Note 4 7 15 4" xfId="38181"/>
    <cellStyle name="Note 4 7 15 5" xfId="15228"/>
    <cellStyle name="Note 4 7 16" xfId="3559"/>
    <cellStyle name="Note 4 7 16 2" xfId="9472"/>
    <cellStyle name="Note 4 7 16 2 2" xfId="33299"/>
    <cellStyle name="Note 4 7 16 2 3" xfId="44338"/>
    <cellStyle name="Note 4 7 16 2 4" xfId="21385"/>
    <cellStyle name="Note 4 7 16 3" xfId="27475"/>
    <cellStyle name="Note 4 7 16 4" xfId="38426"/>
    <cellStyle name="Note 4 7 16 5" xfId="15473"/>
    <cellStyle name="Note 4 7 17" xfId="3807"/>
    <cellStyle name="Note 4 7 17 2" xfId="9686"/>
    <cellStyle name="Note 4 7 17 2 2" xfId="33513"/>
    <cellStyle name="Note 4 7 17 2 3" xfId="44552"/>
    <cellStyle name="Note 4 7 17 2 4" xfId="21599"/>
    <cellStyle name="Note 4 7 17 3" xfId="27719"/>
    <cellStyle name="Note 4 7 17 4" xfId="38674"/>
    <cellStyle name="Note 4 7 17 5" xfId="15721"/>
    <cellStyle name="Note 4 7 18" xfId="4051"/>
    <cellStyle name="Note 4 7 18 2" xfId="9897"/>
    <cellStyle name="Note 4 7 18 2 2" xfId="33724"/>
    <cellStyle name="Note 4 7 18 2 3" xfId="44763"/>
    <cellStyle name="Note 4 7 18 2 4" xfId="21810"/>
    <cellStyle name="Note 4 7 18 3" xfId="27958"/>
    <cellStyle name="Note 4 7 18 4" xfId="38918"/>
    <cellStyle name="Note 4 7 18 5" xfId="15965"/>
    <cellStyle name="Note 4 7 19" xfId="4293"/>
    <cellStyle name="Note 4 7 19 2" xfId="10107"/>
    <cellStyle name="Note 4 7 19 2 2" xfId="33934"/>
    <cellStyle name="Note 4 7 19 2 3" xfId="44973"/>
    <cellStyle name="Note 4 7 19 2 4" xfId="22020"/>
    <cellStyle name="Note 4 7 19 3" xfId="28195"/>
    <cellStyle name="Note 4 7 19 4" xfId="39160"/>
    <cellStyle name="Note 4 7 19 5" xfId="16207"/>
    <cellStyle name="Note 4 7 2" xfId="529"/>
    <cellStyle name="Note 4 7 2 10" xfId="2923"/>
    <cellStyle name="Note 4 7 2 10 2" xfId="8922"/>
    <cellStyle name="Note 4 7 2 10 2 2" xfId="32749"/>
    <cellStyle name="Note 4 7 2 10 2 3" xfId="43788"/>
    <cellStyle name="Note 4 7 2 10 2 4" xfId="20835"/>
    <cellStyle name="Note 4 7 2 10 3" xfId="26848"/>
    <cellStyle name="Note 4 7 2 10 4" xfId="37790"/>
    <cellStyle name="Note 4 7 2 10 5" xfId="14837"/>
    <cellStyle name="Note 4 7 2 11" xfId="3191"/>
    <cellStyle name="Note 4 7 2 11 2" xfId="9151"/>
    <cellStyle name="Note 4 7 2 11 2 2" xfId="32978"/>
    <cellStyle name="Note 4 7 2 11 2 3" xfId="44017"/>
    <cellStyle name="Note 4 7 2 11 2 4" xfId="21064"/>
    <cellStyle name="Note 4 7 2 11 3" xfId="27113"/>
    <cellStyle name="Note 4 7 2 11 4" xfId="38058"/>
    <cellStyle name="Note 4 7 2 11 5" xfId="15105"/>
    <cellStyle name="Note 4 7 2 12" xfId="3435"/>
    <cellStyle name="Note 4 7 2 12 2" xfId="9363"/>
    <cellStyle name="Note 4 7 2 12 2 2" xfId="33190"/>
    <cellStyle name="Note 4 7 2 12 2 3" xfId="44229"/>
    <cellStyle name="Note 4 7 2 12 2 4" xfId="21276"/>
    <cellStyle name="Note 4 7 2 12 3" xfId="27352"/>
    <cellStyle name="Note 4 7 2 12 4" xfId="38302"/>
    <cellStyle name="Note 4 7 2 12 5" xfId="15349"/>
    <cellStyle name="Note 4 7 2 13" xfId="3680"/>
    <cellStyle name="Note 4 7 2 13 2" xfId="9576"/>
    <cellStyle name="Note 4 7 2 13 2 2" xfId="33403"/>
    <cellStyle name="Note 4 7 2 13 2 3" xfId="44442"/>
    <cellStyle name="Note 4 7 2 13 2 4" xfId="21489"/>
    <cellStyle name="Note 4 7 2 13 3" xfId="27593"/>
    <cellStyle name="Note 4 7 2 13 4" xfId="38547"/>
    <cellStyle name="Note 4 7 2 13 5" xfId="15594"/>
    <cellStyle name="Note 4 7 2 14" xfId="3928"/>
    <cellStyle name="Note 4 7 2 14 2" xfId="9790"/>
    <cellStyle name="Note 4 7 2 14 2 2" xfId="33617"/>
    <cellStyle name="Note 4 7 2 14 2 3" xfId="44656"/>
    <cellStyle name="Note 4 7 2 14 2 4" xfId="21703"/>
    <cellStyle name="Note 4 7 2 14 3" xfId="27836"/>
    <cellStyle name="Note 4 7 2 14 4" xfId="38795"/>
    <cellStyle name="Note 4 7 2 14 5" xfId="15842"/>
    <cellStyle name="Note 4 7 2 15" xfId="4172"/>
    <cellStyle name="Note 4 7 2 15 2" xfId="10001"/>
    <cellStyle name="Note 4 7 2 15 2 2" xfId="33828"/>
    <cellStyle name="Note 4 7 2 15 2 3" xfId="44867"/>
    <cellStyle name="Note 4 7 2 15 2 4" xfId="21914"/>
    <cellStyle name="Note 4 7 2 15 3" xfId="28075"/>
    <cellStyle name="Note 4 7 2 15 4" xfId="39039"/>
    <cellStyle name="Note 4 7 2 15 5" xfId="16086"/>
    <cellStyle name="Note 4 7 2 16" xfId="4414"/>
    <cellStyle name="Note 4 7 2 16 2" xfId="10211"/>
    <cellStyle name="Note 4 7 2 16 2 2" xfId="34038"/>
    <cellStyle name="Note 4 7 2 16 2 3" xfId="45077"/>
    <cellStyle name="Note 4 7 2 16 2 4" xfId="22124"/>
    <cellStyle name="Note 4 7 2 16 3" xfId="28312"/>
    <cellStyle name="Note 4 7 2 16 4" xfId="39281"/>
    <cellStyle name="Note 4 7 2 16 5" xfId="16328"/>
    <cellStyle name="Note 4 7 2 17" xfId="4635"/>
    <cellStyle name="Note 4 7 2 17 2" xfId="10398"/>
    <cellStyle name="Note 4 7 2 17 2 2" xfId="34225"/>
    <cellStyle name="Note 4 7 2 17 2 3" xfId="45264"/>
    <cellStyle name="Note 4 7 2 17 2 4" xfId="22311"/>
    <cellStyle name="Note 4 7 2 17 3" xfId="28527"/>
    <cellStyle name="Note 4 7 2 17 4" xfId="39502"/>
    <cellStyle name="Note 4 7 2 17 5" xfId="16549"/>
    <cellStyle name="Note 4 7 2 18" xfId="4845"/>
    <cellStyle name="Note 4 7 2 18 2" xfId="10581"/>
    <cellStyle name="Note 4 7 2 18 2 2" xfId="34408"/>
    <cellStyle name="Note 4 7 2 18 2 3" xfId="45447"/>
    <cellStyle name="Note 4 7 2 18 2 4" xfId="22494"/>
    <cellStyle name="Note 4 7 2 18 3" xfId="28731"/>
    <cellStyle name="Note 4 7 2 18 4" xfId="39712"/>
    <cellStyle name="Note 4 7 2 18 5" xfId="16759"/>
    <cellStyle name="Note 4 7 2 19" xfId="5080"/>
    <cellStyle name="Note 4 7 2 19 2" xfId="10786"/>
    <cellStyle name="Note 4 7 2 19 2 2" xfId="34613"/>
    <cellStyle name="Note 4 7 2 19 2 3" xfId="45652"/>
    <cellStyle name="Note 4 7 2 19 2 4" xfId="22699"/>
    <cellStyle name="Note 4 7 2 19 3" xfId="28961"/>
    <cellStyle name="Note 4 7 2 19 4" xfId="39947"/>
    <cellStyle name="Note 4 7 2 19 5" xfId="16994"/>
    <cellStyle name="Note 4 7 2 2" xfId="1173"/>
    <cellStyle name="Note 4 7 2 2 2" xfId="7413"/>
    <cellStyle name="Note 4 7 2 2 2 2" xfId="31240"/>
    <cellStyle name="Note 4 7 2 2 2 3" xfId="42279"/>
    <cellStyle name="Note 4 7 2 2 2 4" xfId="19326"/>
    <cellStyle name="Note 4 7 2 2 3" xfId="25150"/>
    <cellStyle name="Note 4 7 2 2 4" xfId="24311"/>
    <cellStyle name="Note 4 7 2 2 5" xfId="13087"/>
    <cellStyle name="Note 4 7 2 20" xfId="5301"/>
    <cellStyle name="Note 4 7 2 20 2" xfId="10973"/>
    <cellStyle name="Note 4 7 2 20 2 2" xfId="34800"/>
    <cellStyle name="Note 4 7 2 20 2 3" xfId="45839"/>
    <cellStyle name="Note 4 7 2 20 2 4" xfId="22886"/>
    <cellStyle name="Note 4 7 2 20 3" xfId="29174"/>
    <cellStyle name="Note 4 7 2 20 4" xfId="40168"/>
    <cellStyle name="Note 4 7 2 20 5" xfId="17215"/>
    <cellStyle name="Note 4 7 2 21" xfId="5534"/>
    <cellStyle name="Note 4 7 2 21 2" xfId="11176"/>
    <cellStyle name="Note 4 7 2 21 2 2" xfId="35003"/>
    <cellStyle name="Note 4 7 2 21 2 3" xfId="46042"/>
    <cellStyle name="Note 4 7 2 21 2 4" xfId="23089"/>
    <cellStyle name="Note 4 7 2 21 3" xfId="29401"/>
    <cellStyle name="Note 4 7 2 21 4" xfId="40401"/>
    <cellStyle name="Note 4 7 2 21 5" xfId="17448"/>
    <cellStyle name="Note 4 7 2 22" xfId="5767"/>
    <cellStyle name="Note 4 7 2 22 2" xfId="11377"/>
    <cellStyle name="Note 4 7 2 22 2 2" xfId="35204"/>
    <cellStyle name="Note 4 7 2 22 2 3" xfId="46243"/>
    <cellStyle name="Note 4 7 2 22 2 4" xfId="23290"/>
    <cellStyle name="Note 4 7 2 22 3" xfId="29627"/>
    <cellStyle name="Note 4 7 2 22 4" xfId="40634"/>
    <cellStyle name="Note 4 7 2 22 5" xfId="17681"/>
    <cellStyle name="Note 4 7 2 23" xfId="5984"/>
    <cellStyle name="Note 4 7 2 23 2" xfId="11561"/>
    <cellStyle name="Note 4 7 2 23 2 2" xfId="35388"/>
    <cellStyle name="Note 4 7 2 23 2 3" xfId="46427"/>
    <cellStyle name="Note 4 7 2 23 2 4" xfId="23474"/>
    <cellStyle name="Note 4 7 2 23 3" xfId="29838"/>
    <cellStyle name="Note 4 7 2 23 4" xfId="40851"/>
    <cellStyle name="Note 4 7 2 23 5" xfId="17898"/>
    <cellStyle name="Note 4 7 2 24" xfId="6192"/>
    <cellStyle name="Note 4 7 2 24 2" xfId="11742"/>
    <cellStyle name="Note 4 7 2 24 2 2" xfId="35569"/>
    <cellStyle name="Note 4 7 2 24 2 3" xfId="46608"/>
    <cellStyle name="Note 4 7 2 24 2 4" xfId="23655"/>
    <cellStyle name="Note 4 7 2 24 3" xfId="30039"/>
    <cellStyle name="Note 4 7 2 24 4" xfId="41059"/>
    <cellStyle name="Note 4 7 2 24 5" xfId="18106"/>
    <cellStyle name="Note 4 7 2 25" xfId="6412"/>
    <cellStyle name="Note 4 7 2 25 2" xfId="11934"/>
    <cellStyle name="Note 4 7 2 25 2 2" xfId="35761"/>
    <cellStyle name="Note 4 7 2 25 2 3" xfId="46800"/>
    <cellStyle name="Note 4 7 2 25 2 4" xfId="23847"/>
    <cellStyle name="Note 4 7 2 25 3" xfId="30252"/>
    <cellStyle name="Note 4 7 2 25 4" xfId="41279"/>
    <cellStyle name="Note 4 7 2 25 5" xfId="18326"/>
    <cellStyle name="Note 4 7 2 26" xfId="6638"/>
    <cellStyle name="Note 4 7 2 26 2" xfId="12127"/>
    <cellStyle name="Note 4 7 2 26 2 2" xfId="35954"/>
    <cellStyle name="Note 4 7 2 26 2 3" xfId="46993"/>
    <cellStyle name="Note 4 7 2 26 2 4" xfId="24040"/>
    <cellStyle name="Note 4 7 2 26 3" xfId="30469"/>
    <cellStyle name="Note 4 7 2 26 4" xfId="41505"/>
    <cellStyle name="Note 4 7 2 26 5" xfId="18552"/>
    <cellStyle name="Note 4 7 2 27" xfId="755"/>
    <cellStyle name="Note 4 7 2 27 2" xfId="7062"/>
    <cellStyle name="Note 4 7 2 27 2 2" xfId="30889"/>
    <cellStyle name="Note 4 7 2 27 2 3" xfId="41928"/>
    <cellStyle name="Note 4 7 2 27 2 4" xfId="18975"/>
    <cellStyle name="Note 4 7 2 27 3" xfId="24746"/>
    <cellStyle name="Note 4 7 2 27 4" xfId="24485"/>
    <cellStyle name="Note 4 7 2 27 5" xfId="12669"/>
    <cellStyle name="Note 4 7 2 28" xfId="6845"/>
    <cellStyle name="Note 4 7 2 28 2" xfId="30672"/>
    <cellStyle name="Note 4 7 2 28 3" xfId="41711"/>
    <cellStyle name="Note 4 7 2 28 4" xfId="18758"/>
    <cellStyle name="Note 4 7 2 29" xfId="24521"/>
    <cellStyle name="Note 4 7 2 3" xfId="1386"/>
    <cellStyle name="Note 4 7 2 3 2" xfId="7598"/>
    <cellStyle name="Note 4 7 2 3 2 2" xfId="31425"/>
    <cellStyle name="Note 4 7 2 3 2 3" xfId="42464"/>
    <cellStyle name="Note 4 7 2 3 2 4" xfId="19511"/>
    <cellStyle name="Note 4 7 2 3 3" xfId="25357"/>
    <cellStyle name="Note 4 7 2 3 4" xfId="36253"/>
    <cellStyle name="Note 4 7 2 3 5" xfId="13300"/>
    <cellStyle name="Note 4 7 2 30" xfId="26428"/>
    <cellStyle name="Note 4 7 2 31" xfId="12443"/>
    <cellStyle name="Note 4 7 2 4" xfId="1618"/>
    <cellStyle name="Note 4 7 2 4 2" xfId="7796"/>
    <cellStyle name="Note 4 7 2 4 2 2" xfId="31623"/>
    <cellStyle name="Note 4 7 2 4 2 3" xfId="42662"/>
    <cellStyle name="Note 4 7 2 4 2 4" xfId="19709"/>
    <cellStyle name="Note 4 7 2 4 3" xfId="25581"/>
    <cellStyle name="Note 4 7 2 4 4" xfId="36485"/>
    <cellStyle name="Note 4 7 2 4 5" xfId="13532"/>
    <cellStyle name="Note 4 7 2 5" xfId="1829"/>
    <cellStyle name="Note 4 7 2 5 2" xfId="7980"/>
    <cellStyle name="Note 4 7 2 5 2 2" xfId="31807"/>
    <cellStyle name="Note 4 7 2 5 2 3" xfId="42846"/>
    <cellStyle name="Note 4 7 2 5 2 4" xfId="19893"/>
    <cellStyle name="Note 4 7 2 5 3" xfId="25785"/>
    <cellStyle name="Note 4 7 2 5 4" xfId="36696"/>
    <cellStyle name="Note 4 7 2 5 5" xfId="13743"/>
    <cellStyle name="Note 4 7 2 6" xfId="2060"/>
    <cellStyle name="Note 4 7 2 6 2" xfId="8181"/>
    <cellStyle name="Note 4 7 2 6 2 2" xfId="32008"/>
    <cellStyle name="Note 4 7 2 6 2 3" xfId="43047"/>
    <cellStyle name="Note 4 7 2 6 2 4" xfId="20094"/>
    <cellStyle name="Note 4 7 2 6 3" xfId="26010"/>
    <cellStyle name="Note 4 7 2 6 4" xfId="36927"/>
    <cellStyle name="Note 4 7 2 6 5" xfId="13974"/>
    <cellStyle name="Note 4 7 2 7" xfId="2285"/>
    <cellStyle name="Note 4 7 2 7 2" xfId="8372"/>
    <cellStyle name="Note 4 7 2 7 2 2" xfId="32199"/>
    <cellStyle name="Note 4 7 2 7 2 3" xfId="43238"/>
    <cellStyle name="Note 4 7 2 7 2 4" xfId="20285"/>
    <cellStyle name="Note 4 7 2 7 3" xfId="26227"/>
    <cellStyle name="Note 4 7 2 7 4" xfId="37152"/>
    <cellStyle name="Note 4 7 2 7 5" xfId="14199"/>
    <cellStyle name="Note 4 7 2 8" xfId="2499"/>
    <cellStyle name="Note 4 7 2 8 2" xfId="8558"/>
    <cellStyle name="Note 4 7 2 8 2 2" xfId="32385"/>
    <cellStyle name="Note 4 7 2 8 2 3" xfId="43424"/>
    <cellStyle name="Note 4 7 2 8 2 4" xfId="20471"/>
    <cellStyle name="Note 4 7 2 8 3" xfId="26436"/>
    <cellStyle name="Note 4 7 2 8 4" xfId="37366"/>
    <cellStyle name="Note 4 7 2 8 5" xfId="14413"/>
    <cellStyle name="Note 4 7 2 9" xfId="2717"/>
    <cellStyle name="Note 4 7 2 9 2" xfId="8742"/>
    <cellStyle name="Note 4 7 2 9 2 2" xfId="32569"/>
    <cellStyle name="Note 4 7 2 9 2 3" xfId="43608"/>
    <cellStyle name="Note 4 7 2 9 2 4" xfId="20655"/>
    <cellStyle name="Note 4 7 2 9 3" xfId="26648"/>
    <cellStyle name="Note 4 7 2 9 4" xfId="37584"/>
    <cellStyle name="Note 4 7 2 9 5" xfId="14631"/>
    <cellStyle name="Note 4 7 20" xfId="4514"/>
    <cellStyle name="Note 4 7 20 2" xfId="10294"/>
    <cellStyle name="Note 4 7 20 2 2" xfId="34121"/>
    <cellStyle name="Note 4 7 20 2 3" xfId="45160"/>
    <cellStyle name="Note 4 7 20 2 4" xfId="22207"/>
    <cellStyle name="Note 4 7 20 3" xfId="28410"/>
    <cellStyle name="Note 4 7 20 4" xfId="39381"/>
    <cellStyle name="Note 4 7 20 5" xfId="16428"/>
    <cellStyle name="Note 4 7 21" xfId="4724"/>
    <cellStyle name="Note 4 7 21 2" xfId="10477"/>
    <cellStyle name="Note 4 7 21 2 2" xfId="34304"/>
    <cellStyle name="Note 4 7 21 2 3" xfId="45343"/>
    <cellStyle name="Note 4 7 21 2 4" xfId="22390"/>
    <cellStyle name="Note 4 7 21 3" xfId="28615"/>
    <cellStyle name="Note 4 7 21 4" xfId="39591"/>
    <cellStyle name="Note 4 7 21 5" xfId="16638"/>
    <cellStyle name="Note 4 7 22" xfId="4959"/>
    <cellStyle name="Note 4 7 22 2" xfId="10682"/>
    <cellStyle name="Note 4 7 22 2 2" xfId="34509"/>
    <cellStyle name="Note 4 7 22 2 3" xfId="45548"/>
    <cellStyle name="Note 4 7 22 2 4" xfId="22595"/>
    <cellStyle name="Note 4 7 22 3" xfId="28844"/>
    <cellStyle name="Note 4 7 22 4" xfId="39826"/>
    <cellStyle name="Note 4 7 22 5" xfId="16873"/>
    <cellStyle name="Note 4 7 23" xfId="5180"/>
    <cellStyle name="Note 4 7 23 2" xfId="10869"/>
    <cellStyle name="Note 4 7 23 2 2" xfId="34696"/>
    <cellStyle name="Note 4 7 23 2 3" xfId="45735"/>
    <cellStyle name="Note 4 7 23 2 4" xfId="22782"/>
    <cellStyle name="Note 4 7 23 3" xfId="29058"/>
    <cellStyle name="Note 4 7 23 4" xfId="40047"/>
    <cellStyle name="Note 4 7 23 5" xfId="17094"/>
    <cellStyle name="Note 4 7 24" xfId="5413"/>
    <cellStyle name="Note 4 7 24 2" xfId="11072"/>
    <cellStyle name="Note 4 7 24 2 2" xfId="34899"/>
    <cellStyle name="Note 4 7 24 2 3" xfId="45938"/>
    <cellStyle name="Note 4 7 24 2 4" xfId="22985"/>
    <cellStyle name="Note 4 7 24 3" xfId="29285"/>
    <cellStyle name="Note 4 7 24 4" xfId="40280"/>
    <cellStyle name="Note 4 7 24 5" xfId="17327"/>
    <cellStyle name="Note 4 7 25" xfId="5646"/>
    <cellStyle name="Note 4 7 25 2" xfId="11273"/>
    <cellStyle name="Note 4 7 25 2 2" xfId="35100"/>
    <cellStyle name="Note 4 7 25 2 3" xfId="46139"/>
    <cellStyle name="Note 4 7 25 2 4" xfId="23186"/>
    <cellStyle name="Note 4 7 25 3" xfId="29511"/>
    <cellStyle name="Note 4 7 25 4" xfId="40513"/>
    <cellStyle name="Note 4 7 25 5" xfId="17560"/>
    <cellStyle name="Note 4 7 26" xfId="5863"/>
    <cellStyle name="Note 4 7 26 2" xfId="11457"/>
    <cellStyle name="Note 4 7 26 2 2" xfId="35284"/>
    <cellStyle name="Note 4 7 26 2 3" xfId="46323"/>
    <cellStyle name="Note 4 7 26 2 4" xfId="23370"/>
    <cellStyle name="Note 4 7 26 3" xfId="29722"/>
    <cellStyle name="Note 4 7 26 4" xfId="40730"/>
    <cellStyle name="Note 4 7 26 5" xfId="17777"/>
    <cellStyle name="Note 4 7 27" xfId="6071"/>
    <cellStyle name="Note 4 7 27 2" xfId="11638"/>
    <cellStyle name="Note 4 7 27 2 2" xfId="35465"/>
    <cellStyle name="Note 4 7 27 2 3" xfId="46504"/>
    <cellStyle name="Note 4 7 27 2 4" xfId="23551"/>
    <cellStyle name="Note 4 7 27 3" xfId="29923"/>
    <cellStyle name="Note 4 7 27 4" xfId="40938"/>
    <cellStyle name="Note 4 7 27 5" xfId="17985"/>
    <cellStyle name="Note 4 7 28" xfId="6291"/>
    <cellStyle name="Note 4 7 28 2" xfId="11830"/>
    <cellStyle name="Note 4 7 28 2 2" xfId="35657"/>
    <cellStyle name="Note 4 7 28 2 3" xfId="46696"/>
    <cellStyle name="Note 4 7 28 2 4" xfId="23743"/>
    <cellStyle name="Note 4 7 28 3" xfId="30136"/>
    <cellStyle name="Note 4 7 28 4" xfId="41158"/>
    <cellStyle name="Note 4 7 28 5" xfId="18205"/>
    <cellStyle name="Note 4 7 29" xfId="6526"/>
    <cellStyle name="Note 4 7 29 2" xfId="12032"/>
    <cellStyle name="Note 4 7 29 2 2" xfId="35859"/>
    <cellStyle name="Note 4 7 29 2 3" xfId="46898"/>
    <cellStyle name="Note 4 7 29 2 4" xfId="23945"/>
    <cellStyle name="Note 4 7 29 3" xfId="30362"/>
    <cellStyle name="Note 4 7 29 4" xfId="41393"/>
    <cellStyle name="Note 4 7 29 5" xfId="18440"/>
    <cellStyle name="Note 4 7 3" xfId="574"/>
    <cellStyle name="Note 4 7 3 10" xfId="2968"/>
    <cellStyle name="Note 4 7 3 10 2" xfId="8962"/>
    <cellStyle name="Note 4 7 3 10 2 2" xfId="32789"/>
    <cellStyle name="Note 4 7 3 10 2 3" xfId="43828"/>
    <cellStyle name="Note 4 7 3 10 2 4" xfId="20875"/>
    <cellStyle name="Note 4 7 3 10 3" xfId="26893"/>
    <cellStyle name="Note 4 7 3 10 4" xfId="37835"/>
    <cellStyle name="Note 4 7 3 10 5" xfId="14882"/>
    <cellStyle name="Note 4 7 3 11" xfId="3236"/>
    <cellStyle name="Note 4 7 3 11 2" xfId="9191"/>
    <cellStyle name="Note 4 7 3 11 2 2" xfId="33018"/>
    <cellStyle name="Note 4 7 3 11 2 3" xfId="44057"/>
    <cellStyle name="Note 4 7 3 11 2 4" xfId="21104"/>
    <cellStyle name="Note 4 7 3 11 3" xfId="27158"/>
    <cellStyle name="Note 4 7 3 11 4" xfId="38103"/>
    <cellStyle name="Note 4 7 3 11 5" xfId="15150"/>
    <cellStyle name="Note 4 7 3 12" xfId="3480"/>
    <cellStyle name="Note 4 7 3 12 2" xfId="9403"/>
    <cellStyle name="Note 4 7 3 12 2 2" xfId="33230"/>
    <cellStyle name="Note 4 7 3 12 2 3" xfId="44269"/>
    <cellStyle name="Note 4 7 3 12 2 4" xfId="21316"/>
    <cellStyle name="Note 4 7 3 12 3" xfId="27397"/>
    <cellStyle name="Note 4 7 3 12 4" xfId="38347"/>
    <cellStyle name="Note 4 7 3 12 5" xfId="15394"/>
    <cellStyle name="Note 4 7 3 13" xfId="3725"/>
    <cellStyle name="Note 4 7 3 13 2" xfId="9616"/>
    <cellStyle name="Note 4 7 3 13 2 2" xfId="33443"/>
    <cellStyle name="Note 4 7 3 13 2 3" xfId="44482"/>
    <cellStyle name="Note 4 7 3 13 2 4" xfId="21529"/>
    <cellStyle name="Note 4 7 3 13 3" xfId="27638"/>
    <cellStyle name="Note 4 7 3 13 4" xfId="38592"/>
    <cellStyle name="Note 4 7 3 13 5" xfId="15639"/>
    <cellStyle name="Note 4 7 3 14" xfId="3973"/>
    <cellStyle name="Note 4 7 3 14 2" xfId="9830"/>
    <cellStyle name="Note 4 7 3 14 2 2" xfId="33657"/>
    <cellStyle name="Note 4 7 3 14 2 3" xfId="44696"/>
    <cellStyle name="Note 4 7 3 14 2 4" xfId="21743"/>
    <cellStyle name="Note 4 7 3 14 3" xfId="27881"/>
    <cellStyle name="Note 4 7 3 14 4" xfId="38840"/>
    <cellStyle name="Note 4 7 3 14 5" xfId="15887"/>
    <cellStyle name="Note 4 7 3 15" xfId="4217"/>
    <cellStyle name="Note 4 7 3 15 2" xfId="10041"/>
    <cellStyle name="Note 4 7 3 15 2 2" xfId="33868"/>
    <cellStyle name="Note 4 7 3 15 2 3" xfId="44907"/>
    <cellStyle name="Note 4 7 3 15 2 4" xfId="21954"/>
    <cellStyle name="Note 4 7 3 15 3" xfId="28120"/>
    <cellStyle name="Note 4 7 3 15 4" xfId="39084"/>
    <cellStyle name="Note 4 7 3 15 5" xfId="16131"/>
    <cellStyle name="Note 4 7 3 16" xfId="4459"/>
    <cellStyle name="Note 4 7 3 16 2" xfId="10251"/>
    <cellStyle name="Note 4 7 3 16 2 2" xfId="34078"/>
    <cellStyle name="Note 4 7 3 16 2 3" xfId="45117"/>
    <cellStyle name="Note 4 7 3 16 2 4" xfId="22164"/>
    <cellStyle name="Note 4 7 3 16 3" xfId="28357"/>
    <cellStyle name="Note 4 7 3 16 4" xfId="39326"/>
    <cellStyle name="Note 4 7 3 16 5" xfId="16373"/>
    <cellStyle name="Note 4 7 3 17" xfId="4680"/>
    <cellStyle name="Note 4 7 3 17 2" xfId="10438"/>
    <cellStyle name="Note 4 7 3 17 2 2" xfId="34265"/>
    <cellStyle name="Note 4 7 3 17 2 3" xfId="45304"/>
    <cellStyle name="Note 4 7 3 17 2 4" xfId="22351"/>
    <cellStyle name="Note 4 7 3 17 3" xfId="28572"/>
    <cellStyle name="Note 4 7 3 17 4" xfId="39547"/>
    <cellStyle name="Note 4 7 3 17 5" xfId="16594"/>
    <cellStyle name="Note 4 7 3 18" xfId="4890"/>
    <cellStyle name="Note 4 7 3 18 2" xfId="10621"/>
    <cellStyle name="Note 4 7 3 18 2 2" xfId="34448"/>
    <cellStyle name="Note 4 7 3 18 2 3" xfId="45487"/>
    <cellStyle name="Note 4 7 3 18 2 4" xfId="22534"/>
    <cellStyle name="Note 4 7 3 18 3" xfId="28776"/>
    <cellStyle name="Note 4 7 3 18 4" xfId="39757"/>
    <cellStyle name="Note 4 7 3 18 5" xfId="16804"/>
    <cellStyle name="Note 4 7 3 19" xfId="5125"/>
    <cellStyle name="Note 4 7 3 19 2" xfId="10826"/>
    <cellStyle name="Note 4 7 3 19 2 2" xfId="34653"/>
    <cellStyle name="Note 4 7 3 19 2 3" xfId="45692"/>
    <cellStyle name="Note 4 7 3 19 2 4" xfId="22739"/>
    <cellStyle name="Note 4 7 3 19 3" xfId="29006"/>
    <cellStyle name="Note 4 7 3 19 4" xfId="39992"/>
    <cellStyle name="Note 4 7 3 19 5" xfId="17039"/>
    <cellStyle name="Note 4 7 3 2" xfId="1218"/>
    <cellStyle name="Note 4 7 3 2 2" xfId="7453"/>
    <cellStyle name="Note 4 7 3 2 2 2" xfId="31280"/>
    <cellStyle name="Note 4 7 3 2 2 3" xfId="42319"/>
    <cellStyle name="Note 4 7 3 2 2 4" xfId="19366"/>
    <cellStyle name="Note 4 7 3 2 3" xfId="25195"/>
    <cellStyle name="Note 4 7 3 2 4" xfId="24306"/>
    <cellStyle name="Note 4 7 3 2 5" xfId="13132"/>
    <cellStyle name="Note 4 7 3 20" xfId="5346"/>
    <cellStyle name="Note 4 7 3 20 2" xfId="11013"/>
    <cellStyle name="Note 4 7 3 20 2 2" xfId="34840"/>
    <cellStyle name="Note 4 7 3 20 2 3" xfId="45879"/>
    <cellStyle name="Note 4 7 3 20 2 4" xfId="22926"/>
    <cellStyle name="Note 4 7 3 20 3" xfId="29219"/>
    <cellStyle name="Note 4 7 3 20 4" xfId="40213"/>
    <cellStyle name="Note 4 7 3 20 5" xfId="17260"/>
    <cellStyle name="Note 4 7 3 21" xfId="5579"/>
    <cellStyle name="Note 4 7 3 21 2" xfId="11216"/>
    <cellStyle name="Note 4 7 3 21 2 2" xfId="35043"/>
    <cellStyle name="Note 4 7 3 21 2 3" xfId="46082"/>
    <cellStyle name="Note 4 7 3 21 2 4" xfId="23129"/>
    <cellStyle name="Note 4 7 3 21 3" xfId="29446"/>
    <cellStyle name="Note 4 7 3 21 4" xfId="40446"/>
    <cellStyle name="Note 4 7 3 21 5" xfId="17493"/>
    <cellStyle name="Note 4 7 3 22" xfId="5812"/>
    <cellStyle name="Note 4 7 3 22 2" xfId="11417"/>
    <cellStyle name="Note 4 7 3 22 2 2" xfId="35244"/>
    <cellStyle name="Note 4 7 3 22 2 3" xfId="46283"/>
    <cellStyle name="Note 4 7 3 22 2 4" xfId="23330"/>
    <cellStyle name="Note 4 7 3 22 3" xfId="29672"/>
    <cellStyle name="Note 4 7 3 22 4" xfId="40679"/>
    <cellStyle name="Note 4 7 3 22 5" xfId="17726"/>
    <cellStyle name="Note 4 7 3 23" xfId="6029"/>
    <cellStyle name="Note 4 7 3 23 2" xfId="11601"/>
    <cellStyle name="Note 4 7 3 23 2 2" xfId="35428"/>
    <cellStyle name="Note 4 7 3 23 2 3" xfId="46467"/>
    <cellStyle name="Note 4 7 3 23 2 4" xfId="23514"/>
    <cellStyle name="Note 4 7 3 23 3" xfId="29882"/>
    <cellStyle name="Note 4 7 3 23 4" xfId="40896"/>
    <cellStyle name="Note 4 7 3 23 5" xfId="17943"/>
    <cellStyle name="Note 4 7 3 24" xfId="6237"/>
    <cellStyle name="Note 4 7 3 24 2" xfId="11782"/>
    <cellStyle name="Note 4 7 3 24 2 2" xfId="35609"/>
    <cellStyle name="Note 4 7 3 24 2 3" xfId="46648"/>
    <cellStyle name="Note 4 7 3 24 2 4" xfId="23695"/>
    <cellStyle name="Note 4 7 3 24 3" xfId="30083"/>
    <cellStyle name="Note 4 7 3 24 4" xfId="41104"/>
    <cellStyle name="Note 4 7 3 24 5" xfId="18151"/>
    <cellStyle name="Note 4 7 3 25" xfId="6457"/>
    <cellStyle name="Note 4 7 3 25 2" xfId="11974"/>
    <cellStyle name="Note 4 7 3 25 2 2" xfId="35801"/>
    <cellStyle name="Note 4 7 3 25 2 3" xfId="46840"/>
    <cellStyle name="Note 4 7 3 25 2 4" xfId="23887"/>
    <cellStyle name="Note 4 7 3 25 3" xfId="30296"/>
    <cellStyle name="Note 4 7 3 25 4" xfId="41324"/>
    <cellStyle name="Note 4 7 3 25 5" xfId="18371"/>
    <cellStyle name="Note 4 7 3 26" xfId="6683"/>
    <cellStyle name="Note 4 7 3 26 2" xfId="12167"/>
    <cellStyle name="Note 4 7 3 26 2 2" xfId="35994"/>
    <cellStyle name="Note 4 7 3 26 2 3" xfId="47033"/>
    <cellStyle name="Note 4 7 3 26 2 4" xfId="24080"/>
    <cellStyle name="Note 4 7 3 26 3" xfId="30513"/>
    <cellStyle name="Note 4 7 3 26 4" xfId="41550"/>
    <cellStyle name="Note 4 7 3 26 5" xfId="18597"/>
    <cellStyle name="Note 4 7 3 27" xfId="795"/>
    <cellStyle name="Note 4 7 3 27 2" xfId="7102"/>
    <cellStyle name="Note 4 7 3 27 2 2" xfId="30929"/>
    <cellStyle name="Note 4 7 3 27 2 3" xfId="41968"/>
    <cellStyle name="Note 4 7 3 27 2 4" xfId="19015"/>
    <cellStyle name="Note 4 7 3 27 3" xfId="24786"/>
    <cellStyle name="Note 4 7 3 27 4" xfId="25903"/>
    <cellStyle name="Note 4 7 3 27 5" xfId="12709"/>
    <cellStyle name="Note 4 7 3 28" xfId="6885"/>
    <cellStyle name="Note 4 7 3 28 2" xfId="30712"/>
    <cellStyle name="Note 4 7 3 28 3" xfId="41751"/>
    <cellStyle name="Note 4 7 3 28 4" xfId="18798"/>
    <cellStyle name="Note 4 7 3 29" xfId="24566"/>
    <cellStyle name="Note 4 7 3 3" xfId="1431"/>
    <cellStyle name="Note 4 7 3 3 2" xfId="7638"/>
    <cellStyle name="Note 4 7 3 3 2 2" xfId="31465"/>
    <cellStyle name="Note 4 7 3 3 2 3" xfId="42504"/>
    <cellStyle name="Note 4 7 3 3 2 4" xfId="19551"/>
    <cellStyle name="Note 4 7 3 3 3" xfId="25401"/>
    <cellStyle name="Note 4 7 3 3 4" xfId="36298"/>
    <cellStyle name="Note 4 7 3 3 5" xfId="13345"/>
    <cellStyle name="Note 4 7 3 30" xfId="25825"/>
    <cellStyle name="Note 4 7 3 31" xfId="12488"/>
    <cellStyle name="Note 4 7 3 4" xfId="1663"/>
    <cellStyle name="Note 4 7 3 4 2" xfId="7836"/>
    <cellStyle name="Note 4 7 3 4 2 2" xfId="31663"/>
    <cellStyle name="Note 4 7 3 4 2 3" xfId="42702"/>
    <cellStyle name="Note 4 7 3 4 2 4" xfId="19749"/>
    <cellStyle name="Note 4 7 3 4 3" xfId="25625"/>
    <cellStyle name="Note 4 7 3 4 4" xfId="36530"/>
    <cellStyle name="Note 4 7 3 4 5" xfId="13577"/>
    <cellStyle name="Note 4 7 3 5" xfId="1874"/>
    <cellStyle name="Note 4 7 3 5 2" xfId="8020"/>
    <cellStyle name="Note 4 7 3 5 2 2" xfId="31847"/>
    <cellStyle name="Note 4 7 3 5 2 3" xfId="42886"/>
    <cellStyle name="Note 4 7 3 5 2 4" xfId="19933"/>
    <cellStyle name="Note 4 7 3 5 3" xfId="25829"/>
    <cellStyle name="Note 4 7 3 5 4" xfId="36741"/>
    <cellStyle name="Note 4 7 3 5 5" xfId="13788"/>
    <cellStyle name="Note 4 7 3 6" xfId="2105"/>
    <cellStyle name="Note 4 7 3 6 2" xfId="8221"/>
    <cellStyle name="Note 4 7 3 6 2 2" xfId="32048"/>
    <cellStyle name="Note 4 7 3 6 2 3" xfId="43087"/>
    <cellStyle name="Note 4 7 3 6 2 4" xfId="20134"/>
    <cellStyle name="Note 4 7 3 6 3" xfId="26054"/>
    <cellStyle name="Note 4 7 3 6 4" xfId="36972"/>
    <cellStyle name="Note 4 7 3 6 5" xfId="14019"/>
    <cellStyle name="Note 4 7 3 7" xfId="2330"/>
    <cellStyle name="Note 4 7 3 7 2" xfId="8412"/>
    <cellStyle name="Note 4 7 3 7 2 2" xfId="32239"/>
    <cellStyle name="Note 4 7 3 7 2 3" xfId="43278"/>
    <cellStyle name="Note 4 7 3 7 2 4" xfId="20325"/>
    <cellStyle name="Note 4 7 3 7 3" xfId="26271"/>
    <cellStyle name="Note 4 7 3 7 4" xfId="37197"/>
    <cellStyle name="Note 4 7 3 7 5" xfId="14244"/>
    <cellStyle name="Note 4 7 3 8" xfId="2544"/>
    <cellStyle name="Note 4 7 3 8 2" xfId="8598"/>
    <cellStyle name="Note 4 7 3 8 2 2" xfId="32425"/>
    <cellStyle name="Note 4 7 3 8 2 3" xfId="43464"/>
    <cellStyle name="Note 4 7 3 8 2 4" xfId="20511"/>
    <cellStyle name="Note 4 7 3 8 3" xfId="26480"/>
    <cellStyle name="Note 4 7 3 8 4" xfId="37411"/>
    <cellStyle name="Note 4 7 3 8 5" xfId="14458"/>
    <cellStyle name="Note 4 7 3 9" xfId="2762"/>
    <cellStyle name="Note 4 7 3 9 2" xfId="8782"/>
    <cellStyle name="Note 4 7 3 9 2 2" xfId="32609"/>
    <cellStyle name="Note 4 7 3 9 2 3" xfId="43648"/>
    <cellStyle name="Note 4 7 3 9 2 4" xfId="20695"/>
    <cellStyle name="Note 4 7 3 9 3" xfId="26692"/>
    <cellStyle name="Note 4 7 3 9 4" xfId="37629"/>
    <cellStyle name="Note 4 7 3 9 5" xfId="14676"/>
    <cellStyle name="Note 4 7 30" xfId="6727"/>
    <cellStyle name="Note 4 7 30 2" xfId="12203"/>
    <cellStyle name="Note 4 7 30 2 2" xfId="36030"/>
    <cellStyle name="Note 4 7 30 2 3" xfId="47069"/>
    <cellStyle name="Note 4 7 30 2 4" xfId="24116"/>
    <cellStyle name="Note 4 7 30 3" xfId="30556"/>
    <cellStyle name="Note 4 7 30 4" xfId="41594"/>
    <cellStyle name="Note 4 7 30 5" xfId="18641"/>
    <cellStyle name="Note 4 7 31" xfId="6772"/>
    <cellStyle name="Note 4 7 31 2" xfId="12243"/>
    <cellStyle name="Note 4 7 31 2 2" xfId="36070"/>
    <cellStyle name="Note 4 7 31 2 3" xfId="47109"/>
    <cellStyle name="Note 4 7 31 2 4" xfId="24156"/>
    <cellStyle name="Note 4 7 31 3" xfId="30600"/>
    <cellStyle name="Note 4 7 31 4" xfId="41639"/>
    <cellStyle name="Note 4 7 31 5" xfId="18686"/>
    <cellStyle name="Note 4 7 32" xfId="651"/>
    <cellStyle name="Note 4 7 32 2" xfId="6958"/>
    <cellStyle name="Note 4 7 32 2 2" xfId="30785"/>
    <cellStyle name="Note 4 7 32 2 3" xfId="41824"/>
    <cellStyle name="Note 4 7 32 2 4" xfId="18871"/>
    <cellStyle name="Note 4 7 32 3" xfId="24642"/>
    <cellStyle name="Note 4 7 32 4" xfId="29917"/>
    <cellStyle name="Note 4 7 32 5" xfId="12565"/>
    <cellStyle name="Note 4 7 33" xfId="24404"/>
    <cellStyle name="Note 4 7 34" xfId="25448"/>
    <cellStyle name="Note 4 7 35" xfId="12322"/>
    <cellStyle name="Note 4 7 4" xfId="449"/>
    <cellStyle name="Note 4 7 4 10" xfId="2843"/>
    <cellStyle name="Note 4 7 4 10 2" xfId="8855"/>
    <cellStyle name="Note 4 7 4 10 2 2" xfId="32682"/>
    <cellStyle name="Note 4 7 4 10 2 3" xfId="43721"/>
    <cellStyle name="Note 4 7 4 10 2 4" xfId="20768"/>
    <cellStyle name="Note 4 7 4 10 3" xfId="26772"/>
    <cellStyle name="Note 4 7 4 10 4" xfId="37710"/>
    <cellStyle name="Note 4 7 4 10 5" xfId="14757"/>
    <cellStyle name="Note 4 7 4 11" xfId="3111"/>
    <cellStyle name="Note 4 7 4 11 2" xfId="9084"/>
    <cellStyle name="Note 4 7 4 11 2 2" xfId="32911"/>
    <cellStyle name="Note 4 7 4 11 2 3" xfId="43950"/>
    <cellStyle name="Note 4 7 4 11 2 4" xfId="20997"/>
    <cellStyle name="Note 4 7 4 11 3" xfId="27035"/>
    <cellStyle name="Note 4 7 4 11 4" xfId="37978"/>
    <cellStyle name="Note 4 7 4 11 5" xfId="15025"/>
    <cellStyle name="Note 4 7 4 12" xfId="3355"/>
    <cellStyle name="Note 4 7 4 12 2" xfId="9296"/>
    <cellStyle name="Note 4 7 4 12 2 2" xfId="33123"/>
    <cellStyle name="Note 4 7 4 12 2 3" xfId="44162"/>
    <cellStyle name="Note 4 7 4 12 2 4" xfId="21209"/>
    <cellStyle name="Note 4 7 4 12 3" xfId="27276"/>
    <cellStyle name="Note 4 7 4 12 4" xfId="38222"/>
    <cellStyle name="Note 4 7 4 12 5" xfId="15269"/>
    <cellStyle name="Note 4 7 4 13" xfId="3600"/>
    <cellStyle name="Note 4 7 4 13 2" xfId="9509"/>
    <cellStyle name="Note 4 7 4 13 2 2" xfId="33336"/>
    <cellStyle name="Note 4 7 4 13 2 3" xfId="44375"/>
    <cellStyle name="Note 4 7 4 13 2 4" xfId="21422"/>
    <cellStyle name="Note 4 7 4 13 3" xfId="27516"/>
    <cellStyle name="Note 4 7 4 13 4" xfId="38467"/>
    <cellStyle name="Note 4 7 4 13 5" xfId="15514"/>
    <cellStyle name="Note 4 7 4 14" xfId="3848"/>
    <cellStyle name="Note 4 7 4 14 2" xfId="9723"/>
    <cellStyle name="Note 4 7 4 14 2 2" xfId="33550"/>
    <cellStyle name="Note 4 7 4 14 2 3" xfId="44589"/>
    <cellStyle name="Note 4 7 4 14 2 4" xfId="21636"/>
    <cellStyle name="Note 4 7 4 14 3" xfId="27760"/>
    <cellStyle name="Note 4 7 4 14 4" xfId="38715"/>
    <cellStyle name="Note 4 7 4 14 5" xfId="15762"/>
    <cellStyle name="Note 4 7 4 15" xfId="4092"/>
    <cellStyle name="Note 4 7 4 15 2" xfId="9934"/>
    <cellStyle name="Note 4 7 4 15 2 2" xfId="33761"/>
    <cellStyle name="Note 4 7 4 15 2 3" xfId="44800"/>
    <cellStyle name="Note 4 7 4 15 2 4" xfId="21847"/>
    <cellStyle name="Note 4 7 4 15 3" xfId="27999"/>
    <cellStyle name="Note 4 7 4 15 4" xfId="38959"/>
    <cellStyle name="Note 4 7 4 15 5" xfId="16006"/>
    <cellStyle name="Note 4 7 4 16" xfId="4334"/>
    <cellStyle name="Note 4 7 4 16 2" xfId="10144"/>
    <cellStyle name="Note 4 7 4 16 2 2" xfId="33971"/>
    <cellStyle name="Note 4 7 4 16 2 3" xfId="45010"/>
    <cellStyle name="Note 4 7 4 16 2 4" xfId="22057"/>
    <cellStyle name="Note 4 7 4 16 3" xfId="28236"/>
    <cellStyle name="Note 4 7 4 16 4" xfId="39201"/>
    <cellStyle name="Note 4 7 4 16 5" xfId="16248"/>
    <cellStyle name="Note 4 7 4 17" xfId="4555"/>
    <cellStyle name="Note 4 7 4 17 2" xfId="10331"/>
    <cellStyle name="Note 4 7 4 17 2 2" xfId="34158"/>
    <cellStyle name="Note 4 7 4 17 2 3" xfId="45197"/>
    <cellStyle name="Note 4 7 4 17 2 4" xfId="22244"/>
    <cellStyle name="Note 4 7 4 17 3" xfId="28451"/>
    <cellStyle name="Note 4 7 4 17 4" xfId="39422"/>
    <cellStyle name="Note 4 7 4 17 5" xfId="16469"/>
    <cellStyle name="Note 4 7 4 18" xfId="4765"/>
    <cellStyle name="Note 4 7 4 18 2" xfId="10514"/>
    <cellStyle name="Note 4 7 4 18 2 2" xfId="34341"/>
    <cellStyle name="Note 4 7 4 18 2 3" xfId="45380"/>
    <cellStyle name="Note 4 7 4 18 2 4" xfId="22427"/>
    <cellStyle name="Note 4 7 4 18 3" xfId="28655"/>
    <cellStyle name="Note 4 7 4 18 4" xfId="39632"/>
    <cellStyle name="Note 4 7 4 18 5" xfId="16679"/>
    <cellStyle name="Note 4 7 4 19" xfId="5000"/>
    <cellStyle name="Note 4 7 4 19 2" xfId="10719"/>
    <cellStyle name="Note 4 7 4 19 2 2" xfId="34546"/>
    <cellStyle name="Note 4 7 4 19 2 3" xfId="45585"/>
    <cellStyle name="Note 4 7 4 19 2 4" xfId="22632"/>
    <cellStyle name="Note 4 7 4 19 3" xfId="28884"/>
    <cellStyle name="Note 4 7 4 19 4" xfId="39867"/>
    <cellStyle name="Note 4 7 4 19 5" xfId="16914"/>
    <cellStyle name="Note 4 7 4 2" xfId="1093"/>
    <cellStyle name="Note 4 7 4 2 2" xfId="7346"/>
    <cellStyle name="Note 4 7 4 2 2 2" xfId="31173"/>
    <cellStyle name="Note 4 7 4 2 2 3" xfId="42212"/>
    <cellStyle name="Note 4 7 4 2 2 4" xfId="19259"/>
    <cellStyle name="Note 4 7 4 2 3" xfId="25074"/>
    <cellStyle name="Note 4 7 4 2 4" xfId="24194"/>
    <cellStyle name="Note 4 7 4 2 5" xfId="13007"/>
    <cellStyle name="Note 4 7 4 20" xfId="5221"/>
    <cellStyle name="Note 4 7 4 20 2" xfId="10906"/>
    <cellStyle name="Note 4 7 4 20 2 2" xfId="34733"/>
    <cellStyle name="Note 4 7 4 20 2 3" xfId="45772"/>
    <cellStyle name="Note 4 7 4 20 2 4" xfId="22819"/>
    <cellStyle name="Note 4 7 4 20 3" xfId="29098"/>
    <cellStyle name="Note 4 7 4 20 4" xfId="40088"/>
    <cellStyle name="Note 4 7 4 20 5" xfId="17135"/>
    <cellStyle name="Note 4 7 4 21" xfId="5454"/>
    <cellStyle name="Note 4 7 4 21 2" xfId="11109"/>
    <cellStyle name="Note 4 7 4 21 2 2" xfId="34936"/>
    <cellStyle name="Note 4 7 4 21 2 3" xfId="45975"/>
    <cellStyle name="Note 4 7 4 21 2 4" xfId="23022"/>
    <cellStyle name="Note 4 7 4 21 3" xfId="29325"/>
    <cellStyle name="Note 4 7 4 21 4" xfId="40321"/>
    <cellStyle name="Note 4 7 4 21 5" xfId="17368"/>
    <cellStyle name="Note 4 7 4 22" xfId="5687"/>
    <cellStyle name="Note 4 7 4 22 2" xfId="11310"/>
    <cellStyle name="Note 4 7 4 22 2 2" xfId="35137"/>
    <cellStyle name="Note 4 7 4 22 2 3" xfId="46176"/>
    <cellStyle name="Note 4 7 4 22 2 4" xfId="23223"/>
    <cellStyle name="Note 4 7 4 22 3" xfId="29551"/>
    <cellStyle name="Note 4 7 4 22 4" xfId="40554"/>
    <cellStyle name="Note 4 7 4 22 5" xfId="17601"/>
    <cellStyle name="Note 4 7 4 23" xfId="5904"/>
    <cellStyle name="Note 4 7 4 23 2" xfId="11494"/>
    <cellStyle name="Note 4 7 4 23 2 2" xfId="35321"/>
    <cellStyle name="Note 4 7 4 23 2 3" xfId="46360"/>
    <cellStyle name="Note 4 7 4 23 2 4" xfId="23407"/>
    <cellStyle name="Note 4 7 4 23 3" xfId="29762"/>
    <cellStyle name="Note 4 7 4 23 4" xfId="40771"/>
    <cellStyle name="Note 4 7 4 23 5" xfId="17818"/>
    <cellStyle name="Note 4 7 4 24" xfId="6112"/>
    <cellStyle name="Note 4 7 4 24 2" xfId="11675"/>
    <cellStyle name="Note 4 7 4 24 2 2" xfId="35502"/>
    <cellStyle name="Note 4 7 4 24 2 3" xfId="46541"/>
    <cellStyle name="Note 4 7 4 24 2 4" xfId="23588"/>
    <cellStyle name="Note 4 7 4 24 3" xfId="29963"/>
    <cellStyle name="Note 4 7 4 24 4" xfId="40979"/>
    <cellStyle name="Note 4 7 4 24 5" xfId="18026"/>
    <cellStyle name="Note 4 7 4 25" xfId="6332"/>
    <cellStyle name="Note 4 7 4 25 2" xfId="11867"/>
    <cellStyle name="Note 4 7 4 25 2 2" xfId="35694"/>
    <cellStyle name="Note 4 7 4 25 2 3" xfId="46733"/>
    <cellStyle name="Note 4 7 4 25 2 4" xfId="23780"/>
    <cellStyle name="Note 4 7 4 25 3" xfId="30176"/>
    <cellStyle name="Note 4 7 4 25 4" xfId="41199"/>
    <cellStyle name="Note 4 7 4 25 5" xfId="18246"/>
    <cellStyle name="Note 4 7 4 26" xfId="6566"/>
    <cellStyle name="Note 4 7 4 26 2" xfId="12068"/>
    <cellStyle name="Note 4 7 4 26 2 2" xfId="35895"/>
    <cellStyle name="Note 4 7 4 26 2 3" xfId="46934"/>
    <cellStyle name="Note 4 7 4 26 2 4" xfId="23981"/>
    <cellStyle name="Note 4 7 4 26 3" xfId="30401"/>
    <cellStyle name="Note 4 7 4 26 4" xfId="41433"/>
    <cellStyle name="Note 4 7 4 26 5" xfId="18480"/>
    <cellStyle name="Note 4 7 4 27" xfId="688"/>
    <cellStyle name="Note 4 7 4 27 2" xfId="6995"/>
    <cellStyle name="Note 4 7 4 27 2 2" xfId="30822"/>
    <cellStyle name="Note 4 7 4 27 2 3" xfId="41861"/>
    <cellStyle name="Note 4 7 4 27 2 4" xfId="18908"/>
    <cellStyle name="Note 4 7 4 27 3" xfId="24679"/>
    <cellStyle name="Note 4 7 4 27 4" xfId="29663"/>
    <cellStyle name="Note 4 7 4 27 5" xfId="12602"/>
    <cellStyle name="Note 4 7 4 28" xfId="24445"/>
    <cellStyle name="Note 4 7 4 29" xfId="26431"/>
    <cellStyle name="Note 4 7 4 3" xfId="1306"/>
    <cellStyle name="Note 4 7 4 3 2" xfId="7531"/>
    <cellStyle name="Note 4 7 4 3 2 2" xfId="31358"/>
    <cellStyle name="Note 4 7 4 3 2 3" xfId="42397"/>
    <cellStyle name="Note 4 7 4 3 2 4" xfId="19444"/>
    <cellStyle name="Note 4 7 4 3 3" xfId="25281"/>
    <cellStyle name="Note 4 7 4 3 4" xfId="36173"/>
    <cellStyle name="Note 4 7 4 3 5" xfId="13220"/>
    <cellStyle name="Note 4 7 4 30" xfId="12363"/>
    <cellStyle name="Note 4 7 4 4" xfId="1538"/>
    <cellStyle name="Note 4 7 4 4 2" xfId="7729"/>
    <cellStyle name="Note 4 7 4 4 2 2" xfId="31556"/>
    <cellStyle name="Note 4 7 4 4 2 3" xfId="42595"/>
    <cellStyle name="Note 4 7 4 4 2 4" xfId="19642"/>
    <cellStyle name="Note 4 7 4 4 3" xfId="25505"/>
    <cellStyle name="Note 4 7 4 4 4" xfId="36405"/>
    <cellStyle name="Note 4 7 4 4 5" xfId="13452"/>
    <cellStyle name="Note 4 7 4 5" xfId="1749"/>
    <cellStyle name="Note 4 7 4 5 2" xfId="7913"/>
    <cellStyle name="Note 4 7 4 5 2 2" xfId="31740"/>
    <cellStyle name="Note 4 7 4 5 2 3" xfId="42779"/>
    <cellStyle name="Note 4 7 4 5 2 4" xfId="19826"/>
    <cellStyle name="Note 4 7 4 5 3" xfId="25709"/>
    <cellStyle name="Note 4 7 4 5 4" xfId="36616"/>
    <cellStyle name="Note 4 7 4 5 5" xfId="13663"/>
    <cellStyle name="Note 4 7 4 6" xfId="1980"/>
    <cellStyle name="Note 4 7 4 6 2" xfId="8114"/>
    <cellStyle name="Note 4 7 4 6 2 2" xfId="31941"/>
    <cellStyle name="Note 4 7 4 6 2 3" xfId="42980"/>
    <cellStyle name="Note 4 7 4 6 2 4" xfId="20027"/>
    <cellStyle name="Note 4 7 4 6 3" xfId="25933"/>
    <cellStyle name="Note 4 7 4 6 4" xfId="36847"/>
    <cellStyle name="Note 4 7 4 6 5" xfId="13894"/>
    <cellStyle name="Note 4 7 4 7" xfId="2205"/>
    <cellStyle name="Note 4 7 4 7 2" xfId="8305"/>
    <cellStyle name="Note 4 7 4 7 2 2" xfId="32132"/>
    <cellStyle name="Note 4 7 4 7 2 3" xfId="43171"/>
    <cellStyle name="Note 4 7 4 7 2 4" xfId="20218"/>
    <cellStyle name="Note 4 7 4 7 3" xfId="26151"/>
    <cellStyle name="Note 4 7 4 7 4" xfId="37072"/>
    <cellStyle name="Note 4 7 4 7 5" xfId="14119"/>
    <cellStyle name="Note 4 7 4 8" xfId="2419"/>
    <cellStyle name="Note 4 7 4 8 2" xfId="8491"/>
    <cellStyle name="Note 4 7 4 8 2 2" xfId="32318"/>
    <cellStyle name="Note 4 7 4 8 2 3" xfId="43357"/>
    <cellStyle name="Note 4 7 4 8 2 4" xfId="20404"/>
    <cellStyle name="Note 4 7 4 8 3" xfId="26359"/>
    <cellStyle name="Note 4 7 4 8 4" xfId="37286"/>
    <cellStyle name="Note 4 7 4 8 5" xfId="14333"/>
    <cellStyle name="Note 4 7 4 9" xfId="2642"/>
    <cellStyle name="Note 4 7 4 9 2" xfId="8681"/>
    <cellStyle name="Note 4 7 4 9 2 2" xfId="32508"/>
    <cellStyle name="Note 4 7 4 9 2 3" xfId="43547"/>
    <cellStyle name="Note 4 7 4 9 2 4" xfId="20594"/>
    <cellStyle name="Note 4 7 4 9 3" xfId="26577"/>
    <cellStyle name="Note 4 7 4 9 4" xfId="37509"/>
    <cellStyle name="Note 4 7 4 9 5" xfId="14556"/>
    <cellStyle name="Note 4 7 5" xfId="1052"/>
    <cellStyle name="Note 4 7 5 2" xfId="7309"/>
    <cellStyle name="Note 4 7 5 2 2" xfId="31136"/>
    <cellStyle name="Note 4 7 5 2 3" xfId="42175"/>
    <cellStyle name="Note 4 7 5 2 4" xfId="19222"/>
    <cellStyle name="Note 4 7 5 3" xfId="25034"/>
    <cellStyle name="Note 4 7 5 4" xfId="24979"/>
    <cellStyle name="Note 4 7 5 5" xfId="12966"/>
    <cellStyle name="Note 4 7 6" xfId="1265"/>
    <cellStyle name="Note 4 7 6 2" xfId="7494"/>
    <cellStyle name="Note 4 7 6 2 2" xfId="31321"/>
    <cellStyle name="Note 4 7 6 2 3" xfId="42360"/>
    <cellStyle name="Note 4 7 6 2 4" xfId="19407"/>
    <cellStyle name="Note 4 7 6 3" xfId="25241"/>
    <cellStyle name="Note 4 7 6 4" xfId="36132"/>
    <cellStyle name="Note 4 7 6 5" xfId="13179"/>
    <cellStyle name="Note 4 7 7" xfId="1497"/>
    <cellStyle name="Note 4 7 7 2" xfId="7692"/>
    <cellStyle name="Note 4 7 7 2 2" xfId="31519"/>
    <cellStyle name="Note 4 7 7 2 3" xfId="42558"/>
    <cellStyle name="Note 4 7 7 2 4" xfId="19605"/>
    <cellStyle name="Note 4 7 7 3" xfId="25465"/>
    <cellStyle name="Note 4 7 7 4" xfId="36364"/>
    <cellStyle name="Note 4 7 7 5" xfId="13411"/>
    <cellStyle name="Note 4 7 8" xfId="1708"/>
    <cellStyle name="Note 4 7 8 2" xfId="7876"/>
    <cellStyle name="Note 4 7 8 2 2" xfId="31703"/>
    <cellStyle name="Note 4 7 8 2 3" xfId="42742"/>
    <cellStyle name="Note 4 7 8 2 4" xfId="19789"/>
    <cellStyle name="Note 4 7 8 3" xfId="25669"/>
    <cellStyle name="Note 4 7 8 4" xfId="36575"/>
    <cellStyle name="Note 4 7 8 5" xfId="13622"/>
    <cellStyle name="Note 4 7 9" xfId="1939"/>
    <cellStyle name="Note 4 7 9 2" xfId="8077"/>
    <cellStyle name="Note 4 7 9 2 2" xfId="31904"/>
    <cellStyle name="Note 4 7 9 2 3" xfId="42943"/>
    <cellStyle name="Note 4 7 9 2 4" xfId="19990"/>
    <cellStyle name="Note 4 7 9 3" xfId="25893"/>
    <cellStyle name="Note 4 7 9 4" xfId="36806"/>
    <cellStyle name="Note 4 7 9 5" xfId="13853"/>
    <cellStyle name="Note 4 8" xfId="491"/>
    <cellStyle name="Note 4 8 10" xfId="2885"/>
    <cellStyle name="Note 4 8 10 2" xfId="8896"/>
    <cellStyle name="Note 4 8 10 2 2" xfId="32723"/>
    <cellStyle name="Note 4 8 10 2 3" xfId="43762"/>
    <cellStyle name="Note 4 8 10 2 4" xfId="20809"/>
    <cellStyle name="Note 4 8 10 3" xfId="26814"/>
    <cellStyle name="Note 4 8 10 4" xfId="37752"/>
    <cellStyle name="Note 4 8 10 5" xfId="14799"/>
    <cellStyle name="Note 4 8 11" xfId="3153"/>
    <cellStyle name="Note 4 8 11 2" xfId="9125"/>
    <cellStyle name="Note 4 8 11 2 2" xfId="32952"/>
    <cellStyle name="Note 4 8 11 2 3" xfId="43991"/>
    <cellStyle name="Note 4 8 11 2 4" xfId="21038"/>
    <cellStyle name="Note 4 8 11 3" xfId="27077"/>
    <cellStyle name="Note 4 8 11 4" xfId="38020"/>
    <cellStyle name="Note 4 8 11 5" xfId="15067"/>
    <cellStyle name="Note 4 8 12" xfId="3397"/>
    <cellStyle name="Note 4 8 12 2" xfId="9337"/>
    <cellStyle name="Note 4 8 12 2 2" xfId="33164"/>
    <cellStyle name="Note 4 8 12 2 3" xfId="44203"/>
    <cellStyle name="Note 4 8 12 2 4" xfId="21250"/>
    <cellStyle name="Note 4 8 12 3" xfId="27318"/>
    <cellStyle name="Note 4 8 12 4" xfId="38264"/>
    <cellStyle name="Note 4 8 12 5" xfId="15311"/>
    <cellStyle name="Note 4 8 13" xfId="3642"/>
    <cellStyle name="Note 4 8 13 2" xfId="9550"/>
    <cellStyle name="Note 4 8 13 2 2" xfId="33377"/>
    <cellStyle name="Note 4 8 13 2 3" xfId="44416"/>
    <cellStyle name="Note 4 8 13 2 4" xfId="21463"/>
    <cellStyle name="Note 4 8 13 3" xfId="27558"/>
    <cellStyle name="Note 4 8 13 4" xfId="38509"/>
    <cellStyle name="Note 4 8 13 5" xfId="15556"/>
    <cellStyle name="Note 4 8 14" xfId="3890"/>
    <cellStyle name="Note 4 8 14 2" xfId="9764"/>
    <cellStyle name="Note 4 8 14 2 2" xfId="33591"/>
    <cellStyle name="Note 4 8 14 2 3" xfId="44630"/>
    <cellStyle name="Note 4 8 14 2 4" xfId="21677"/>
    <cellStyle name="Note 4 8 14 3" xfId="27802"/>
    <cellStyle name="Note 4 8 14 4" xfId="38757"/>
    <cellStyle name="Note 4 8 14 5" xfId="15804"/>
    <cellStyle name="Note 4 8 15" xfId="4134"/>
    <cellStyle name="Note 4 8 15 2" xfId="9975"/>
    <cellStyle name="Note 4 8 15 2 2" xfId="33802"/>
    <cellStyle name="Note 4 8 15 2 3" xfId="44841"/>
    <cellStyle name="Note 4 8 15 2 4" xfId="21888"/>
    <cellStyle name="Note 4 8 15 3" xfId="28041"/>
    <cellStyle name="Note 4 8 15 4" xfId="39001"/>
    <cellStyle name="Note 4 8 15 5" xfId="16048"/>
    <cellStyle name="Note 4 8 16" xfId="4376"/>
    <cellStyle name="Note 4 8 16 2" xfId="10185"/>
    <cellStyle name="Note 4 8 16 2 2" xfId="34012"/>
    <cellStyle name="Note 4 8 16 2 3" xfId="45051"/>
    <cellStyle name="Note 4 8 16 2 4" xfId="22098"/>
    <cellStyle name="Note 4 8 16 3" xfId="28278"/>
    <cellStyle name="Note 4 8 16 4" xfId="39243"/>
    <cellStyle name="Note 4 8 16 5" xfId="16290"/>
    <cellStyle name="Note 4 8 17" xfId="4597"/>
    <cellStyle name="Note 4 8 17 2" xfId="10372"/>
    <cellStyle name="Note 4 8 17 2 2" xfId="34199"/>
    <cellStyle name="Note 4 8 17 2 3" xfId="45238"/>
    <cellStyle name="Note 4 8 17 2 4" xfId="22285"/>
    <cellStyle name="Note 4 8 17 3" xfId="28493"/>
    <cellStyle name="Note 4 8 17 4" xfId="39464"/>
    <cellStyle name="Note 4 8 17 5" xfId="16511"/>
    <cellStyle name="Note 4 8 18" xfId="4807"/>
    <cellStyle name="Note 4 8 18 2" xfId="10555"/>
    <cellStyle name="Note 4 8 18 2 2" xfId="34382"/>
    <cellStyle name="Note 4 8 18 2 3" xfId="45421"/>
    <cellStyle name="Note 4 8 18 2 4" xfId="22468"/>
    <cellStyle name="Note 4 8 18 3" xfId="28697"/>
    <cellStyle name="Note 4 8 18 4" xfId="39674"/>
    <cellStyle name="Note 4 8 18 5" xfId="16721"/>
    <cellStyle name="Note 4 8 19" xfId="5042"/>
    <cellStyle name="Note 4 8 19 2" xfId="10760"/>
    <cellStyle name="Note 4 8 19 2 2" xfId="34587"/>
    <cellStyle name="Note 4 8 19 2 3" xfId="45626"/>
    <cellStyle name="Note 4 8 19 2 4" xfId="22673"/>
    <cellStyle name="Note 4 8 19 3" xfId="28926"/>
    <cellStyle name="Note 4 8 19 4" xfId="39909"/>
    <cellStyle name="Note 4 8 19 5" xfId="16956"/>
    <cellStyle name="Note 4 8 2" xfId="1135"/>
    <cellStyle name="Note 4 8 2 2" xfId="7387"/>
    <cellStyle name="Note 4 8 2 2 2" xfId="31214"/>
    <cellStyle name="Note 4 8 2 2 3" xfId="42253"/>
    <cellStyle name="Note 4 8 2 2 4" xfId="19300"/>
    <cellStyle name="Note 4 8 2 3" xfId="25116"/>
    <cellStyle name="Note 4 8 2 4" xfId="24358"/>
    <cellStyle name="Note 4 8 2 5" xfId="13049"/>
    <cellStyle name="Note 4 8 20" xfId="5263"/>
    <cellStyle name="Note 4 8 20 2" xfId="10947"/>
    <cellStyle name="Note 4 8 20 2 2" xfId="34774"/>
    <cellStyle name="Note 4 8 20 2 3" xfId="45813"/>
    <cellStyle name="Note 4 8 20 2 4" xfId="22860"/>
    <cellStyle name="Note 4 8 20 3" xfId="29140"/>
    <cellStyle name="Note 4 8 20 4" xfId="40130"/>
    <cellStyle name="Note 4 8 20 5" xfId="17177"/>
    <cellStyle name="Note 4 8 21" xfId="5496"/>
    <cellStyle name="Note 4 8 21 2" xfId="11150"/>
    <cellStyle name="Note 4 8 21 2 2" xfId="34977"/>
    <cellStyle name="Note 4 8 21 2 3" xfId="46016"/>
    <cellStyle name="Note 4 8 21 2 4" xfId="23063"/>
    <cellStyle name="Note 4 8 21 3" xfId="29367"/>
    <cellStyle name="Note 4 8 21 4" xfId="40363"/>
    <cellStyle name="Note 4 8 21 5" xfId="17410"/>
    <cellStyle name="Note 4 8 22" xfId="5729"/>
    <cellStyle name="Note 4 8 22 2" xfId="11351"/>
    <cellStyle name="Note 4 8 22 2 2" xfId="35178"/>
    <cellStyle name="Note 4 8 22 2 3" xfId="46217"/>
    <cellStyle name="Note 4 8 22 2 4" xfId="23264"/>
    <cellStyle name="Note 4 8 22 3" xfId="29593"/>
    <cellStyle name="Note 4 8 22 4" xfId="40596"/>
    <cellStyle name="Note 4 8 22 5" xfId="17643"/>
    <cellStyle name="Note 4 8 23" xfId="5946"/>
    <cellStyle name="Note 4 8 23 2" xfId="11535"/>
    <cellStyle name="Note 4 8 23 2 2" xfId="35362"/>
    <cellStyle name="Note 4 8 23 2 3" xfId="46401"/>
    <cellStyle name="Note 4 8 23 2 4" xfId="23448"/>
    <cellStyle name="Note 4 8 23 3" xfId="29804"/>
    <cellStyle name="Note 4 8 23 4" xfId="40813"/>
    <cellStyle name="Note 4 8 23 5" xfId="17860"/>
    <cellStyle name="Note 4 8 24" xfId="6154"/>
    <cellStyle name="Note 4 8 24 2" xfId="11716"/>
    <cellStyle name="Note 4 8 24 2 2" xfId="35543"/>
    <cellStyle name="Note 4 8 24 2 3" xfId="46582"/>
    <cellStyle name="Note 4 8 24 2 4" xfId="23629"/>
    <cellStyle name="Note 4 8 24 3" xfId="30005"/>
    <cellStyle name="Note 4 8 24 4" xfId="41021"/>
    <cellStyle name="Note 4 8 24 5" xfId="18068"/>
    <cellStyle name="Note 4 8 25" xfId="6374"/>
    <cellStyle name="Note 4 8 25 2" xfId="11908"/>
    <cellStyle name="Note 4 8 25 2 2" xfId="35735"/>
    <cellStyle name="Note 4 8 25 2 3" xfId="46774"/>
    <cellStyle name="Note 4 8 25 2 4" xfId="23821"/>
    <cellStyle name="Note 4 8 25 3" xfId="30218"/>
    <cellStyle name="Note 4 8 25 4" xfId="41241"/>
    <cellStyle name="Note 4 8 25 5" xfId="18288"/>
    <cellStyle name="Note 4 8 26" xfId="6600"/>
    <cellStyle name="Note 4 8 26 2" xfId="12101"/>
    <cellStyle name="Note 4 8 26 2 2" xfId="35928"/>
    <cellStyle name="Note 4 8 26 2 3" xfId="46967"/>
    <cellStyle name="Note 4 8 26 2 4" xfId="24014"/>
    <cellStyle name="Note 4 8 26 3" xfId="30435"/>
    <cellStyle name="Note 4 8 26 4" xfId="41467"/>
    <cellStyle name="Note 4 8 26 5" xfId="18514"/>
    <cellStyle name="Note 4 8 27" xfId="729"/>
    <cellStyle name="Note 4 8 27 2" xfId="7036"/>
    <cellStyle name="Note 4 8 27 2 2" xfId="30863"/>
    <cellStyle name="Note 4 8 27 2 3" xfId="41902"/>
    <cellStyle name="Note 4 8 27 2 4" xfId="18949"/>
    <cellStyle name="Note 4 8 27 3" xfId="24720"/>
    <cellStyle name="Note 4 8 27 4" xfId="25017"/>
    <cellStyle name="Note 4 8 27 5" xfId="12643"/>
    <cellStyle name="Note 4 8 28" xfId="6819"/>
    <cellStyle name="Note 4 8 28 2" xfId="30646"/>
    <cellStyle name="Note 4 8 28 3" xfId="41685"/>
    <cellStyle name="Note 4 8 28 4" xfId="18732"/>
    <cellStyle name="Note 4 8 29" xfId="24487"/>
    <cellStyle name="Note 4 8 3" xfId="1348"/>
    <cellStyle name="Note 4 8 3 2" xfId="7572"/>
    <cellStyle name="Note 4 8 3 2 2" xfId="31399"/>
    <cellStyle name="Note 4 8 3 2 3" xfId="42438"/>
    <cellStyle name="Note 4 8 3 2 4" xfId="19485"/>
    <cellStyle name="Note 4 8 3 3" xfId="25323"/>
    <cellStyle name="Note 4 8 3 4" xfId="36215"/>
    <cellStyle name="Note 4 8 3 5" xfId="13262"/>
    <cellStyle name="Note 4 8 30" xfId="24839"/>
    <cellStyle name="Note 4 8 31" xfId="12405"/>
    <cellStyle name="Note 4 8 4" xfId="1580"/>
    <cellStyle name="Note 4 8 4 2" xfId="7770"/>
    <cellStyle name="Note 4 8 4 2 2" xfId="31597"/>
    <cellStyle name="Note 4 8 4 2 3" xfId="42636"/>
    <cellStyle name="Note 4 8 4 2 4" xfId="19683"/>
    <cellStyle name="Note 4 8 4 3" xfId="25547"/>
    <cellStyle name="Note 4 8 4 4" xfId="36447"/>
    <cellStyle name="Note 4 8 4 5" xfId="13494"/>
    <cellStyle name="Note 4 8 5" xfId="1791"/>
    <cellStyle name="Note 4 8 5 2" xfId="7954"/>
    <cellStyle name="Note 4 8 5 2 2" xfId="31781"/>
    <cellStyle name="Note 4 8 5 2 3" xfId="42820"/>
    <cellStyle name="Note 4 8 5 2 4" xfId="19867"/>
    <cellStyle name="Note 4 8 5 3" xfId="25751"/>
    <cellStyle name="Note 4 8 5 4" xfId="36658"/>
    <cellStyle name="Note 4 8 5 5" xfId="13705"/>
    <cellStyle name="Note 4 8 6" xfId="2022"/>
    <cellStyle name="Note 4 8 6 2" xfId="8155"/>
    <cellStyle name="Note 4 8 6 2 2" xfId="31982"/>
    <cellStyle name="Note 4 8 6 2 3" xfId="43021"/>
    <cellStyle name="Note 4 8 6 2 4" xfId="20068"/>
    <cellStyle name="Note 4 8 6 3" xfId="25975"/>
    <cellStyle name="Note 4 8 6 4" xfId="36889"/>
    <cellStyle name="Note 4 8 6 5" xfId="13936"/>
    <cellStyle name="Note 4 8 7" xfId="2247"/>
    <cellStyle name="Note 4 8 7 2" xfId="8346"/>
    <cellStyle name="Note 4 8 7 2 2" xfId="32173"/>
    <cellStyle name="Note 4 8 7 2 3" xfId="43212"/>
    <cellStyle name="Note 4 8 7 2 4" xfId="20259"/>
    <cellStyle name="Note 4 8 7 3" xfId="26193"/>
    <cellStyle name="Note 4 8 7 4" xfId="37114"/>
    <cellStyle name="Note 4 8 7 5" xfId="14161"/>
    <cellStyle name="Note 4 8 8" xfId="2461"/>
    <cellStyle name="Note 4 8 8 2" xfId="8532"/>
    <cellStyle name="Note 4 8 8 2 2" xfId="32359"/>
    <cellStyle name="Note 4 8 8 2 3" xfId="43398"/>
    <cellStyle name="Note 4 8 8 2 4" xfId="20445"/>
    <cellStyle name="Note 4 8 8 3" xfId="26401"/>
    <cellStyle name="Note 4 8 8 4" xfId="37328"/>
    <cellStyle name="Note 4 8 8 5" xfId="14375"/>
    <cellStyle name="Note 4 8 9" xfId="2679"/>
    <cellStyle name="Note 4 8 9 2" xfId="8716"/>
    <cellStyle name="Note 4 8 9 2 2" xfId="32543"/>
    <cellStyle name="Note 4 8 9 2 3" xfId="43582"/>
    <cellStyle name="Note 4 8 9 2 4" xfId="20629"/>
    <cellStyle name="Note 4 8 9 3" xfId="26613"/>
    <cellStyle name="Note 4 8 9 4" xfId="37546"/>
    <cellStyle name="Note 4 8 9 5" xfId="14593"/>
    <cellStyle name="Note 4 9" xfId="868"/>
    <cellStyle name="Note 4 9 2" xfId="7169"/>
    <cellStyle name="Note 4 9 2 2" xfId="30996"/>
    <cellStyle name="Note 4 9 2 3" xfId="42035"/>
    <cellStyle name="Note 4 9 2 4" xfId="19082"/>
    <cellStyle name="Note 4 9 3" xfId="24858"/>
    <cellStyle name="Note 4 9 4" xfId="27246"/>
    <cellStyle name="Note 4 9 5" xfId="12782"/>
    <cellStyle name="Output 2" xfId="87"/>
    <cellStyle name="Output 3" xfId="220"/>
    <cellStyle name="Output 3 10" xfId="1019"/>
    <cellStyle name="Output 3 10 2" xfId="7286"/>
    <cellStyle name="Output 3 10 2 2" xfId="31113"/>
    <cellStyle name="Output 3 10 2 3" xfId="42152"/>
    <cellStyle name="Output 3 10 2 4" xfId="19199"/>
    <cellStyle name="Output 3 10 3" xfId="25002"/>
    <cellStyle name="Output 3 10 4" xfId="29427"/>
    <cellStyle name="Output 3 10 5" xfId="12933"/>
    <cellStyle name="Output 3 11" xfId="1705"/>
    <cellStyle name="Output 3 11 2" xfId="7873"/>
    <cellStyle name="Output 3 11 2 2" xfId="31700"/>
    <cellStyle name="Output 3 11 2 3" xfId="42739"/>
    <cellStyle name="Output 3 11 2 4" xfId="19786"/>
    <cellStyle name="Output 3 11 3" xfId="25666"/>
    <cellStyle name="Output 3 11 4" xfId="36572"/>
    <cellStyle name="Output 3 11 5" xfId="13619"/>
    <cellStyle name="Output 3 12" xfId="1041"/>
    <cellStyle name="Output 3 12 2" xfId="7301"/>
    <cellStyle name="Output 3 12 2 2" xfId="31128"/>
    <cellStyle name="Output 3 12 2 3" xfId="42167"/>
    <cellStyle name="Output 3 12 2 4" xfId="19214"/>
    <cellStyle name="Output 3 12 3" xfId="25023"/>
    <cellStyle name="Output 3 12 4" xfId="26562"/>
    <cellStyle name="Output 3 12 5" xfId="12955"/>
    <cellStyle name="Output 3 13" xfId="2591"/>
    <cellStyle name="Output 3 13 2" xfId="8637"/>
    <cellStyle name="Output 3 13 2 2" xfId="32464"/>
    <cellStyle name="Output 3 13 2 3" xfId="43503"/>
    <cellStyle name="Output 3 13 2 4" xfId="20550"/>
    <cellStyle name="Output 3 13 3" xfId="26526"/>
    <cellStyle name="Output 3 13 4" xfId="37458"/>
    <cellStyle name="Output 3 13 5" xfId="14505"/>
    <cellStyle name="Output 3 14" xfId="1000"/>
    <cellStyle name="Output 3 14 2" xfId="7273"/>
    <cellStyle name="Output 3 14 2 2" xfId="31100"/>
    <cellStyle name="Output 3 14 2 3" xfId="42139"/>
    <cellStyle name="Output 3 14 2 4" xfId="19186"/>
    <cellStyle name="Output 3 14 3" xfId="24984"/>
    <cellStyle name="Output 3 14 4" xfId="29948"/>
    <cellStyle name="Output 3 14 5" xfId="12914"/>
    <cellStyle name="Output 3 15" xfId="899"/>
    <cellStyle name="Output 3 15 2" xfId="7196"/>
    <cellStyle name="Output 3 15 2 2" xfId="31023"/>
    <cellStyle name="Output 3 15 2 3" xfId="42062"/>
    <cellStyle name="Output 3 15 2 4" xfId="19109"/>
    <cellStyle name="Output 3 15 3" xfId="24888"/>
    <cellStyle name="Output 3 15 4" xfId="25026"/>
    <cellStyle name="Output 3 15 5" xfId="12813"/>
    <cellStyle name="Output 3 16" xfId="3027"/>
    <cellStyle name="Output 3 16 2" xfId="9011"/>
    <cellStyle name="Output 3 16 2 2" xfId="32838"/>
    <cellStyle name="Output 3 16 2 3" xfId="43877"/>
    <cellStyle name="Output 3 16 2 4" xfId="20924"/>
    <cellStyle name="Output 3 16 3" xfId="26951"/>
    <cellStyle name="Output 3 16 4" xfId="37894"/>
    <cellStyle name="Output 3 16 5" xfId="14941"/>
    <cellStyle name="Output 3 17" xfId="3020"/>
    <cellStyle name="Output 3 17 2" xfId="9007"/>
    <cellStyle name="Output 3 17 2 2" xfId="32834"/>
    <cellStyle name="Output 3 17 2 3" xfId="43873"/>
    <cellStyle name="Output 3 17 2 4" xfId="20920"/>
    <cellStyle name="Output 3 17 3" xfId="26944"/>
    <cellStyle name="Output 3 17 4" xfId="37887"/>
    <cellStyle name="Output 3 17 5" xfId="14934"/>
    <cellStyle name="Output 3 18" xfId="884"/>
    <cellStyle name="Output 3 18 2" xfId="7182"/>
    <cellStyle name="Output 3 18 2 2" xfId="31009"/>
    <cellStyle name="Output 3 18 2 3" xfId="42048"/>
    <cellStyle name="Output 3 18 2 4" xfId="19095"/>
    <cellStyle name="Output 3 18 3" xfId="24874"/>
    <cellStyle name="Output 3 18 4" xfId="24373"/>
    <cellStyle name="Output 3 18 5" xfId="12798"/>
    <cellStyle name="Output 3 19" xfId="847"/>
    <cellStyle name="Output 3 19 2" xfId="7152"/>
    <cellStyle name="Output 3 19 2 2" xfId="30979"/>
    <cellStyle name="Output 3 19 2 3" xfId="42018"/>
    <cellStyle name="Output 3 19 2 4" xfId="19065"/>
    <cellStyle name="Output 3 19 3" xfId="24837"/>
    <cellStyle name="Output 3 19 4" xfId="29848"/>
    <cellStyle name="Output 3 19 5" xfId="12761"/>
    <cellStyle name="Output 3 2" xfId="395"/>
    <cellStyle name="Output 3 2 10" xfId="3301"/>
    <cellStyle name="Output 3 2 10 2" xfId="9247"/>
    <cellStyle name="Output 3 2 10 2 2" xfId="33074"/>
    <cellStyle name="Output 3 2 10 2 3" xfId="44113"/>
    <cellStyle name="Output 3 2 10 2 4" xfId="21160"/>
    <cellStyle name="Output 3 2 10 3" xfId="27222"/>
    <cellStyle name="Output 3 2 10 4" xfId="38168"/>
    <cellStyle name="Output 3 2 10 5" xfId="15215"/>
    <cellStyle name="Output 3 2 11" xfId="3548"/>
    <cellStyle name="Output 3 2 11 2" xfId="9462"/>
    <cellStyle name="Output 3 2 11 2 2" xfId="33289"/>
    <cellStyle name="Output 3 2 11 2 3" xfId="44328"/>
    <cellStyle name="Output 3 2 11 2 4" xfId="21375"/>
    <cellStyle name="Output 3 2 11 3" xfId="27464"/>
    <cellStyle name="Output 3 2 11 4" xfId="38415"/>
    <cellStyle name="Output 3 2 11 5" xfId="15462"/>
    <cellStyle name="Output 3 2 12" xfId="3795"/>
    <cellStyle name="Output 3 2 12 2" xfId="9676"/>
    <cellStyle name="Output 3 2 12 2 2" xfId="33503"/>
    <cellStyle name="Output 3 2 12 2 3" xfId="44542"/>
    <cellStyle name="Output 3 2 12 2 4" xfId="21589"/>
    <cellStyle name="Output 3 2 12 3" xfId="27707"/>
    <cellStyle name="Output 3 2 12 4" xfId="38662"/>
    <cellStyle name="Output 3 2 12 5" xfId="15709"/>
    <cellStyle name="Output 3 2 13" xfId="4039"/>
    <cellStyle name="Output 3 2 13 2" xfId="9887"/>
    <cellStyle name="Output 3 2 13 2 2" xfId="33714"/>
    <cellStyle name="Output 3 2 13 2 3" xfId="44753"/>
    <cellStyle name="Output 3 2 13 2 4" xfId="21800"/>
    <cellStyle name="Output 3 2 13 3" xfId="27946"/>
    <cellStyle name="Output 3 2 13 4" xfId="38906"/>
    <cellStyle name="Output 3 2 13 5" xfId="15953"/>
    <cellStyle name="Output 3 2 14" xfId="4282"/>
    <cellStyle name="Output 3 2 14 2" xfId="10097"/>
    <cellStyle name="Output 3 2 14 2 2" xfId="33924"/>
    <cellStyle name="Output 3 2 14 2 3" xfId="44963"/>
    <cellStyle name="Output 3 2 14 2 4" xfId="22010"/>
    <cellStyle name="Output 3 2 14 3" xfId="28184"/>
    <cellStyle name="Output 3 2 14 4" xfId="39149"/>
    <cellStyle name="Output 3 2 14 5" xfId="16196"/>
    <cellStyle name="Output 3 2 15" xfId="1040"/>
    <cellStyle name="Output 3 2 15 2" xfId="7300"/>
    <cellStyle name="Output 3 2 15 2 2" xfId="31127"/>
    <cellStyle name="Output 3 2 15 2 3" xfId="42166"/>
    <cellStyle name="Output 3 2 15 2 4" xfId="19213"/>
    <cellStyle name="Output 3 2 15 3" xfId="25022"/>
    <cellStyle name="Output 3 2 15 4" xfId="26757"/>
    <cellStyle name="Output 3 2 15 5" xfId="12954"/>
    <cellStyle name="Output 3 2 16" xfId="4947"/>
    <cellStyle name="Output 3 2 16 2" xfId="10671"/>
    <cellStyle name="Output 3 2 16 2 2" xfId="34498"/>
    <cellStyle name="Output 3 2 16 2 3" xfId="45537"/>
    <cellStyle name="Output 3 2 16 2 4" xfId="22584"/>
    <cellStyle name="Output 3 2 16 3" xfId="28832"/>
    <cellStyle name="Output 3 2 16 4" xfId="39814"/>
    <cellStyle name="Output 3 2 16 5" xfId="16861"/>
    <cellStyle name="Output 3 2 17" xfId="5400"/>
    <cellStyle name="Output 3 2 17 2" xfId="11061"/>
    <cellStyle name="Output 3 2 17 2 2" xfId="34888"/>
    <cellStyle name="Output 3 2 17 2 3" xfId="45927"/>
    <cellStyle name="Output 3 2 17 2 4" xfId="22974"/>
    <cellStyle name="Output 3 2 17 3" xfId="29272"/>
    <cellStyle name="Output 3 2 17 4" xfId="40267"/>
    <cellStyle name="Output 3 2 17 5" xfId="17314"/>
    <cellStyle name="Output 3 2 18" xfId="5635"/>
    <cellStyle name="Output 3 2 18 2" xfId="11263"/>
    <cellStyle name="Output 3 2 18 2 2" xfId="35090"/>
    <cellStyle name="Output 3 2 18 2 3" xfId="46129"/>
    <cellStyle name="Output 3 2 18 2 4" xfId="23176"/>
    <cellStyle name="Output 3 2 18 3" xfId="29500"/>
    <cellStyle name="Output 3 2 18 4" xfId="40502"/>
    <cellStyle name="Output 3 2 18 5" xfId="17549"/>
    <cellStyle name="Output 3 2 19" xfId="6280"/>
    <cellStyle name="Output 3 2 19 2" xfId="11820"/>
    <cellStyle name="Output 3 2 19 2 2" xfId="35647"/>
    <cellStyle name="Output 3 2 19 2 3" xfId="46686"/>
    <cellStyle name="Output 3 2 19 2 4" xfId="23733"/>
    <cellStyle name="Output 3 2 19 3" xfId="30125"/>
    <cellStyle name="Output 3 2 19 4" xfId="41147"/>
    <cellStyle name="Output 3 2 19 5" xfId="18194"/>
    <cellStyle name="Output 3 2 2" xfId="437"/>
    <cellStyle name="Output 3 2 2 10" xfId="2193"/>
    <cellStyle name="Output 3 2 2 10 2" xfId="8294"/>
    <cellStyle name="Output 3 2 2 10 2 2" xfId="32121"/>
    <cellStyle name="Output 3 2 2 10 2 3" xfId="43160"/>
    <cellStyle name="Output 3 2 2 10 2 4" xfId="20207"/>
    <cellStyle name="Output 3 2 2 10 3" xfId="26139"/>
    <cellStyle name="Output 3 2 2 10 4" xfId="37060"/>
    <cellStyle name="Output 3 2 2 10 5" xfId="14107"/>
    <cellStyle name="Output 3 2 2 11" xfId="2407"/>
    <cellStyle name="Output 3 2 2 11 2" xfId="8480"/>
    <cellStyle name="Output 3 2 2 11 2 2" xfId="32307"/>
    <cellStyle name="Output 3 2 2 11 2 3" xfId="43346"/>
    <cellStyle name="Output 3 2 2 11 2 4" xfId="20393"/>
    <cellStyle name="Output 3 2 2 11 3" xfId="26347"/>
    <cellStyle name="Output 3 2 2 11 4" xfId="37274"/>
    <cellStyle name="Output 3 2 2 11 5" xfId="14321"/>
    <cellStyle name="Output 3 2 2 12" xfId="2630"/>
    <cellStyle name="Output 3 2 2 12 2" xfId="8670"/>
    <cellStyle name="Output 3 2 2 12 2 2" xfId="32497"/>
    <cellStyle name="Output 3 2 2 12 2 3" xfId="43536"/>
    <cellStyle name="Output 3 2 2 12 2 4" xfId="20583"/>
    <cellStyle name="Output 3 2 2 12 3" xfId="26565"/>
    <cellStyle name="Output 3 2 2 12 4" xfId="37497"/>
    <cellStyle name="Output 3 2 2 12 5" xfId="14544"/>
    <cellStyle name="Output 3 2 2 13" xfId="2831"/>
    <cellStyle name="Output 3 2 2 13 2" xfId="8844"/>
    <cellStyle name="Output 3 2 2 13 2 2" xfId="32671"/>
    <cellStyle name="Output 3 2 2 13 2 3" xfId="43710"/>
    <cellStyle name="Output 3 2 2 13 2 4" xfId="20757"/>
    <cellStyle name="Output 3 2 2 13 3" xfId="26760"/>
    <cellStyle name="Output 3 2 2 13 4" xfId="37698"/>
    <cellStyle name="Output 3 2 2 13 5" xfId="14745"/>
    <cellStyle name="Output 3 2 2 14" xfId="3099"/>
    <cellStyle name="Output 3 2 2 14 2" xfId="9073"/>
    <cellStyle name="Output 3 2 2 14 2 2" xfId="32900"/>
    <cellStyle name="Output 3 2 2 14 2 3" xfId="43939"/>
    <cellStyle name="Output 3 2 2 14 2 4" xfId="20986"/>
    <cellStyle name="Output 3 2 2 14 3" xfId="27023"/>
    <cellStyle name="Output 3 2 2 14 4" xfId="37966"/>
    <cellStyle name="Output 3 2 2 14 5" xfId="15013"/>
    <cellStyle name="Output 3 2 2 15" xfId="3343"/>
    <cellStyle name="Output 3 2 2 15 2" xfId="9285"/>
    <cellStyle name="Output 3 2 2 15 2 2" xfId="33112"/>
    <cellStyle name="Output 3 2 2 15 2 3" xfId="44151"/>
    <cellStyle name="Output 3 2 2 15 2 4" xfId="21198"/>
    <cellStyle name="Output 3 2 2 15 3" xfId="27264"/>
    <cellStyle name="Output 3 2 2 15 4" xfId="38210"/>
    <cellStyle name="Output 3 2 2 15 5" xfId="15257"/>
    <cellStyle name="Output 3 2 2 16" xfId="3588"/>
    <cellStyle name="Output 3 2 2 16 2" xfId="9498"/>
    <cellStyle name="Output 3 2 2 16 2 2" xfId="33325"/>
    <cellStyle name="Output 3 2 2 16 2 3" xfId="44364"/>
    <cellStyle name="Output 3 2 2 16 2 4" xfId="21411"/>
    <cellStyle name="Output 3 2 2 16 3" xfId="27504"/>
    <cellStyle name="Output 3 2 2 16 4" xfId="38455"/>
    <cellStyle name="Output 3 2 2 16 5" xfId="15502"/>
    <cellStyle name="Output 3 2 2 17" xfId="3836"/>
    <cellStyle name="Output 3 2 2 17 2" xfId="9712"/>
    <cellStyle name="Output 3 2 2 17 2 2" xfId="33539"/>
    <cellStyle name="Output 3 2 2 17 2 3" xfId="44578"/>
    <cellStyle name="Output 3 2 2 17 2 4" xfId="21625"/>
    <cellStyle name="Output 3 2 2 17 3" xfId="27748"/>
    <cellStyle name="Output 3 2 2 17 4" xfId="38703"/>
    <cellStyle name="Output 3 2 2 17 5" xfId="15750"/>
    <cellStyle name="Output 3 2 2 18" xfId="4080"/>
    <cellStyle name="Output 3 2 2 18 2" xfId="9923"/>
    <cellStyle name="Output 3 2 2 18 2 2" xfId="33750"/>
    <cellStyle name="Output 3 2 2 18 2 3" xfId="44789"/>
    <cellStyle name="Output 3 2 2 18 2 4" xfId="21836"/>
    <cellStyle name="Output 3 2 2 18 3" xfId="27987"/>
    <cellStyle name="Output 3 2 2 18 4" xfId="38947"/>
    <cellStyle name="Output 3 2 2 18 5" xfId="15994"/>
    <cellStyle name="Output 3 2 2 19" xfId="4322"/>
    <cellStyle name="Output 3 2 2 19 2" xfId="10133"/>
    <cellStyle name="Output 3 2 2 19 2 2" xfId="33960"/>
    <cellStyle name="Output 3 2 2 19 2 3" xfId="44999"/>
    <cellStyle name="Output 3 2 2 19 2 4" xfId="22046"/>
    <cellStyle name="Output 3 2 2 19 3" xfId="28224"/>
    <cellStyle name="Output 3 2 2 19 4" xfId="39189"/>
    <cellStyle name="Output 3 2 2 19 5" xfId="16236"/>
    <cellStyle name="Output 3 2 2 2" xfId="558"/>
    <cellStyle name="Output 3 2 2 2 10" xfId="2952"/>
    <cellStyle name="Output 3 2 2 2 10 2" xfId="8948"/>
    <cellStyle name="Output 3 2 2 2 10 2 2" xfId="32775"/>
    <cellStyle name="Output 3 2 2 2 10 2 3" xfId="43814"/>
    <cellStyle name="Output 3 2 2 2 10 2 4" xfId="20861"/>
    <cellStyle name="Output 3 2 2 2 10 3" xfId="26877"/>
    <cellStyle name="Output 3 2 2 2 10 4" xfId="37819"/>
    <cellStyle name="Output 3 2 2 2 10 5" xfId="14866"/>
    <cellStyle name="Output 3 2 2 2 11" xfId="3220"/>
    <cellStyle name="Output 3 2 2 2 11 2" xfId="9177"/>
    <cellStyle name="Output 3 2 2 2 11 2 2" xfId="33004"/>
    <cellStyle name="Output 3 2 2 2 11 2 3" xfId="44043"/>
    <cellStyle name="Output 3 2 2 2 11 2 4" xfId="21090"/>
    <cellStyle name="Output 3 2 2 2 11 3" xfId="27142"/>
    <cellStyle name="Output 3 2 2 2 11 4" xfId="38087"/>
    <cellStyle name="Output 3 2 2 2 11 5" xfId="15134"/>
    <cellStyle name="Output 3 2 2 2 12" xfId="3464"/>
    <cellStyle name="Output 3 2 2 2 12 2" xfId="9389"/>
    <cellStyle name="Output 3 2 2 2 12 2 2" xfId="33216"/>
    <cellStyle name="Output 3 2 2 2 12 2 3" xfId="44255"/>
    <cellStyle name="Output 3 2 2 2 12 2 4" xfId="21302"/>
    <cellStyle name="Output 3 2 2 2 12 3" xfId="27381"/>
    <cellStyle name="Output 3 2 2 2 12 4" xfId="38331"/>
    <cellStyle name="Output 3 2 2 2 12 5" xfId="15378"/>
    <cellStyle name="Output 3 2 2 2 13" xfId="3709"/>
    <cellStyle name="Output 3 2 2 2 13 2" xfId="9602"/>
    <cellStyle name="Output 3 2 2 2 13 2 2" xfId="33429"/>
    <cellStyle name="Output 3 2 2 2 13 2 3" xfId="44468"/>
    <cellStyle name="Output 3 2 2 2 13 2 4" xfId="21515"/>
    <cellStyle name="Output 3 2 2 2 13 3" xfId="27622"/>
    <cellStyle name="Output 3 2 2 2 13 4" xfId="38576"/>
    <cellStyle name="Output 3 2 2 2 13 5" xfId="15623"/>
    <cellStyle name="Output 3 2 2 2 14" xfId="3957"/>
    <cellStyle name="Output 3 2 2 2 14 2" xfId="9816"/>
    <cellStyle name="Output 3 2 2 2 14 2 2" xfId="33643"/>
    <cellStyle name="Output 3 2 2 2 14 2 3" xfId="44682"/>
    <cellStyle name="Output 3 2 2 2 14 2 4" xfId="21729"/>
    <cellStyle name="Output 3 2 2 2 14 3" xfId="27865"/>
    <cellStyle name="Output 3 2 2 2 14 4" xfId="38824"/>
    <cellStyle name="Output 3 2 2 2 14 5" xfId="15871"/>
    <cellStyle name="Output 3 2 2 2 15" xfId="4201"/>
    <cellStyle name="Output 3 2 2 2 15 2" xfId="10027"/>
    <cellStyle name="Output 3 2 2 2 15 2 2" xfId="33854"/>
    <cellStyle name="Output 3 2 2 2 15 2 3" xfId="44893"/>
    <cellStyle name="Output 3 2 2 2 15 2 4" xfId="21940"/>
    <cellStyle name="Output 3 2 2 2 15 3" xfId="28104"/>
    <cellStyle name="Output 3 2 2 2 15 4" xfId="39068"/>
    <cellStyle name="Output 3 2 2 2 15 5" xfId="16115"/>
    <cellStyle name="Output 3 2 2 2 16" xfId="4443"/>
    <cellStyle name="Output 3 2 2 2 16 2" xfId="10237"/>
    <cellStyle name="Output 3 2 2 2 16 2 2" xfId="34064"/>
    <cellStyle name="Output 3 2 2 2 16 2 3" xfId="45103"/>
    <cellStyle name="Output 3 2 2 2 16 2 4" xfId="22150"/>
    <cellStyle name="Output 3 2 2 2 16 3" xfId="28341"/>
    <cellStyle name="Output 3 2 2 2 16 4" xfId="39310"/>
    <cellStyle name="Output 3 2 2 2 16 5" xfId="16357"/>
    <cellStyle name="Output 3 2 2 2 17" xfId="4664"/>
    <cellStyle name="Output 3 2 2 2 17 2" xfId="10424"/>
    <cellStyle name="Output 3 2 2 2 17 2 2" xfId="34251"/>
    <cellStyle name="Output 3 2 2 2 17 2 3" xfId="45290"/>
    <cellStyle name="Output 3 2 2 2 17 2 4" xfId="22337"/>
    <cellStyle name="Output 3 2 2 2 17 3" xfId="28556"/>
    <cellStyle name="Output 3 2 2 2 17 4" xfId="39531"/>
    <cellStyle name="Output 3 2 2 2 17 5" xfId="16578"/>
    <cellStyle name="Output 3 2 2 2 18" xfId="4874"/>
    <cellStyle name="Output 3 2 2 2 18 2" xfId="10607"/>
    <cellStyle name="Output 3 2 2 2 18 2 2" xfId="34434"/>
    <cellStyle name="Output 3 2 2 2 18 2 3" xfId="45473"/>
    <cellStyle name="Output 3 2 2 2 18 2 4" xfId="22520"/>
    <cellStyle name="Output 3 2 2 2 18 3" xfId="28760"/>
    <cellStyle name="Output 3 2 2 2 18 4" xfId="39741"/>
    <cellStyle name="Output 3 2 2 2 18 5" xfId="16788"/>
    <cellStyle name="Output 3 2 2 2 19" xfId="5109"/>
    <cellStyle name="Output 3 2 2 2 19 2" xfId="10812"/>
    <cellStyle name="Output 3 2 2 2 19 2 2" xfId="34639"/>
    <cellStyle name="Output 3 2 2 2 19 2 3" xfId="45678"/>
    <cellStyle name="Output 3 2 2 2 19 2 4" xfId="22725"/>
    <cellStyle name="Output 3 2 2 2 19 3" xfId="28990"/>
    <cellStyle name="Output 3 2 2 2 19 4" xfId="39976"/>
    <cellStyle name="Output 3 2 2 2 19 5" xfId="17023"/>
    <cellStyle name="Output 3 2 2 2 2" xfId="1202"/>
    <cellStyle name="Output 3 2 2 2 2 2" xfId="7439"/>
    <cellStyle name="Output 3 2 2 2 2 2 2" xfId="31266"/>
    <cellStyle name="Output 3 2 2 2 2 2 3" xfId="42305"/>
    <cellStyle name="Output 3 2 2 2 2 2 4" xfId="19352"/>
    <cellStyle name="Output 3 2 2 2 2 3" xfId="25179"/>
    <cellStyle name="Output 3 2 2 2 2 4" xfId="24296"/>
    <cellStyle name="Output 3 2 2 2 2 5" xfId="13116"/>
    <cellStyle name="Output 3 2 2 2 20" xfId="5330"/>
    <cellStyle name="Output 3 2 2 2 20 2" xfId="10999"/>
    <cellStyle name="Output 3 2 2 2 20 2 2" xfId="34826"/>
    <cellStyle name="Output 3 2 2 2 20 2 3" xfId="45865"/>
    <cellStyle name="Output 3 2 2 2 20 2 4" xfId="22912"/>
    <cellStyle name="Output 3 2 2 2 20 3" xfId="29203"/>
    <cellStyle name="Output 3 2 2 2 20 4" xfId="40197"/>
    <cellStyle name="Output 3 2 2 2 20 5" xfId="17244"/>
    <cellStyle name="Output 3 2 2 2 21" xfId="5563"/>
    <cellStyle name="Output 3 2 2 2 21 2" xfId="11202"/>
    <cellStyle name="Output 3 2 2 2 21 2 2" xfId="35029"/>
    <cellStyle name="Output 3 2 2 2 21 2 3" xfId="46068"/>
    <cellStyle name="Output 3 2 2 2 21 2 4" xfId="23115"/>
    <cellStyle name="Output 3 2 2 2 21 3" xfId="29430"/>
    <cellStyle name="Output 3 2 2 2 21 4" xfId="40430"/>
    <cellStyle name="Output 3 2 2 2 21 5" xfId="17477"/>
    <cellStyle name="Output 3 2 2 2 22" xfId="5796"/>
    <cellStyle name="Output 3 2 2 2 22 2" xfId="11403"/>
    <cellStyle name="Output 3 2 2 2 22 2 2" xfId="35230"/>
    <cellStyle name="Output 3 2 2 2 22 2 3" xfId="46269"/>
    <cellStyle name="Output 3 2 2 2 22 2 4" xfId="23316"/>
    <cellStyle name="Output 3 2 2 2 22 3" xfId="29656"/>
    <cellStyle name="Output 3 2 2 2 22 4" xfId="40663"/>
    <cellStyle name="Output 3 2 2 2 22 5" xfId="17710"/>
    <cellStyle name="Output 3 2 2 2 23" xfId="6013"/>
    <cellStyle name="Output 3 2 2 2 23 2" xfId="11587"/>
    <cellStyle name="Output 3 2 2 2 23 2 2" xfId="35414"/>
    <cellStyle name="Output 3 2 2 2 23 2 3" xfId="46453"/>
    <cellStyle name="Output 3 2 2 2 23 2 4" xfId="23500"/>
    <cellStyle name="Output 3 2 2 2 23 3" xfId="29866"/>
    <cellStyle name="Output 3 2 2 2 23 4" xfId="40880"/>
    <cellStyle name="Output 3 2 2 2 23 5" xfId="17927"/>
    <cellStyle name="Output 3 2 2 2 24" xfId="6221"/>
    <cellStyle name="Output 3 2 2 2 24 2" xfId="11768"/>
    <cellStyle name="Output 3 2 2 2 24 2 2" xfId="35595"/>
    <cellStyle name="Output 3 2 2 2 24 2 3" xfId="46634"/>
    <cellStyle name="Output 3 2 2 2 24 2 4" xfId="23681"/>
    <cellStyle name="Output 3 2 2 2 24 3" xfId="30067"/>
    <cellStyle name="Output 3 2 2 2 24 4" xfId="41088"/>
    <cellStyle name="Output 3 2 2 2 24 5" xfId="18135"/>
    <cellStyle name="Output 3 2 2 2 25" xfId="6441"/>
    <cellStyle name="Output 3 2 2 2 25 2" xfId="11960"/>
    <cellStyle name="Output 3 2 2 2 25 2 2" xfId="35787"/>
    <cellStyle name="Output 3 2 2 2 25 2 3" xfId="46826"/>
    <cellStyle name="Output 3 2 2 2 25 2 4" xfId="23873"/>
    <cellStyle name="Output 3 2 2 2 25 3" xfId="30280"/>
    <cellStyle name="Output 3 2 2 2 25 4" xfId="41308"/>
    <cellStyle name="Output 3 2 2 2 25 5" xfId="18355"/>
    <cellStyle name="Output 3 2 2 2 26" xfId="6667"/>
    <cellStyle name="Output 3 2 2 2 26 2" xfId="12153"/>
    <cellStyle name="Output 3 2 2 2 26 2 2" xfId="35980"/>
    <cellStyle name="Output 3 2 2 2 26 2 3" xfId="47019"/>
    <cellStyle name="Output 3 2 2 2 26 2 4" xfId="24066"/>
    <cellStyle name="Output 3 2 2 2 26 3" xfId="30497"/>
    <cellStyle name="Output 3 2 2 2 26 4" xfId="41534"/>
    <cellStyle name="Output 3 2 2 2 26 5" xfId="18581"/>
    <cellStyle name="Output 3 2 2 2 27" xfId="781"/>
    <cellStyle name="Output 3 2 2 2 27 2" xfId="7088"/>
    <cellStyle name="Output 3 2 2 2 27 2 2" xfId="30915"/>
    <cellStyle name="Output 3 2 2 2 27 2 3" xfId="41954"/>
    <cellStyle name="Output 3 2 2 2 27 2 4" xfId="19001"/>
    <cellStyle name="Output 3 2 2 2 27 3" xfId="24772"/>
    <cellStyle name="Output 3 2 2 2 27 4" xfId="27106"/>
    <cellStyle name="Output 3 2 2 2 27 5" xfId="12695"/>
    <cellStyle name="Output 3 2 2 2 28" xfId="6871"/>
    <cellStyle name="Output 3 2 2 2 28 2" xfId="30698"/>
    <cellStyle name="Output 3 2 2 2 28 3" xfId="41737"/>
    <cellStyle name="Output 3 2 2 2 28 4" xfId="18784"/>
    <cellStyle name="Output 3 2 2 2 29" xfId="24550"/>
    <cellStyle name="Output 3 2 2 2 3" xfId="1415"/>
    <cellStyle name="Output 3 2 2 2 3 2" xfId="7624"/>
    <cellStyle name="Output 3 2 2 2 3 2 2" xfId="31451"/>
    <cellStyle name="Output 3 2 2 2 3 2 3" xfId="42490"/>
    <cellStyle name="Output 3 2 2 2 3 2 4" xfId="19537"/>
    <cellStyle name="Output 3 2 2 2 3 3" xfId="25385"/>
    <cellStyle name="Output 3 2 2 2 3 4" xfId="36282"/>
    <cellStyle name="Output 3 2 2 2 3 5" xfId="13329"/>
    <cellStyle name="Output 3 2 2 2 30" xfId="27439"/>
    <cellStyle name="Output 3 2 2 2 31" xfId="12472"/>
    <cellStyle name="Output 3 2 2 2 4" xfId="1647"/>
    <cellStyle name="Output 3 2 2 2 4 2" xfId="7822"/>
    <cellStyle name="Output 3 2 2 2 4 2 2" xfId="31649"/>
    <cellStyle name="Output 3 2 2 2 4 2 3" xfId="42688"/>
    <cellStyle name="Output 3 2 2 2 4 2 4" xfId="19735"/>
    <cellStyle name="Output 3 2 2 2 4 3" xfId="25609"/>
    <cellStyle name="Output 3 2 2 2 4 4" xfId="36514"/>
    <cellStyle name="Output 3 2 2 2 4 5" xfId="13561"/>
    <cellStyle name="Output 3 2 2 2 5" xfId="1858"/>
    <cellStyle name="Output 3 2 2 2 5 2" xfId="8006"/>
    <cellStyle name="Output 3 2 2 2 5 2 2" xfId="31833"/>
    <cellStyle name="Output 3 2 2 2 5 2 3" xfId="42872"/>
    <cellStyle name="Output 3 2 2 2 5 2 4" xfId="19919"/>
    <cellStyle name="Output 3 2 2 2 5 3" xfId="25813"/>
    <cellStyle name="Output 3 2 2 2 5 4" xfId="36725"/>
    <cellStyle name="Output 3 2 2 2 5 5" xfId="13772"/>
    <cellStyle name="Output 3 2 2 2 6" xfId="2089"/>
    <cellStyle name="Output 3 2 2 2 6 2" xfId="8207"/>
    <cellStyle name="Output 3 2 2 2 6 2 2" xfId="32034"/>
    <cellStyle name="Output 3 2 2 2 6 2 3" xfId="43073"/>
    <cellStyle name="Output 3 2 2 2 6 2 4" xfId="20120"/>
    <cellStyle name="Output 3 2 2 2 6 3" xfId="26038"/>
    <cellStyle name="Output 3 2 2 2 6 4" xfId="36956"/>
    <cellStyle name="Output 3 2 2 2 6 5" xfId="14003"/>
    <cellStyle name="Output 3 2 2 2 7" xfId="2314"/>
    <cellStyle name="Output 3 2 2 2 7 2" xfId="8398"/>
    <cellStyle name="Output 3 2 2 2 7 2 2" xfId="32225"/>
    <cellStyle name="Output 3 2 2 2 7 2 3" xfId="43264"/>
    <cellStyle name="Output 3 2 2 2 7 2 4" xfId="20311"/>
    <cellStyle name="Output 3 2 2 2 7 3" xfId="26255"/>
    <cellStyle name="Output 3 2 2 2 7 4" xfId="37181"/>
    <cellStyle name="Output 3 2 2 2 7 5" xfId="14228"/>
    <cellStyle name="Output 3 2 2 2 8" xfId="2528"/>
    <cellStyle name="Output 3 2 2 2 8 2" xfId="8584"/>
    <cellStyle name="Output 3 2 2 2 8 2 2" xfId="32411"/>
    <cellStyle name="Output 3 2 2 2 8 2 3" xfId="43450"/>
    <cellStyle name="Output 3 2 2 2 8 2 4" xfId="20497"/>
    <cellStyle name="Output 3 2 2 2 8 3" xfId="26464"/>
    <cellStyle name="Output 3 2 2 2 8 4" xfId="37395"/>
    <cellStyle name="Output 3 2 2 2 8 5" xfId="14442"/>
    <cellStyle name="Output 3 2 2 2 9" xfId="2746"/>
    <cellStyle name="Output 3 2 2 2 9 2" xfId="8768"/>
    <cellStyle name="Output 3 2 2 2 9 2 2" xfId="32595"/>
    <cellStyle name="Output 3 2 2 2 9 2 3" xfId="43634"/>
    <cellStyle name="Output 3 2 2 2 9 2 4" xfId="20681"/>
    <cellStyle name="Output 3 2 2 2 9 3" xfId="26676"/>
    <cellStyle name="Output 3 2 2 2 9 4" xfId="37613"/>
    <cellStyle name="Output 3 2 2 2 9 5" xfId="14660"/>
    <cellStyle name="Output 3 2 2 20" xfId="4543"/>
    <cellStyle name="Output 3 2 2 20 2" xfId="10320"/>
    <cellStyle name="Output 3 2 2 20 2 2" xfId="34147"/>
    <cellStyle name="Output 3 2 2 20 2 3" xfId="45186"/>
    <cellStyle name="Output 3 2 2 20 2 4" xfId="22233"/>
    <cellStyle name="Output 3 2 2 20 3" xfId="28439"/>
    <cellStyle name="Output 3 2 2 20 4" xfId="39410"/>
    <cellStyle name="Output 3 2 2 20 5" xfId="16457"/>
    <cellStyle name="Output 3 2 2 21" xfId="4753"/>
    <cellStyle name="Output 3 2 2 21 2" xfId="10503"/>
    <cellStyle name="Output 3 2 2 21 2 2" xfId="34330"/>
    <cellStyle name="Output 3 2 2 21 2 3" xfId="45369"/>
    <cellStyle name="Output 3 2 2 21 2 4" xfId="22416"/>
    <cellStyle name="Output 3 2 2 21 3" xfId="28643"/>
    <cellStyle name="Output 3 2 2 21 4" xfId="39620"/>
    <cellStyle name="Output 3 2 2 21 5" xfId="16667"/>
    <cellStyle name="Output 3 2 2 22" xfId="4988"/>
    <cellStyle name="Output 3 2 2 22 2" xfId="10708"/>
    <cellStyle name="Output 3 2 2 22 2 2" xfId="34535"/>
    <cellStyle name="Output 3 2 2 22 2 3" xfId="45574"/>
    <cellStyle name="Output 3 2 2 22 2 4" xfId="22621"/>
    <cellStyle name="Output 3 2 2 22 3" xfId="28872"/>
    <cellStyle name="Output 3 2 2 22 4" xfId="39855"/>
    <cellStyle name="Output 3 2 2 22 5" xfId="16902"/>
    <cellStyle name="Output 3 2 2 23" xfId="5209"/>
    <cellStyle name="Output 3 2 2 23 2" xfId="10895"/>
    <cellStyle name="Output 3 2 2 23 2 2" xfId="34722"/>
    <cellStyle name="Output 3 2 2 23 2 3" xfId="45761"/>
    <cellStyle name="Output 3 2 2 23 2 4" xfId="22808"/>
    <cellStyle name="Output 3 2 2 23 3" xfId="29086"/>
    <cellStyle name="Output 3 2 2 23 4" xfId="40076"/>
    <cellStyle name="Output 3 2 2 23 5" xfId="17123"/>
    <cellStyle name="Output 3 2 2 24" xfId="5442"/>
    <cellStyle name="Output 3 2 2 24 2" xfId="11098"/>
    <cellStyle name="Output 3 2 2 24 2 2" xfId="34925"/>
    <cellStyle name="Output 3 2 2 24 2 3" xfId="45964"/>
    <cellStyle name="Output 3 2 2 24 2 4" xfId="23011"/>
    <cellStyle name="Output 3 2 2 24 3" xfId="29313"/>
    <cellStyle name="Output 3 2 2 24 4" xfId="40309"/>
    <cellStyle name="Output 3 2 2 24 5" xfId="17356"/>
    <cellStyle name="Output 3 2 2 25" xfId="5675"/>
    <cellStyle name="Output 3 2 2 25 2" xfId="11299"/>
    <cellStyle name="Output 3 2 2 25 2 2" xfId="35126"/>
    <cellStyle name="Output 3 2 2 25 2 3" xfId="46165"/>
    <cellStyle name="Output 3 2 2 25 2 4" xfId="23212"/>
    <cellStyle name="Output 3 2 2 25 3" xfId="29539"/>
    <cellStyle name="Output 3 2 2 25 4" xfId="40542"/>
    <cellStyle name="Output 3 2 2 25 5" xfId="17589"/>
    <cellStyle name="Output 3 2 2 26" xfId="5892"/>
    <cellStyle name="Output 3 2 2 26 2" xfId="11483"/>
    <cellStyle name="Output 3 2 2 26 2 2" xfId="35310"/>
    <cellStyle name="Output 3 2 2 26 2 3" xfId="46349"/>
    <cellStyle name="Output 3 2 2 26 2 4" xfId="23396"/>
    <cellStyle name="Output 3 2 2 26 3" xfId="29750"/>
    <cellStyle name="Output 3 2 2 26 4" xfId="40759"/>
    <cellStyle name="Output 3 2 2 26 5" xfId="17806"/>
    <cellStyle name="Output 3 2 2 27" xfId="6100"/>
    <cellStyle name="Output 3 2 2 27 2" xfId="11664"/>
    <cellStyle name="Output 3 2 2 27 2 2" xfId="35491"/>
    <cellStyle name="Output 3 2 2 27 2 3" xfId="46530"/>
    <cellStyle name="Output 3 2 2 27 2 4" xfId="23577"/>
    <cellStyle name="Output 3 2 2 27 3" xfId="29951"/>
    <cellStyle name="Output 3 2 2 27 4" xfId="40967"/>
    <cellStyle name="Output 3 2 2 27 5" xfId="18014"/>
    <cellStyle name="Output 3 2 2 28" xfId="6320"/>
    <cellStyle name="Output 3 2 2 28 2" xfId="11856"/>
    <cellStyle name="Output 3 2 2 28 2 2" xfId="35683"/>
    <cellStyle name="Output 3 2 2 28 2 3" xfId="46722"/>
    <cellStyle name="Output 3 2 2 28 2 4" xfId="23769"/>
    <cellStyle name="Output 3 2 2 28 3" xfId="30164"/>
    <cellStyle name="Output 3 2 2 28 4" xfId="41187"/>
    <cellStyle name="Output 3 2 2 28 5" xfId="18234"/>
    <cellStyle name="Output 3 2 2 29" xfId="6555"/>
    <cellStyle name="Output 3 2 2 29 2" xfId="12058"/>
    <cellStyle name="Output 3 2 2 29 2 2" xfId="35885"/>
    <cellStyle name="Output 3 2 2 29 2 3" xfId="46924"/>
    <cellStyle name="Output 3 2 2 29 2 4" xfId="23971"/>
    <cellStyle name="Output 3 2 2 29 3" xfId="30390"/>
    <cellStyle name="Output 3 2 2 29 4" xfId="41422"/>
    <cellStyle name="Output 3 2 2 29 5" xfId="18469"/>
    <cellStyle name="Output 3 2 2 3" xfId="603"/>
    <cellStyle name="Output 3 2 2 3 10" xfId="2997"/>
    <cellStyle name="Output 3 2 2 3 10 2" xfId="8988"/>
    <cellStyle name="Output 3 2 2 3 10 2 2" xfId="32815"/>
    <cellStyle name="Output 3 2 2 3 10 2 3" xfId="43854"/>
    <cellStyle name="Output 3 2 2 3 10 2 4" xfId="20901"/>
    <cellStyle name="Output 3 2 2 3 10 3" xfId="26921"/>
    <cellStyle name="Output 3 2 2 3 10 4" xfId="37864"/>
    <cellStyle name="Output 3 2 2 3 10 5" xfId="14911"/>
    <cellStyle name="Output 3 2 2 3 11" xfId="3265"/>
    <cellStyle name="Output 3 2 2 3 11 2" xfId="9217"/>
    <cellStyle name="Output 3 2 2 3 11 2 2" xfId="33044"/>
    <cellStyle name="Output 3 2 2 3 11 2 3" xfId="44083"/>
    <cellStyle name="Output 3 2 2 3 11 2 4" xfId="21130"/>
    <cellStyle name="Output 3 2 2 3 11 3" xfId="27186"/>
    <cellStyle name="Output 3 2 2 3 11 4" xfId="38132"/>
    <cellStyle name="Output 3 2 2 3 11 5" xfId="15179"/>
    <cellStyle name="Output 3 2 2 3 12" xfId="3509"/>
    <cellStyle name="Output 3 2 2 3 12 2" xfId="9429"/>
    <cellStyle name="Output 3 2 2 3 12 2 2" xfId="33256"/>
    <cellStyle name="Output 3 2 2 3 12 2 3" xfId="44295"/>
    <cellStyle name="Output 3 2 2 3 12 2 4" xfId="21342"/>
    <cellStyle name="Output 3 2 2 3 12 3" xfId="27425"/>
    <cellStyle name="Output 3 2 2 3 12 4" xfId="38376"/>
    <cellStyle name="Output 3 2 2 3 12 5" xfId="15423"/>
    <cellStyle name="Output 3 2 2 3 13" xfId="3754"/>
    <cellStyle name="Output 3 2 2 3 13 2" xfId="9642"/>
    <cellStyle name="Output 3 2 2 3 13 2 2" xfId="33469"/>
    <cellStyle name="Output 3 2 2 3 13 2 3" xfId="44508"/>
    <cellStyle name="Output 3 2 2 3 13 2 4" xfId="21555"/>
    <cellStyle name="Output 3 2 2 3 13 3" xfId="27666"/>
    <cellStyle name="Output 3 2 2 3 13 4" xfId="38621"/>
    <cellStyle name="Output 3 2 2 3 13 5" xfId="15668"/>
    <cellStyle name="Output 3 2 2 3 14" xfId="4002"/>
    <cellStyle name="Output 3 2 2 3 14 2" xfId="9856"/>
    <cellStyle name="Output 3 2 2 3 14 2 2" xfId="33683"/>
    <cellStyle name="Output 3 2 2 3 14 2 3" xfId="44722"/>
    <cellStyle name="Output 3 2 2 3 14 2 4" xfId="21769"/>
    <cellStyle name="Output 3 2 2 3 14 3" xfId="27909"/>
    <cellStyle name="Output 3 2 2 3 14 4" xfId="38869"/>
    <cellStyle name="Output 3 2 2 3 14 5" xfId="15916"/>
    <cellStyle name="Output 3 2 2 3 15" xfId="4246"/>
    <cellStyle name="Output 3 2 2 3 15 2" xfId="10067"/>
    <cellStyle name="Output 3 2 2 3 15 2 2" xfId="33894"/>
    <cellStyle name="Output 3 2 2 3 15 2 3" xfId="44933"/>
    <cellStyle name="Output 3 2 2 3 15 2 4" xfId="21980"/>
    <cellStyle name="Output 3 2 2 3 15 3" xfId="28148"/>
    <cellStyle name="Output 3 2 2 3 15 4" xfId="39113"/>
    <cellStyle name="Output 3 2 2 3 15 5" xfId="16160"/>
    <cellStyle name="Output 3 2 2 3 16" xfId="4488"/>
    <cellStyle name="Output 3 2 2 3 16 2" xfId="10277"/>
    <cellStyle name="Output 3 2 2 3 16 2 2" xfId="34104"/>
    <cellStyle name="Output 3 2 2 3 16 2 3" xfId="45143"/>
    <cellStyle name="Output 3 2 2 3 16 2 4" xfId="22190"/>
    <cellStyle name="Output 3 2 2 3 16 3" xfId="28385"/>
    <cellStyle name="Output 3 2 2 3 16 4" xfId="39355"/>
    <cellStyle name="Output 3 2 2 3 16 5" xfId="16402"/>
    <cellStyle name="Output 3 2 2 3 17" xfId="4709"/>
    <cellStyle name="Output 3 2 2 3 17 2" xfId="10464"/>
    <cellStyle name="Output 3 2 2 3 17 2 2" xfId="34291"/>
    <cellStyle name="Output 3 2 2 3 17 2 3" xfId="45330"/>
    <cellStyle name="Output 3 2 2 3 17 2 4" xfId="22377"/>
    <cellStyle name="Output 3 2 2 3 17 3" xfId="28600"/>
    <cellStyle name="Output 3 2 2 3 17 4" xfId="39576"/>
    <cellStyle name="Output 3 2 2 3 17 5" xfId="16623"/>
    <cellStyle name="Output 3 2 2 3 18" xfId="4919"/>
    <cellStyle name="Output 3 2 2 3 18 2" xfId="10647"/>
    <cellStyle name="Output 3 2 2 3 18 2 2" xfId="34474"/>
    <cellStyle name="Output 3 2 2 3 18 2 3" xfId="45513"/>
    <cellStyle name="Output 3 2 2 3 18 2 4" xfId="22560"/>
    <cellStyle name="Output 3 2 2 3 18 3" xfId="28804"/>
    <cellStyle name="Output 3 2 2 3 18 4" xfId="39786"/>
    <cellStyle name="Output 3 2 2 3 18 5" xfId="16833"/>
    <cellStyle name="Output 3 2 2 3 19" xfId="5154"/>
    <cellStyle name="Output 3 2 2 3 19 2" xfId="10852"/>
    <cellStyle name="Output 3 2 2 3 19 2 2" xfId="34679"/>
    <cellStyle name="Output 3 2 2 3 19 2 3" xfId="45718"/>
    <cellStyle name="Output 3 2 2 3 19 2 4" xfId="22765"/>
    <cellStyle name="Output 3 2 2 3 19 3" xfId="29034"/>
    <cellStyle name="Output 3 2 2 3 19 4" xfId="40021"/>
    <cellStyle name="Output 3 2 2 3 19 5" xfId="17068"/>
    <cellStyle name="Output 3 2 2 3 2" xfId="1247"/>
    <cellStyle name="Output 3 2 2 3 2 2" xfId="7479"/>
    <cellStyle name="Output 3 2 2 3 2 2 2" xfId="31306"/>
    <cellStyle name="Output 3 2 2 3 2 2 3" xfId="42345"/>
    <cellStyle name="Output 3 2 2 3 2 2 4" xfId="19392"/>
    <cellStyle name="Output 3 2 2 3 2 3" xfId="25223"/>
    <cellStyle name="Output 3 2 2 3 2 4" xfId="36114"/>
    <cellStyle name="Output 3 2 2 3 2 5" xfId="13161"/>
    <cellStyle name="Output 3 2 2 3 20" xfId="5375"/>
    <cellStyle name="Output 3 2 2 3 20 2" xfId="11039"/>
    <cellStyle name="Output 3 2 2 3 20 2 2" xfId="34866"/>
    <cellStyle name="Output 3 2 2 3 20 2 3" xfId="45905"/>
    <cellStyle name="Output 3 2 2 3 20 2 4" xfId="22952"/>
    <cellStyle name="Output 3 2 2 3 20 3" xfId="29247"/>
    <cellStyle name="Output 3 2 2 3 20 4" xfId="40242"/>
    <cellStyle name="Output 3 2 2 3 20 5" xfId="17289"/>
    <cellStyle name="Output 3 2 2 3 21" xfId="5608"/>
    <cellStyle name="Output 3 2 2 3 21 2" xfId="11242"/>
    <cellStyle name="Output 3 2 2 3 21 2 2" xfId="35069"/>
    <cellStyle name="Output 3 2 2 3 21 2 3" xfId="46108"/>
    <cellStyle name="Output 3 2 2 3 21 2 4" xfId="23155"/>
    <cellStyle name="Output 3 2 2 3 21 3" xfId="29474"/>
    <cellStyle name="Output 3 2 2 3 21 4" xfId="40475"/>
    <cellStyle name="Output 3 2 2 3 21 5" xfId="17522"/>
    <cellStyle name="Output 3 2 2 3 22" xfId="5841"/>
    <cellStyle name="Output 3 2 2 3 22 2" xfId="11443"/>
    <cellStyle name="Output 3 2 2 3 22 2 2" xfId="35270"/>
    <cellStyle name="Output 3 2 2 3 22 2 3" xfId="46309"/>
    <cellStyle name="Output 3 2 2 3 22 2 4" xfId="23356"/>
    <cellStyle name="Output 3 2 2 3 22 3" xfId="29700"/>
    <cellStyle name="Output 3 2 2 3 22 4" xfId="40708"/>
    <cellStyle name="Output 3 2 2 3 22 5" xfId="17755"/>
    <cellStyle name="Output 3 2 2 3 23" xfId="6058"/>
    <cellStyle name="Output 3 2 2 3 23 2" xfId="11627"/>
    <cellStyle name="Output 3 2 2 3 23 2 2" xfId="35454"/>
    <cellStyle name="Output 3 2 2 3 23 2 3" xfId="46493"/>
    <cellStyle name="Output 3 2 2 3 23 2 4" xfId="23540"/>
    <cellStyle name="Output 3 2 2 3 23 3" xfId="29910"/>
    <cellStyle name="Output 3 2 2 3 23 4" xfId="40925"/>
    <cellStyle name="Output 3 2 2 3 23 5" xfId="17972"/>
    <cellStyle name="Output 3 2 2 3 24" xfId="6266"/>
    <cellStyle name="Output 3 2 2 3 24 2" xfId="11808"/>
    <cellStyle name="Output 3 2 2 3 24 2 2" xfId="35635"/>
    <cellStyle name="Output 3 2 2 3 24 2 3" xfId="46674"/>
    <cellStyle name="Output 3 2 2 3 24 2 4" xfId="23721"/>
    <cellStyle name="Output 3 2 2 3 24 3" xfId="30111"/>
    <cellStyle name="Output 3 2 2 3 24 4" xfId="41133"/>
    <cellStyle name="Output 3 2 2 3 24 5" xfId="18180"/>
    <cellStyle name="Output 3 2 2 3 25" xfId="6486"/>
    <cellStyle name="Output 3 2 2 3 25 2" xfId="12000"/>
    <cellStyle name="Output 3 2 2 3 25 2 2" xfId="35827"/>
    <cellStyle name="Output 3 2 2 3 25 2 3" xfId="46866"/>
    <cellStyle name="Output 3 2 2 3 25 2 4" xfId="23913"/>
    <cellStyle name="Output 3 2 2 3 25 3" xfId="30324"/>
    <cellStyle name="Output 3 2 2 3 25 4" xfId="41353"/>
    <cellStyle name="Output 3 2 2 3 25 5" xfId="18400"/>
    <cellStyle name="Output 3 2 2 3 26" xfId="6712"/>
    <cellStyle name="Output 3 2 2 3 26 2" xfId="12193"/>
    <cellStyle name="Output 3 2 2 3 26 2 2" xfId="36020"/>
    <cellStyle name="Output 3 2 2 3 26 2 3" xfId="47059"/>
    <cellStyle name="Output 3 2 2 3 26 2 4" xfId="24106"/>
    <cellStyle name="Output 3 2 2 3 26 3" xfId="30541"/>
    <cellStyle name="Output 3 2 2 3 26 4" xfId="41579"/>
    <cellStyle name="Output 3 2 2 3 26 5" xfId="18626"/>
    <cellStyle name="Output 3 2 2 3 27" xfId="821"/>
    <cellStyle name="Output 3 2 2 3 27 2" xfId="7128"/>
    <cellStyle name="Output 3 2 2 3 27 2 2" xfId="30955"/>
    <cellStyle name="Output 3 2 2 3 27 2 3" xfId="41994"/>
    <cellStyle name="Output 3 2 2 3 27 2 4" xfId="19041"/>
    <cellStyle name="Output 3 2 2 3 27 3" xfId="24812"/>
    <cellStyle name="Output 3 2 2 3 27 4" xfId="27891"/>
    <cellStyle name="Output 3 2 2 3 27 5" xfId="12735"/>
    <cellStyle name="Output 3 2 2 3 28" xfId="6911"/>
    <cellStyle name="Output 3 2 2 3 28 2" xfId="30738"/>
    <cellStyle name="Output 3 2 2 3 28 3" xfId="41777"/>
    <cellStyle name="Output 3 2 2 3 28 4" xfId="18824"/>
    <cellStyle name="Output 3 2 2 3 29" xfId="24594"/>
    <cellStyle name="Output 3 2 2 3 3" xfId="1460"/>
    <cellStyle name="Output 3 2 2 3 3 2" xfId="7664"/>
    <cellStyle name="Output 3 2 2 3 3 2 2" xfId="31491"/>
    <cellStyle name="Output 3 2 2 3 3 2 3" xfId="42530"/>
    <cellStyle name="Output 3 2 2 3 3 2 4" xfId="19577"/>
    <cellStyle name="Output 3 2 2 3 3 3" xfId="25429"/>
    <cellStyle name="Output 3 2 2 3 3 4" xfId="36327"/>
    <cellStyle name="Output 3 2 2 3 3 5" xfId="13374"/>
    <cellStyle name="Output 3 2 2 3 30" xfId="25578"/>
    <cellStyle name="Output 3 2 2 3 31" xfId="12517"/>
    <cellStyle name="Output 3 2 2 3 4" xfId="1692"/>
    <cellStyle name="Output 3 2 2 3 4 2" xfId="7862"/>
    <cellStyle name="Output 3 2 2 3 4 2 2" xfId="31689"/>
    <cellStyle name="Output 3 2 2 3 4 2 3" xfId="42728"/>
    <cellStyle name="Output 3 2 2 3 4 2 4" xfId="19775"/>
    <cellStyle name="Output 3 2 2 3 4 3" xfId="25653"/>
    <cellStyle name="Output 3 2 2 3 4 4" xfId="36559"/>
    <cellStyle name="Output 3 2 2 3 4 5" xfId="13606"/>
    <cellStyle name="Output 3 2 2 3 5" xfId="1903"/>
    <cellStyle name="Output 3 2 2 3 5 2" xfId="8046"/>
    <cellStyle name="Output 3 2 2 3 5 2 2" xfId="31873"/>
    <cellStyle name="Output 3 2 2 3 5 2 3" xfId="42912"/>
    <cellStyle name="Output 3 2 2 3 5 2 4" xfId="19959"/>
    <cellStyle name="Output 3 2 2 3 5 3" xfId="25857"/>
    <cellStyle name="Output 3 2 2 3 5 4" xfId="36770"/>
    <cellStyle name="Output 3 2 2 3 5 5" xfId="13817"/>
    <cellStyle name="Output 3 2 2 3 6" xfId="2134"/>
    <cellStyle name="Output 3 2 2 3 6 2" xfId="8247"/>
    <cellStyle name="Output 3 2 2 3 6 2 2" xfId="32074"/>
    <cellStyle name="Output 3 2 2 3 6 2 3" xfId="43113"/>
    <cellStyle name="Output 3 2 2 3 6 2 4" xfId="20160"/>
    <cellStyle name="Output 3 2 2 3 6 3" xfId="26082"/>
    <cellStyle name="Output 3 2 2 3 6 4" xfId="37001"/>
    <cellStyle name="Output 3 2 2 3 6 5" xfId="14048"/>
    <cellStyle name="Output 3 2 2 3 7" xfId="2359"/>
    <cellStyle name="Output 3 2 2 3 7 2" xfId="8438"/>
    <cellStyle name="Output 3 2 2 3 7 2 2" xfId="32265"/>
    <cellStyle name="Output 3 2 2 3 7 2 3" xfId="43304"/>
    <cellStyle name="Output 3 2 2 3 7 2 4" xfId="20351"/>
    <cellStyle name="Output 3 2 2 3 7 3" xfId="26299"/>
    <cellStyle name="Output 3 2 2 3 7 4" xfId="37226"/>
    <cellStyle name="Output 3 2 2 3 7 5" xfId="14273"/>
    <cellStyle name="Output 3 2 2 3 8" xfId="2573"/>
    <cellStyle name="Output 3 2 2 3 8 2" xfId="8624"/>
    <cellStyle name="Output 3 2 2 3 8 2 2" xfId="32451"/>
    <cellStyle name="Output 3 2 2 3 8 2 3" xfId="43490"/>
    <cellStyle name="Output 3 2 2 3 8 2 4" xfId="20537"/>
    <cellStyle name="Output 3 2 2 3 8 3" xfId="26508"/>
    <cellStyle name="Output 3 2 2 3 8 4" xfId="37440"/>
    <cellStyle name="Output 3 2 2 3 8 5" xfId="14487"/>
    <cellStyle name="Output 3 2 2 3 9" xfId="2791"/>
    <cellStyle name="Output 3 2 2 3 9 2" xfId="8808"/>
    <cellStyle name="Output 3 2 2 3 9 2 2" xfId="32635"/>
    <cellStyle name="Output 3 2 2 3 9 2 3" xfId="43674"/>
    <cellStyle name="Output 3 2 2 3 9 2 4" xfId="20721"/>
    <cellStyle name="Output 3 2 2 3 9 3" xfId="26720"/>
    <cellStyle name="Output 3 2 2 3 9 4" xfId="37658"/>
    <cellStyle name="Output 3 2 2 3 9 5" xfId="14705"/>
    <cellStyle name="Output 3 2 2 30" xfId="6756"/>
    <cellStyle name="Output 3 2 2 30 2" xfId="12229"/>
    <cellStyle name="Output 3 2 2 30 2 2" xfId="36056"/>
    <cellStyle name="Output 3 2 2 30 2 3" xfId="47095"/>
    <cellStyle name="Output 3 2 2 30 2 4" xfId="24142"/>
    <cellStyle name="Output 3 2 2 30 3" xfId="30584"/>
    <cellStyle name="Output 3 2 2 30 4" xfId="41623"/>
    <cellStyle name="Output 3 2 2 30 5" xfId="18670"/>
    <cellStyle name="Output 3 2 2 31" xfId="6801"/>
    <cellStyle name="Output 3 2 2 31 2" xfId="12269"/>
    <cellStyle name="Output 3 2 2 31 2 2" xfId="36096"/>
    <cellStyle name="Output 3 2 2 31 2 3" xfId="47135"/>
    <cellStyle name="Output 3 2 2 31 2 4" xfId="24182"/>
    <cellStyle name="Output 3 2 2 31 3" xfId="30628"/>
    <cellStyle name="Output 3 2 2 31 4" xfId="41668"/>
    <cellStyle name="Output 3 2 2 31 5" xfId="18715"/>
    <cellStyle name="Output 3 2 2 32" xfId="677"/>
    <cellStyle name="Output 3 2 2 32 2" xfId="6984"/>
    <cellStyle name="Output 3 2 2 32 2 2" xfId="30811"/>
    <cellStyle name="Output 3 2 2 32 2 3" xfId="41850"/>
    <cellStyle name="Output 3 2 2 32 2 4" xfId="18897"/>
    <cellStyle name="Output 3 2 2 32 3" xfId="24668"/>
    <cellStyle name="Output 3 2 2 32 4" xfId="26683"/>
    <cellStyle name="Output 3 2 2 32 5" xfId="12591"/>
    <cellStyle name="Output 3 2 2 33" xfId="24433"/>
    <cellStyle name="Output 3 2 2 34" xfId="24506"/>
    <cellStyle name="Output 3 2 2 35" xfId="12351"/>
    <cellStyle name="Output 3 2 2 4" xfId="475"/>
    <cellStyle name="Output 3 2 2 4 10" xfId="3137"/>
    <cellStyle name="Output 3 2 2 4 10 2" xfId="9110"/>
    <cellStyle name="Output 3 2 2 4 10 2 2" xfId="32937"/>
    <cellStyle name="Output 3 2 2 4 10 2 3" xfId="43976"/>
    <cellStyle name="Output 3 2 2 4 10 2 4" xfId="21023"/>
    <cellStyle name="Output 3 2 2 4 10 3" xfId="27061"/>
    <cellStyle name="Output 3 2 2 4 10 4" xfId="38004"/>
    <cellStyle name="Output 3 2 2 4 10 5" xfId="15051"/>
    <cellStyle name="Output 3 2 2 4 11" xfId="3381"/>
    <cellStyle name="Output 3 2 2 4 11 2" xfId="9322"/>
    <cellStyle name="Output 3 2 2 4 11 2 2" xfId="33149"/>
    <cellStyle name="Output 3 2 2 4 11 2 3" xfId="44188"/>
    <cellStyle name="Output 3 2 2 4 11 2 4" xfId="21235"/>
    <cellStyle name="Output 3 2 2 4 11 3" xfId="27302"/>
    <cellStyle name="Output 3 2 2 4 11 4" xfId="38248"/>
    <cellStyle name="Output 3 2 2 4 11 5" xfId="15295"/>
    <cellStyle name="Output 3 2 2 4 12" xfId="3626"/>
    <cellStyle name="Output 3 2 2 4 12 2" xfId="9535"/>
    <cellStyle name="Output 3 2 2 4 12 2 2" xfId="33362"/>
    <cellStyle name="Output 3 2 2 4 12 2 3" xfId="44401"/>
    <cellStyle name="Output 3 2 2 4 12 2 4" xfId="21448"/>
    <cellStyle name="Output 3 2 2 4 12 3" xfId="27542"/>
    <cellStyle name="Output 3 2 2 4 12 4" xfId="38493"/>
    <cellStyle name="Output 3 2 2 4 12 5" xfId="15540"/>
    <cellStyle name="Output 3 2 2 4 13" xfId="3874"/>
    <cellStyle name="Output 3 2 2 4 13 2" xfId="9749"/>
    <cellStyle name="Output 3 2 2 4 13 2 2" xfId="33576"/>
    <cellStyle name="Output 3 2 2 4 13 2 3" xfId="44615"/>
    <cellStyle name="Output 3 2 2 4 13 2 4" xfId="21662"/>
    <cellStyle name="Output 3 2 2 4 13 3" xfId="27786"/>
    <cellStyle name="Output 3 2 2 4 13 4" xfId="38741"/>
    <cellStyle name="Output 3 2 2 4 13 5" xfId="15788"/>
    <cellStyle name="Output 3 2 2 4 14" xfId="4118"/>
    <cellStyle name="Output 3 2 2 4 14 2" xfId="9960"/>
    <cellStyle name="Output 3 2 2 4 14 2 2" xfId="33787"/>
    <cellStyle name="Output 3 2 2 4 14 2 3" xfId="44826"/>
    <cellStyle name="Output 3 2 2 4 14 2 4" xfId="21873"/>
    <cellStyle name="Output 3 2 2 4 14 3" xfId="28025"/>
    <cellStyle name="Output 3 2 2 4 14 4" xfId="38985"/>
    <cellStyle name="Output 3 2 2 4 14 5" xfId="16032"/>
    <cellStyle name="Output 3 2 2 4 15" xfId="4360"/>
    <cellStyle name="Output 3 2 2 4 15 2" xfId="10170"/>
    <cellStyle name="Output 3 2 2 4 15 2 2" xfId="33997"/>
    <cellStyle name="Output 3 2 2 4 15 2 3" xfId="45036"/>
    <cellStyle name="Output 3 2 2 4 15 2 4" xfId="22083"/>
    <cellStyle name="Output 3 2 2 4 15 3" xfId="28262"/>
    <cellStyle name="Output 3 2 2 4 15 4" xfId="39227"/>
    <cellStyle name="Output 3 2 2 4 15 5" xfId="16274"/>
    <cellStyle name="Output 3 2 2 4 16" xfId="4581"/>
    <cellStyle name="Output 3 2 2 4 16 2" xfId="10357"/>
    <cellStyle name="Output 3 2 2 4 16 2 2" xfId="34184"/>
    <cellStyle name="Output 3 2 2 4 16 2 3" xfId="45223"/>
    <cellStyle name="Output 3 2 2 4 16 2 4" xfId="22270"/>
    <cellStyle name="Output 3 2 2 4 16 3" xfId="28477"/>
    <cellStyle name="Output 3 2 2 4 16 4" xfId="39448"/>
    <cellStyle name="Output 3 2 2 4 16 5" xfId="16495"/>
    <cellStyle name="Output 3 2 2 4 17" xfId="4791"/>
    <cellStyle name="Output 3 2 2 4 17 2" xfId="10540"/>
    <cellStyle name="Output 3 2 2 4 17 2 2" xfId="34367"/>
    <cellStyle name="Output 3 2 2 4 17 2 3" xfId="45406"/>
    <cellStyle name="Output 3 2 2 4 17 2 4" xfId="22453"/>
    <cellStyle name="Output 3 2 2 4 17 3" xfId="28681"/>
    <cellStyle name="Output 3 2 2 4 17 4" xfId="39658"/>
    <cellStyle name="Output 3 2 2 4 17 5" xfId="16705"/>
    <cellStyle name="Output 3 2 2 4 18" xfId="5026"/>
    <cellStyle name="Output 3 2 2 4 18 2" xfId="10745"/>
    <cellStyle name="Output 3 2 2 4 18 2 2" xfId="34572"/>
    <cellStyle name="Output 3 2 2 4 18 2 3" xfId="45611"/>
    <cellStyle name="Output 3 2 2 4 18 2 4" xfId="22658"/>
    <cellStyle name="Output 3 2 2 4 18 3" xfId="28910"/>
    <cellStyle name="Output 3 2 2 4 18 4" xfId="39893"/>
    <cellStyle name="Output 3 2 2 4 18 5" xfId="16940"/>
    <cellStyle name="Output 3 2 2 4 19" xfId="5247"/>
    <cellStyle name="Output 3 2 2 4 19 2" xfId="10932"/>
    <cellStyle name="Output 3 2 2 4 19 2 2" xfId="34759"/>
    <cellStyle name="Output 3 2 2 4 19 2 3" xfId="45798"/>
    <cellStyle name="Output 3 2 2 4 19 2 4" xfId="22845"/>
    <cellStyle name="Output 3 2 2 4 19 3" xfId="29124"/>
    <cellStyle name="Output 3 2 2 4 19 4" xfId="40114"/>
    <cellStyle name="Output 3 2 2 4 19 5" xfId="17161"/>
    <cellStyle name="Output 3 2 2 4 2" xfId="1119"/>
    <cellStyle name="Output 3 2 2 4 2 2" xfId="7372"/>
    <cellStyle name="Output 3 2 2 4 2 2 2" xfId="31199"/>
    <cellStyle name="Output 3 2 2 4 2 2 3" xfId="42238"/>
    <cellStyle name="Output 3 2 2 4 2 2 4" xfId="19285"/>
    <cellStyle name="Output 3 2 2 4 2 3" xfId="25100"/>
    <cellStyle name="Output 3 2 2 4 2 4" xfId="24259"/>
    <cellStyle name="Output 3 2 2 4 2 5" xfId="13033"/>
    <cellStyle name="Output 3 2 2 4 20" xfId="5480"/>
    <cellStyle name="Output 3 2 2 4 20 2" xfId="11135"/>
    <cellStyle name="Output 3 2 2 4 20 2 2" xfId="34962"/>
    <cellStyle name="Output 3 2 2 4 20 2 3" xfId="46001"/>
    <cellStyle name="Output 3 2 2 4 20 2 4" xfId="23048"/>
    <cellStyle name="Output 3 2 2 4 20 3" xfId="29351"/>
    <cellStyle name="Output 3 2 2 4 20 4" xfId="40347"/>
    <cellStyle name="Output 3 2 2 4 20 5" xfId="17394"/>
    <cellStyle name="Output 3 2 2 4 21" xfId="5713"/>
    <cellStyle name="Output 3 2 2 4 21 2" xfId="11336"/>
    <cellStyle name="Output 3 2 2 4 21 2 2" xfId="35163"/>
    <cellStyle name="Output 3 2 2 4 21 2 3" xfId="46202"/>
    <cellStyle name="Output 3 2 2 4 21 2 4" xfId="23249"/>
    <cellStyle name="Output 3 2 2 4 21 3" xfId="29577"/>
    <cellStyle name="Output 3 2 2 4 21 4" xfId="40580"/>
    <cellStyle name="Output 3 2 2 4 21 5" xfId="17627"/>
    <cellStyle name="Output 3 2 2 4 22" xfId="5930"/>
    <cellStyle name="Output 3 2 2 4 22 2" xfId="11520"/>
    <cellStyle name="Output 3 2 2 4 22 2 2" xfId="35347"/>
    <cellStyle name="Output 3 2 2 4 22 2 3" xfId="46386"/>
    <cellStyle name="Output 3 2 2 4 22 2 4" xfId="23433"/>
    <cellStyle name="Output 3 2 2 4 22 3" xfId="29788"/>
    <cellStyle name="Output 3 2 2 4 22 4" xfId="40797"/>
    <cellStyle name="Output 3 2 2 4 22 5" xfId="17844"/>
    <cellStyle name="Output 3 2 2 4 23" xfId="6138"/>
    <cellStyle name="Output 3 2 2 4 23 2" xfId="11701"/>
    <cellStyle name="Output 3 2 2 4 23 2 2" xfId="35528"/>
    <cellStyle name="Output 3 2 2 4 23 2 3" xfId="46567"/>
    <cellStyle name="Output 3 2 2 4 23 2 4" xfId="23614"/>
    <cellStyle name="Output 3 2 2 4 23 3" xfId="29989"/>
    <cellStyle name="Output 3 2 2 4 23 4" xfId="41005"/>
    <cellStyle name="Output 3 2 2 4 23 5" xfId="18052"/>
    <cellStyle name="Output 3 2 2 4 24" xfId="6358"/>
    <cellStyle name="Output 3 2 2 4 24 2" xfId="11893"/>
    <cellStyle name="Output 3 2 2 4 24 2 2" xfId="35720"/>
    <cellStyle name="Output 3 2 2 4 24 2 3" xfId="46759"/>
    <cellStyle name="Output 3 2 2 4 24 2 4" xfId="23806"/>
    <cellStyle name="Output 3 2 2 4 24 3" xfId="30202"/>
    <cellStyle name="Output 3 2 2 4 24 4" xfId="41225"/>
    <cellStyle name="Output 3 2 2 4 24 5" xfId="18272"/>
    <cellStyle name="Output 3 2 2 4 25" xfId="6584"/>
    <cellStyle name="Output 3 2 2 4 25 2" xfId="12086"/>
    <cellStyle name="Output 3 2 2 4 25 2 2" xfId="35913"/>
    <cellStyle name="Output 3 2 2 4 25 2 3" xfId="46952"/>
    <cellStyle name="Output 3 2 2 4 25 2 4" xfId="23999"/>
    <cellStyle name="Output 3 2 2 4 25 3" xfId="30419"/>
    <cellStyle name="Output 3 2 2 4 25 4" xfId="41451"/>
    <cellStyle name="Output 3 2 2 4 25 5" xfId="18498"/>
    <cellStyle name="Output 3 2 2 4 26" xfId="714"/>
    <cellStyle name="Output 3 2 2 4 26 2" xfId="7021"/>
    <cellStyle name="Output 3 2 2 4 26 2 2" xfId="30848"/>
    <cellStyle name="Output 3 2 2 4 26 2 3" xfId="41887"/>
    <cellStyle name="Output 3 2 2 4 26 2 4" xfId="18934"/>
    <cellStyle name="Output 3 2 2 4 26 3" xfId="24705"/>
    <cellStyle name="Output 3 2 2 4 26 4" xfId="28191"/>
    <cellStyle name="Output 3 2 2 4 26 5" xfId="12628"/>
    <cellStyle name="Output 3 2 2 4 27" xfId="24471"/>
    <cellStyle name="Output 3 2 2 4 28" xfId="28172"/>
    <cellStyle name="Output 3 2 2 4 29" xfId="12389"/>
    <cellStyle name="Output 3 2 2 4 3" xfId="1332"/>
    <cellStyle name="Output 3 2 2 4 3 2" xfId="7557"/>
    <cellStyle name="Output 3 2 2 4 3 2 2" xfId="31384"/>
    <cellStyle name="Output 3 2 2 4 3 2 3" xfId="42423"/>
    <cellStyle name="Output 3 2 2 4 3 2 4" xfId="19470"/>
    <cellStyle name="Output 3 2 2 4 3 3" xfId="25307"/>
    <cellStyle name="Output 3 2 2 4 3 4" xfId="36199"/>
    <cellStyle name="Output 3 2 2 4 3 5" xfId="13246"/>
    <cellStyle name="Output 3 2 2 4 4" xfId="1564"/>
    <cellStyle name="Output 3 2 2 4 4 2" xfId="7755"/>
    <cellStyle name="Output 3 2 2 4 4 2 2" xfId="31582"/>
    <cellStyle name="Output 3 2 2 4 4 2 3" xfId="42621"/>
    <cellStyle name="Output 3 2 2 4 4 2 4" xfId="19668"/>
    <cellStyle name="Output 3 2 2 4 4 3" xfId="25531"/>
    <cellStyle name="Output 3 2 2 4 4 4" xfId="36431"/>
    <cellStyle name="Output 3 2 2 4 4 5" xfId="13478"/>
    <cellStyle name="Output 3 2 2 4 5" xfId="1775"/>
    <cellStyle name="Output 3 2 2 4 5 2" xfId="7939"/>
    <cellStyle name="Output 3 2 2 4 5 2 2" xfId="31766"/>
    <cellStyle name="Output 3 2 2 4 5 2 3" xfId="42805"/>
    <cellStyle name="Output 3 2 2 4 5 2 4" xfId="19852"/>
    <cellStyle name="Output 3 2 2 4 5 3" xfId="25735"/>
    <cellStyle name="Output 3 2 2 4 5 4" xfId="36642"/>
    <cellStyle name="Output 3 2 2 4 5 5" xfId="13689"/>
    <cellStyle name="Output 3 2 2 4 6" xfId="2006"/>
    <cellStyle name="Output 3 2 2 4 6 2" xfId="8140"/>
    <cellStyle name="Output 3 2 2 4 6 2 2" xfId="31967"/>
    <cellStyle name="Output 3 2 2 4 6 2 3" xfId="43006"/>
    <cellStyle name="Output 3 2 2 4 6 2 4" xfId="20053"/>
    <cellStyle name="Output 3 2 2 4 6 3" xfId="25959"/>
    <cellStyle name="Output 3 2 2 4 6 4" xfId="36873"/>
    <cellStyle name="Output 3 2 2 4 6 5" xfId="13920"/>
    <cellStyle name="Output 3 2 2 4 7" xfId="2231"/>
    <cellStyle name="Output 3 2 2 4 7 2" xfId="8331"/>
    <cellStyle name="Output 3 2 2 4 7 2 2" xfId="32158"/>
    <cellStyle name="Output 3 2 2 4 7 2 3" xfId="43197"/>
    <cellStyle name="Output 3 2 2 4 7 2 4" xfId="20244"/>
    <cellStyle name="Output 3 2 2 4 7 3" xfId="26177"/>
    <cellStyle name="Output 3 2 2 4 7 4" xfId="37098"/>
    <cellStyle name="Output 3 2 2 4 7 5" xfId="14145"/>
    <cellStyle name="Output 3 2 2 4 8" xfId="2445"/>
    <cellStyle name="Output 3 2 2 4 8 2" xfId="8517"/>
    <cellStyle name="Output 3 2 2 4 8 2 2" xfId="32344"/>
    <cellStyle name="Output 3 2 2 4 8 2 3" xfId="43383"/>
    <cellStyle name="Output 3 2 2 4 8 2 4" xfId="20430"/>
    <cellStyle name="Output 3 2 2 4 8 3" xfId="26385"/>
    <cellStyle name="Output 3 2 2 4 8 4" xfId="37312"/>
    <cellStyle name="Output 3 2 2 4 8 5" xfId="14359"/>
    <cellStyle name="Output 3 2 2 4 9" xfId="2869"/>
    <cellStyle name="Output 3 2 2 4 9 2" xfId="8881"/>
    <cellStyle name="Output 3 2 2 4 9 2 2" xfId="32708"/>
    <cellStyle name="Output 3 2 2 4 9 2 3" xfId="43747"/>
    <cellStyle name="Output 3 2 2 4 9 2 4" xfId="20794"/>
    <cellStyle name="Output 3 2 2 4 9 3" xfId="26798"/>
    <cellStyle name="Output 3 2 2 4 9 4" xfId="37736"/>
    <cellStyle name="Output 3 2 2 4 9 5" xfId="14783"/>
    <cellStyle name="Output 3 2 2 5" xfId="1081"/>
    <cellStyle name="Output 3 2 2 5 2" xfId="7335"/>
    <cellStyle name="Output 3 2 2 5 2 2" xfId="31162"/>
    <cellStyle name="Output 3 2 2 5 2 3" xfId="42201"/>
    <cellStyle name="Output 3 2 2 5 2 4" xfId="19248"/>
    <cellStyle name="Output 3 2 2 5 3" xfId="25062"/>
    <cellStyle name="Output 3 2 2 5 4" xfId="24203"/>
    <cellStyle name="Output 3 2 2 5 5" xfId="12995"/>
    <cellStyle name="Output 3 2 2 6" xfId="1294"/>
    <cellStyle name="Output 3 2 2 6 2" xfId="7520"/>
    <cellStyle name="Output 3 2 2 6 2 2" xfId="31347"/>
    <cellStyle name="Output 3 2 2 6 2 3" xfId="42386"/>
    <cellStyle name="Output 3 2 2 6 2 4" xfId="19433"/>
    <cellStyle name="Output 3 2 2 6 3" xfId="25269"/>
    <cellStyle name="Output 3 2 2 6 4" xfId="36161"/>
    <cellStyle name="Output 3 2 2 6 5" xfId="13208"/>
    <cellStyle name="Output 3 2 2 7" xfId="1526"/>
    <cellStyle name="Output 3 2 2 7 2" xfId="7718"/>
    <cellStyle name="Output 3 2 2 7 2 2" xfId="31545"/>
    <cellStyle name="Output 3 2 2 7 2 3" xfId="42584"/>
    <cellStyle name="Output 3 2 2 7 2 4" xfId="19631"/>
    <cellStyle name="Output 3 2 2 7 3" xfId="25493"/>
    <cellStyle name="Output 3 2 2 7 4" xfId="36393"/>
    <cellStyle name="Output 3 2 2 7 5" xfId="13440"/>
    <cellStyle name="Output 3 2 2 8" xfId="1737"/>
    <cellStyle name="Output 3 2 2 8 2" xfId="7902"/>
    <cellStyle name="Output 3 2 2 8 2 2" xfId="31729"/>
    <cellStyle name="Output 3 2 2 8 2 3" xfId="42768"/>
    <cellStyle name="Output 3 2 2 8 2 4" xfId="19815"/>
    <cellStyle name="Output 3 2 2 8 3" xfId="25697"/>
    <cellStyle name="Output 3 2 2 8 4" xfId="36604"/>
    <cellStyle name="Output 3 2 2 8 5" xfId="13651"/>
    <cellStyle name="Output 3 2 2 9" xfId="1968"/>
    <cellStyle name="Output 3 2 2 9 2" xfId="8103"/>
    <cellStyle name="Output 3 2 2 9 2 2" xfId="31930"/>
    <cellStyle name="Output 3 2 2 9 2 3" xfId="42969"/>
    <cellStyle name="Output 3 2 2 9 2 4" xfId="20016"/>
    <cellStyle name="Output 3 2 2 9 3" xfId="25921"/>
    <cellStyle name="Output 3 2 2 9 4" xfId="36835"/>
    <cellStyle name="Output 3 2 2 9 5" xfId="13882"/>
    <cellStyle name="Output 3 2 20" xfId="6515"/>
    <cellStyle name="Output 3 2 20 2" xfId="12022"/>
    <cellStyle name="Output 3 2 20 2 2" xfId="35849"/>
    <cellStyle name="Output 3 2 20 2 3" xfId="46888"/>
    <cellStyle name="Output 3 2 20 2 4" xfId="23935"/>
    <cellStyle name="Output 3 2 20 3" xfId="30351"/>
    <cellStyle name="Output 3 2 20 4" xfId="41382"/>
    <cellStyle name="Output 3 2 20 5" xfId="18429"/>
    <cellStyle name="Output 3 2 21" xfId="862"/>
    <cellStyle name="Output 3 2 21 2" xfId="7163"/>
    <cellStyle name="Output 3 2 21 2 2" xfId="30990"/>
    <cellStyle name="Output 3 2 21 2 3" xfId="42029"/>
    <cellStyle name="Output 3 2 21 2 4" xfId="19076"/>
    <cellStyle name="Output 3 2 21 3" xfId="24852"/>
    <cellStyle name="Output 3 2 21 4" xfId="24532"/>
    <cellStyle name="Output 3 2 21 5" xfId="12776"/>
    <cellStyle name="Output 3 2 22" xfId="641"/>
    <cellStyle name="Output 3 2 22 2" xfId="6948"/>
    <cellStyle name="Output 3 2 22 2 2" xfId="30775"/>
    <cellStyle name="Output 3 2 22 2 3" xfId="41814"/>
    <cellStyle name="Output 3 2 22 2 4" xfId="18861"/>
    <cellStyle name="Output 3 2 22 3" xfId="24632"/>
    <cellStyle name="Output 3 2 22 4" xfId="26727"/>
    <cellStyle name="Output 3 2 22 5" xfId="12555"/>
    <cellStyle name="Output 3 2 23" xfId="24392"/>
    <cellStyle name="Output 3 2 24" xfId="27919"/>
    <cellStyle name="Output 3 2 25" xfId="12311"/>
    <cellStyle name="Output 3 2 3" xfId="485"/>
    <cellStyle name="Output 3 2 3 10" xfId="2879"/>
    <cellStyle name="Output 3 2 3 10 2" xfId="8891"/>
    <cellStyle name="Output 3 2 3 10 2 2" xfId="32718"/>
    <cellStyle name="Output 3 2 3 10 2 3" xfId="43757"/>
    <cellStyle name="Output 3 2 3 10 2 4" xfId="20804"/>
    <cellStyle name="Output 3 2 3 10 3" xfId="26808"/>
    <cellStyle name="Output 3 2 3 10 4" xfId="37746"/>
    <cellStyle name="Output 3 2 3 10 5" xfId="14793"/>
    <cellStyle name="Output 3 2 3 11" xfId="3147"/>
    <cellStyle name="Output 3 2 3 11 2" xfId="9120"/>
    <cellStyle name="Output 3 2 3 11 2 2" xfId="32947"/>
    <cellStyle name="Output 3 2 3 11 2 3" xfId="43986"/>
    <cellStyle name="Output 3 2 3 11 2 4" xfId="21033"/>
    <cellStyle name="Output 3 2 3 11 3" xfId="27071"/>
    <cellStyle name="Output 3 2 3 11 4" xfId="38014"/>
    <cellStyle name="Output 3 2 3 11 5" xfId="15061"/>
    <cellStyle name="Output 3 2 3 12" xfId="3391"/>
    <cellStyle name="Output 3 2 3 12 2" xfId="9332"/>
    <cellStyle name="Output 3 2 3 12 2 2" xfId="33159"/>
    <cellStyle name="Output 3 2 3 12 2 3" xfId="44198"/>
    <cellStyle name="Output 3 2 3 12 2 4" xfId="21245"/>
    <cellStyle name="Output 3 2 3 12 3" xfId="27312"/>
    <cellStyle name="Output 3 2 3 12 4" xfId="38258"/>
    <cellStyle name="Output 3 2 3 12 5" xfId="15305"/>
    <cellStyle name="Output 3 2 3 13" xfId="3636"/>
    <cellStyle name="Output 3 2 3 13 2" xfId="9545"/>
    <cellStyle name="Output 3 2 3 13 2 2" xfId="33372"/>
    <cellStyle name="Output 3 2 3 13 2 3" xfId="44411"/>
    <cellStyle name="Output 3 2 3 13 2 4" xfId="21458"/>
    <cellStyle name="Output 3 2 3 13 3" xfId="27552"/>
    <cellStyle name="Output 3 2 3 13 4" xfId="38503"/>
    <cellStyle name="Output 3 2 3 13 5" xfId="15550"/>
    <cellStyle name="Output 3 2 3 14" xfId="3884"/>
    <cellStyle name="Output 3 2 3 14 2" xfId="9759"/>
    <cellStyle name="Output 3 2 3 14 2 2" xfId="33586"/>
    <cellStyle name="Output 3 2 3 14 2 3" xfId="44625"/>
    <cellStyle name="Output 3 2 3 14 2 4" xfId="21672"/>
    <cellStyle name="Output 3 2 3 14 3" xfId="27796"/>
    <cellStyle name="Output 3 2 3 14 4" xfId="38751"/>
    <cellStyle name="Output 3 2 3 14 5" xfId="15798"/>
    <cellStyle name="Output 3 2 3 15" xfId="4128"/>
    <cellStyle name="Output 3 2 3 15 2" xfId="9970"/>
    <cellStyle name="Output 3 2 3 15 2 2" xfId="33797"/>
    <cellStyle name="Output 3 2 3 15 2 3" xfId="44836"/>
    <cellStyle name="Output 3 2 3 15 2 4" xfId="21883"/>
    <cellStyle name="Output 3 2 3 15 3" xfId="28035"/>
    <cellStyle name="Output 3 2 3 15 4" xfId="38995"/>
    <cellStyle name="Output 3 2 3 15 5" xfId="16042"/>
    <cellStyle name="Output 3 2 3 16" xfId="4370"/>
    <cellStyle name="Output 3 2 3 16 2" xfId="10180"/>
    <cellStyle name="Output 3 2 3 16 2 2" xfId="34007"/>
    <cellStyle name="Output 3 2 3 16 2 3" xfId="45046"/>
    <cellStyle name="Output 3 2 3 16 2 4" xfId="22093"/>
    <cellStyle name="Output 3 2 3 16 3" xfId="28272"/>
    <cellStyle name="Output 3 2 3 16 4" xfId="39237"/>
    <cellStyle name="Output 3 2 3 16 5" xfId="16284"/>
    <cellStyle name="Output 3 2 3 17" xfId="4591"/>
    <cellStyle name="Output 3 2 3 17 2" xfId="10367"/>
    <cellStyle name="Output 3 2 3 17 2 2" xfId="34194"/>
    <cellStyle name="Output 3 2 3 17 2 3" xfId="45233"/>
    <cellStyle name="Output 3 2 3 17 2 4" xfId="22280"/>
    <cellStyle name="Output 3 2 3 17 3" xfId="28487"/>
    <cellStyle name="Output 3 2 3 17 4" xfId="39458"/>
    <cellStyle name="Output 3 2 3 17 5" xfId="16505"/>
    <cellStyle name="Output 3 2 3 18" xfId="4801"/>
    <cellStyle name="Output 3 2 3 18 2" xfId="10550"/>
    <cellStyle name="Output 3 2 3 18 2 2" xfId="34377"/>
    <cellStyle name="Output 3 2 3 18 2 3" xfId="45416"/>
    <cellStyle name="Output 3 2 3 18 2 4" xfId="22463"/>
    <cellStyle name="Output 3 2 3 18 3" xfId="28691"/>
    <cellStyle name="Output 3 2 3 18 4" xfId="39668"/>
    <cellStyle name="Output 3 2 3 18 5" xfId="16715"/>
    <cellStyle name="Output 3 2 3 19" xfId="5036"/>
    <cellStyle name="Output 3 2 3 19 2" xfId="10755"/>
    <cellStyle name="Output 3 2 3 19 2 2" xfId="34582"/>
    <cellStyle name="Output 3 2 3 19 2 3" xfId="45621"/>
    <cellStyle name="Output 3 2 3 19 2 4" xfId="22668"/>
    <cellStyle name="Output 3 2 3 19 3" xfId="28920"/>
    <cellStyle name="Output 3 2 3 19 4" xfId="39903"/>
    <cellStyle name="Output 3 2 3 19 5" xfId="16950"/>
    <cellStyle name="Output 3 2 3 2" xfId="1129"/>
    <cellStyle name="Output 3 2 3 2 2" xfId="7382"/>
    <cellStyle name="Output 3 2 3 2 2 2" xfId="31209"/>
    <cellStyle name="Output 3 2 3 2 2 3" xfId="42248"/>
    <cellStyle name="Output 3 2 3 2 2 4" xfId="19295"/>
    <cellStyle name="Output 3 2 3 2 3" xfId="25110"/>
    <cellStyle name="Output 3 2 3 2 4" xfId="24364"/>
    <cellStyle name="Output 3 2 3 2 5" xfId="13043"/>
    <cellStyle name="Output 3 2 3 20" xfId="5257"/>
    <cellStyle name="Output 3 2 3 20 2" xfId="10942"/>
    <cellStyle name="Output 3 2 3 20 2 2" xfId="34769"/>
    <cellStyle name="Output 3 2 3 20 2 3" xfId="45808"/>
    <cellStyle name="Output 3 2 3 20 2 4" xfId="22855"/>
    <cellStyle name="Output 3 2 3 20 3" xfId="29134"/>
    <cellStyle name="Output 3 2 3 20 4" xfId="40124"/>
    <cellStyle name="Output 3 2 3 20 5" xfId="17171"/>
    <cellStyle name="Output 3 2 3 21" xfId="5490"/>
    <cellStyle name="Output 3 2 3 21 2" xfId="11145"/>
    <cellStyle name="Output 3 2 3 21 2 2" xfId="34972"/>
    <cellStyle name="Output 3 2 3 21 2 3" xfId="46011"/>
    <cellStyle name="Output 3 2 3 21 2 4" xfId="23058"/>
    <cellStyle name="Output 3 2 3 21 3" xfId="29361"/>
    <cellStyle name="Output 3 2 3 21 4" xfId="40357"/>
    <cellStyle name="Output 3 2 3 21 5" xfId="17404"/>
    <cellStyle name="Output 3 2 3 22" xfId="5723"/>
    <cellStyle name="Output 3 2 3 22 2" xfId="11346"/>
    <cellStyle name="Output 3 2 3 22 2 2" xfId="35173"/>
    <cellStyle name="Output 3 2 3 22 2 3" xfId="46212"/>
    <cellStyle name="Output 3 2 3 22 2 4" xfId="23259"/>
    <cellStyle name="Output 3 2 3 22 3" xfId="29587"/>
    <cellStyle name="Output 3 2 3 22 4" xfId="40590"/>
    <cellStyle name="Output 3 2 3 22 5" xfId="17637"/>
    <cellStyle name="Output 3 2 3 23" xfId="5940"/>
    <cellStyle name="Output 3 2 3 23 2" xfId="11530"/>
    <cellStyle name="Output 3 2 3 23 2 2" xfId="35357"/>
    <cellStyle name="Output 3 2 3 23 2 3" xfId="46396"/>
    <cellStyle name="Output 3 2 3 23 2 4" xfId="23443"/>
    <cellStyle name="Output 3 2 3 23 3" xfId="29798"/>
    <cellStyle name="Output 3 2 3 23 4" xfId="40807"/>
    <cellStyle name="Output 3 2 3 23 5" xfId="17854"/>
    <cellStyle name="Output 3 2 3 24" xfId="6148"/>
    <cellStyle name="Output 3 2 3 24 2" xfId="11711"/>
    <cellStyle name="Output 3 2 3 24 2 2" xfId="35538"/>
    <cellStyle name="Output 3 2 3 24 2 3" xfId="46577"/>
    <cellStyle name="Output 3 2 3 24 2 4" xfId="23624"/>
    <cellStyle name="Output 3 2 3 24 3" xfId="29999"/>
    <cellStyle name="Output 3 2 3 24 4" xfId="41015"/>
    <cellStyle name="Output 3 2 3 24 5" xfId="18062"/>
    <cellStyle name="Output 3 2 3 25" xfId="6368"/>
    <cellStyle name="Output 3 2 3 25 2" xfId="11903"/>
    <cellStyle name="Output 3 2 3 25 2 2" xfId="35730"/>
    <cellStyle name="Output 3 2 3 25 2 3" xfId="46769"/>
    <cellStyle name="Output 3 2 3 25 2 4" xfId="23816"/>
    <cellStyle name="Output 3 2 3 25 3" xfId="30212"/>
    <cellStyle name="Output 3 2 3 25 4" xfId="41235"/>
    <cellStyle name="Output 3 2 3 25 5" xfId="18282"/>
    <cellStyle name="Output 3 2 3 26" xfId="6594"/>
    <cellStyle name="Output 3 2 3 26 2" xfId="12096"/>
    <cellStyle name="Output 3 2 3 26 2 2" xfId="35923"/>
    <cellStyle name="Output 3 2 3 26 2 3" xfId="46962"/>
    <cellStyle name="Output 3 2 3 26 2 4" xfId="24009"/>
    <cellStyle name="Output 3 2 3 26 3" xfId="30429"/>
    <cellStyle name="Output 3 2 3 26 4" xfId="41461"/>
    <cellStyle name="Output 3 2 3 26 5" xfId="18508"/>
    <cellStyle name="Output 3 2 3 27" xfId="724"/>
    <cellStyle name="Output 3 2 3 27 2" xfId="7031"/>
    <cellStyle name="Output 3 2 3 27 2 2" xfId="30858"/>
    <cellStyle name="Output 3 2 3 27 2 3" xfId="41897"/>
    <cellStyle name="Output 3 2 3 27 2 4" xfId="18944"/>
    <cellStyle name="Output 3 2 3 27 3" xfId="24715"/>
    <cellStyle name="Output 3 2 3 27 4" xfId="24399"/>
    <cellStyle name="Output 3 2 3 27 5" xfId="12638"/>
    <cellStyle name="Output 3 2 3 28" xfId="6814"/>
    <cellStyle name="Output 3 2 3 28 2" xfId="30641"/>
    <cellStyle name="Output 3 2 3 28 3" xfId="41680"/>
    <cellStyle name="Output 3 2 3 28 4" xfId="18727"/>
    <cellStyle name="Output 3 2 3 29" xfId="24481"/>
    <cellStyle name="Output 3 2 3 3" xfId="1342"/>
    <cellStyle name="Output 3 2 3 3 2" xfId="7567"/>
    <cellStyle name="Output 3 2 3 3 2 2" xfId="31394"/>
    <cellStyle name="Output 3 2 3 3 2 3" xfId="42433"/>
    <cellStyle name="Output 3 2 3 3 2 4" xfId="19480"/>
    <cellStyle name="Output 3 2 3 3 3" xfId="25317"/>
    <cellStyle name="Output 3 2 3 3 4" xfId="36209"/>
    <cellStyle name="Output 3 2 3 3 5" xfId="13256"/>
    <cellStyle name="Output 3 2 3 30" xfId="25028"/>
    <cellStyle name="Output 3 2 3 31" xfId="12399"/>
    <cellStyle name="Output 3 2 3 4" xfId="1574"/>
    <cellStyle name="Output 3 2 3 4 2" xfId="7765"/>
    <cellStyle name="Output 3 2 3 4 2 2" xfId="31592"/>
    <cellStyle name="Output 3 2 3 4 2 3" xfId="42631"/>
    <cellStyle name="Output 3 2 3 4 2 4" xfId="19678"/>
    <cellStyle name="Output 3 2 3 4 3" xfId="25541"/>
    <cellStyle name="Output 3 2 3 4 4" xfId="36441"/>
    <cellStyle name="Output 3 2 3 4 5" xfId="13488"/>
    <cellStyle name="Output 3 2 3 5" xfId="1785"/>
    <cellStyle name="Output 3 2 3 5 2" xfId="7949"/>
    <cellStyle name="Output 3 2 3 5 2 2" xfId="31776"/>
    <cellStyle name="Output 3 2 3 5 2 3" xfId="42815"/>
    <cellStyle name="Output 3 2 3 5 2 4" xfId="19862"/>
    <cellStyle name="Output 3 2 3 5 3" xfId="25745"/>
    <cellStyle name="Output 3 2 3 5 4" xfId="36652"/>
    <cellStyle name="Output 3 2 3 5 5" xfId="13699"/>
    <cellStyle name="Output 3 2 3 6" xfId="2016"/>
    <cellStyle name="Output 3 2 3 6 2" xfId="8150"/>
    <cellStyle name="Output 3 2 3 6 2 2" xfId="31977"/>
    <cellStyle name="Output 3 2 3 6 2 3" xfId="43016"/>
    <cellStyle name="Output 3 2 3 6 2 4" xfId="20063"/>
    <cellStyle name="Output 3 2 3 6 3" xfId="25969"/>
    <cellStyle name="Output 3 2 3 6 4" xfId="36883"/>
    <cellStyle name="Output 3 2 3 6 5" xfId="13930"/>
    <cellStyle name="Output 3 2 3 7" xfId="2241"/>
    <cellStyle name="Output 3 2 3 7 2" xfId="8341"/>
    <cellStyle name="Output 3 2 3 7 2 2" xfId="32168"/>
    <cellStyle name="Output 3 2 3 7 2 3" xfId="43207"/>
    <cellStyle name="Output 3 2 3 7 2 4" xfId="20254"/>
    <cellStyle name="Output 3 2 3 7 3" xfId="26187"/>
    <cellStyle name="Output 3 2 3 7 4" xfId="37108"/>
    <cellStyle name="Output 3 2 3 7 5" xfId="14155"/>
    <cellStyle name="Output 3 2 3 8" xfId="2455"/>
    <cellStyle name="Output 3 2 3 8 2" xfId="8527"/>
    <cellStyle name="Output 3 2 3 8 2 2" xfId="32354"/>
    <cellStyle name="Output 3 2 3 8 2 3" xfId="43393"/>
    <cellStyle name="Output 3 2 3 8 2 4" xfId="20440"/>
    <cellStyle name="Output 3 2 3 8 3" xfId="26395"/>
    <cellStyle name="Output 3 2 3 8 4" xfId="37322"/>
    <cellStyle name="Output 3 2 3 8 5" xfId="14369"/>
    <cellStyle name="Output 3 2 3 9" xfId="2673"/>
    <cellStyle name="Output 3 2 3 9 2" xfId="8711"/>
    <cellStyle name="Output 3 2 3 9 2 2" xfId="32538"/>
    <cellStyle name="Output 3 2 3 9 2 3" xfId="43577"/>
    <cellStyle name="Output 3 2 3 9 2 4" xfId="20624"/>
    <cellStyle name="Output 3 2 3 9 3" xfId="26607"/>
    <cellStyle name="Output 3 2 3 9 4" xfId="37540"/>
    <cellStyle name="Output 3 2 3 9 5" xfId="14587"/>
    <cellStyle name="Output 3 2 4" xfId="831"/>
    <cellStyle name="Output 3 2 4 2" xfId="7138"/>
    <cellStyle name="Output 3 2 4 2 2" xfId="30965"/>
    <cellStyle name="Output 3 2 4 2 3" xfId="42004"/>
    <cellStyle name="Output 3 2 4 2 4" xfId="19051"/>
    <cellStyle name="Output 3 2 4 3" xfId="24822"/>
    <cellStyle name="Output 3 2 4 4" xfId="29732"/>
    <cellStyle name="Output 3 2 4 5" xfId="12745"/>
    <cellStyle name="Output 3 2 5" xfId="952"/>
    <cellStyle name="Output 3 2 5 2" xfId="7235"/>
    <cellStyle name="Output 3 2 5 2 2" xfId="31062"/>
    <cellStyle name="Output 3 2 5 2 3" xfId="42101"/>
    <cellStyle name="Output 3 2 5 2 4" xfId="19148"/>
    <cellStyle name="Output 3 2 5 3" xfId="24938"/>
    <cellStyle name="Output 3 2 5 4" xfId="26844"/>
    <cellStyle name="Output 3 2 5 5" xfId="12866"/>
    <cellStyle name="Output 3 2 6" xfId="1928"/>
    <cellStyle name="Output 3 2 6 2" xfId="8067"/>
    <cellStyle name="Output 3 2 6 2 2" xfId="31894"/>
    <cellStyle name="Output 3 2 6 2 3" xfId="42933"/>
    <cellStyle name="Output 3 2 6 2 4" xfId="19980"/>
    <cellStyle name="Output 3 2 6 3" xfId="25882"/>
    <cellStyle name="Output 3 2 6 4" xfId="36795"/>
    <cellStyle name="Output 3 2 6 5" xfId="13842"/>
    <cellStyle name="Output 3 2 7" xfId="1487"/>
    <cellStyle name="Output 3 2 7 2" xfId="7683"/>
    <cellStyle name="Output 3 2 7 2 2" xfId="31510"/>
    <cellStyle name="Output 3 2 7 2 3" xfId="42549"/>
    <cellStyle name="Output 3 2 7 2 4" xfId="19596"/>
    <cellStyle name="Output 3 2 7 3" xfId="25455"/>
    <cellStyle name="Output 3 2 7 4" xfId="36354"/>
    <cellStyle name="Output 3 2 7 5" xfId="13401"/>
    <cellStyle name="Output 3 2 8" xfId="1037"/>
    <cellStyle name="Output 3 2 8 2" xfId="7299"/>
    <cellStyle name="Output 3 2 8 2 2" xfId="31126"/>
    <cellStyle name="Output 3 2 8 2 3" xfId="42165"/>
    <cellStyle name="Output 3 2 8 2 4" xfId="19212"/>
    <cellStyle name="Output 3 2 8 3" xfId="25019"/>
    <cellStyle name="Output 3 2 8 4" xfId="27501"/>
    <cellStyle name="Output 3 2 8 5" xfId="12951"/>
    <cellStyle name="Output 3 2 9" xfId="3058"/>
    <cellStyle name="Output 3 2 9 2" xfId="9037"/>
    <cellStyle name="Output 3 2 9 2 2" xfId="32864"/>
    <cellStyle name="Output 3 2 9 2 3" xfId="43903"/>
    <cellStyle name="Output 3 2 9 2 4" xfId="20950"/>
    <cellStyle name="Output 3 2 9 3" xfId="26982"/>
    <cellStyle name="Output 3 2 9 4" xfId="37925"/>
    <cellStyle name="Output 3 2 9 5" xfId="14972"/>
    <cellStyle name="Output 3 20" xfId="2583"/>
    <cellStyle name="Output 3 20 2" xfId="8633"/>
    <cellStyle name="Output 3 20 2 2" xfId="32460"/>
    <cellStyle name="Output 3 20 2 3" xfId="43499"/>
    <cellStyle name="Output 3 20 2 4" xfId="20546"/>
    <cellStyle name="Output 3 20 3" xfId="26518"/>
    <cellStyle name="Output 3 20 4" xfId="37450"/>
    <cellStyle name="Output 3 20 5" xfId="14497"/>
    <cellStyle name="Output 3 21" xfId="4501"/>
    <cellStyle name="Output 3 21 2" xfId="10287"/>
    <cellStyle name="Output 3 21 2 2" xfId="34114"/>
    <cellStyle name="Output 3 21 2 3" xfId="45153"/>
    <cellStyle name="Output 3 21 2 4" xfId="22200"/>
    <cellStyle name="Output 3 21 3" xfId="28397"/>
    <cellStyle name="Output 3 21 4" xfId="39368"/>
    <cellStyle name="Output 3 21 5" xfId="16415"/>
    <cellStyle name="Output 3 22" xfId="1478"/>
    <cellStyle name="Output 3 22 2" xfId="7678"/>
    <cellStyle name="Output 3 22 2 2" xfId="31505"/>
    <cellStyle name="Output 3 22 2 3" xfId="42544"/>
    <cellStyle name="Output 3 22 2 4" xfId="19591"/>
    <cellStyle name="Output 3 22 3" xfId="25446"/>
    <cellStyle name="Output 3 22 4" xfId="36345"/>
    <cellStyle name="Output 3 22 5" xfId="13392"/>
    <cellStyle name="Output 3 23" xfId="4504"/>
    <cellStyle name="Output 3 23 2" xfId="10289"/>
    <cellStyle name="Output 3 23 2 2" xfId="34116"/>
    <cellStyle name="Output 3 23 2 3" xfId="45155"/>
    <cellStyle name="Output 3 23 2 4" xfId="22202"/>
    <cellStyle name="Output 3 23 3" xfId="28400"/>
    <cellStyle name="Output 3 23 4" xfId="39371"/>
    <cellStyle name="Output 3 23 5" xfId="16418"/>
    <cellStyle name="Output 3 24" xfId="3764"/>
    <cellStyle name="Output 3 24 2" xfId="9651"/>
    <cellStyle name="Output 3 24 2 2" xfId="33478"/>
    <cellStyle name="Output 3 24 2 3" xfId="44517"/>
    <cellStyle name="Output 3 24 2 4" xfId="21564"/>
    <cellStyle name="Output 3 24 3" xfId="27676"/>
    <cellStyle name="Output 3 24 4" xfId="38631"/>
    <cellStyle name="Output 3 24 5" xfId="15678"/>
    <cellStyle name="Output 3 25" xfId="6275"/>
    <cellStyle name="Output 3 25 2" xfId="11816"/>
    <cellStyle name="Output 3 25 2 2" xfId="35643"/>
    <cellStyle name="Output 3 25 2 3" xfId="46682"/>
    <cellStyle name="Output 3 25 2 4" xfId="23729"/>
    <cellStyle name="Output 3 25 3" xfId="30120"/>
    <cellStyle name="Output 3 25 4" xfId="41142"/>
    <cellStyle name="Output 3 25 5" xfId="18189"/>
    <cellStyle name="Output 3 26" xfId="2143"/>
    <cellStyle name="Output 3 26 2" xfId="8255"/>
    <cellStyle name="Output 3 26 2 2" xfId="32082"/>
    <cellStyle name="Output 3 26 2 3" xfId="43121"/>
    <cellStyle name="Output 3 26 2 4" xfId="20168"/>
    <cellStyle name="Output 3 26 3" xfId="26091"/>
    <cellStyle name="Output 3 26 4" xfId="37010"/>
    <cellStyle name="Output 3 26 5" xfId="14057"/>
    <cellStyle name="Output 3 27" xfId="616"/>
    <cellStyle name="Output 3 27 2" xfId="6923"/>
    <cellStyle name="Output 3 27 2 2" xfId="30750"/>
    <cellStyle name="Output 3 27 2 3" xfId="41789"/>
    <cellStyle name="Output 3 27 2 4" xfId="18836"/>
    <cellStyle name="Output 3 27 3" xfId="24607"/>
    <cellStyle name="Output 3 27 4" xfId="28309"/>
    <cellStyle name="Output 3 27 5" xfId="12530"/>
    <cellStyle name="Output 3 28" xfId="24279"/>
    <cellStyle name="Output 3 29" xfId="26406"/>
    <cellStyle name="Output 3 3" xfId="374"/>
    <cellStyle name="Output 3 3 10" xfId="3280"/>
    <cellStyle name="Output 3 3 10 2" xfId="9229"/>
    <cellStyle name="Output 3 3 10 2 2" xfId="33056"/>
    <cellStyle name="Output 3 3 10 2 3" xfId="44095"/>
    <cellStyle name="Output 3 3 10 2 4" xfId="21142"/>
    <cellStyle name="Output 3 3 10 3" xfId="27201"/>
    <cellStyle name="Output 3 3 10 4" xfId="38147"/>
    <cellStyle name="Output 3 3 10 5" xfId="15194"/>
    <cellStyle name="Output 3 3 11" xfId="3527"/>
    <cellStyle name="Output 3 3 11 2" xfId="9444"/>
    <cellStyle name="Output 3 3 11 2 2" xfId="33271"/>
    <cellStyle name="Output 3 3 11 2 3" xfId="44310"/>
    <cellStyle name="Output 3 3 11 2 4" xfId="21357"/>
    <cellStyle name="Output 3 3 11 3" xfId="27443"/>
    <cellStyle name="Output 3 3 11 4" xfId="38394"/>
    <cellStyle name="Output 3 3 11 5" xfId="15441"/>
    <cellStyle name="Output 3 3 12" xfId="3774"/>
    <cellStyle name="Output 3 3 12 2" xfId="9658"/>
    <cellStyle name="Output 3 3 12 2 2" xfId="33485"/>
    <cellStyle name="Output 3 3 12 2 3" xfId="44524"/>
    <cellStyle name="Output 3 3 12 2 4" xfId="21571"/>
    <cellStyle name="Output 3 3 12 3" xfId="27686"/>
    <cellStyle name="Output 3 3 12 4" xfId="38641"/>
    <cellStyle name="Output 3 3 12 5" xfId="15688"/>
    <cellStyle name="Output 3 3 13" xfId="4018"/>
    <cellStyle name="Output 3 3 13 2" xfId="9869"/>
    <cellStyle name="Output 3 3 13 2 2" xfId="33696"/>
    <cellStyle name="Output 3 3 13 2 3" xfId="44735"/>
    <cellStyle name="Output 3 3 13 2 4" xfId="21782"/>
    <cellStyle name="Output 3 3 13 3" xfId="27925"/>
    <cellStyle name="Output 3 3 13 4" xfId="38885"/>
    <cellStyle name="Output 3 3 13 5" xfId="15932"/>
    <cellStyle name="Output 3 3 14" xfId="4261"/>
    <cellStyle name="Output 3 3 14 2" xfId="10079"/>
    <cellStyle name="Output 3 3 14 2 2" xfId="33906"/>
    <cellStyle name="Output 3 3 14 2 3" xfId="44945"/>
    <cellStyle name="Output 3 3 14 2 4" xfId="21992"/>
    <cellStyle name="Output 3 3 14 3" xfId="28163"/>
    <cellStyle name="Output 3 3 14 4" xfId="39128"/>
    <cellStyle name="Output 3 3 14 5" xfId="16175"/>
    <cellStyle name="Output 3 3 15" xfId="3030"/>
    <cellStyle name="Output 3 3 15 2" xfId="9014"/>
    <cellStyle name="Output 3 3 15 2 2" xfId="32841"/>
    <cellStyle name="Output 3 3 15 2 3" xfId="43880"/>
    <cellStyle name="Output 3 3 15 2 4" xfId="20927"/>
    <cellStyle name="Output 3 3 15 3" xfId="26954"/>
    <cellStyle name="Output 3 3 15 4" xfId="37897"/>
    <cellStyle name="Output 3 3 15 5" xfId="14944"/>
    <cellStyle name="Output 3 3 16" xfId="3026"/>
    <cellStyle name="Output 3 3 16 2" xfId="9010"/>
    <cellStyle name="Output 3 3 16 2 2" xfId="32837"/>
    <cellStyle name="Output 3 3 16 2 3" xfId="43876"/>
    <cellStyle name="Output 3 3 16 2 4" xfId="20923"/>
    <cellStyle name="Output 3 3 16 3" xfId="26950"/>
    <cellStyle name="Output 3 3 16 4" xfId="37893"/>
    <cellStyle name="Output 3 3 16 5" xfId="14940"/>
    <cellStyle name="Output 3 3 17" xfId="2582"/>
    <cellStyle name="Output 3 3 17 2" xfId="8632"/>
    <cellStyle name="Output 3 3 17 2 2" xfId="32459"/>
    <cellStyle name="Output 3 3 17 2 3" xfId="43498"/>
    <cellStyle name="Output 3 3 17 2 4" xfId="20545"/>
    <cellStyle name="Output 3 3 17 3" xfId="26517"/>
    <cellStyle name="Output 3 3 17 4" xfId="37449"/>
    <cellStyle name="Output 3 3 17 5" xfId="14496"/>
    <cellStyle name="Output 3 3 18" xfId="5623"/>
    <cellStyle name="Output 3 3 18 2" xfId="11254"/>
    <cellStyle name="Output 3 3 18 2 2" xfId="35081"/>
    <cellStyle name="Output 3 3 18 2 3" xfId="46120"/>
    <cellStyle name="Output 3 3 18 2 4" xfId="23167"/>
    <cellStyle name="Output 3 3 18 3" xfId="29488"/>
    <cellStyle name="Output 3 3 18 4" xfId="40490"/>
    <cellStyle name="Output 3 3 18 5" xfId="17537"/>
    <cellStyle name="Output 3 3 19" xfId="1025"/>
    <cellStyle name="Output 3 3 19 2" xfId="7292"/>
    <cellStyle name="Output 3 3 19 2 2" xfId="31119"/>
    <cellStyle name="Output 3 3 19 2 3" xfId="42158"/>
    <cellStyle name="Output 3 3 19 2 4" xfId="19205"/>
    <cellStyle name="Output 3 3 19 3" xfId="25008"/>
    <cellStyle name="Output 3 3 19 4" xfId="28338"/>
    <cellStyle name="Output 3 3 19 5" xfId="12939"/>
    <cellStyle name="Output 3 3 2" xfId="417"/>
    <cellStyle name="Output 3 3 2 10" xfId="2173"/>
    <cellStyle name="Output 3 3 2 10 2" xfId="8276"/>
    <cellStyle name="Output 3 3 2 10 2 2" xfId="32103"/>
    <cellStyle name="Output 3 3 2 10 2 3" xfId="43142"/>
    <cellStyle name="Output 3 3 2 10 2 4" xfId="20189"/>
    <cellStyle name="Output 3 3 2 10 3" xfId="26119"/>
    <cellStyle name="Output 3 3 2 10 4" xfId="37040"/>
    <cellStyle name="Output 3 3 2 10 5" xfId="14087"/>
    <cellStyle name="Output 3 3 2 11" xfId="2387"/>
    <cellStyle name="Output 3 3 2 11 2" xfId="8462"/>
    <cellStyle name="Output 3 3 2 11 2 2" xfId="32289"/>
    <cellStyle name="Output 3 3 2 11 2 3" xfId="43328"/>
    <cellStyle name="Output 3 3 2 11 2 4" xfId="20375"/>
    <cellStyle name="Output 3 3 2 11 3" xfId="26327"/>
    <cellStyle name="Output 3 3 2 11 4" xfId="37254"/>
    <cellStyle name="Output 3 3 2 11 5" xfId="14301"/>
    <cellStyle name="Output 3 3 2 12" xfId="2610"/>
    <cellStyle name="Output 3 3 2 12 2" xfId="8652"/>
    <cellStyle name="Output 3 3 2 12 2 2" xfId="32479"/>
    <cellStyle name="Output 3 3 2 12 2 3" xfId="43518"/>
    <cellStyle name="Output 3 3 2 12 2 4" xfId="20565"/>
    <cellStyle name="Output 3 3 2 12 3" xfId="26545"/>
    <cellStyle name="Output 3 3 2 12 4" xfId="37477"/>
    <cellStyle name="Output 3 3 2 12 5" xfId="14524"/>
    <cellStyle name="Output 3 3 2 13" xfId="2811"/>
    <cellStyle name="Output 3 3 2 13 2" xfId="8826"/>
    <cellStyle name="Output 3 3 2 13 2 2" xfId="32653"/>
    <cellStyle name="Output 3 3 2 13 2 3" xfId="43692"/>
    <cellStyle name="Output 3 3 2 13 2 4" xfId="20739"/>
    <cellStyle name="Output 3 3 2 13 3" xfId="26740"/>
    <cellStyle name="Output 3 3 2 13 4" xfId="37678"/>
    <cellStyle name="Output 3 3 2 13 5" xfId="14725"/>
    <cellStyle name="Output 3 3 2 14" xfId="3079"/>
    <cellStyle name="Output 3 3 2 14 2" xfId="9055"/>
    <cellStyle name="Output 3 3 2 14 2 2" xfId="32882"/>
    <cellStyle name="Output 3 3 2 14 2 3" xfId="43921"/>
    <cellStyle name="Output 3 3 2 14 2 4" xfId="20968"/>
    <cellStyle name="Output 3 3 2 14 3" xfId="27003"/>
    <cellStyle name="Output 3 3 2 14 4" xfId="37946"/>
    <cellStyle name="Output 3 3 2 14 5" xfId="14993"/>
    <cellStyle name="Output 3 3 2 15" xfId="3323"/>
    <cellStyle name="Output 3 3 2 15 2" xfId="9267"/>
    <cellStyle name="Output 3 3 2 15 2 2" xfId="33094"/>
    <cellStyle name="Output 3 3 2 15 2 3" xfId="44133"/>
    <cellStyle name="Output 3 3 2 15 2 4" xfId="21180"/>
    <cellStyle name="Output 3 3 2 15 3" xfId="27244"/>
    <cellStyle name="Output 3 3 2 15 4" xfId="38190"/>
    <cellStyle name="Output 3 3 2 15 5" xfId="15237"/>
    <cellStyle name="Output 3 3 2 16" xfId="3568"/>
    <cellStyle name="Output 3 3 2 16 2" xfId="9480"/>
    <cellStyle name="Output 3 3 2 16 2 2" xfId="33307"/>
    <cellStyle name="Output 3 3 2 16 2 3" xfId="44346"/>
    <cellStyle name="Output 3 3 2 16 2 4" xfId="21393"/>
    <cellStyle name="Output 3 3 2 16 3" xfId="27484"/>
    <cellStyle name="Output 3 3 2 16 4" xfId="38435"/>
    <cellStyle name="Output 3 3 2 16 5" xfId="15482"/>
    <cellStyle name="Output 3 3 2 17" xfId="3816"/>
    <cellStyle name="Output 3 3 2 17 2" xfId="9694"/>
    <cellStyle name="Output 3 3 2 17 2 2" xfId="33521"/>
    <cellStyle name="Output 3 3 2 17 2 3" xfId="44560"/>
    <cellStyle name="Output 3 3 2 17 2 4" xfId="21607"/>
    <cellStyle name="Output 3 3 2 17 3" xfId="27728"/>
    <cellStyle name="Output 3 3 2 17 4" xfId="38683"/>
    <cellStyle name="Output 3 3 2 17 5" xfId="15730"/>
    <cellStyle name="Output 3 3 2 18" xfId="4060"/>
    <cellStyle name="Output 3 3 2 18 2" xfId="9905"/>
    <cellStyle name="Output 3 3 2 18 2 2" xfId="33732"/>
    <cellStyle name="Output 3 3 2 18 2 3" xfId="44771"/>
    <cellStyle name="Output 3 3 2 18 2 4" xfId="21818"/>
    <cellStyle name="Output 3 3 2 18 3" xfId="27967"/>
    <cellStyle name="Output 3 3 2 18 4" xfId="38927"/>
    <cellStyle name="Output 3 3 2 18 5" xfId="15974"/>
    <cellStyle name="Output 3 3 2 19" xfId="4302"/>
    <cellStyle name="Output 3 3 2 19 2" xfId="10115"/>
    <cellStyle name="Output 3 3 2 19 2 2" xfId="33942"/>
    <cellStyle name="Output 3 3 2 19 2 3" xfId="44981"/>
    <cellStyle name="Output 3 3 2 19 2 4" xfId="22028"/>
    <cellStyle name="Output 3 3 2 19 3" xfId="28204"/>
    <cellStyle name="Output 3 3 2 19 4" xfId="39169"/>
    <cellStyle name="Output 3 3 2 19 5" xfId="16216"/>
    <cellStyle name="Output 3 3 2 2" xfId="538"/>
    <cellStyle name="Output 3 3 2 2 10" xfId="2932"/>
    <cellStyle name="Output 3 3 2 2 10 2" xfId="8930"/>
    <cellStyle name="Output 3 3 2 2 10 2 2" xfId="32757"/>
    <cellStyle name="Output 3 3 2 2 10 2 3" xfId="43796"/>
    <cellStyle name="Output 3 3 2 2 10 2 4" xfId="20843"/>
    <cellStyle name="Output 3 3 2 2 10 3" xfId="26857"/>
    <cellStyle name="Output 3 3 2 2 10 4" xfId="37799"/>
    <cellStyle name="Output 3 3 2 2 10 5" xfId="14846"/>
    <cellStyle name="Output 3 3 2 2 11" xfId="3200"/>
    <cellStyle name="Output 3 3 2 2 11 2" xfId="9159"/>
    <cellStyle name="Output 3 3 2 2 11 2 2" xfId="32986"/>
    <cellStyle name="Output 3 3 2 2 11 2 3" xfId="44025"/>
    <cellStyle name="Output 3 3 2 2 11 2 4" xfId="21072"/>
    <cellStyle name="Output 3 3 2 2 11 3" xfId="27122"/>
    <cellStyle name="Output 3 3 2 2 11 4" xfId="38067"/>
    <cellStyle name="Output 3 3 2 2 11 5" xfId="15114"/>
    <cellStyle name="Output 3 3 2 2 12" xfId="3444"/>
    <cellStyle name="Output 3 3 2 2 12 2" xfId="9371"/>
    <cellStyle name="Output 3 3 2 2 12 2 2" xfId="33198"/>
    <cellStyle name="Output 3 3 2 2 12 2 3" xfId="44237"/>
    <cellStyle name="Output 3 3 2 2 12 2 4" xfId="21284"/>
    <cellStyle name="Output 3 3 2 2 12 3" xfId="27361"/>
    <cellStyle name="Output 3 3 2 2 12 4" xfId="38311"/>
    <cellStyle name="Output 3 3 2 2 12 5" xfId="15358"/>
    <cellStyle name="Output 3 3 2 2 13" xfId="3689"/>
    <cellStyle name="Output 3 3 2 2 13 2" xfId="9584"/>
    <cellStyle name="Output 3 3 2 2 13 2 2" xfId="33411"/>
    <cellStyle name="Output 3 3 2 2 13 2 3" xfId="44450"/>
    <cellStyle name="Output 3 3 2 2 13 2 4" xfId="21497"/>
    <cellStyle name="Output 3 3 2 2 13 3" xfId="27602"/>
    <cellStyle name="Output 3 3 2 2 13 4" xfId="38556"/>
    <cellStyle name="Output 3 3 2 2 13 5" xfId="15603"/>
    <cellStyle name="Output 3 3 2 2 14" xfId="3937"/>
    <cellStyle name="Output 3 3 2 2 14 2" xfId="9798"/>
    <cellStyle name="Output 3 3 2 2 14 2 2" xfId="33625"/>
    <cellStyle name="Output 3 3 2 2 14 2 3" xfId="44664"/>
    <cellStyle name="Output 3 3 2 2 14 2 4" xfId="21711"/>
    <cellStyle name="Output 3 3 2 2 14 3" xfId="27845"/>
    <cellStyle name="Output 3 3 2 2 14 4" xfId="38804"/>
    <cellStyle name="Output 3 3 2 2 14 5" xfId="15851"/>
    <cellStyle name="Output 3 3 2 2 15" xfId="4181"/>
    <cellStyle name="Output 3 3 2 2 15 2" xfId="10009"/>
    <cellStyle name="Output 3 3 2 2 15 2 2" xfId="33836"/>
    <cellStyle name="Output 3 3 2 2 15 2 3" xfId="44875"/>
    <cellStyle name="Output 3 3 2 2 15 2 4" xfId="21922"/>
    <cellStyle name="Output 3 3 2 2 15 3" xfId="28084"/>
    <cellStyle name="Output 3 3 2 2 15 4" xfId="39048"/>
    <cellStyle name="Output 3 3 2 2 15 5" xfId="16095"/>
    <cellStyle name="Output 3 3 2 2 16" xfId="4423"/>
    <cellStyle name="Output 3 3 2 2 16 2" xfId="10219"/>
    <cellStyle name="Output 3 3 2 2 16 2 2" xfId="34046"/>
    <cellStyle name="Output 3 3 2 2 16 2 3" xfId="45085"/>
    <cellStyle name="Output 3 3 2 2 16 2 4" xfId="22132"/>
    <cellStyle name="Output 3 3 2 2 16 3" xfId="28321"/>
    <cellStyle name="Output 3 3 2 2 16 4" xfId="39290"/>
    <cellStyle name="Output 3 3 2 2 16 5" xfId="16337"/>
    <cellStyle name="Output 3 3 2 2 17" xfId="4644"/>
    <cellStyle name="Output 3 3 2 2 17 2" xfId="10406"/>
    <cellStyle name="Output 3 3 2 2 17 2 2" xfId="34233"/>
    <cellStyle name="Output 3 3 2 2 17 2 3" xfId="45272"/>
    <cellStyle name="Output 3 3 2 2 17 2 4" xfId="22319"/>
    <cellStyle name="Output 3 3 2 2 17 3" xfId="28536"/>
    <cellStyle name="Output 3 3 2 2 17 4" xfId="39511"/>
    <cellStyle name="Output 3 3 2 2 17 5" xfId="16558"/>
    <cellStyle name="Output 3 3 2 2 18" xfId="4854"/>
    <cellStyle name="Output 3 3 2 2 18 2" xfId="10589"/>
    <cellStyle name="Output 3 3 2 2 18 2 2" xfId="34416"/>
    <cellStyle name="Output 3 3 2 2 18 2 3" xfId="45455"/>
    <cellStyle name="Output 3 3 2 2 18 2 4" xfId="22502"/>
    <cellStyle name="Output 3 3 2 2 18 3" xfId="28740"/>
    <cellStyle name="Output 3 3 2 2 18 4" xfId="39721"/>
    <cellStyle name="Output 3 3 2 2 18 5" xfId="16768"/>
    <cellStyle name="Output 3 3 2 2 19" xfId="5089"/>
    <cellStyle name="Output 3 3 2 2 19 2" xfId="10794"/>
    <cellStyle name="Output 3 3 2 2 19 2 2" xfId="34621"/>
    <cellStyle name="Output 3 3 2 2 19 2 3" xfId="45660"/>
    <cellStyle name="Output 3 3 2 2 19 2 4" xfId="22707"/>
    <cellStyle name="Output 3 3 2 2 19 3" xfId="28970"/>
    <cellStyle name="Output 3 3 2 2 19 4" xfId="39956"/>
    <cellStyle name="Output 3 3 2 2 19 5" xfId="17003"/>
    <cellStyle name="Output 3 3 2 2 2" xfId="1182"/>
    <cellStyle name="Output 3 3 2 2 2 2" xfId="7421"/>
    <cellStyle name="Output 3 3 2 2 2 2 2" xfId="31248"/>
    <cellStyle name="Output 3 3 2 2 2 2 3" xfId="42287"/>
    <cellStyle name="Output 3 3 2 2 2 2 4" xfId="19334"/>
    <cellStyle name="Output 3 3 2 2 2 3" xfId="25159"/>
    <cellStyle name="Output 3 3 2 2 2 4" xfId="24310"/>
    <cellStyle name="Output 3 3 2 2 2 5" xfId="13096"/>
    <cellStyle name="Output 3 3 2 2 20" xfId="5310"/>
    <cellStyle name="Output 3 3 2 2 20 2" xfId="10981"/>
    <cellStyle name="Output 3 3 2 2 20 2 2" xfId="34808"/>
    <cellStyle name="Output 3 3 2 2 20 2 3" xfId="45847"/>
    <cellStyle name="Output 3 3 2 2 20 2 4" xfId="22894"/>
    <cellStyle name="Output 3 3 2 2 20 3" xfId="29183"/>
    <cellStyle name="Output 3 3 2 2 20 4" xfId="40177"/>
    <cellStyle name="Output 3 3 2 2 20 5" xfId="17224"/>
    <cellStyle name="Output 3 3 2 2 21" xfId="5543"/>
    <cellStyle name="Output 3 3 2 2 21 2" xfId="11184"/>
    <cellStyle name="Output 3 3 2 2 21 2 2" xfId="35011"/>
    <cellStyle name="Output 3 3 2 2 21 2 3" xfId="46050"/>
    <cellStyle name="Output 3 3 2 2 21 2 4" xfId="23097"/>
    <cellStyle name="Output 3 3 2 2 21 3" xfId="29410"/>
    <cellStyle name="Output 3 3 2 2 21 4" xfId="40410"/>
    <cellStyle name="Output 3 3 2 2 21 5" xfId="17457"/>
    <cellStyle name="Output 3 3 2 2 22" xfId="5776"/>
    <cellStyle name="Output 3 3 2 2 22 2" xfId="11385"/>
    <cellStyle name="Output 3 3 2 2 22 2 2" xfId="35212"/>
    <cellStyle name="Output 3 3 2 2 22 2 3" xfId="46251"/>
    <cellStyle name="Output 3 3 2 2 22 2 4" xfId="23298"/>
    <cellStyle name="Output 3 3 2 2 22 3" xfId="29636"/>
    <cellStyle name="Output 3 3 2 2 22 4" xfId="40643"/>
    <cellStyle name="Output 3 3 2 2 22 5" xfId="17690"/>
    <cellStyle name="Output 3 3 2 2 23" xfId="5993"/>
    <cellStyle name="Output 3 3 2 2 23 2" xfId="11569"/>
    <cellStyle name="Output 3 3 2 2 23 2 2" xfId="35396"/>
    <cellStyle name="Output 3 3 2 2 23 2 3" xfId="46435"/>
    <cellStyle name="Output 3 3 2 2 23 2 4" xfId="23482"/>
    <cellStyle name="Output 3 3 2 2 23 3" xfId="29846"/>
    <cellStyle name="Output 3 3 2 2 23 4" xfId="40860"/>
    <cellStyle name="Output 3 3 2 2 23 5" xfId="17907"/>
    <cellStyle name="Output 3 3 2 2 24" xfId="6201"/>
    <cellStyle name="Output 3 3 2 2 24 2" xfId="11750"/>
    <cellStyle name="Output 3 3 2 2 24 2 2" xfId="35577"/>
    <cellStyle name="Output 3 3 2 2 24 2 3" xfId="46616"/>
    <cellStyle name="Output 3 3 2 2 24 2 4" xfId="23663"/>
    <cellStyle name="Output 3 3 2 2 24 3" xfId="30047"/>
    <cellStyle name="Output 3 3 2 2 24 4" xfId="41068"/>
    <cellStyle name="Output 3 3 2 2 24 5" xfId="18115"/>
    <cellStyle name="Output 3 3 2 2 25" xfId="6421"/>
    <cellStyle name="Output 3 3 2 2 25 2" xfId="11942"/>
    <cellStyle name="Output 3 3 2 2 25 2 2" xfId="35769"/>
    <cellStyle name="Output 3 3 2 2 25 2 3" xfId="46808"/>
    <cellStyle name="Output 3 3 2 2 25 2 4" xfId="23855"/>
    <cellStyle name="Output 3 3 2 2 25 3" xfId="30260"/>
    <cellStyle name="Output 3 3 2 2 25 4" xfId="41288"/>
    <cellStyle name="Output 3 3 2 2 25 5" xfId="18335"/>
    <cellStyle name="Output 3 3 2 2 26" xfId="6647"/>
    <cellStyle name="Output 3 3 2 2 26 2" xfId="12135"/>
    <cellStyle name="Output 3 3 2 2 26 2 2" xfId="35962"/>
    <cellStyle name="Output 3 3 2 2 26 2 3" xfId="47001"/>
    <cellStyle name="Output 3 3 2 2 26 2 4" xfId="24048"/>
    <cellStyle name="Output 3 3 2 2 26 3" xfId="30477"/>
    <cellStyle name="Output 3 3 2 2 26 4" xfId="41514"/>
    <cellStyle name="Output 3 3 2 2 26 5" xfId="18561"/>
    <cellStyle name="Output 3 3 2 2 27" xfId="763"/>
    <cellStyle name="Output 3 3 2 2 27 2" xfId="7070"/>
    <cellStyle name="Output 3 3 2 2 27 2 2" xfId="30897"/>
    <cellStyle name="Output 3 3 2 2 27 2 3" xfId="41936"/>
    <cellStyle name="Output 3 3 2 2 27 2 4" xfId="18983"/>
    <cellStyle name="Output 3 3 2 2 27 3" xfId="24754"/>
    <cellStyle name="Output 3 3 2 2 27 4" xfId="25575"/>
    <cellStyle name="Output 3 3 2 2 27 5" xfId="12677"/>
    <cellStyle name="Output 3 3 2 2 28" xfId="6853"/>
    <cellStyle name="Output 3 3 2 2 28 2" xfId="30680"/>
    <cellStyle name="Output 3 3 2 2 28 3" xfId="41719"/>
    <cellStyle name="Output 3 3 2 2 28 4" xfId="18766"/>
    <cellStyle name="Output 3 3 2 2 29" xfId="24530"/>
    <cellStyle name="Output 3 3 2 2 3" xfId="1395"/>
    <cellStyle name="Output 3 3 2 2 3 2" xfId="7606"/>
    <cellStyle name="Output 3 3 2 2 3 2 2" xfId="31433"/>
    <cellStyle name="Output 3 3 2 2 3 2 3" xfId="42472"/>
    <cellStyle name="Output 3 3 2 2 3 2 4" xfId="19519"/>
    <cellStyle name="Output 3 3 2 2 3 3" xfId="25365"/>
    <cellStyle name="Output 3 3 2 2 3 4" xfId="36262"/>
    <cellStyle name="Output 3 3 2 2 3 5" xfId="13309"/>
    <cellStyle name="Output 3 3 2 2 30" xfId="29830"/>
    <cellStyle name="Output 3 3 2 2 31" xfId="12452"/>
    <cellStyle name="Output 3 3 2 2 4" xfId="1627"/>
    <cellStyle name="Output 3 3 2 2 4 2" xfId="7804"/>
    <cellStyle name="Output 3 3 2 2 4 2 2" xfId="31631"/>
    <cellStyle name="Output 3 3 2 2 4 2 3" xfId="42670"/>
    <cellStyle name="Output 3 3 2 2 4 2 4" xfId="19717"/>
    <cellStyle name="Output 3 3 2 2 4 3" xfId="25589"/>
    <cellStyle name="Output 3 3 2 2 4 4" xfId="36494"/>
    <cellStyle name="Output 3 3 2 2 4 5" xfId="13541"/>
    <cellStyle name="Output 3 3 2 2 5" xfId="1838"/>
    <cellStyle name="Output 3 3 2 2 5 2" xfId="7988"/>
    <cellStyle name="Output 3 3 2 2 5 2 2" xfId="31815"/>
    <cellStyle name="Output 3 3 2 2 5 2 3" xfId="42854"/>
    <cellStyle name="Output 3 3 2 2 5 2 4" xfId="19901"/>
    <cellStyle name="Output 3 3 2 2 5 3" xfId="25793"/>
    <cellStyle name="Output 3 3 2 2 5 4" xfId="36705"/>
    <cellStyle name="Output 3 3 2 2 5 5" xfId="13752"/>
    <cellStyle name="Output 3 3 2 2 6" xfId="2069"/>
    <cellStyle name="Output 3 3 2 2 6 2" xfId="8189"/>
    <cellStyle name="Output 3 3 2 2 6 2 2" xfId="32016"/>
    <cellStyle name="Output 3 3 2 2 6 2 3" xfId="43055"/>
    <cellStyle name="Output 3 3 2 2 6 2 4" xfId="20102"/>
    <cellStyle name="Output 3 3 2 2 6 3" xfId="26018"/>
    <cellStyle name="Output 3 3 2 2 6 4" xfId="36936"/>
    <cellStyle name="Output 3 3 2 2 6 5" xfId="13983"/>
    <cellStyle name="Output 3 3 2 2 7" xfId="2294"/>
    <cellStyle name="Output 3 3 2 2 7 2" xfId="8380"/>
    <cellStyle name="Output 3 3 2 2 7 2 2" xfId="32207"/>
    <cellStyle name="Output 3 3 2 2 7 2 3" xfId="43246"/>
    <cellStyle name="Output 3 3 2 2 7 2 4" xfId="20293"/>
    <cellStyle name="Output 3 3 2 2 7 3" xfId="26235"/>
    <cellStyle name="Output 3 3 2 2 7 4" xfId="37161"/>
    <cellStyle name="Output 3 3 2 2 7 5" xfId="14208"/>
    <cellStyle name="Output 3 3 2 2 8" xfId="2508"/>
    <cellStyle name="Output 3 3 2 2 8 2" xfId="8566"/>
    <cellStyle name="Output 3 3 2 2 8 2 2" xfId="32393"/>
    <cellStyle name="Output 3 3 2 2 8 2 3" xfId="43432"/>
    <cellStyle name="Output 3 3 2 2 8 2 4" xfId="20479"/>
    <cellStyle name="Output 3 3 2 2 8 3" xfId="26444"/>
    <cellStyle name="Output 3 3 2 2 8 4" xfId="37375"/>
    <cellStyle name="Output 3 3 2 2 8 5" xfId="14422"/>
    <cellStyle name="Output 3 3 2 2 9" xfId="2726"/>
    <cellStyle name="Output 3 3 2 2 9 2" xfId="8750"/>
    <cellStyle name="Output 3 3 2 2 9 2 2" xfId="32577"/>
    <cellStyle name="Output 3 3 2 2 9 2 3" xfId="43616"/>
    <cellStyle name="Output 3 3 2 2 9 2 4" xfId="20663"/>
    <cellStyle name="Output 3 3 2 2 9 3" xfId="26656"/>
    <cellStyle name="Output 3 3 2 2 9 4" xfId="37593"/>
    <cellStyle name="Output 3 3 2 2 9 5" xfId="14640"/>
    <cellStyle name="Output 3 3 2 20" xfId="4523"/>
    <cellStyle name="Output 3 3 2 20 2" xfId="10302"/>
    <cellStyle name="Output 3 3 2 20 2 2" xfId="34129"/>
    <cellStyle name="Output 3 3 2 20 2 3" xfId="45168"/>
    <cellStyle name="Output 3 3 2 20 2 4" xfId="22215"/>
    <cellStyle name="Output 3 3 2 20 3" xfId="28419"/>
    <cellStyle name="Output 3 3 2 20 4" xfId="39390"/>
    <cellStyle name="Output 3 3 2 20 5" xfId="16437"/>
    <cellStyle name="Output 3 3 2 21" xfId="4733"/>
    <cellStyle name="Output 3 3 2 21 2" xfId="10485"/>
    <cellStyle name="Output 3 3 2 21 2 2" xfId="34312"/>
    <cellStyle name="Output 3 3 2 21 2 3" xfId="45351"/>
    <cellStyle name="Output 3 3 2 21 2 4" xfId="22398"/>
    <cellStyle name="Output 3 3 2 21 3" xfId="28623"/>
    <cellStyle name="Output 3 3 2 21 4" xfId="39600"/>
    <cellStyle name="Output 3 3 2 21 5" xfId="16647"/>
    <cellStyle name="Output 3 3 2 22" xfId="4968"/>
    <cellStyle name="Output 3 3 2 22 2" xfId="10690"/>
    <cellStyle name="Output 3 3 2 22 2 2" xfId="34517"/>
    <cellStyle name="Output 3 3 2 22 2 3" xfId="45556"/>
    <cellStyle name="Output 3 3 2 22 2 4" xfId="22603"/>
    <cellStyle name="Output 3 3 2 22 3" xfId="28852"/>
    <cellStyle name="Output 3 3 2 22 4" xfId="39835"/>
    <cellStyle name="Output 3 3 2 22 5" xfId="16882"/>
    <cellStyle name="Output 3 3 2 23" xfId="5189"/>
    <cellStyle name="Output 3 3 2 23 2" xfId="10877"/>
    <cellStyle name="Output 3 3 2 23 2 2" xfId="34704"/>
    <cellStyle name="Output 3 3 2 23 2 3" xfId="45743"/>
    <cellStyle name="Output 3 3 2 23 2 4" xfId="22790"/>
    <cellStyle name="Output 3 3 2 23 3" xfId="29066"/>
    <cellStyle name="Output 3 3 2 23 4" xfId="40056"/>
    <cellStyle name="Output 3 3 2 23 5" xfId="17103"/>
    <cellStyle name="Output 3 3 2 24" xfId="5422"/>
    <cellStyle name="Output 3 3 2 24 2" xfId="11080"/>
    <cellStyle name="Output 3 3 2 24 2 2" xfId="34907"/>
    <cellStyle name="Output 3 3 2 24 2 3" xfId="45946"/>
    <cellStyle name="Output 3 3 2 24 2 4" xfId="22993"/>
    <cellStyle name="Output 3 3 2 24 3" xfId="29293"/>
    <cellStyle name="Output 3 3 2 24 4" xfId="40289"/>
    <cellStyle name="Output 3 3 2 24 5" xfId="17336"/>
    <cellStyle name="Output 3 3 2 25" xfId="5655"/>
    <cellStyle name="Output 3 3 2 25 2" xfId="11281"/>
    <cellStyle name="Output 3 3 2 25 2 2" xfId="35108"/>
    <cellStyle name="Output 3 3 2 25 2 3" xfId="46147"/>
    <cellStyle name="Output 3 3 2 25 2 4" xfId="23194"/>
    <cellStyle name="Output 3 3 2 25 3" xfId="29519"/>
    <cellStyle name="Output 3 3 2 25 4" xfId="40522"/>
    <cellStyle name="Output 3 3 2 25 5" xfId="17569"/>
    <cellStyle name="Output 3 3 2 26" xfId="5872"/>
    <cellStyle name="Output 3 3 2 26 2" xfId="11465"/>
    <cellStyle name="Output 3 3 2 26 2 2" xfId="35292"/>
    <cellStyle name="Output 3 3 2 26 2 3" xfId="46331"/>
    <cellStyle name="Output 3 3 2 26 2 4" xfId="23378"/>
    <cellStyle name="Output 3 3 2 26 3" xfId="29730"/>
    <cellStyle name="Output 3 3 2 26 4" xfId="40739"/>
    <cellStyle name="Output 3 3 2 26 5" xfId="17786"/>
    <cellStyle name="Output 3 3 2 27" xfId="6080"/>
    <cellStyle name="Output 3 3 2 27 2" xfId="11646"/>
    <cellStyle name="Output 3 3 2 27 2 2" xfId="35473"/>
    <cellStyle name="Output 3 3 2 27 2 3" xfId="46512"/>
    <cellStyle name="Output 3 3 2 27 2 4" xfId="23559"/>
    <cellStyle name="Output 3 3 2 27 3" xfId="29931"/>
    <cellStyle name="Output 3 3 2 27 4" xfId="40947"/>
    <cellStyle name="Output 3 3 2 27 5" xfId="17994"/>
    <cellStyle name="Output 3 3 2 28" xfId="6300"/>
    <cellStyle name="Output 3 3 2 28 2" xfId="11838"/>
    <cellStyle name="Output 3 3 2 28 2 2" xfId="35665"/>
    <cellStyle name="Output 3 3 2 28 2 3" xfId="46704"/>
    <cellStyle name="Output 3 3 2 28 2 4" xfId="23751"/>
    <cellStyle name="Output 3 3 2 28 3" xfId="30144"/>
    <cellStyle name="Output 3 3 2 28 4" xfId="41167"/>
    <cellStyle name="Output 3 3 2 28 5" xfId="18214"/>
    <cellStyle name="Output 3 3 2 29" xfId="6535"/>
    <cellStyle name="Output 3 3 2 29 2" xfId="12040"/>
    <cellStyle name="Output 3 3 2 29 2 2" xfId="35867"/>
    <cellStyle name="Output 3 3 2 29 2 3" xfId="46906"/>
    <cellStyle name="Output 3 3 2 29 2 4" xfId="23953"/>
    <cellStyle name="Output 3 3 2 29 3" xfId="30370"/>
    <cellStyle name="Output 3 3 2 29 4" xfId="41402"/>
    <cellStyle name="Output 3 3 2 29 5" xfId="18449"/>
    <cellStyle name="Output 3 3 2 3" xfId="583"/>
    <cellStyle name="Output 3 3 2 3 10" xfId="2977"/>
    <cellStyle name="Output 3 3 2 3 10 2" xfId="8970"/>
    <cellStyle name="Output 3 3 2 3 10 2 2" xfId="32797"/>
    <cellStyle name="Output 3 3 2 3 10 2 3" xfId="43836"/>
    <cellStyle name="Output 3 3 2 3 10 2 4" xfId="20883"/>
    <cellStyle name="Output 3 3 2 3 10 3" xfId="26901"/>
    <cellStyle name="Output 3 3 2 3 10 4" xfId="37844"/>
    <cellStyle name="Output 3 3 2 3 10 5" xfId="14891"/>
    <cellStyle name="Output 3 3 2 3 11" xfId="3245"/>
    <cellStyle name="Output 3 3 2 3 11 2" xfId="9199"/>
    <cellStyle name="Output 3 3 2 3 11 2 2" xfId="33026"/>
    <cellStyle name="Output 3 3 2 3 11 2 3" xfId="44065"/>
    <cellStyle name="Output 3 3 2 3 11 2 4" xfId="21112"/>
    <cellStyle name="Output 3 3 2 3 11 3" xfId="27166"/>
    <cellStyle name="Output 3 3 2 3 11 4" xfId="38112"/>
    <cellStyle name="Output 3 3 2 3 11 5" xfId="15159"/>
    <cellStyle name="Output 3 3 2 3 12" xfId="3489"/>
    <cellStyle name="Output 3 3 2 3 12 2" xfId="9411"/>
    <cellStyle name="Output 3 3 2 3 12 2 2" xfId="33238"/>
    <cellStyle name="Output 3 3 2 3 12 2 3" xfId="44277"/>
    <cellStyle name="Output 3 3 2 3 12 2 4" xfId="21324"/>
    <cellStyle name="Output 3 3 2 3 12 3" xfId="27405"/>
    <cellStyle name="Output 3 3 2 3 12 4" xfId="38356"/>
    <cellStyle name="Output 3 3 2 3 12 5" xfId="15403"/>
    <cellStyle name="Output 3 3 2 3 13" xfId="3734"/>
    <cellStyle name="Output 3 3 2 3 13 2" xfId="9624"/>
    <cellStyle name="Output 3 3 2 3 13 2 2" xfId="33451"/>
    <cellStyle name="Output 3 3 2 3 13 2 3" xfId="44490"/>
    <cellStyle name="Output 3 3 2 3 13 2 4" xfId="21537"/>
    <cellStyle name="Output 3 3 2 3 13 3" xfId="27646"/>
    <cellStyle name="Output 3 3 2 3 13 4" xfId="38601"/>
    <cellStyle name="Output 3 3 2 3 13 5" xfId="15648"/>
    <cellStyle name="Output 3 3 2 3 14" xfId="3982"/>
    <cellStyle name="Output 3 3 2 3 14 2" xfId="9838"/>
    <cellStyle name="Output 3 3 2 3 14 2 2" xfId="33665"/>
    <cellStyle name="Output 3 3 2 3 14 2 3" xfId="44704"/>
    <cellStyle name="Output 3 3 2 3 14 2 4" xfId="21751"/>
    <cellStyle name="Output 3 3 2 3 14 3" xfId="27889"/>
    <cellStyle name="Output 3 3 2 3 14 4" xfId="38849"/>
    <cellStyle name="Output 3 3 2 3 14 5" xfId="15896"/>
    <cellStyle name="Output 3 3 2 3 15" xfId="4226"/>
    <cellStyle name="Output 3 3 2 3 15 2" xfId="10049"/>
    <cellStyle name="Output 3 3 2 3 15 2 2" xfId="33876"/>
    <cellStyle name="Output 3 3 2 3 15 2 3" xfId="44915"/>
    <cellStyle name="Output 3 3 2 3 15 2 4" xfId="21962"/>
    <cellStyle name="Output 3 3 2 3 15 3" xfId="28128"/>
    <cellStyle name="Output 3 3 2 3 15 4" xfId="39093"/>
    <cellStyle name="Output 3 3 2 3 15 5" xfId="16140"/>
    <cellStyle name="Output 3 3 2 3 16" xfId="4468"/>
    <cellStyle name="Output 3 3 2 3 16 2" xfId="10259"/>
    <cellStyle name="Output 3 3 2 3 16 2 2" xfId="34086"/>
    <cellStyle name="Output 3 3 2 3 16 2 3" xfId="45125"/>
    <cellStyle name="Output 3 3 2 3 16 2 4" xfId="22172"/>
    <cellStyle name="Output 3 3 2 3 16 3" xfId="28365"/>
    <cellStyle name="Output 3 3 2 3 16 4" xfId="39335"/>
    <cellStyle name="Output 3 3 2 3 16 5" xfId="16382"/>
    <cellStyle name="Output 3 3 2 3 17" xfId="4689"/>
    <cellStyle name="Output 3 3 2 3 17 2" xfId="10446"/>
    <cellStyle name="Output 3 3 2 3 17 2 2" xfId="34273"/>
    <cellStyle name="Output 3 3 2 3 17 2 3" xfId="45312"/>
    <cellStyle name="Output 3 3 2 3 17 2 4" xfId="22359"/>
    <cellStyle name="Output 3 3 2 3 17 3" xfId="28580"/>
    <cellStyle name="Output 3 3 2 3 17 4" xfId="39556"/>
    <cellStyle name="Output 3 3 2 3 17 5" xfId="16603"/>
    <cellStyle name="Output 3 3 2 3 18" xfId="4899"/>
    <cellStyle name="Output 3 3 2 3 18 2" xfId="10629"/>
    <cellStyle name="Output 3 3 2 3 18 2 2" xfId="34456"/>
    <cellStyle name="Output 3 3 2 3 18 2 3" xfId="45495"/>
    <cellStyle name="Output 3 3 2 3 18 2 4" xfId="22542"/>
    <cellStyle name="Output 3 3 2 3 18 3" xfId="28784"/>
    <cellStyle name="Output 3 3 2 3 18 4" xfId="39766"/>
    <cellStyle name="Output 3 3 2 3 18 5" xfId="16813"/>
    <cellStyle name="Output 3 3 2 3 19" xfId="5134"/>
    <cellStyle name="Output 3 3 2 3 19 2" xfId="10834"/>
    <cellStyle name="Output 3 3 2 3 19 2 2" xfId="34661"/>
    <cellStyle name="Output 3 3 2 3 19 2 3" xfId="45700"/>
    <cellStyle name="Output 3 3 2 3 19 2 4" xfId="22747"/>
    <cellStyle name="Output 3 3 2 3 19 3" xfId="29014"/>
    <cellStyle name="Output 3 3 2 3 19 4" xfId="40001"/>
    <cellStyle name="Output 3 3 2 3 19 5" xfId="17048"/>
    <cellStyle name="Output 3 3 2 3 2" xfId="1227"/>
    <cellStyle name="Output 3 3 2 3 2 2" xfId="7461"/>
    <cellStyle name="Output 3 3 2 3 2 2 2" xfId="31288"/>
    <cellStyle name="Output 3 3 2 3 2 2 3" xfId="42327"/>
    <cellStyle name="Output 3 3 2 3 2 2 4" xfId="19374"/>
    <cellStyle name="Output 3 3 2 3 2 3" xfId="25203"/>
    <cellStyle name="Output 3 3 2 3 2 4" xfId="24305"/>
    <cellStyle name="Output 3 3 2 3 2 5" xfId="13141"/>
    <cellStyle name="Output 3 3 2 3 20" xfId="5355"/>
    <cellStyle name="Output 3 3 2 3 20 2" xfId="11021"/>
    <cellStyle name="Output 3 3 2 3 20 2 2" xfId="34848"/>
    <cellStyle name="Output 3 3 2 3 20 2 3" xfId="45887"/>
    <cellStyle name="Output 3 3 2 3 20 2 4" xfId="22934"/>
    <cellStyle name="Output 3 3 2 3 20 3" xfId="29227"/>
    <cellStyle name="Output 3 3 2 3 20 4" xfId="40222"/>
    <cellStyle name="Output 3 3 2 3 20 5" xfId="17269"/>
    <cellStyle name="Output 3 3 2 3 21" xfId="5588"/>
    <cellStyle name="Output 3 3 2 3 21 2" xfId="11224"/>
    <cellStyle name="Output 3 3 2 3 21 2 2" xfId="35051"/>
    <cellStyle name="Output 3 3 2 3 21 2 3" xfId="46090"/>
    <cellStyle name="Output 3 3 2 3 21 2 4" xfId="23137"/>
    <cellStyle name="Output 3 3 2 3 21 3" xfId="29454"/>
    <cellStyle name="Output 3 3 2 3 21 4" xfId="40455"/>
    <cellStyle name="Output 3 3 2 3 21 5" xfId="17502"/>
    <cellStyle name="Output 3 3 2 3 22" xfId="5821"/>
    <cellStyle name="Output 3 3 2 3 22 2" xfId="11425"/>
    <cellStyle name="Output 3 3 2 3 22 2 2" xfId="35252"/>
    <cellStyle name="Output 3 3 2 3 22 2 3" xfId="46291"/>
    <cellStyle name="Output 3 3 2 3 22 2 4" xfId="23338"/>
    <cellStyle name="Output 3 3 2 3 22 3" xfId="29680"/>
    <cellStyle name="Output 3 3 2 3 22 4" xfId="40688"/>
    <cellStyle name="Output 3 3 2 3 22 5" xfId="17735"/>
    <cellStyle name="Output 3 3 2 3 23" xfId="6038"/>
    <cellStyle name="Output 3 3 2 3 23 2" xfId="11609"/>
    <cellStyle name="Output 3 3 2 3 23 2 2" xfId="35436"/>
    <cellStyle name="Output 3 3 2 3 23 2 3" xfId="46475"/>
    <cellStyle name="Output 3 3 2 3 23 2 4" xfId="23522"/>
    <cellStyle name="Output 3 3 2 3 23 3" xfId="29890"/>
    <cellStyle name="Output 3 3 2 3 23 4" xfId="40905"/>
    <cellStyle name="Output 3 3 2 3 23 5" xfId="17952"/>
    <cellStyle name="Output 3 3 2 3 24" xfId="6246"/>
    <cellStyle name="Output 3 3 2 3 24 2" xfId="11790"/>
    <cellStyle name="Output 3 3 2 3 24 2 2" xfId="35617"/>
    <cellStyle name="Output 3 3 2 3 24 2 3" xfId="46656"/>
    <cellStyle name="Output 3 3 2 3 24 2 4" xfId="23703"/>
    <cellStyle name="Output 3 3 2 3 24 3" xfId="30091"/>
    <cellStyle name="Output 3 3 2 3 24 4" xfId="41113"/>
    <cellStyle name="Output 3 3 2 3 24 5" xfId="18160"/>
    <cellStyle name="Output 3 3 2 3 25" xfId="6466"/>
    <cellStyle name="Output 3 3 2 3 25 2" xfId="11982"/>
    <cellStyle name="Output 3 3 2 3 25 2 2" xfId="35809"/>
    <cellStyle name="Output 3 3 2 3 25 2 3" xfId="46848"/>
    <cellStyle name="Output 3 3 2 3 25 2 4" xfId="23895"/>
    <cellStyle name="Output 3 3 2 3 25 3" xfId="30304"/>
    <cellStyle name="Output 3 3 2 3 25 4" xfId="41333"/>
    <cellStyle name="Output 3 3 2 3 25 5" xfId="18380"/>
    <cellStyle name="Output 3 3 2 3 26" xfId="6692"/>
    <cellStyle name="Output 3 3 2 3 26 2" xfId="12175"/>
    <cellStyle name="Output 3 3 2 3 26 2 2" xfId="36002"/>
    <cellStyle name="Output 3 3 2 3 26 2 3" xfId="47041"/>
    <cellStyle name="Output 3 3 2 3 26 2 4" xfId="24088"/>
    <cellStyle name="Output 3 3 2 3 26 3" xfId="30521"/>
    <cellStyle name="Output 3 3 2 3 26 4" xfId="41559"/>
    <cellStyle name="Output 3 3 2 3 26 5" xfId="18606"/>
    <cellStyle name="Output 3 3 2 3 27" xfId="803"/>
    <cellStyle name="Output 3 3 2 3 27 2" xfId="7110"/>
    <cellStyle name="Output 3 3 2 3 27 2 2" xfId="30937"/>
    <cellStyle name="Output 3 3 2 3 27 2 3" xfId="41976"/>
    <cellStyle name="Output 3 3 2 3 27 2 4" xfId="19023"/>
    <cellStyle name="Output 3 3 2 3 27 3" xfId="24794"/>
    <cellStyle name="Output 3 3 2 3 27 4" xfId="26281"/>
    <cellStyle name="Output 3 3 2 3 27 5" xfId="12717"/>
    <cellStyle name="Output 3 3 2 3 28" xfId="6893"/>
    <cellStyle name="Output 3 3 2 3 28 2" xfId="30720"/>
    <cellStyle name="Output 3 3 2 3 28 3" xfId="41759"/>
    <cellStyle name="Output 3 3 2 3 28 4" xfId="18806"/>
    <cellStyle name="Output 3 3 2 3 29" xfId="24574"/>
    <cellStyle name="Output 3 3 2 3 3" xfId="1440"/>
    <cellStyle name="Output 3 3 2 3 3 2" xfId="7646"/>
    <cellStyle name="Output 3 3 2 3 3 2 2" xfId="31473"/>
    <cellStyle name="Output 3 3 2 3 3 2 3" xfId="42512"/>
    <cellStyle name="Output 3 3 2 3 3 2 4" xfId="19559"/>
    <cellStyle name="Output 3 3 2 3 3 3" xfId="25409"/>
    <cellStyle name="Output 3 3 2 3 3 4" xfId="36307"/>
    <cellStyle name="Output 3 3 2 3 3 5" xfId="13354"/>
    <cellStyle name="Output 3 3 2 3 30" xfId="29215"/>
    <cellStyle name="Output 3 3 2 3 31" xfId="12497"/>
    <cellStyle name="Output 3 3 2 3 4" xfId="1672"/>
    <cellStyle name="Output 3 3 2 3 4 2" xfId="7844"/>
    <cellStyle name="Output 3 3 2 3 4 2 2" xfId="31671"/>
    <cellStyle name="Output 3 3 2 3 4 2 3" xfId="42710"/>
    <cellStyle name="Output 3 3 2 3 4 2 4" xfId="19757"/>
    <cellStyle name="Output 3 3 2 3 4 3" xfId="25633"/>
    <cellStyle name="Output 3 3 2 3 4 4" xfId="36539"/>
    <cellStyle name="Output 3 3 2 3 4 5" xfId="13586"/>
    <cellStyle name="Output 3 3 2 3 5" xfId="1883"/>
    <cellStyle name="Output 3 3 2 3 5 2" xfId="8028"/>
    <cellStyle name="Output 3 3 2 3 5 2 2" xfId="31855"/>
    <cellStyle name="Output 3 3 2 3 5 2 3" xfId="42894"/>
    <cellStyle name="Output 3 3 2 3 5 2 4" xfId="19941"/>
    <cellStyle name="Output 3 3 2 3 5 3" xfId="25837"/>
    <cellStyle name="Output 3 3 2 3 5 4" xfId="36750"/>
    <cellStyle name="Output 3 3 2 3 5 5" xfId="13797"/>
    <cellStyle name="Output 3 3 2 3 6" xfId="2114"/>
    <cellStyle name="Output 3 3 2 3 6 2" xfId="8229"/>
    <cellStyle name="Output 3 3 2 3 6 2 2" xfId="32056"/>
    <cellStyle name="Output 3 3 2 3 6 2 3" xfId="43095"/>
    <cellStyle name="Output 3 3 2 3 6 2 4" xfId="20142"/>
    <cellStyle name="Output 3 3 2 3 6 3" xfId="26062"/>
    <cellStyle name="Output 3 3 2 3 6 4" xfId="36981"/>
    <cellStyle name="Output 3 3 2 3 6 5" xfId="14028"/>
    <cellStyle name="Output 3 3 2 3 7" xfId="2339"/>
    <cellStyle name="Output 3 3 2 3 7 2" xfId="8420"/>
    <cellStyle name="Output 3 3 2 3 7 2 2" xfId="32247"/>
    <cellStyle name="Output 3 3 2 3 7 2 3" xfId="43286"/>
    <cellStyle name="Output 3 3 2 3 7 2 4" xfId="20333"/>
    <cellStyle name="Output 3 3 2 3 7 3" xfId="26279"/>
    <cellStyle name="Output 3 3 2 3 7 4" xfId="37206"/>
    <cellStyle name="Output 3 3 2 3 7 5" xfId="14253"/>
    <cellStyle name="Output 3 3 2 3 8" xfId="2553"/>
    <cellStyle name="Output 3 3 2 3 8 2" xfId="8606"/>
    <cellStyle name="Output 3 3 2 3 8 2 2" xfId="32433"/>
    <cellStyle name="Output 3 3 2 3 8 2 3" xfId="43472"/>
    <cellStyle name="Output 3 3 2 3 8 2 4" xfId="20519"/>
    <cellStyle name="Output 3 3 2 3 8 3" xfId="26488"/>
    <cellStyle name="Output 3 3 2 3 8 4" xfId="37420"/>
    <cellStyle name="Output 3 3 2 3 8 5" xfId="14467"/>
    <cellStyle name="Output 3 3 2 3 9" xfId="2771"/>
    <cellStyle name="Output 3 3 2 3 9 2" xfId="8790"/>
    <cellStyle name="Output 3 3 2 3 9 2 2" xfId="32617"/>
    <cellStyle name="Output 3 3 2 3 9 2 3" xfId="43656"/>
    <cellStyle name="Output 3 3 2 3 9 2 4" xfId="20703"/>
    <cellStyle name="Output 3 3 2 3 9 3" xfId="26700"/>
    <cellStyle name="Output 3 3 2 3 9 4" xfId="37638"/>
    <cellStyle name="Output 3 3 2 3 9 5" xfId="14685"/>
    <cellStyle name="Output 3 3 2 30" xfId="6736"/>
    <cellStyle name="Output 3 3 2 30 2" xfId="12211"/>
    <cellStyle name="Output 3 3 2 30 2 2" xfId="36038"/>
    <cellStyle name="Output 3 3 2 30 2 3" xfId="47077"/>
    <cellStyle name="Output 3 3 2 30 2 4" xfId="24124"/>
    <cellStyle name="Output 3 3 2 30 3" xfId="30564"/>
    <cellStyle name="Output 3 3 2 30 4" xfId="41603"/>
    <cellStyle name="Output 3 3 2 30 5" xfId="18650"/>
    <cellStyle name="Output 3 3 2 31" xfId="6781"/>
    <cellStyle name="Output 3 3 2 31 2" xfId="12251"/>
    <cellStyle name="Output 3 3 2 31 2 2" xfId="36078"/>
    <cellStyle name="Output 3 3 2 31 2 3" xfId="47117"/>
    <cellStyle name="Output 3 3 2 31 2 4" xfId="24164"/>
    <cellStyle name="Output 3 3 2 31 3" xfId="30608"/>
    <cellStyle name="Output 3 3 2 31 4" xfId="41648"/>
    <cellStyle name="Output 3 3 2 31 5" xfId="18695"/>
    <cellStyle name="Output 3 3 2 32" xfId="659"/>
    <cellStyle name="Output 3 3 2 32 2" xfId="6966"/>
    <cellStyle name="Output 3 3 2 32 2 2" xfId="30793"/>
    <cellStyle name="Output 3 3 2 32 2 3" xfId="41832"/>
    <cellStyle name="Output 3 3 2 32 2 4" xfId="18879"/>
    <cellStyle name="Output 3 3 2 32 3" xfId="24650"/>
    <cellStyle name="Output 3 3 2 32 4" xfId="28392"/>
    <cellStyle name="Output 3 3 2 32 5" xfId="12573"/>
    <cellStyle name="Output 3 3 2 33" xfId="24413"/>
    <cellStyle name="Output 3 3 2 34" xfId="25566"/>
    <cellStyle name="Output 3 3 2 35" xfId="12331"/>
    <cellStyle name="Output 3 3 2 4" xfId="457"/>
    <cellStyle name="Output 3 3 2 4 10" xfId="3119"/>
    <cellStyle name="Output 3 3 2 4 10 2" xfId="9092"/>
    <cellStyle name="Output 3 3 2 4 10 2 2" xfId="32919"/>
    <cellStyle name="Output 3 3 2 4 10 2 3" xfId="43958"/>
    <cellStyle name="Output 3 3 2 4 10 2 4" xfId="21005"/>
    <cellStyle name="Output 3 3 2 4 10 3" xfId="27043"/>
    <cellStyle name="Output 3 3 2 4 10 4" xfId="37986"/>
    <cellStyle name="Output 3 3 2 4 10 5" xfId="15033"/>
    <cellStyle name="Output 3 3 2 4 11" xfId="3363"/>
    <cellStyle name="Output 3 3 2 4 11 2" xfId="9304"/>
    <cellStyle name="Output 3 3 2 4 11 2 2" xfId="33131"/>
    <cellStyle name="Output 3 3 2 4 11 2 3" xfId="44170"/>
    <cellStyle name="Output 3 3 2 4 11 2 4" xfId="21217"/>
    <cellStyle name="Output 3 3 2 4 11 3" xfId="27284"/>
    <cellStyle name="Output 3 3 2 4 11 4" xfId="38230"/>
    <cellStyle name="Output 3 3 2 4 11 5" xfId="15277"/>
    <cellStyle name="Output 3 3 2 4 12" xfId="3608"/>
    <cellStyle name="Output 3 3 2 4 12 2" xfId="9517"/>
    <cellStyle name="Output 3 3 2 4 12 2 2" xfId="33344"/>
    <cellStyle name="Output 3 3 2 4 12 2 3" xfId="44383"/>
    <cellStyle name="Output 3 3 2 4 12 2 4" xfId="21430"/>
    <cellStyle name="Output 3 3 2 4 12 3" xfId="27524"/>
    <cellStyle name="Output 3 3 2 4 12 4" xfId="38475"/>
    <cellStyle name="Output 3 3 2 4 12 5" xfId="15522"/>
    <cellStyle name="Output 3 3 2 4 13" xfId="3856"/>
    <cellStyle name="Output 3 3 2 4 13 2" xfId="9731"/>
    <cellStyle name="Output 3 3 2 4 13 2 2" xfId="33558"/>
    <cellStyle name="Output 3 3 2 4 13 2 3" xfId="44597"/>
    <cellStyle name="Output 3 3 2 4 13 2 4" xfId="21644"/>
    <cellStyle name="Output 3 3 2 4 13 3" xfId="27768"/>
    <cellStyle name="Output 3 3 2 4 13 4" xfId="38723"/>
    <cellStyle name="Output 3 3 2 4 13 5" xfId="15770"/>
    <cellStyle name="Output 3 3 2 4 14" xfId="4100"/>
    <cellStyle name="Output 3 3 2 4 14 2" xfId="9942"/>
    <cellStyle name="Output 3 3 2 4 14 2 2" xfId="33769"/>
    <cellStyle name="Output 3 3 2 4 14 2 3" xfId="44808"/>
    <cellStyle name="Output 3 3 2 4 14 2 4" xfId="21855"/>
    <cellStyle name="Output 3 3 2 4 14 3" xfId="28007"/>
    <cellStyle name="Output 3 3 2 4 14 4" xfId="38967"/>
    <cellStyle name="Output 3 3 2 4 14 5" xfId="16014"/>
    <cellStyle name="Output 3 3 2 4 15" xfId="4342"/>
    <cellStyle name="Output 3 3 2 4 15 2" xfId="10152"/>
    <cellStyle name="Output 3 3 2 4 15 2 2" xfId="33979"/>
    <cellStyle name="Output 3 3 2 4 15 2 3" xfId="45018"/>
    <cellStyle name="Output 3 3 2 4 15 2 4" xfId="22065"/>
    <cellStyle name="Output 3 3 2 4 15 3" xfId="28244"/>
    <cellStyle name="Output 3 3 2 4 15 4" xfId="39209"/>
    <cellStyle name="Output 3 3 2 4 15 5" xfId="16256"/>
    <cellStyle name="Output 3 3 2 4 16" xfId="4563"/>
    <cellStyle name="Output 3 3 2 4 16 2" xfId="10339"/>
    <cellStyle name="Output 3 3 2 4 16 2 2" xfId="34166"/>
    <cellStyle name="Output 3 3 2 4 16 2 3" xfId="45205"/>
    <cellStyle name="Output 3 3 2 4 16 2 4" xfId="22252"/>
    <cellStyle name="Output 3 3 2 4 16 3" xfId="28459"/>
    <cellStyle name="Output 3 3 2 4 16 4" xfId="39430"/>
    <cellStyle name="Output 3 3 2 4 16 5" xfId="16477"/>
    <cellStyle name="Output 3 3 2 4 17" xfId="4773"/>
    <cellStyle name="Output 3 3 2 4 17 2" xfId="10522"/>
    <cellStyle name="Output 3 3 2 4 17 2 2" xfId="34349"/>
    <cellStyle name="Output 3 3 2 4 17 2 3" xfId="45388"/>
    <cellStyle name="Output 3 3 2 4 17 2 4" xfId="22435"/>
    <cellStyle name="Output 3 3 2 4 17 3" xfId="28663"/>
    <cellStyle name="Output 3 3 2 4 17 4" xfId="39640"/>
    <cellStyle name="Output 3 3 2 4 17 5" xfId="16687"/>
    <cellStyle name="Output 3 3 2 4 18" xfId="5008"/>
    <cellStyle name="Output 3 3 2 4 18 2" xfId="10727"/>
    <cellStyle name="Output 3 3 2 4 18 2 2" xfId="34554"/>
    <cellStyle name="Output 3 3 2 4 18 2 3" xfId="45593"/>
    <cellStyle name="Output 3 3 2 4 18 2 4" xfId="22640"/>
    <cellStyle name="Output 3 3 2 4 18 3" xfId="28892"/>
    <cellStyle name="Output 3 3 2 4 18 4" xfId="39875"/>
    <cellStyle name="Output 3 3 2 4 18 5" xfId="16922"/>
    <cellStyle name="Output 3 3 2 4 19" xfId="5229"/>
    <cellStyle name="Output 3 3 2 4 19 2" xfId="10914"/>
    <cellStyle name="Output 3 3 2 4 19 2 2" xfId="34741"/>
    <cellStyle name="Output 3 3 2 4 19 2 3" xfId="45780"/>
    <cellStyle name="Output 3 3 2 4 19 2 4" xfId="22827"/>
    <cellStyle name="Output 3 3 2 4 19 3" xfId="29106"/>
    <cellStyle name="Output 3 3 2 4 19 4" xfId="40096"/>
    <cellStyle name="Output 3 3 2 4 19 5" xfId="17143"/>
    <cellStyle name="Output 3 3 2 4 2" xfId="1101"/>
    <cellStyle name="Output 3 3 2 4 2 2" xfId="7354"/>
    <cellStyle name="Output 3 3 2 4 2 2 2" xfId="31181"/>
    <cellStyle name="Output 3 3 2 4 2 2 3" xfId="42220"/>
    <cellStyle name="Output 3 3 2 4 2 2 4" xfId="19267"/>
    <cellStyle name="Output 3 3 2 4 2 3" xfId="25082"/>
    <cellStyle name="Output 3 3 2 4 2 4" xfId="24268"/>
    <cellStyle name="Output 3 3 2 4 2 5" xfId="13015"/>
    <cellStyle name="Output 3 3 2 4 20" xfId="5462"/>
    <cellStyle name="Output 3 3 2 4 20 2" xfId="11117"/>
    <cellStyle name="Output 3 3 2 4 20 2 2" xfId="34944"/>
    <cellStyle name="Output 3 3 2 4 20 2 3" xfId="45983"/>
    <cellStyle name="Output 3 3 2 4 20 2 4" xfId="23030"/>
    <cellStyle name="Output 3 3 2 4 20 3" xfId="29333"/>
    <cellStyle name="Output 3 3 2 4 20 4" xfId="40329"/>
    <cellStyle name="Output 3 3 2 4 20 5" xfId="17376"/>
    <cellStyle name="Output 3 3 2 4 21" xfId="5695"/>
    <cellStyle name="Output 3 3 2 4 21 2" xfId="11318"/>
    <cellStyle name="Output 3 3 2 4 21 2 2" xfId="35145"/>
    <cellStyle name="Output 3 3 2 4 21 2 3" xfId="46184"/>
    <cellStyle name="Output 3 3 2 4 21 2 4" xfId="23231"/>
    <cellStyle name="Output 3 3 2 4 21 3" xfId="29559"/>
    <cellStyle name="Output 3 3 2 4 21 4" xfId="40562"/>
    <cellStyle name="Output 3 3 2 4 21 5" xfId="17609"/>
    <cellStyle name="Output 3 3 2 4 22" xfId="5912"/>
    <cellStyle name="Output 3 3 2 4 22 2" xfId="11502"/>
    <cellStyle name="Output 3 3 2 4 22 2 2" xfId="35329"/>
    <cellStyle name="Output 3 3 2 4 22 2 3" xfId="46368"/>
    <cellStyle name="Output 3 3 2 4 22 2 4" xfId="23415"/>
    <cellStyle name="Output 3 3 2 4 22 3" xfId="29770"/>
    <cellStyle name="Output 3 3 2 4 22 4" xfId="40779"/>
    <cellStyle name="Output 3 3 2 4 22 5" xfId="17826"/>
    <cellStyle name="Output 3 3 2 4 23" xfId="6120"/>
    <cellStyle name="Output 3 3 2 4 23 2" xfId="11683"/>
    <cellStyle name="Output 3 3 2 4 23 2 2" xfId="35510"/>
    <cellStyle name="Output 3 3 2 4 23 2 3" xfId="46549"/>
    <cellStyle name="Output 3 3 2 4 23 2 4" xfId="23596"/>
    <cellStyle name="Output 3 3 2 4 23 3" xfId="29971"/>
    <cellStyle name="Output 3 3 2 4 23 4" xfId="40987"/>
    <cellStyle name="Output 3 3 2 4 23 5" xfId="18034"/>
    <cellStyle name="Output 3 3 2 4 24" xfId="6340"/>
    <cellStyle name="Output 3 3 2 4 24 2" xfId="11875"/>
    <cellStyle name="Output 3 3 2 4 24 2 2" xfId="35702"/>
    <cellStyle name="Output 3 3 2 4 24 2 3" xfId="46741"/>
    <cellStyle name="Output 3 3 2 4 24 2 4" xfId="23788"/>
    <cellStyle name="Output 3 3 2 4 24 3" xfId="30184"/>
    <cellStyle name="Output 3 3 2 4 24 4" xfId="41207"/>
    <cellStyle name="Output 3 3 2 4 24 5" xfId="18254"/>
    <cellStyle name="Output 3 3 2 4 25" xfId="6574"/>
    <cellStyle name="Output 3 3 2 4 25 2" xfId="12076"/>
    <cellStyle name="Output 3 3 2 4 25 2 2" xfId="35903"/>
    <cellStyle name="Output 3 3 2 4 25 2 3" xfId="46942"/>
    <cellStyle name="Output 3 3 2 4 25 2 4" xfId="23989"/>
    <cellStyle name="Output 3 3 2 4 25 3" xfId="30409"/>
    <cellStyle name="Output 3 3 2 4 25 4" xfId="41441"/>
    <cellStyle name="Output 3 3 2 4 25 5" xfId="18488"/>
    <cellStyle name="Output 3 3 2 4 26" xfId="696"/>
    <cellStyle name="Output 3 3 2 4 26 2" xfId="7003"/>
    <cellStyle name="Output 3 3 2 4 26 2 2" xfId="30830"/>
    <cellStyle name="Output 3 3 2 4 26 2 3" xfId="41869"/>
    <cellStyle name="Output 3 3 2 4 26 2 4" xfId="18916"/>
    <cellStyle name="Output 3 3 2 4 26 3" xfId="24687"/>
    <cellStyle name="Output 3 3 2 4 26 4" xfId="28111"/>
    <cellStyle name="Output 3 3 2 4 26 5" xfId="12610"/>
    <cellStyle name="Output 3 3 2 4 27" xfId="24453"/>
    <cellStyle name="Output 3 3 2 4 28" xfId="30034"/>
    <cellStyle name="Output 3 3 2 4 29" xfId="12371"/>
    <cellStyle name="Output 3 3 2 4 3" xfId="1314"/>
    <cellStyle name="Output 3 3 2 4 3 2" xfId="7539"/>
    <cellStyle name="Output 3 3 2 4 3 2 2" xfId="31366"/>
    <cellStyle name="Output 3 3 2 4 3 2 3" xfId="42405"/>
    <cellStyle name="Output 3 3 2 4 3 2 4" xfId="19452"/>
    <cellStyle name="Output 3 3 2 4 3 3" xfId="25289"/>
    <cellStyle name="Output 3 3 2 4 3 4" xfId="36181"/>
    <cellStyle name="Output 3 3 2 4 3 5" xfId="13228"/>
    <cellStyle name="Output 3 3 2 4 4" xfId="1546"/>
    <cellStyle name="Output 3 3 2 4 4 2" xfId="7737"/>
    <cellStyle name="Output 3 3 2 4 4 2 2" xfId="31564"/>
    <cellStyle name="Output 3 3 2 4 4 2 3" xfId="42603"/>
    <cellStyle name="Output 3 3 2 4 4 2 4" xfId="19650"/>
    <cellStyle name="Output 3 3 2 4 4 3" xfId="25513"/>
    <cellStyle name="Output 3 3 2 4 4 4" xfId="36413"/>
    <cellStyle name="Output 3 3 2 4 4 5" xfId="13460"/>
    <cellStyle name="Output 3 3 2 4 5" xfId="1757"/>
    <cellStyle name="Output 3 3 2 4 5 2" xfId="7921"/>
    <cellStyle name="Output 3 3 2 4 5 2 2" xfId="31748"/>
    <cellStyle name="Output 3 3 2 4 5 2 3" xfId="42787"/>
    <cellStyle name="Output 3 3 2 4 5 2 4" xfId="19834"/>
    <cellStyle name="Output 3 3 2 4 5 3" xfId="25717"/>
    <cellStyle name="Output 3 3 2 4 5 4" xfId="36624"/>
    <cellStyle name="Output 3 3 2 4 5 5" xfId="13671"/>
    <cellStyle name="Output 3 3 2 4 6" xfId="1988"/>
    <cellStyle name="Output 3 3 2 4 6 2" xfId="8122"/>
    <cellStyle name="Output 3 3 2 4 6 2 2" xfId="31949"/>
    <cellStyle name="Output 3 3 2 4 6 2 3" xfId="42988"/>
    <cellStyle name="Output 3 3 2 4 6 2 4" xfId="20035"/>
    <cellStyle name="Output 3 3 2 4 6 3" xfId="25941"/>
    <cellStyle name="Output 3 3 2 4 6 4" xfId="36855"/>
    <cellStyle name="Output 3 3 2 4 6 5" xfId="13902"/>
    <cellStyle name="Output 3 3 2 4 7" xfId="2213"/>
    <cellStyle name="Output 3 3 2 4 7 2" xfId="8313"/>
    <cellStyle name="Output 3 3 2 4 7 2 2" xfId="32140"/>
    <cellStyle name="Output 3 3 2 4 7 2 3" xfId="43179"/>
    <cellStyle name="Output 3 3 2 4 7 2 4" xfId="20226"/>
    <cellStyle name="Output 3 3 2 4 7 3" xfId="26159"/>
    <cellStyle name="Output 3 3 2 4 7 4" xfId="37080"/>
    <cellStyle name="Output 3 3 2 4 7 5" xfId="14127"/>
    <cellStyle name="Output 3 3 2 4 8" xfId="2427"/>
    <cellStyle name="Output 3 3 2 4 8 2" xfId="8499"/>
    <cellStyle name="Output 3 3 2 4 8 2 2" xfId="32326"/>
    <cellStyle name="Output 3 3 2 4 8 2 3" xfId="43365"/>
    <cellStyle name="Output 3 3 2 4 8 2 4" xfId="20412"/>
    <cellStyle name="Output 3 3 2 4 8 3" xfId="26367"/>
    <cellStyle name="Output 3 3 2 4 8 4" xfId="37294"/>
    <cellStyle name="Output 3 3 2 4 8 5" xfId="14341"/>
    <cellStyle name="Output 3 3 2 4 9" xfId="2851"/>
    <cellStyle name="Output 3 3 2 4 9 2" xfId="8863"/>
    <cellStyle name="Output 3 3 2 4 9 2 2" xfId="32690"/>
    <cellStyle name="Output 3 3 2 4 9 2 3" xfId="43729"/>
    <cellStyle name="Output 3 3 2 4 9 2 4" xfId="20776"/>
    <cellStyle name="Output 3 3 2 4 9 3" xfId="26780"/>
    <cellStyle name="Output 3 3 2 4 9 4" xfId="37718"/>
    <cellStyle name="Output 3 3 2 4 9 5" xfId="14765"/>
    <cellStyle name="Output 3 3 2 5" xfId="1061"/>
    <cellStyle name="Output 3 3 2 5 2" xfId="7317"/>
    <cellStyle name="Output 3 3 2 5 2 2" xfId="31144"/>
    <cellStyle name="Output 3 3 2 5 2 3" xfId="42183"/>
    <cellStyle name="Output 3 3 2 5 2 4" xfId="19230"/>
    <cellStyle name="Output 3 3 2 5 3" xfId="25042"/>
    <cellStyle name="Output 3 3 2 5 4" xfId="25447"/>
    <cellStyle name="Output 3 3 2 5 5" xfId="12975"/>
    <cellStyle name="Output 3 3 2 6" xfId="1274"/>
    <cellStyle name="Output 3 3 2 6 2" xfId="7502"/>
    <cellStyle name="Output 3 3 2 6 2 2" xfId="31329"/>
    <cellStyle name="Output 3 3 2 6 2 3" xfId="42368"/>
    <cellStyle name="Output 3 3 2 6 2 4" xfId="19415"/>
    <cellStyle name="Output 3 3 2 6 3" xfId="25249"/>
    <cellStyle name="Output 3 3 2 6 4" xfId="36141"/>
    <cellStyle name="Output 3 3 2 6 5" xfId="13188"/>
    <cellStyle name="Output 3 3 2 7" xfId="1506"/>
    <cellStyle name="Output 3 3 2 7 2" xfId="7700"/>
    <cellStyle name="Output 3 3 2 7 2 2" xfId="31527"/>
    <cellStyle name="Output 3 3 2 7 2 3" xfId="42566"/>
    <cellStyle name="Output 3 3 2 7 2 4" xfId="19613"/>
    <cellStyle name="Output 3 3 2 7 3" xfId="25473"/>
    <cellStyle name="Output 3 3 2 7 4" xfId="36373"/>
    <cellStyle name="Output 3 3 2 7 5" xfId="13420"/>
    <cellStyle name="Output 3 3 2 8" xfId="1717"/>
    <cellStyle name="Output 3 3 2 8 2" xfId="7884"/>
    <cellStyle name="Output 3 3 2 8 2 2" xfId="31711"/>
    <cellStyle name="Output 3 3 2 8 2 3" xfId="42750"/>
    <cellStyle name="Output 3 3 2 8 2 4" xfId="19797"/>
    <cellStyle name="Output 3 3 2 8 3" xfId="25677"/>
    <cellStyle name="Output 3 3 2 8 4" xfId="36584"/>
    <cellStyle name="Output 3 3 2 8 5" xfId="13631"/>
    <cellStyle name="Output 3 3 2 9" xfId="1948"/>
    <cellStyle name="Output 3 3 2 9 2" xfId="8085"/>
    <cellStyle name="Output 3 3 2 9 2 2" xfId="31912"/>
    <cellStyle name="Output 3 3 2 9 2 3" xfId="42951"/>
    <cellStyle name="Output 3 3 2 9 2 4" xfId="19998"/>
    <cellStyle name="Output 3 3 2 9 3" xfId="25901"/>
    <cellStyle name="Output 3 3 2 9 4" xfId="36815"/>
    <cellStyle name="Output 3 3 2 9 5" xfId="13862"/>
    <cellStyle name="Output 3 3 20" xfId="6501"/>
    <cellStyle name="Output 3 3 20 2" xfId="12012"/>
    <cellStyle name="Output 3 3 20 2 2" xfId="35839"/>
    <cellStyle name="Output 3 3 20 2 3" xfId="46878"/>
    <cellStyle name="Output 3 3 20 2 4" xfId="23925"/>
    <cellStyle name="Output 3 3 20 3" xfId="30338"/>
    <cellStyle name="Output 3 3 20 4" xfId="41368"/>
    <cellStyle name="Output 3 3 20 5" xfId="18415"/>
    <cellStyle name="Output 3 3 21" xfId="4498"/>
    <cellStyle name="Output 3 3 21 2" xfId="10286"/>
    <cellStyle name="Output 3 3 21 2 2" xfId="34113"/>
    <cellStyle name="Output 3 3 21 2 3" xfId="45152"/>
    <cellStyle name="Output 3 3 21 2 4" xfId="22199"/>
    <cellStyle name="Output 3 3 21 3" xfId="28395"/>
    <cellStyle name="Output 3 3 21 4" xfId="39365"/>
    <cellStyle name="Output 3 3 21 5" xfId="16412"/>
    <cellStyle name="Output 3 3 22" xfId="623"/>
    <cellStyle name="Output 3 3 22 2" xfId="6930"/>
    <cellStyle name="Output 3 3 22 2 2" xfId="30757"/>
    <cellStyle name="Output 3 3 22 2 3" xfId="41796"/>
    <cellStyle name="Output 3 3 22 2 4" xfId="18843"/>
    <cellStyle name="Output 3 3 22 3" xfId="24614"/>
    <cellStyle name="Output 3 3 22 4" xfId="24518"/>
    <cellStyle name="Output 3 3 22 5" xfId="12537"/>
    <cellStyle name="Output 3 3 23" xfId="24371"/>
    <cellStyle name="Output 3 3 24" xfId="28531"/>
    <cellStyle name="Output 3 3 25" xfId="12290"/>
    <cellStyle name="Output 3 3 3" xfId="516"/>
    <cellStyle name="Output 3 3 3 10" xfId="2910"/>
    <cellStyle name="Output 3 3 3 10 2" xfId="8917"/>
    <cellStyle name="Output 3 3 3 10 2 2" xfId="32744"/>
    <cellStyle name="Output 3 3 3 10 2 3" xfId="43783"/>
    <cellStyle name="Output 3 3 3 10 2 4" xfId="20830"/>
    <cellStyle name="Output 3 3 3 10 3" xfId="26837"/>
    <cellStyle name="Output 3 3 3 10 4" xfId="37777"/>
    <cellStyle name="Output 3 3 3 10 5" xfId="14824"/>
    <cellStyle name="Output 3 3 3 11" xfId="3178"/>
    <cellStyle name="Output 3 3 3 11 2" xfId="9146"/>
    <cellStyle name="Output 3 3 3 11 2 2" xfId="32973"/>
    <cellStyle name="Output 3 3 3 11 2 3" xfId="44012"/>
    <cellStyle name="Output 3 3 3 11 2 4" xfId="21059"/>
    <cellStyle name="Output 3 3 3 11 3" xfId="27101"/>
    <cellStyle name="Output 3 3 3 11 4" xfId="38045"/>
    <cellStyle name="Output 3 3 3 11 5" xfId="15092"/>
    <cellStyle name="Output 3 3 3 12" xfId="3422"/>
    <cellStyle name="Output 3 3 3 12 2" xfId="9358"/>
    <cellStyle name="Output 3 3 3 12 2 2" xfId="33185"/>
    <cellStyle name="Output 3 3 3 12 2 3" xfId="44224"/>
    <cellStyle name="Output 3 3 3 12 2 4" xfId="21271"/>
    <cellStyle name="Output 3 3 3 12 3" xfId="27341"/>
    <cellStyle name="Output 3 3 3 12 4" xfId="38289"/>
    <cellStyle name="Output 3 3 3 12 5" xfId="15336"/>
    <cellStyle name="Output 3 3 3 13" xfId="3667"/>
    <cellStyle name="Output 3 3 3 13 2" xfId="9571"/>
    <cellStyle name="Output 3 3 3 13 2 2" xfId="33398"/>
    <cellStyle name="Output 3 3 3 13 2 3" xfId="44437"/>
    <cellStyle name="Output 3 3 3 13 2 4" xfId="21484"/>
    <cellStyle name="Output 3 3 3 13 3" xfId="27581"/>
    <cellStyle name="Output 3 3 3 13 4" xfId="38534"/>
    <cellStyle name="Output 3 3 3 13 5" xfId="15581"/>
    <cellStyle name="Output 3 3 3 14" xfId="3915"/>
    <cellStyle name="Output 3 3 3 14 2" xfId="9785"/>
    <cellStyle name="Output 3 3 3 14 2 2" xfId="33612"/>
    <cellStyle name="Output 3 3 3 14 2 3" xfId="44651"/>
    <cellStyle name="Output 3 3 3 14 2 4" xfId="21698"/>
    <cellStyle name="Output 3 3 3 14 3" xfId="27825"/>
    <cellStyle name="Output 3 3 3 14 4" xfId="38782"/>
    <cellStyle name="Output 3 3 3 14 5" xfId="15829"/>
    <cellStyle name="Output 3 3 3 15" xfId="4159"/>
    <cellStyle name="Output 3 3 3 15 2" xfId="9996"/>
    <cellStyle name="Output 3 3 3 15 2 2" xfId="33823"/>
    <cellStyle name="Output 3 3 3 15 2 3" xfId="44862"/>
    <cellStyle name="Output 3 3 3 15 2 4" xfId="21909"/>
    <cellStyle name="Output 3 3 3 15 3" xfId="28064"/>
    <cellStyle name="Output 3 3 3 15 4" xfId="39026"/>
    <cellStyle name="Output 3 3 3 15 5" xfId="16073"/>
    <cellStyle name="Output 3 3 3 16" xfId="4401"/>
    <cellStyle name="Output 3 3 3 16 2" xfId="10206"/>
    <cellStyle name="Output 3 3 3 16 2 2" xfId="34033"/>
    <cellStyle name="Output 3 3 3 16 2 3" xfId="45072"/>
    <cellStyle name="Output 3 3 3 16 2 4" xfId="22119"/>
    <cellStyle name="Output 3 3 3 16 3" xfId="28301"/>
    <cellStyle name="Output 3 3 3 16 4" xfId="39268"/>
    <cellStyle name="Output 3 3 3 16 5" xfId="16315"/>
    <cellStyle name="Output 3 3 3 17" xfId="4622"/>
    <cellStyle name="Output 3 3 3 17 2" xfId="10393"/>
    <cellStyle name="Output 3 3 3 17 2 2" xfId="34220"/>
    <cellStyle name="Output 3 3 3 17 2 3" xfId="45259"/>
    <cellStyle name="Output 3 3 3 17 2 4" xfId="22306"/>
    <cellStyle name="Output 3 3 3 17 3" xfId="28516"/>
    <cellStyle name="Output 3 3 3 17 4" xfId="39489"/>
    <cellStyle name="Output 3 3 3 17 5" xfId="16536"/>
    <cellStyle name="Output 3 3 3 18" xfId="4832"/>
    <cellStyle name="Output 3 3 3 18 2" xfId="10576"/>
    <cellStyle name="Output 3 3 3 18 2 2" xfId="34403"/>
    <cellStyle name="Output 3 3 3 18 2 3" xfId="45442"/>
    <cellStyle name="Output 3 3 3 18 2 4" xfId="22489"/>
    <cellStyle name="Output 3 3 3 18 3" xfId="28720"/>
    <cellStyle name="Output 3 3 3 18 4" xfId="39699"/>
    <cellStyle name="Output 3 3 3 18 5" xfId="16746"/>
    <cellStyle name="Output 3 3 3 19" xfId="5067"/>
    <cellStyle name="Output 3 3 3 19 2" xfId="10781"/>
    <cellStyle name="Output 3 3 3 19 2 2" xfId="34608"/>
    <cellStyle name="Output 3 3 3 19 2 3" xfId="45647"/>
    <cellStyle name="Output 3 3 3 19 2 4" xfId="22694"/>
    <cellStyle name="Output 3 3 3 19 3" xfId="28949"/>
    <cellStyle name="Output 3 3 3 19 4" xfId="39934"/>
    <cellStyle name="Output 3 3 3 19 5" xfId="16981"/>
    <cellStyle name="Output 3 3 3 2" xfId="1160"/>
    <cellStyle name="Output 3 3 3 2 2" xfId="7408"/>
    <cellStyle name="Output 3 3 3 2 2 2" xfId="31235"/>
    <cellStyle name="Output 3 3 3 2 2 3" xfId="42274"/>
    <cellStyle name="Output 3 3 3 2 2 4" xfId="19321"/>
    <cellStyle name="Output 3 3 3 2 3" xfId="25139"/>
    <cellStyle name="Output 3 3 3 2 4" xfId="24218"/>
    <cellStyle name="Output 3 3 3 2 5" xfId="13074"/>
    <cellStyle name="Output 3 3 3 20" xfId="5288"/>
    <cellStyle name="Output 3 3 3 20 2" xfId="10968"/>
    <cellStyle name="Output 3 3 3 20 2 2" xfId="34795"/>
    <cellStyle name="Output 3 3 3 20 2 3" xfId="45834"/>
    <cellStyle name="Output 3 3 3 20 2 4" xfId="22881"/>
    <cellStyle name="Output 3 3 3 20 3" xfId="29163"/>
    <cellStyle name="Output 3 3 3 20 4" xfId="40155"/>
    <cellStyle name="Output 3 3 3 20 5" xfId="17202"/>
    <cellStyle name="Output 3 3 3 21" xfId="5521"/>
    <cellStyle name="Output 3 3 3 21 2" xfId="11171"/>
    <cellStyle name="Output 3 3 3 21 2 2" xfId="34998"/>
    <cellStyle name="Output 3 3 3 21 2 3" xfId="46037"/>
    <cellStyle name="Output 3 3 3 21 2 4" xfId="23084"/>
    <cellStyle name="Output 3 3 3 21 3" xfId="29390"/>
    <cellStyle name="Output 3 3 3 21 4" xfId="40388"/>
    <cellStyle name="Output 3 3 3 21 5" xfId="17435"/>
    <cellStyle name="Output 3 3 3 22" xfId="5754"/>
    <cellStyle name="Output 3 3 3 22 2" xfId="11372"/>
    <cellStyle name="Output 3 3 3 22 2 2" xfId="35199"/>
    <cellStyle name="Output 3 3 3 22 2 3" xfId="46238"/>
    <cellStyle name="Output 3 3 3 22 2 4" xfId="23285"/>
    <cellStyle name="Output 3 3 3 22 3" xfId="29616"/>
    <cellStyle name="Output 3 3 3 22 4" xfId="40621"/>
    <cellStyle name="Output 3 3 3 22 5" xfId="17668"/>
    <cellStyle name="Output 3 3 3 23" xfId="5971"/>
    <cellStyle name="Output 3 3 3 23 2" xfId="11556"/>
    <cellStyle name="Output 3 3 3 23 2 2" xfId="35383"/>
    <cellStyle name="Output 3 3 3 23 2 3" xfId="46422"/>
    <cellStyle name="Output 3 3 3 23 2 4" xfId="23469"/>
    <cellStyle name="Output 3 3 3 23 3" xfId="29827"/>
    <cellStyle name="Output 3 3 3 23 4" xfId="40838"/>
    <cellStyle name="Output 3 3 3 23 5" xfId="17885"/>
    <cellStyle name="Output 3 3 3 24" xfId="6179"/>
    <cellStyle name="Output 3 3 3 24 2" xfId="11737"/>
    <cellStyle name="Output 3 3 3 24 2 2" xfId="35564"/>
    <cellStyle name="Output 3 3 3 24 2 3" xfId="46603"/>
    <cellStyle name="Output 3 3 3 24 2 4" xfId="23650"/>
    <cellStyle name="Output 3 3 3 24 3" xfId="30028"/>
    <cellStyle name="Output 3 3 3 24 4" xfId="41046"/>
    <cellStyle name="Output 3 3 3 24 5" xfId="18093"/>
    <cellStyle name="Output 3 3 3 25" xfId="6399"/>
    <cellStyle name="Output 3 3 3 25 2" xfId="11929"/>
    <cellStyle name="Output 3 3 3 25 2 2" xfId="35756"/>
    <cellStyle name="Output 3 3 3 25 2 3" xfId="46795"/>
    <cellStyle name="Output 3 3 3 25 2 4" xfId="23842"/>
    <cellStyle name="Output 3 3 3 25 3" xfId="30241"/>
    <cellStyle name="Output 3 3 3 25 4" xfId="41266"/>
    <cellStyle name="Output 3 3 3 25 5" xfId="18313"/>
    <cellStyle name="Output 3 3 3 26" xfId="6625"/>
    <cellStyle name="Output 3 3 3 26 2" xfId="12122"/>
    <cellStyle name="Output 3 3 3 26 2 2" xfId="35949"/>
    <cellStyle name="Output 3 3 3 26 2 3" xfId="46988"/>
    <cellStyle name="Output 3 3 3 26 2 4" xfId="24035"/>
    <cellStyle name="Output 3 3 3 26 3" xfId="30458"/>
    <cellStyle name="Output 3 3 3 26 4" xfId="41492"/>
    <cellStyle name="Output 3 3 3 26 5" xfId="18539"/>
    <cellStyle name="Output 3 3 3 27" xfId="750"/>
    <cellStyle name="Output 3 3 3 27 2" xfId="7057"/>
    <cellStyle name="Output 3 3 3 27 2 2" xfId="30884"/>
    <cellStyle name="Output 3 3 3 27 2 3" xfId="41923"/>
    <cellStyle name="Output 3 3 3 27 2 4" xfId="18970"/>
    <cellStyle name="Output 3 3 3 27 3" xfId="24741"/>
    <cellStyle name="Output 3 3 3 27 4" xfId="27800"/>
    <cellStyle name="Output 3 3 3 27 5" xfId="12664"/>
    <cellStyle name="Output 3 3 3 28" xfId="6840"/>
    <cellStyle name="Output 3 3 3 28 2" xfId="30667"/>
    <cellStyle name="Output 3 3 3 28 3" xfId="41706"/>
    <cellStyle name="Output 3 3 3 28 4" xfId="18753"/>
    <cellStyle name="Output 3 3 3 29" xfId="24510"/>
    <cellStyle name="Output 3 3 3 3" xfId="1373"/>
    <cellStyle name="Output 3 3 3 3 2" xfId="7593"/>
    <cellStyle name="Output 3 3 3 3 2 2" xfId="31420"/>
    <cellStyle name="Output 3 3 3 3 2 3" xfId="42459"/>
    <cellStyle name="Output 3 3 3 3 2 4" xfId="19506"/>
    <cellStyle name="Output 3 3 3 3 3" xfId="25346"/>
    <cellStyle name="Output 3 3 3 3 4" xfId="36240"/>
    <cellStyle name="Output 3 3 3 3 5" xfId="13287"/>
    <cellStyle name="Output 3 3 3 30" xfId="26839"/>
    <cellStyle name="Output 3 3 3 31" xfId="12430"/>
    <cellStyle name="Output 3 3 3 4" xfId="1605"/>
    <cellStyle name="Output 3 3 3 4 2" xfId="7791"/>
    <cellStyle name="Output 3 3 3 4 2 2" xfId="31618"/>
    <cellStyle name="Output 3 3 3 4 2 3" xfId="42657"/>
    <cellStyle name="Output 3 3 3 4 2 4" xfId="19704"/>
    <cellStyle name="Output 3 3 3 4 3" xfId="25570"/>
    <cellStyle name="Output 3 3 3 4 4" xfId="36472"/>
    <cellStyle name="Output 3 3 3 4 5" xfId="13519"/>
    <cellStyle name="Output 3 3 3 5" xfId="1816"/>
    <cellStyle name="Output 3 3 3 5 2" xfId="7975"/>
    <cellStyle name="Output 3 3 3 5 2 2" xfId="31802"/>
    <cellStyle name="Output 3 3 3 5 2 3" xfId="42841"/>
    <cellStyle name="Output 3 3 3 5 2 4" xfId="19888"/>
    <cellStyle name="Output 3 3 3 5 3" xfId="25774"/>
    <cellStyle name="Output 3 3 3 5 4" xfId="36683"/>
    <cellStyle name="Output 3 3 3 5 5" xfId="13730"/>
    <cellStyle name="Output 3 3 3 6" xfId="2047"/>
    <cellStyle name="Output 3 3 3 6 2" xfId="8176"/>
    <cellStyle name="Output 3 3 3 6 2 2" xfId="32003"/>
    <cellStyle name="Output 3 3 3 6 2 3" xfId="43042"/>
    <cellStyle name="Output 3 3 3 6 2 4" xfId="20089"/>
    <cellStyle name="Output 3 3 3 6 3" xfId="25999"/>
    <cellStyle name="Output 3 3 3 6 4" xfId="36914"/>
    <cellStyle name="Output 3 3 3 6 5" xfId="13961"/>
    <cellStyle name="Output 3 3 3 7" xfId="2272"/>
    <cellStyle name="Output 3 3 3 7 2" xfId="8367"/>
    <cellStyle name="Output 3 3 3 7 2 2" xfId="32194"/>
    <cellStyle name="Output 3 3 3 7 2 3" xfId="43233"/>
    <cellStyle name="Output 3 3 3 7 2 4" xfId="20280"/>
    <cellStyle name="Output 3 3 3 7 3" xfId="26216"/>
    <cellStyle name="Output 3 3 3 7 4" xfId="37139"/>
    <cellStyle name="Output 3 3 3 7 5" xfId="14186"/>
    <cellStyle name="Output 3 3 3 8" xfId="2486"/>
    <cellStyle name="Output 3 3 3 8 2" xfId="8553"/>
    <cellStyle name="Output 3 3 3 8 2 2" xfId="32380"/>
    <cellStyle name="Output 3 3 3 8 2 3" xfId="43419"/>
    <cellStyle name="Output 3 3 3 8 2 4" xfId="20466"/>
    <cellStyle name="Output 3 3 3 8 3" xfId="26425"/>
    <cellStyle name="Output 3 3 3 8 4" xfId="37353"/>
    <cellStyle name="Output 3 3 3 8 5" xfId="14400"/>
    <cellStyle name="Output 3 3 3 9" xfId="2704"/>
    <cellStyle name="Output 3 3 3 9 2" xfId="8737"/>
    <cellStyle name="Output 3 3 3 9 2 2" xfId="32564"/>
    <cellStyle name="Output 3 3 3 9 2 3" xfId="43603"/>
    <cellStyle name="Output 3 3 3 9 2 4" xfId="20650"/>
    <cellStyle name="Output 3 3 3 9 3" xfId="26637"/>
    <cellStyle name="Output 3 3 3 9 4" xfId="37571"/>
    <cellStyle name="Output 3 3 3 9 5" xfId="14618"/>
    <cellStyle name="Output 3 3 4" xfId="985"/>
    <cellStyle name="Output 3 3 4 2" xfId="7263"/>
    <cellStyle name="Output 3 3 4 2 2" xfId="31090"/>
    <cellStyle name="Output 3 3 4 2 3" xfId="42129"/>
    <cellStyle name="Output 3 3 4 2 4" xfId="19176"/>
    <cellStyle name="Output 3 3 4 3" xfId="24970"/>
    <cellStyle name="Output 3 3 4 4" xfId="25220"/>
    <cellStyle name="Output 3 3 4 5" xfId="12899"/>
    <cellStyle name="Output 3 3 5" xfId="861"/>
    <cellStyle name="Output 3 3 5 2" xfId="7162"/>
    <cellStyle name="Output 3 3 5 2 2" xfId="30989"/>
    <cellStyle name="Output 3 3 5 2 3" xfId="42028"/>
    <cellStyle name="Output 3 3 5 2 4" xfId="19075"/>
    <cellStyle name="Output 3 3 5 3" xfId="24851"/>
    <cellStyle name="Output 3 3 5 4" xfId="26859"/>
    <cellStyle name="Output 3 3 5 5" xfId="12775"/>
    <cellStyle name="Output 3 3 6" xfId="932"/>
    <cellStyle name="Output 3 3 6 2" xfId="7222"/>
    <cellStyle name="Output 3 3 6 2 2" xfId="31049"/>
    <cellStyle name="Output 3 3 6 2 3" xfId="42088"/>
    <cellStyle name="Output 3 3 6 2 4" xfId="19135"/>
    <cellStyle name="Output 3 3 6 3" xfId="24920"/>
    <cellStyle name="Output 3 3 6 4" xfId="25781"/>
    <cellStyle name="Output 3 3 6 5" xfId="12846"/>
    <cellStyle name="Output 3 3 7" xfId="919"/>
    <cellStyle name="Output 3 3 7 2" xfId="7212"/>
    <cellStyle name="Output 3 3 7 2 2" xfId="31039"/>
    <cellStyle name="Output 3 3 7 2 3" xfId="42078"/>
    <cellStyle name="Output 3 3 7 2 4" xfId="19125"/>
    <cellStyle name="Output 3 3 7 3" xfId="24907"/>
    <cellStyle name="Output 3 3 7 4" xfId="28056"/>
    <cellStyle name="Output 3 3 7 5" xfId="12833"/>
    <cellStyle name="Output 3 3 8" xfId="1491"/>
    <cellStyle name="Output 3 3 8 2" xfId="7687"/>
    <cellStyle name="Output 3 3 8 2 2" xfId="31514"/>
    <cellStyle name="Output 3 3 8 2 3" xfId="42553"/>
    <cellStyle name="Output 3 3 8 2 4" xfId="19600"/>
    <cellStyle name="Output 3 3 8 3" xfId="25459"/>
    <cellStyle name="Output 3 3 8 4" xfId="36358"/>
    <cellStyle name="Output 3 3 8 5" xfId="13405"/>
    <cellStyle name="Output 3 3 9" xfId="3037"/>
    <cellStyle name="Output 3 3 9 2" xfId="9019"/>
    <cellStyle name="Output 3 3 9 2 2" xfId="32846"/>
    <cellStyle name="Output 3 3 9 2 3" xfId="43885"/>
    <cellStyle name="Output 3 3 9 2 4" xfId="20932"/>
    <cellStyle name="Output 3 3 9 3" xfId="26961"/>
    <cellStyle name="Output 3 3 9 4" xfId="37904"/>
    <cellStyle name="Output 3 3 9 5" xfId="14951"/>
    <cellStyle name="Output 3 30" xfId="12281"/>
    <cellStyle name="Output 3 4" xfId="385"/>
    <cellStyle name="Output 3 4 10" xfId="3291"/>
    <cellStyle name="Output 3 4 10 2" xfId="9238"/>
    <cellStyle name="Output 3 4 10 2 2" xfId="33065"/>
    <cellStyle name="Output 3 4 10 2 3" xfId="44104"/>
    <cellStyle name="Output 3 4 10 2 4" xfId="21151"/>
    <cellStyle name="Output 3 4 10 3" xfId="27212"/>
    <cellStyle name="Output 3 4 10 4" xfId="38158"/>
    <cellStyle name="Output 3 4 10 5" xfId="15205"/>
    <cellStyle name="Output 3 4 11" xfId="3538"/>
    <cellStyle name="Output 3 4 11 2" xfId="9453"/>
    <cellStyle name="Output 3 4 11 2 2" xfId="33280"/>
    <cellStyle name="Output 3 4 11 2 3" xfId="44319"/>
    <cellStyle name="Output 3 4 11 2 4" xfId="21366"/>
    <cellStyle name="Output 3 4 11 3" xfId="27454"/>
    <cellStyle name="Output 3 4 11 4" xfId="38405"/>
    <cellStyle name="Output 3 4 11 5" xfId="15452"/>
    <cellStyle name="Output 3 4 12" xfId="3785"/>
    <cellStyle name="Output 3 4 12 2" xfId="9667"/>
    <cellStyle name="Output 3 4 12 2 2" xfId="33494"/>
    <cellStyle name="Output 3 4 12 2 3" xfId="44533"/>
    <cellStyle name="Output 3 4 12 2 4" xfId="21580"/>
    <cellStyle name="Output 3 4 12 3" xfId="27697"/>
    <cellStyle name="Output 3 4 12 4" xfId="38652"/>
    <cellStyle name="Output 3 4 12 5" xfId="15699"/>
    <cellStyle name="Output 3 4 13" xfId="4029"/>
    <cellStyle name="Output 3 4 13 2" xfId="9878"/>
    <cellStyle name="Output 3 4 13 2 2" xfId="33705"/>
    <cellStyle name="Output 3 4 13 2 3" xfId="44744"/>
    <cellStyle name="Output 3 4 13 2 4" xfId="21791"/>
    <cellStyle name="Output 3 4 13 3" xfId="27936"/>
    <cellStyle name="Output 3 4 13 4" xfId="38896"/>
    <cellStyle name="Output 3 4 13 5" xfId="15943"/>
    <cellStyle name="Output 3 4 14" xfId="4272"/>
    <cellStyle name="Output 3 4 14 2" xfId="10088"/>
    <cellStyle name="Output 3 4 14 2 2" xfId="33915"/>
    <cellStyle name="Output 3 4 14 2 3" xfId="44954"/>
    <cellStyle name="Output 3 4 14 2 4" xfId="22001"/>
    <cellStyle name="Output 3 4 14 3" xfId="28174"/>
    <cellStyle name="Output 3 4 14 4" xfId="39139"/>
    <cellStyle name="Output 3 4 14 5" xfId="16186"/>
    <cellStyle name="Output 3 4 15" xfId="910"/>
    <cellStyle name="Output 3 4 15 2" xfId="7205"/>
    <cellStyle name="Output 3 4 15 2 2" xfId="31032"/>
    <cellStyle name="Output 3 4 15 2 3" xfId="42071"/>
    <cellStyle name="Output 3 4 15 2 4" xfId="19118"/>
    <cellStyle name="Output 3 4 15 3" xfId="24899"/>
    <cellStyle name="Output 3 4 15 4" xfId="29819"/>
    <cellStyle name="Output 3 4 15 5" xfId="12824"/>
    <cellStyle name="Output 3 4 16" xfId="4937"/>
    <cellStyle name="Output 3 4 16 2" xfId="10662"/>
    <cellStyle name="Output 3 4 16 2 2" xfId="34489"/>
    <cellStyle name="Output 3 4 16 2 3" xfId="45528"/>
    <cellStyle name="Output 3 4 16 2 4" xfId="22575"/>
    <cellStyle name="Output 3 4 16 3" xfId="28822"/>
    <cellStyle name="Output 3 4 16 4" xfId="39804"/>
    <cellStyle name="Output 3 4 16 5" xfId="16851"/>
    <cellStyle name="Output 3 4 17" xfId="5390"/>
    <cellStyle name="Output 3 4 17 2" xfId="11052"/>
    <cellStyle name="Output 3 4 17 2 2" xfId="34879"/>
    <cellStyle name="Output 3 4 17 2 3" xfId="45918"/>
    <cellStyle name="Output 3 4 17 2 4" xfId="22965"/>
    <cellStyle name="Output 3 4 17 3" xfId="29262"/>
    <cellStyle name="Output 3 4 17 4" xfId="40257"/>
    <cellStyle name="Output 3 4 17 5" xfId="17304"/>
    <cellStyle name="Output 3 4 18" xfId="5629"/>
    <cellStyle name="Output 3 4 18 2" xfId="11258"/>
    <cellStyle name="Output 3 4 18 2 2" xfId="35085"/>
    <cellStyle name="Output 3 4 18 2 3" xfId="46124"/>
    <cellStyle name="Output 3 4 18 2 4" xfId="23171"/>
    <cellStyle name="Output 3 4 18 3" xfId="29494"/>
    <cellStyle name="Output 3 4 18 4" xfId="40496"/>
    <cellStyle name="Output 3 4 18 5" xfId="17543"/>
    <cellStyle name="Output 3 4 19" xfId="3311"/>
    <cellStyle name="Output 3 4 19 2" xfId="9256"/>
    <cellStyle name="Output 3 4 19 2 2" xfId="33083"/>
    <cellStyle name="Output 3 4 19 2 3" xfId="44122"/>
    <cellStyle name="Output 3 4 19 2 4" xfId="21169"/>
    <cellStyle name="Output 3 4 19 3" xfId="27232"/>
    <cellStyle name="Output 3 4 19 4" xfId="38178"/>
    <cellStyle name="Output 3 4 19 5" xfId="15225"/>
    <cellStyle name="Output 3 4 2" xfId="427"/>
    <cellStyle name="Output 3 4 2 10" xfId="2183"/>
    <cellStyle name="Output 3 4 2 10 2" xfId="8285"/>
    <cellStyle name="Output 3 4 2 10 2 2" xfId="32112"/>
    <cellStyle name="Output 3 4 2 10 2 3" xfId="43151"/>
    <cellStyle name="Output 3 4 2 10 2 4" xfId="20198"/>
    <cellStyle name="Output 3 4 2 10 3" xfId="26129"/>
    <cellStyle name="Output 3 4 2 10 4" xfId="37050"/>
    <cellStyle name="Output 3 4 2 10 5" xfId="14097"/>
    <cellStyle name="Output 3 4 2 11" xfId="2397"/>
    <cellStyle name="Output 3 4 2 11 2" xfId="8471"/>
    <cellStyle name="Output 3 4 2 11 2 2" xfId="32298"/>
    <cellStyle name="Output 3 4 2 11 2 3" xfId="43337"/>
    <cellStyle name="Output 3 4 2 11 2 4" xfId="20384"/>
    <cellStyle name="Output 3 4 2 11 3" xfId="26337"/>
    <cellStyle name="Output 3 4 2 11 4" xfId="37264"/>
    <cellStyle name="Output 3 4 2 11 5" xfId="14311"/>
    <cellStyle name="Output 3 4 2 12" xfId="2620"/>
    <cellStyle name="Output 3 4 2 12 2" xfId="8661"/>
    <cellStyle name="Output 3 4 2 12 2 2" xfId="32488"/>
    <cellStyle name="Output 3 4 2 12 2 3" xfId="43527"/>
    <cellStyle name="Output 3 4 2 12 2 4" xfId="20574"/>
    <cellStyle name="Output 3 4 2 12 3" xfId="26555"/>
    <cellStyle name="Output 3 4 2 12 4" xfId="37487"/>
    <cellStyle name="Output 3 4 2 12 5" xfId="14534"/>
    <cellStyle name="Output 3 4 2 13" xfId="2821"/>
    <cellStyle name="Output 3 4 2 13 2" xfId="8835"/>
    <cellStyle name="Output 3 4 2 13 2 2" xfId="32662"/>
    <cellStyle name="Output 3 4 2 13 2 3" xfId="43701"/>
    <cellStyle name="Output 3 4 2 13 2 4" xfId="20748"/>
    <cellStyle name="Output 3 4 2 13 3" xfId="26750"/>
    <cellStyle name="Output 3 4 2 13 4" xfId="37688"/>
    <cellStyle name="Output 3 4 2 13 5" xfId="14735"/>
    <cellStyle name="Output 3 4 2 14" xfId="3089"/>
    <cellStyle name="Output 3 4 2 14 2" xfId="9064"/>
    <cellStyle name="Output 3 4 2 14 2 2" xfId="32891"/>
    <cellStyle name="Output 3 4 2 14 2 3" xfId="43930"/>
    <cellStyle name="Output 3 4 2 14 2 4" xfId="20977"/>
    <cellStyle name="Output 3 4 2 14 3" xfId="27013"/>
    <cellStyle name="Output 3 4 2 14 4" xfId="37956"/>
    <cellStyle name="Output 3 4 2 14 5" xfId="15003"/>
    <cellStyle name="Output 3 4 2 15" xfId="3333"/>
    <cellStyle name="Output 3 4 2 15 2" xfId="9276"/>
    <cellStyle name="Output 3 4 2 15 2 2" xfId="33103"/>
    <cellStyle name="Output 3 4 2 15 2 3" xfId="44142"/>
    <cellStyle name="Output 3 4 2 15 2 4" xfId="21189"/>
    <cellStyle name="Output 3 4 2 15 3" xfId="27254"/>
    <cellStyle name="Output 3 4 2 15 4" xfId="38200"/>
    <cellStyle name="Output 3 4 2 15 5" xfId="15247"/>
    <cellStyle name="Output 3 4 2 16" xfId="3578"/>
    <cellStyle name="Output 3 4 2 16 2" xfId="9489"/>
    <cellStyle name="Output 3 4 2 16 2 2" xfId="33316"/>
    <cellStyle name="Output 3 4 2 16 2 3" xfId="44355"/>
    <cellStyle name="Output 3 4 2 16 2 4" xfId="21402"/>
    <cellStyle name="Output 3 4 2 16 3" xfId="27494"/>
    <cellStyle name="Output 3 4 2 16 4" xfId="38445"/>
    <cellStyle name="Output 3 4 2 16 5" xfId="15492"/>
    <cellStyle name="Output 3 4 2 17" xfId="3826"/>
    <cellStyle name="Output 3 4 2 17 2" xfId="9703"/>
    <cellStyle name="Output 3 4 2 17 2 2" xfId="33530"/>
    <cellStyle name="Output 3 4 2 17 2 3" xfId="44569"/>
    <cellStyle name="Output 3 4 2 17 2 4" xfId="21616"/>
    <cellStyle name="Output 3 4 2 17 3" xfId="27738"/>
    <cellStyle name="Output 3 4 2 17 4" xfId="38693"/>
    <cellStyle name="Output 3 4 2 17 5" xfId="15740"/>
    <cellStyle name="Output 3 4 2 18" xfId="4070"/>
    <cellStyle name="Output 3 4 2 18 2" xfId="9914"/>
    <cellStyle name="Output 3 4 2 18 2 2" xfId="33741"/>
    <cellStyle name="Output 3 4 2 18 2 3" xfId="44780"/>
    <cellStyle name="Output 3 4 2 18 2 4" xfId="21827"/>
    <cellStyle name="Output 3 4 2 18 3" xfId="27977"/>
    <cellStyle name="Output 3 4 2 18 4" xfId="38937"/>
    <cellStyle name="Output 3 4 2 18 5" xfId="15984"/>
    <cellStyle name="Output 3 4 2 19" xfId="4312"/>
    <cellStyle name="Output 3 4 2 19 2" xfId="10124"/>
    <cellStyle name="Output 3 4 2 19 2 2" xfId="33951"/>
    <cellStyle name="Output 3 4 2 19 2 3" xfId="44990"/>
    <cellStyle name="Output 3 4 2 19 2 4" xfId="22037"/>
    <cellStyle name="Output 3 4 2 19 3" xfId="28214"/>
    <cellStyle name="Output 3 4 2 19 4" xfId="39179"/>
    <cellStyle name="Output 3 4 2 19 5" xfId="16226"/>
    <cellStyle name="Output 3 4 2 2" xfId="548"/>
    <cellStyle name="Output 3 4 2 2 10" xfId="2942"/>
    <cellStyle name="Output 3 4 2 2 10 2" xfId="8939"/>
    <cellStyle name="Output 3 4 2 2 10 2 2" xfId="32766"/>
    <cellStyle name="Output 3 4 2 2 10 2 3" xfId="43805"/>
    <cellStyle name="Output 3 4 2 2 10 2 4" xfId="20852"/>
    <cellStyle name="Output 3 4 2 2 10 3" xfId="26867"/>
    <cellStyle name="Output 3 4 2 2 10 4" xfId="37809"/>
    <cellStyle name="Output 3 4 2 2 10 5" xfId="14856"/>
    <cellStyle name="Output 3 4 2 2 11" xfId="3210"/>
    <cellStyle name="Output 3 4 2 2 11 2" xfId="9168"/>
    <cellStyle name="Output 3 4 2 2 11 2 2" xfId="32995"/>
    <cellStyle name="Output 3 4 2 2 11 2 3" xfId="44034"/>
    <cellStyle name="Output 3 4 2 2 11 2 4" xfId="21081"/>
    <cellStyle name="Output 3 4 2 2 11 3" xfId="27132"/>
    <cellStyle name="Output 3 4 2 2 11 4" xfId="38077"/>
    <cellStyle name="Output 3 4 2 2 11 5" xfId="15124"/>
    <cellStyle name="Output 3 4 2 2 12" xfId="3454"/>
    <cellStyle name="Output 3 4 2 2 12 2" xfId="9380"/>
    <cellStyle name="Output 3 4 2 2 12 2 2" xfId="33207"/>
    <cellStyle name="Output 3 4 2 2 12 2 3" xfId="44246"/>
    <cellStyle name="Output 3 4 2 2 12 2 4" xfId="21293"/>
    <cellStyle name="Output 3 4 2 2 12 3" xfId="27371"/>
    <cellStyle name="Output 3 4 2 2 12 4" xfId="38321"/>
    <cellStyle name="Output 3 4 2 2 12 5" xfId="15368"/>
    <cellStyle name="Output 3 4 2 2 13" xfId="3699"/>
    <cellStyle name="Output 3 4 2 2 13 2" xfId="9593"/>
    <cellStyle name="Output 3 4 2 2 13 2 2" xfId="33420"/>
    <cellStyle name="Output 3 4 2 2 13 2 3" xfId="44459"/>
    <cellStyle name="Output 3 4 2 2 13 2 4" xfId="21506"/>
    <cellStyle name="Output 3 4 2 2 13 3" xfId="27612"/>
    <cellStyle name="Output 3 4 2 2 13 4" xfId="38566"/>
    <cellStyle name="Output 3 4 2 2 13 5" xfId="15613"/>
    <cellStyle name="Output 3 4 2 2 14" xfId="3947"/>
    <cellStyle name="Output 3 4 2 2 14 2" xfId="9807"/>
    <cellStyle name="Output 3 4 2 2 14 2 2" xfId="33634"/>
    <cellStyle name="Output 3 4 2 2 14 2 3" xfId="44673"/>
    <cellStyle name="Output 3 4 2 2 14 2 4" xfId="21720"/>
    <cellStyle name="Output 3 4 2 2 14 3" xfId="27855"/>
    <cellStyle name="Output 3 4 2 2 14 4" xfId="38814"/>
    <cellStyle name="Output 3 4 2 2 14 5" xfId="15861"/>
    <cellStyle name="Output 3 4 2 2 15" xfId="4191"/>
    <cellStyle name="Output 3 4 2 2 15 2" xfId="10018"/>
    <cellStyle name="Output 3 4 2 2 15 2 2" xfId="33845"/>
    <cellStyle name="Output 3 4 2 2 15 2 3" xfId="44884"/>
    <cellStyle name="Output 3 4 2 2 15 2 4" xfId="21931"/>
    <cellStyle name="Output 3 4 2 2 15 3" xfId="28094"/>
    <cellStyle name="Output 3 4 2 2 15 4" xfId="39058"/>
    <cellStyle name="Output 3 4 2 2 15 5" xfId="16105"/>
    <cellStyle name="Output 3 4 2 2 16" xfId="4433"/>
    <cellStyle name="Output 3 4 2 2 16 2" xfId="10228"/>
    <cellStyle name="Output 3 4 2 2 16 2 2" xfId="34055"/>
    <cellStyle name="Output 3 4 2 2 16 2 3" xfId="45094"/>
    <cellStyle name="Output 3 4 2 2 16 2 4" xfId="22141"/>
    <cellStyle name="Output 3 4 2 2 16 3" xfId="28331"/>
    <cellStyle name="Output 3 4 2 2 16 4" xfId="39300"/>
    <cellStyle name="Output 3 4 2 2 16 5" xfId="16347"/>
    <cellStyle name="Output 3 4 2 2 17" xfId="4654"/>
    <cellStyle name="Output 3 4 2 2 17 2" xfId="10415"/>
    <cellStyle name="Output 3 4 2 2 17 2 2" xfId="34242"/>
    <cellStyle name="Output 3 4 2 2 17 2 3" xfId="45281"/>
    <cellStyle name="Output 3 4 2 2 17 2 4" xfId="22328"/>
    <cellStyle name="Output 3 4 2 2 17 3" xfId="28546"/>
    <cellStyle name="Output 3 4 2 2 17 4" xfId="39521"/>
    <cellStyle name="Output 3 4 2 2 17 5" xfId="16568"/>
    <cellStyle name="Output 3 4 2 2 18" xfId="4864"/>
    <cellStyle name="Output 3 4 2 2 18 2" xfId="10598"/>
    <cellStyle name="Output 3 4 2 2 18 2 2" xfId="34425"/>
    <cellStyle name="Output 3 4 2 2 18 2 3" xfId="45464"/>
    <cellStyle name="Output 3 4 2 2 18 2 4" xfId="22511"/>
    <cellStyle name="Output 3 4 2 2 18 3" xfId="28750"/>
    <cellStyle name="Output 3 4 2 2 18 4" xfId="39731"/>
    <cellStyle name="Output 3 4 2 2 18 5" xfId="16778"/>
    <cellStyle name="Output 3 4 2 2 19" xfId="5099"/>
    <cellStyle name="Output 3 4 2 2 19 2" xfId="10803"/>
    <cellStyle name="Output 3 4 2 2 19 2 2" xfId="34630"/>
    <cellStyle name="Output 3 4 2 2 19 2 3" xfId="45669"/>
    <cellStyle name="Output 3 4 2 2 19 2 4" xfId="22716"/>
    <cellStyle name="Output 3 4 2 2 19 3" xfId="28980"/>
    <cellStyle name="Output 3 4 2 2 19 4" xfId="39966"/>
    <cellStyle name="Output 3 4 2 2 19 5" xfId="17013"/>
    <cellStyle name="Output 3 4 2 2 2" xfId="1192"/>
    <cellStyle name="Output 3 4 2 2 2 2" xfId="7430"/>
    <cellStyle name="Output 3 4 2 2 2 2 2" xfId="31257"/>
    <cellStyle name="Output 3 4 2 2 2 2 3" xfId="42296"/>
    <cellStyle name="Output 3 4 2 2 2 2 4" xfId="19343"/>
    <cellStyle name="Output 3 4 2 2 2 3" xfId="25169"/>
    <cellStyle name="Output 3 4 2 2 2 4" xfId="24336"/>
    <cellStyle name="Output 3 4 2 2 2 5" xfId="13106"/>
    <cellStyle name="Output 3 4 2 2 20" xfId="5320"/>
    <cellStyle name="Output 3 4 2 2 20 2" xfId="10990"/>
    <cellStyle name="Output 3 4 2 2 20 2 2" xfId="34817"/>
    <cellStyle name="Output 3 4 2 2 20 2 3" xfId="45856"/>
    <cellStyle name="Output 3 4 2 2 20 2 4" xfId="22903"/>
    <cellStyle name="Output 3 4 2 2 20 3" xfId="29193"/>
    <cellStyle name="Output 3 4 2 2 20 4" xfId="40187"/>
    <cellStyle name="Output 3 4 2 2 20 5" xfId="17234"/>
    <cellStyle name="Output 3 4 2 2 21" xfId="5553"/>
    <cellStyle name="Output 3 4 2 2 21 2" xfId="11193"/>
    <cellStyle name="Output 3 4 2 2 21 2 2" xfId="35020"/>
    <cellStyle name="Output 3 4 2 2 21 2 3" xfId="46059"/>
    <cellStyle name="Output 3 4 2 2 21 2 4" xfId="23106"/>
    <cellStyle name="Output 3 4 2 2 21 3" xfId="29420"/>
    <cellStyle name="Output 3 4 2 2 21 4" xfId="40420"/>
    <cellStyle name="Output 3 4 2 2 21 5" xfId="17467"/>
    <cellStyle name="Output 3 4 2 2 22" xfId="5786"/>
    <cellStyle name="Output 3 4 2 2 22 2" xfId="11394"/>
    <cellStyle name="Output 3 4 2 2 22 2 2" xfId="35221"/>
    <cellStyle name="Output 3 4 2 2 22 2 3" xfId="46260"/>
    <cellStyle name="Output 3 4 2 2 22 2 4" xfId="23307"/>
    <cellStyle name="Output 3 4 2 2 22 3" xfId="29646"/>
    <cellStyle name="Output 3 4 2 2 22 4" xfId="40653"/>
    <cellStyle name="Output 3 4 2 2 22 5" xfId="17700"/>
    <cellStyle name="Output 3 4 2 2 23" xfId="6003"/>
    <cellStyle name="Output 3 4 2 2 23 2" xfId="11578"/>
    <cellStyle name="Output 3 4 2 2 23 2 2" xfId="35405"/>
    <cellStyle name="Output 3 4 2 2 23 2 3" xfId="46444"/>
    <cellStyle name="Output 3 4 2 2 23 2 4" xfId="23491"/>
    <cellStyle name="Output 3 4 2 2 23 3" xfId="29856"/>
    <cellStyle name="Output 3 4 2 2 23 4" xfId="40870"/>
    <cellStyle name="Output 3 4 2 2 23 5" xfId="17917"/>
    <cellStyle name="Output 3 4 2 2 24" xfId="6211"/>
    <cellStyle name="Output 3 4 2 2 24 2" xfId="11759"/>
    <cellStyle name="Output 3 4 2 2 24 2 2" xfId="35586"/>
    <cellStyle name="Output 3 4 2 2 24 2 3" xfId="46625"/>
    <cellStyle name="Output 3 4 2 2 24 2 4" xfId="23672"/>
    <cellStyle name="Output 3 4 2 2 24 3" xfId="30057"/>
    <cellStyle name="Output 3 4 2 2 24 4" xfId="41078"/>
    <cellStyle name="Output 3 4 2 2 24 5" xfId="18125"/>
    <cellStyle name="Output 3 4 2 2 25" xfId="6431"/>
    <cellStyle name="Output 3 4 2 2 25 2" xfId="11951"/>
    <cellStyle name="Output 3 4 2 2 25 2 2" xfId="35778"/>
    <cellStyle name="Output 3 4 2 2 25 2 3" xfId="46817"/>
    <cellStyle name="Output 3 4 2 2 25 2 4" xfId="23864"/>
    <cellStyle name="Output 3 4 2 2 25 3" xfId="30270"/>
    <cellStyle name="Output 3 4 2 2 25 4" xfId="41298"/>
    <cellStyle name="Output 3 4 2 2 25 5" xfId="18345"/>
    <cellStyle name="Output 3 4 2 2 26" xfId="6657"/>
    <cellStyle name="Output 3 4 2 2 26 2" xfId="12144"/>
    <cellStyle name="Output 3 4 2 2 26 2 2" xfId="35971"/>
    <cellStyle name="Output 3 4 2 2 26 2 3" xfId="47010"/>
    <cellStyle name="Output 3 4 2 2 26 2 4" xfId="24057"/>
    <cellStyle name="Output 3 4 2 2 26 3" xfId="30487"/>
    <cellStyle name="Output 3 4 2 2 26 4" xfId="41524"/>
    <cellStyle name="Output 3 4 2 2 26 5" xfId="18571"/>
    <cellStyle name="Output 3 4 2 2 27" xfId="772"/>
    <cellStyle name="Output 3 4 2 2 27 2" xfId="7079"/>
    <cellStyle name="Output 3 4 2 2 27 2 2" xfId="30906"/>
    <cellStyle name="Output 3 4 2 2 27 2 3" xfId="41945"/>
    <cellStyle name="Output 3 4 2 2 27 2 4" xfId="18992"/>
    <cellStyle name="Output 3 4 2 2 27 3" xfId="24763"/>
    <cellStyle name="Output 3 4 2 2 27 4" xfId="25144"/>
    <cellStyle name="Output 3 4 2 2 27 5" xfId="12686"/>
    <cellStyle name="Output 3 4 2 2 28" xfId="6862"/>
    <cellStyle name="Output 3 4 2 2 28 2" xfId="30689"/>
    <cellStyle name="Output 3 4 2 2 28 3" xfId="41728"/>
    <cellStyle name="Output 3 4 2 2 28 4" xfId="18775"/>
    <cellStyle name="Output 3 4 2 2 29" xfId="24540"/>
    <cellStyle name="Output 3 4 2 2 3" xfId="1405"/>
    <cellStyle name="Output 3 4 2 2 3 2" xfId="7615"/>
    <cellStyle name="Output 3 4 2 2 3 2 2" xfId="31442"/>
    <cellStyle name="Output 3 4 2 2 3 2 3" xfId="42481"/>
    <cellStyle name="Output 3 4 2 2 3 2 4" xfId="19528"/>
    <cellStyle name="Output 3 4 2 2 3 3" xfId="25375"/>
    <cellStyle name="Output 3 4 2 2 3 4" xfId="36272"/>
    <cellStyle name="Output 3 4 2 2 3 5" xfId="13319"/>
    <cellStyle name="Output 3 4 2 2 30" xfId="27828"/>
    <cellStyle name="Output 3 4 2 2 31" xfId="12462"/>
    <cellStyle name="Output 3 4 2 2 4" xfId="1637"/>
    <cellStyle name="Output 3 4 2 2 4 2" xfId="7813"/>
    <cellStyle name="Output 3 4 2 2 4 2 2" xfId="31640"/>
    <cellStyle name="Output 3 4 2 2 4 2 3" xfId="42679"/>
    <cellStyle name="Output 3 4 2 2 4 2 4" xfId="19726"/>
    <cellStyle name="Output 3 4 2 2 4 3" xfId="25599"/>
    <cellStyle name="Output 3 4 2 2 4 4" xfId="36504"/>
    <cellStyle name="Output 3 4 2 2 4 5" xfId="13551"/>
    <cellStyle name="Output 3 4 2 2 5" xfId="1848"/>
    <cellStyle name="Output 3 4 2 2 5 2" xfId="7997"/>
    <cellStyle name="Output 3 4 2 2 5 2 2" xfId="31824"/>
    <cellStyle name="Output 3 4 2 2 5 2 3" xfId="42863"/>
    <cellStyle name="Output 3 4 2 2 5 2 4" xfId="19910"/>
    <cellStyle name="Output 3 4 2 2 5 3" xfId="25803"/>
    <cellStyle name="Output 3 4 2 2 5 4" xfId="36715"/>
    <cellStyle name="Output 3 4 2 2 5 5" xfId="13762"/>
    <cellStyle name="Output 3 4 2 2 6" xfId="2079"/>
    <cellStyle name="Output 3 4 2 2 6 2" xfId="8198"/>
    <cellStyle name="Output 3 4 2 2 6 2 2" xfId="32025"/>
    <cellStyle name="Output 3 4 2 2 6 2 3" xfId="43064"/>
    <cellStyle name="Output 3 4 2 2 6 2 4" xfId="20111"/>
    <cellStyle name="Output 3 4 2 2 6 3" xfId="26028"/>
    <cellStyle name="Output 3 4 2 2 6 4" xfId="36946"/>
    <cellStyle name="Output 3 4 2 2 6 5" xfId="13993"/>
    <cellStyle name="Output 3 4 2 2 7" xfId="2304"/>
    <cellStyle name="Output 3 4 2 2 7 2" xfId="8389"/>
    <cellStyle name="Output 3 4 2 2 7 2 2" xfId="32216"/>
    <cellStyle name="Output 3 4 2 2 7 2 3" xfId="43255"/>
    <cellStyle name="Output 3 4 2 2 7 2 4" xfId="20302"/>
    <cellStyle name="Output 3 4 2 2 7 3" xfId="26245"/>
    <cellStyle name="Output 3 4 2 2 7 4" xfId="37171"/>
    <cellStyle name="Output 3 4 2 2 7 5" xfId="14218"/>
    <cellStyle name="Output 3 4 2 2 8" xfId="2518"/>
    <cellStyle name="Output 3 4 2 2 8 2" xfId="8575"/>
    <cellStyle name="Output 3 4 2 2 8 2 2" xfId="32402"/>
    <cellStyle name="Output 3 4 2 2 8 2 3" xfId="43441"/>
    <cellStyle name="Output 3 4 2 2 8 2 4" xfId="20488"/>
    <cellStyle name="Output 3 4 2 2 8 3" xfId="26454"/>
    <cellStyle name="Output 3 4 2 2 8 4" xfId="37385"/>
    <cellStyle name="Output 3 4 2 2 8 5" xfId="14432"/>
    <cellStyle name="Output 3 4 2 2 9" xfId="2736"/>
    <cellStyle name="Output 3 4 2 2 9 2" xfId="8759"/>
    <cellStyle name="Output 3 4 2 2 9 2 2" xfId="32586"/>
    <cellStyle name="Output 3 4 2 2 9 2 3" xfId="43625"/>
    <cellStyle name="Output 3 4 2 2 9 2 4" xfId="20672"/>
    <cellStyle name="Output 3 4 2 2 9 3" xfId="26666"/>
    <cellStyle name="Output 3 4 2 2 9 4" xfId="37603"/>
    <cellStyle name="Output 3 4 2 2 9 5" xfId="14650"/>
    <cellStyle name="Output 3 4 2 20" xfId="4533"/>
    <cellStyle name="Output 3 4 2 20 2" xfId="10311"/>
    <cellStyle name="Output 3 4 2 20 2 2" xfId="34138"/>
    <cellStyle name="Output 3 4 2 20 2 3" xfId="45177"/>
    <cellStyle name="Output 3 4 2 20 2 4" xfId="22224"/>
    <cellStyle name="Output 3 4 2 20 3" xfId="28429"/>
    <cellStyle name="Output 3 4 2 20 4" xfId="39400"/>
    <cellStyle name="Output 3 4 2 20 5" xfId="16447"/>
    <cellStyle name="Output 3 4 2 21" xfId="4743"/>
    <cellStyle name="Output 3 4 2 21 2" xfId="10494"/>
    <cellStyle name="Output 3 4 2 21 2 2" xfId="34321"/>
    <cellStyle name="Output 3 4 2 21 2 3" xfId="45360"/>
    <cellStyle name="Output 3 4 2 21 2 4" xfId="22407"/>
    <cellStyle name="Output 3 4 2 21 3" xfId="28633"/>
    <cellStyle name="Output 3 4 2 21 4" xfId="39610"/>
    <cellStyle name="Output 3 4 2 21 5" xfId="16657"/>
    <cellStyle name="Output 3 4 2 22" xfId="4978"/>
    <cellStyle name="Output 3 4 2 22 2" xfId="10699"/>
    <cellStyle name="Output 3 4 2 22 2 2" xfId="34526"/>
    <cellStyle name="Output 3 4 2 22 2 3" xfId="45565"/>
    <cellStyle name="Output 3 4 2 22 2 4" xfId="22612"/>
    <cellStyle name="Output 3 4 2 22 3" xfId="28862"/>
    <cellStyle name="Output 3 4 2 22 4" xfId="39845"/>
    <cellStyle name="Output 3 4 2 22 5" xfId="16892"/>
    <cellStyle name="Output 3 4 2 23" xfId="5199"/>
    <cellStyle name="Output 3 4 2 23 2" xfId="10886"/>
    <cellStyle name="Output 3 4 2 23 2 2" xfId="34713"/>
    <cellStyle name="Output 3 4 2 23 2 3" xfId="45752"/>
    <cellStyle name="Output 3 4 2 23 2 4" xfId="22799"/>
    <cellStyle name="Output 3 4 2 23 3" xfId="29076"/>
    <cellStyle name="Output 3 4 2 23 4" xfId="40066"/>
    <cellStyle name="Output 3 4 2 23 5" xfId="17113"/>
    <cellStyle name="Output 3 4 2 24" xfId="5432"/>
    <cellStyle name="Output 3 4 2 24 2" xfId="11089"/>
    <cellStyle name="Output 3 4 2 24 2 2" xfId="34916"/>
    <cellStyle name="Output 3 4 2 24 2 3" xfId="45955"/>
    <cellStyle name="Output 3 4 2 24 2 4" xfId="23002"/>
    <cellStyle name="Output 3 4 2 24 3" xfId="29303"/>
    <cellStyle name="Output 3 4 2 24 4" xfId="40299"/>
    <cellStyle name="Output 3 4 2 24 5" xfId="17346"/>
    <cellStyle name="Output 3 4 2 25" xfId="5665"/>
    <cellStyle name="Output 3 4 2 25 2" xfId="11290"/>
    <cellStyle name="Output 3 4 2 25 2 2" xfId="35117"/>
    <cellStyle name="Output 3 4 2 25 2 3" xfId="46156"/>
    <cellStyle name="Output 3 4 2 25 2 4" xfId="23203"/>
    <cellStyle name="Output 3 4 2 25 3" xfId="29529"/>
    <cellStyle name="Output 3 4 2 25 4" xfId="40532"/>
    <cellStyle name="Output 3 4 2 25 5" xfId="17579"/>
    <cellStyle name="Output 3 4 2 26" xfId="5882"/>
    <cellStyle name="Output 3 4 2 26 2" xfId="11474"/>
    <cellStyle name="Output 3 4 2 26 2 2" xfId="35301"/>
    <cellStyle name="Output 3 4 2 26 2 3" xfId="46340"/>
    <cellStyle name="Output 3 4 2 26 2 4" xfId="23387"/>
    <cellStyle name="Output 3 4 2 26 3" xfId="29740"/>
    <cellStyle name="Output 3 4 2 26 4" xfId="40749"/>
    <cellStyle name="Output 3 4 2 26 5" xfId="17796"/>
    <cellStyle name="Output 3 4 2 27" xfId="6090"/>
    <cellStyle name="Output 3 4 2 27 2" xfId="11655"/>
    <cellStyle name="Output 3 4 2 27 2 2" xfId="35482"/>
    <cellStyle name="Output 3 4 2 27 2 3" xfId="46521"/>
    <cellStyle name="Output 3 4 2 27 2 4" xfId="23568"/>
    <cellStyle name="Output 3 4 2 27 3" xfId="29941"/>
    <cellStyle name="Output 3 4 2 27 4" xfId="40957"/>
    <cellStyle name="Output 3 4 2 27 5" xfId="18004"/>
    <cellStyle name="Output 3 4 2 28" xfId="6310"/>
    <cellStyle name="Output 3 4 2 28 2" xfId="11847"/>
    <cellStyle name="Output 3 4 2 28 2 2" xfId="35674"/>
    <cellStyle name="Output 3 4 2 28 2 3" xfId="46713"/>
    <cellStyle name="Output 3 4 2 28 2 4" xfId="23760"/>
    <cellStyle name="Output 3 4 2 28 3" xfId="30154"/>
    <cellStyle name="Output 3 4 2 28 4" xfId="41177"/>
    <cellStyle name="Output 3 4 2 28 5" xfId="18224"/>
    <cellStyle name="Output 3 4 2 29" xfId="6545"/>
    <cellStyle name="Output 3 4 2 29 2" xfId="12049"/>
    <cellStyle name="Output 3 4 2 29 2 2" xfId="35876"/>
    <cellStyle name="Output 3 4 2 29 2 3" xfId="46915"/>
    <cellStyle name="Output 3 4 2 29 2 4" xfId="23962"/>
    <cellStyle name="Output 3 4 2 29 3" xfId="30380"/>
    <cellStyle name="Output 3 4 2 29 4" xfId="41412"/>
    <cellStyle name="Output 3 4 2 29 5" xfId="18459"/>
    <cellStyle name="Output 3 4 2 3" xfId="593"/>
    <cellStyle name="Output 3 4 2 3 10" xfId="2987"/>
    <cellStyle name="Output 3 4 2 3 10 2" xfId="8979"/>
    <cellStyle name="Output 3 4 2 3 10 2 2" xfId="32806"/>
    <cellStyle name="Output 3 4 2 3 10 2 3" xfId="43845"/>
    <cellStyle name="Output 3 4 2 3 10 2 4" xfId="20892"/>
    <cellStyle name="Output 3 4 2 3 10 3" xfId="26911"/>
    <cellStyle name="Output 3 4 2 3 10 4" xfId="37854"/>
    <cellStyle name="Output 3 4 2 3 10 5" xfId="14901"/>
    <cellStyle name="Output 3 4 2 3 11" xfId="3255"/>
    <cellStyle name="Output 3 4 2 3 11 2" xfId="9208"/>
    <cellStyle name="Output 3 4 2 3 11 2 2" xfId="33035"/>
    <cellStyle name="Output 3 4 2 3 11 2 3" xfId="44074"/>
    <cellStyle name="Output 3 4 2 3 11 2 4" xfId="21121"/>
    <cellStyle name="Output 3 4 2 3 11 3" xfId="27176"/>
    <cellStyle name="Output 3 4 2 3 11 4" xfId="38122"/>
    <cellStyle name="Output 3 4 2 3 11 5" xfId="15169"/>
    <cellStyle name="Output 3 4 2 3 12" xfId="3499"/>
    <cellStyle name="Output 3 4 2 3 12 2" xfId="9420"/>
    <cellStyle name="Output 3 4 2 3 12 2 2" xfId="33247"/>
    <cellStyle name="Output 3 4 2 3 12 2 3" xfId="44286"/>
    <cellStyle name="Output 3 4 2 3 12 2 4" xfId="21333"/>
    <cellStyle name="Output 3 4 2 3 12 3" xfId="27415"/>
    <cellStyle name="Output 3 4 2 3 12 4" xfId="38366"/>
    <cellStyle name="Output 3 4 2 3 12 5" xfId="15413"/>
    <cellStyle name="Output 3 4 2 3 13" xfId="3744"/>
    <cellStyle name="Output 3 4 2 3 13 2" xfId="9633"/>
    <cellStyle name="Output 3 4 2 3 13 2 2" xfId="33460"/>
    <cellStyle name="Output 3 4 2 3 13 2 3" xfId="44499"/>
    <cellStyle name="Output 3 4 2 3 13 2 4" xfId="21546"/>
    <cellStyle name="Output 3 4 2 3 13 3" xfId="27656"/>
    <cellStyle name="Output 3 4 2 3 13 4" xfId="38611"/>
    <cellStyle name="Output 3 4 2 3 13 5" xfId="15658"/>
    <cellStyle name="Output 3 4 2 3 14" xfId="3992"/>
    <cellStyle name="Output 3 4 2 3 14 2" xfId="9847"/>
    <cellStyle name="Output 3 4 2 3 14 2 2" xfId="33674"/>
    <cellStyle name="Output 3 4 2 3 14 2 3" xfId="44713"/>
    <cellStyle name="Output 3 4 2 3 14 2 4" xfId="21760"/>
    <cellStyle name="Output 3 4 2 3 14 3" xfId="27899"/>
    <cellStyle name="Output 3 4 2 3 14 4" xfId="38859"/>
    <cellStyle name="Output 3 4 2 3 14 5" xfId="15906"/>
    <cellStyle name="Output 3 4 2 3 15" xfId="4236"/>
    <cellStyle name="Output 3 4 2 3 15 2" xfId="10058"/>
    <cellStyle name="Output 3 4 2 3 15 2 2" xfId="33885"/>
    <cellStyle name="Output 3 4 2 3 15 2 3" xfId="44924"/>
    <cellStyle name="Output 3 4 2 3 15 2 4" xfId="21971"/>
    <cellStyle name="Output 3 4 2 3 15 3" xfId="28138"/>
    <cellStyle name="Output 3 4 2 3 15 4" xfId="39103"/>
    <cellStyle name="Output 3 4 2 3 15 5" xfId="16150"/>
    <cellStyle name="Output 3 4 2 3 16" xfId="4478"/>
    <cellStyle name="Output 3 4 2 3 16 2" xfId="10268"/>
    <cellStyle name="Output 3 4 2 3 16 2 2" xfId="34095"/>
    <cellStyle name="Output 3 4 2 3 16 2 3" xfId="45134"/>
    <cellStyle name="Output 3 4 2 3 16 2 4" xfId="22181"/>
    <cellStyle name="Output 3 4 2 3 16 3" xfId="28375"/>
    <cellStyle name="Output 3 4 2 3 16 4" xfId="39345"/>
    <cellStyle name="Output 3 4 2 3 16 5" xfId="16392"/>
    <cellStyle name="Output 3 4 2 3 17" xfId="4699"/>
    <cellStyle name="Output 3 4 2 3 17 2" xfId="10455"/>
    <cellStyle name="Output 3 4 2 3 17 2 2" xfId="34282"/>
    <cellStyle name="Output 3 4 2 3 17 2 3" xfId="45321"/>
    <cellStyle name="Output 3 4 2 3 17 2 4" xfId="22368"/>
    <cellStyle name="Output 3 4 2 3 17 3" xfId="28590"/>
    <cellStyle name="Output 3 4 2 3 17 4" xfId="39566"/>
    <cellStyle name="Output 3 4 2 3 17 5" xfId="16613"/>
    <cellStyle name="Output 3 4 2 3 18" xfId="4909"/>
    <cellStyle name="Output 3 4 2 3 18 2" xfId="10638"/>
    <cellStyle name="Output 3 4 2 3 18 2 2" xfId="34465"/>
    <cellStyle name="Output 3 4 2 3 18 2 3" xfId="45504"/>
    <cellStyle name="Output 3 4 2 3 18 2 4" xfId="22551"/>
    <cellStyle name="Output 3 4 2 3 18 3" xfId="28794"/>
    <cellStyle name="Output 3 4 2 3 18 4" xfId="39776"/>
    <cellStyle name="Output 3 4 2 3 18 5" xfId="16823"/>
    <cellStyle name="Output 3 4 2 3 19" xfId="5144"/>
    <cellStyle name="Output 3 4 2 3 19 2" xfId="10843"/>
    <cellStyle name="Output 3 4 2 3 19 2 2" xfId="34670"/>
    <cellStyle name="Output 3 4 2 3 19 2 3" xfId="45709"/>
    <cellStyle name="Output 3 4 2 3 19 2 4" xfId="22756"/>
    <cellStyle name="Output 3 4 2 3 19 3" xfId="29024"/>
    <cellStyle name="Output 3 4 2 3 19 4" xfId="40011"/>
    <cellStyle name="Output 3 4 2 3 19 5" xfId="17058"/>
    <cellStyle name="Output 3 4 2 3 2" xfId="1237"/>
    <cellStyle name="Output 3 4 2 3 2 2" xfId="7470"/>
    <cellStyle name="Output 3 4 2 3 2 2 2" xfId="31297"/>
    <cellStyle name="Output 3 4 2 3 2 2 3" xfId="42336"/>
    <cellStyle name="Output 3 4 2 3 2 2 4" xfId="19383"/>
    <cellStyle name="Output 3 4 2 3 2 3" xfId="25213"/>
    <cellStyle name="Output 3 4 2 3 2 4" xfId="36104"/>
    <cellStyle name="Output 3 4 2 3 2 5" xfId="13151"/>
    <cellStyle name="Output 3 4 2 3 20" xfId="5365"/>
    <cellStyle name="Output 3 4 2 3 20 2" xfId="11030"/>
    <cellStyle name="Output 3 4 2 3 20 2 2" xfId="34857"/>
    <cellStyle name="Output 3 4 2 3 20 2 3" xfId="45896"/>
    <cellStyle name="Output 3 4 2 3 20 2 4" xfId="22943"/>
    <cellStyle name="Output 3 4 2 3 20 3" xfId="29237"/>
    <cellStyle name="Output 3 4 2 3 20 4" xfId="40232"/>
    <cellStyle name="Output 3 4 2 3 20 5" xfId="17279"/>
    <cellStyle name="Output 3 4 2 3 21" xfId="5598"/>
    <cellStyle name="Output 3 4 2 3 21 2" xfId="11233"/>
    <cellStyle name="Output 3 4 2 3 21 2 2" xfId="35060"/>
    <cellStyle name="Output 3 4 2 3 21 2 3" xfId="46099"/>
    <cellStyle name="Output 3 4 2 3 21 2 4" xfId="23146"/>
    <cellStyle name="Output 3 4 2 3 21 3" xfId="29464"/>
    <cellStyle name="Output 3 4 2 3 21 4" xfId="40465"/>
    <cellStyle name="Output 3 4 2 3 21 5" xfId="17512"/>
    <cellStyle name="Output 3 4 2 3 22" xfId="5831"/>
    <cellStyle name="Output 3 4 2 3 22 2" xfId="11434"/>
    <cellStyle name="Output 3 4 2 3 22 2 2" xfId="35261"/>
    <cellStyle name="Output 3 4 2 3 22 2 3" xfId="46300"/>
    <cellStyle name="Output 3 4 2 3 22 2 4" xfId="23347"/>
    <cellStyle name="Output 3 4 2 3 22 3" xfId="29690"/>
    <cellStyle name="Output 3 4 2 3 22 4" xfId="40698"/>
    <cellStyle name="Output 3 4 2 3 22 5" xfId="17745"/>
    <cellStyle name="Output 3 4 2 3 23" xfId="6048"/>
    <cellStyle name="Output 3 4 2 3 23 2" xfId="11618"/>
    <cellStyle name="Output 3 4 2 3 23 2 2" xfId="35445"/>
    <cellStyle name="Output 3 4 2 3 23 2 3" xfId="46484"/>
    <cellStyle name="Output 3 4 2 3 23 2 4" xfId="23531"/>
    <cellStyle name="Output 3 4 2 3 23 3" xfId="29900"/>
    <cellStyle name="Output 3 4 2 3 23 4" xfId="40915"/>
    <cellStyle name="Output 3 4 2 3 23 5" xfId="17962"/>
    <cellStyle name="Output 3 4 2 3 24" xfId="6256"/>
    <cellStyle name="Output 3 4 2 3 24 2" xfId="11799"/>
    <cellStyle name="Output 3 4 2 3 24 2 2" xfId="35626"/>
    <cellStyle name="Output 3 4 2 3 24 2 3" xfId="46665"/>
    <cellStyle name="Output 3 4 2 3 24 2 4" xfId="23712"/>
    <cellStyle name="Output 3 4 2 3 24 3" xfId="30101"/>
    <cellStyle name="Output 3 4 2 3 24 4" xfId="41123"/>
    <cellStyle name="Output 3 4 2 3 24 5" xfId="18170"/>
    <cellStyle name="Output 3 4 2 3 25" xfId="6476"/>
    <cellStyle name="Output 3 4 2 3 25 2" xfId="11991"/>
    <cellStyle name="Output 3 4 2 3 25 2 2" xfId="35818"/>
    <cellStyle name="Output 3 4 2 3 25 2 3" xfId="46857"/>
    <cellStyle name="Output 3 4 2 3 25 2 4" xfId="23904"/>
    <cellStyle name="Output 3 4 2 3 25 3" xfId="30314"/>
    <cellStyle name="Output 3 4 2 3 25 4" xfId="41343"/>
    <cellStyle name="Output 3 4 2 3 25 5" xfId="18390"/>
    <cellStyle name="Output 3 4 2 3 26" xfId="6702"/>
    <cellStyle name="Output 3 4 2 3 26 2" xfId="12184"/>
    <cellStyle name="Output 3 4 2 3 26 2 2" xfId="36011"/>
    <cellStyle name="Output 3 4 2 3 26 2 3" xfId="47050"/>
    <cellStyle name="Output 3 4 2 3 26 2 4" xfId="24097"/>
    <cellStyle name="Output 3 4 2 3 26 3" xfId="30531"/>
    <cellStyle name="Output 3 4 2 3 26 4" xfId="41569"/>
    <cellStyle name="Output 3 4 2 3 26 5" xfId="18616"/>
    <cellStyle name="Output 3 4 2 3 27" xfId="812"/>
    <cellStyle name="Output 3 4 2 3 27 2" xfId="7119"/>
    <cellStyle name="Output 3 4 2 3 27 2 2" xfId="30946"/>
    <cellStyle name="Output 3 4 2 3 27 2 3" xfId="41985"/>
    <cellStyle name="Output 3 4 2 3 27 2 4" xfId="19032"/>
    <cellStyle name="Output 3 4 2 3 27 3" xfId="24803"/>
    <cellStyle name="Output 3 4 2 3 27 4" xfId="29682"/>
    <cellStyle name="Output 3 4 2 3 27 5" xfId="12726"/>
    <cellStyle name="Output 3 4 2 3 28" xfId="6902"/>
    <cellStyle name="Output 3 4 2 3 28 2" xfId="30729"/>
    <cellStyle name="Output 3 4 2 3 28 3" xfId="41768"/>
    <cellStyle name="Output 3 4 2 3 28 4" xfId="18815"/>
    <cellStyle name="Output 3 4 2 3 29" xfId="24584"/>
    <cellStyle name="Output 3 4 2 3 3" xfId="1450"/>
    <cellStyle name="Output 3 4 2 3 3 2" xfId="7655"/>
    <cellStyle name="Output 3 4 2 3 3 2 2" xfId="31482"/>
    <cellStyle name="Output 3 4 2 3 3 2 3" xfId="42521"/>
    <cellStyle name="Output 3 4 2 3 3 2 4" xfId="19568"/>
    <cellStyle name="Output 3 4 2 3 3 3" xfId="25419"/>
    <cellStyle name="Output 3 4 2 3 3 4" xfId="36317"/>
    <cellStyle name="Output 3 4 2 3 3 5" xfId="13364"/>
    <cellStyle name="Output 3 4 2 3 30" xfId="27154"/>
    <cellStyle name="Output 3 4 2 3 31" xfId="12507"/>
    <cellStyle name="Output 3 4 2 3 4" xfId="1682"/>
    <cellStyle name="Output 3 4 2 3 4 2" xfId="7853"/>
    <cellStyle name="Output 3 4 2 3 4 2 2" xfId="31680"/>
    <cellStyle name="Output 3 4 2 3 4 2 3" xfId="42719"/>
    <cellStyle name="Output 3 4 2 3 4 2 4" xfId="19766"/>
    <cellStyle name="Output 3 4 2 3 4 3" xfId="25643"/>
    <cellStyle name="Output 3 4 2 3 4 4" xfId="36549"/>
    <cellStyle name="Output 3 4 2 3 4 5" xfId="13596"/>
    <cellStyle name="Output 3 4 2 3 5" xfId="1893"/>
    <cellStyle name="Output 3 4 2 3 5 2" xfId="8037"/>
    <cellStyle name="Output 3 4 2 3 5 2 2" xfId="31864"/>
    <cellStyle name="Output 3 4 2 3 5 2 3" xfId="42903"/>
    <cellStyle name="Output 3 4 2 3 5 2 4" xfId="19950"/>
    <cellStyle name="Output 3 4 2 3 5 3" xfId="25847"/>
    <cellStyle name="Output 3 4 2 3 5 4" xfId="36760"/>
    <cellStyle name="Output 3 4 2 3 5 5" xfId="13807"/>
    <cellStyle name="Output 3 4 2 3 6" xfId="2124"/>
    <cellStyle name="Output 3 4 2 3 6 2" xfId="8238"/>
    <cellStyle name="Output 3 4 2 3 6 2 2" xfId="32065"/>
    <cellStyle name="Output 3 4 2 3 6 2 3" xfId="43104"/>
    <cellStyle name="Output 3 4 2 3 6 2 4" xfId="20151"/>
    <cellStyle name="Output 3 4 2 3 6 3" xfId="26072"/>
    <cellStyle name="Output 3 4 2 3 6 4" xfId="36991"/>
    <cellStyle name="Output 3 4 2 3 6 5" xfId="14038"/>
    <cellStyle name="Output 3 4 2 3 7" xfId="2349"/>
    <cellStyle name="Output 3 4 2 3 7 2" xfId="8429"/>
    <cellStyle name="Output 3 4 2 3 7 2 2" xfId="32256"/>
    <cellStyle name="Output 3 4 2 3 7 2 3" xfId="43295"/>
    <cellStyle name="Output 3 4 2 3 7 2 4" xfId="20342"/>
    <cellStyle name="Output 3 4 2 3 7 3" xfId="26289"/>
    <cellStyle name="Output 3 4 2 3 7 4" xfId="37216"/>
    <cellStyle name="Output 3 4 2 3 7 5" xfId="14263"/>
    <cellStyle name="Output 3 4 2 3 8" xfId="2563"/>
    <cellStyle name="Output 3 4 2 3 8 2" xfId="8615"/>
    <cellStyle name="Output 3 4 2 3 8 2 2" xfId="32442"/>
    <cellStyle name="Output 3 4 2 3 8 2 3" xfId="43481"/>
    <cellStyle name="Output 3 4 2 3 8 2 4" xfId="20528"/>
    <cellStyle name="Output 3 4 2 3 8 3" xfId="26498"/>
    <cellStyle name="Output 3 4 2 3 8 4" xfId="37430"/>
    <cellStyle name="Output 3 4 2 3 8 5" xfId="14477"/>
    <cellStyle name="Output 3 4 2 3 9" xfId="2781"/>
    <cellStyle name="Output 3 4 2 3 9 2" xfId="8799"/>
    <cellStyle name="Output 3 4 2 3 9 2 2" xfId="32626"/>
    <cellStyle name="Output 3 4 2 3 9 2 3" xfId="43665"/>
    <cellStyle name="Output 3 4 2 3 9 2 4" xfId="20712"/>
    <cellStyle name="Output 3 4 2 3 9 3" xfId="26710"/>
    <cellStyle name="Output 3 4 2 3 9 4" xfId="37648"/>
    <cellStyle name="Output 3 4 2 3 9 5" xfId="14695"/>
    <cellStyle name="Output 3 4 2 30" xfId="6746"/>
    <cellStyle name="Output 3 4 2 30 2" xfId="12220"/>
    <cellStyle name="Output 3 4 2 30 2 2" xfId="36047"/>
    <cellStyle name="Output 3 4 2 30 2 3" xfId="47086"/>
    <cellStyle name="Output 3 4 2 30 2 4" xfId="24133"/>
    <cellStyle name="Output 3 4 2 30 3" xfId="30574"/>
    <cellStyle name="Output 3 4 2 30 4" xfId="41613"/>
    <cellStyle name="Output 3 4 2 30 5" xfId="18660"/>
    <cellStyle name="Output 3 4 2 31" xfId="6791"/>
    <cellStyle name="Output 3 4 2 31 2" xfId="12260"/>
    <cellStyle name="Output 3 4 2 31 2 2" xfId="36087"/>
    <cellStyle name="Output 3 4 2 31 2 3" xfId="47126"/>
    <cellStyle name="Output 3 4 2 31 2 4" xfId="24173"/>
    <cellStyle name="Output 3 4 2 31 3" xfId="30618"/>
    <cellStyle name="Output 3 4 2 31 4" xfId="41658"/>
    <cellStyle name="Output 3 4 2 31 5" xfId="18705"/>
    <cellStyle name="Output 3 4 2 32" xfId="668"/>
    <cellStyle name="Output 3 4 2 32 2" xfId="6975"/>
    <cellStyle name="Output 3 4 2 32 2 2" xfId="30802"/>
    <cellStyle name="Output 3 4 2 32 2 3" xfId="41841"/>
    <cellStyle name="Output 3 4 2 32 2 4" xfId="18888"/>
    <cellStyle name="Output 3 4 2 32 3" xfId="24659"/>
    <cellStyle name="Output 3 4 2 32 4" xfId="30397"/>
    <cellStyle name="Output 3 4 2 32 5" xfId="12582"/>
    <cellStyle name="Output 3 4 2 33" xfId="24423"/>
    <cellStyle name="Output 3 4 2 34" xfId="28945"/>
    <cellStyle name="Output 3 4 2 35" xfId="12341"/>
    <cellStyle name="Output 3 4 2 4" xfId="466"/>
    <cellStyle name="Output 3 4 2 4 10" xfId="3128"/>
    <cellStyle name="Output 3 4 2 4 10 2" xfId="9101"/>
    <cellStyle name="Output 3 4 2 4 10 2 2" xfId="32928"/>
    <cellStyle name="Output 3 4 2 4 10 2 3" xfId="43967"/>
    <cellStyle name="Output 3 4 2 4 10 2 4" xfId="21014"/>
    <cellStyle name="Output 3 4 2 4 10 3" xfId="27052"/>
    <cellStyle name="Output 3 4 2 4 10 4" xfId="37995"/>
    <cellStyle name="Output 3 4 2 4 10 5" xfId="15042"/>
    <cellStyle name="Output 3 4 2 4 11" xfId="3372"/>
    <cellStyle name="Output 3 4 2 4 11 2" xfId="9313"/>
    <cellStyle name="Output 3 4 2 4 11 2 2" xfId="33140"/>
    <cellStyle name="Output 3 4 2 4 11 2 3" xfId="44179"/>
    <cellStyle name="Output 3 4 2 4 11 2 4" xfId="21226"/>
    <cellStyle name="Output 3 4 2 4 11 3" xfId="27293"/>
    <cellStyle name="Output 3 4 2 4 11 4" xfId="38239"/>
    <cellStyle name="Output 3 4 2 4 11 5" xfId="15286"/>
    <cellStyle name="Output 3 4 2 4 12" xfId="3617"/>
    <cellStyle name="Output 3 4 2 4 12 2" xfId="9526"/>
    <cellStyle name="Output 3 4 2 4 12 2 2" xfId="33353"/>
    <cellStyle name="Output 3 4 2 4 12 2 3" xfId="44392"/>
    <cellStyle name="Output 3 4 2 4 12 2 4" xfId="21439"/>
    <cellStyle name="Output 3 4 2 4 12 3" xfId="27533"/>
    <cellStyle name="Output 3 4 2 4 12 4" xfId="38484"/>
    <cellStyle name="Output 3 4 2 4 12 5" xfId="15531"/>
    <cellStyle name="Output 3 4 2 4 13" xfId="3865"/>
    <cellStyle name="Output 3 4 2 4 13 2" xfId="9740"/>
    <cellStyle name="Output 3 4 2 4 13 2 2" xfId="33567"/>
    <cellStyle name="Output 3 4 2 4 13 2 3" xfId="44606"/>
    <cellStyle name="Output 3 4 2 4 13 2 4" xfId="21653"/>
    <cellStyle name="Output 3 4 2 4 13 3" xfId="27777"/>
    <cellStyle name="Output 3 4 2 4 13 4" xfId="38732"/>
    <cellStyle name="Output 3 4 2 4 13 5" xfId="15779"/>
    <cellStyle name="Output 3 4 2 4 14" xfId="4109"/>
    <cellStyle name="Output 3 4 2 4 14 2" xfId="9951"/>
    <cellStyle name="Output 3 4 2 4 14 2 2" xfId="33778"/>
    <cellStyle name="Output 3 4 2 4 14 2 3" xfId="44817"/>
    <cellStyle name="Output 3 4 2 4 14 2 4" xfId="21864"/>
    <cellStyle name="Output 3 4 2 4 14 3" xfId="28016"/>
    <cellStyle name="Output 3 4 2 4 14 4" xfId="38976"/>
    <cellStyle name="Output 3 4 2 4 14 5" xfId="16023"/>
    <cellStyle name="Output 3 4 2 4 15" xfId="4351"/>
    <cellStyle name="Output 3 4 2 4 15 2" xfId="10161"/>
    <cellStyle name="Output 3 4 2 4 15 2 2" xfId="33988"/>
    <cellStyle name="Output 3 4 2 4 15 2 3" xfId="45027"/>
    <cellStyle name="Output 3 4 2 4 15 2 4" xfId="22074"/>
    <cellStyle name="Output 3 4 2 4 15 3" xfId="28253"/>
    <cellStyle name="Output 3 4 2 4 15 4" xfId="39218"/>
    <cellStyle name="Output 3 4 2 4 15 5" xfId="16265"/>
    <cellStyle name="Output 3 4 2 4 16" xfId="4572"/>
    <cellStyle name="Output 3 4 2 4 16 2" xfId="10348"/>
    <cellStyle name="Output 3 4 2 4 16 2 2" xfId="34175"/>
    <cellStyle name="Output 3 4 2 4 16 2 3" xfId="45214"/>
    <cellStyle name="Output 3 4 2 4 16 2 4" xfId="22261"/>
    <cellStyle name="Output 3 4 2 4 16 3" xfId="28468"/>
    <cellStyle name="Output 3 4 2 4 16 4" xfId="39439"/>
    <cellStyle name="Output 3 4 2 4 16 5" xfId="16486"/>
    <cellStyle name="Output 3 4 2 4 17" xfId="4782"/>
    <cellStyle name="Output 3 4 2 4 17 2" xfId="10531"/>
    <cellStyle name="Output 3 4 2 4 17 2 2" xfId="34358"/>
    <cellStyle name="Output 3 4 2 4 17 2 3" xfId="45397"/>
    <cellStyle name="Output 3 4 2 4 17 2 4" xfId="22444"/>
    <cellStyle name="Output 3 4 2 4 17 3" xfId="28672"/>
    <cellStyle name="Output 3 4 2 4 17 4" xfId="39649"/>
    <cellStyle name="Output 3 4 2 4 17 5" xfId="16696"/>
    <cellStyle name="Output 3 4 2 4 18" xfId="5017"/>
    <cellStyle name="Output 3 4 2 4 18 2" xfId="10736"/>
    <cellStyle name="Output 3 4 2 4 18 2 2" xfId="34563"/>
    <cellStyle name="Output 3 4 2 4 18 2 3" xfId="45602"/>
    <cellStyle name="Output 3 4 2 4 18 2 4" xfId="22649"/>
    <cellStyle name="Output 3 4 2 4 18 3" xfId="28901"/>
    <cellStyle name="Output 3 4 2 4 18 4" xfId="39884"/>
    <cellStyle name="Output 3 4 2 4 18 5" xfId="16931"/>
    <cellStyle name="Output 3 4 2 4 19" xfId="5238"/>
    <cellStyle name="Output 3 4 2 4 19 2" xfId="10923"/>
    <cellStyle name="Output 3 4 2 4 19 2 2" xfId="34750"/>
    <cellStyle name="Output 3 4 2 4 19 2 3" xfId="45789"/>
    <cellStyle name="Output 3 4 2 4 19 2 4" xfId="22836"/>
    <cellStyle name="Output 3 4 2 4 19 3" xfId="29115"/>
    <cellStyle name="Output 3 4 2 4 19 4" xfId="40105"/>
    <cellStyle name="Output 3 4 2 4 19 5" xfId="17152"/>
    <cellStyle name="Output 3 4 2 4 2" xfId="1110"/>
    <cellStyle name="Output 3 4 2 4 2 2" xfId="7363"/>
    <cellStyle name="Output 3 4 2 4 2 2 2" xfId="31190"/>
    <cellStyle name="Output 3 4 2 4 2 2 3" xfId="42229"/>
    <cellStyle name="Output 3 4 2 4 2 2 4" xfId="19276"/>
    <cellStyle name="Output 3 4 2 4 2 3" xfId="25091"/>
    <cellStyle name="Output 3 4 2 4 2 4" xfId="24229"/>
    <cellStyle name="Output 3 4 2 4 2 5" xfId="13024"/>
    <cellStyle name="Output 3 4 2 4 20" xfId="5471"/>
    <cellStyle name="Output 3 4 2 4 20 2" xfId="11126"/>
    <cellStyle name="Output 3 4 2 4 20 2 2" xfId="34953"/>
    <cellStyle name="Output 3 4 2 4 20 2 3" xfId="45992"/>
    <cellStyle name="Output 3 4 2 4 20 2 4" xfId="23039"/>
    <cellStyle name="Output 3 4 2 4 20 3" xfId="29342"/>
    <cellStyle name="Output 3 4 2 4 20 4" xfId="40338"/>
    <cellStyle name="Output 3 4 2 4 20 5" xfId="17385"/>
    <cellStyle name="Output 3 4 2 4 21" xfId="5704"/>
    <cellStyle name="Output 3 4 2 4 21 2" xfId="11327"/>
    <cellStyle name="Output 3 4 2 4 21 2 2" xfId="35154"/>
    <cellStyle name="Output 3 4 2 4 21 2 3" xfId="46193"/>
    <cellStyle name="Output 3 4 2 4 21 2 4" xfId="23240"/>
    <cellStyle name="Output 3 4 2 4 21 3" xfId="29568"/>
    <cellStyle name="Output 3 4 2 4 21 4" xfId="40571"/>
    <cellStyle name="Output 3 4 2 4 21 5" xfId="17618"/>
    <cellStyle name="Output 3 4 2 4 22" xfId="5921"/>
    <cellStyle name="Output 3 4 2 4 22 2" xfId="11511"/>
    <cellStyle name="Output 3 4 2 4 22 2 2" xfId="35338"/>
    <cellStyle name="Output 3 4 2 4 22 2 3" xfId="46377"/>
    <cellStyle name="Output 3 4 2 4 22 2 4" xfId="23424"/>
    <cellStyle name="Output 3 4 2 4 22 3" xfId="29779"/>
    <cellStyle name="Output 3 4 2 4 22 4" xfId="40788"/>
    <cellStyle name="Output 3 4 2 4 22 5" xfId="17835"/>
    <cellStyle name="Output 3 4 2 4 23" xfId="6129"/>
    <cellStyle name="Output 3 4 2 4 23 2" xfId="11692"/>
    <cellStyle name="Output 3 4 2 4 23 2 2" xfId="35519"/>
    <cellStyle name="Output 3 4 2 4 23 2 3" xfId="46558"/>
    <cellStyle name="Output 3 4 2 4 23 2 4" xfId="23605"/>
    <cellStyle name="Output 3 4 2 4 23 3" xfId="29980"/>
    <cellStyle name="Output 3 4 2 4 23 4" xfId="40996"/>
    <cellStyle name="Output 3 4 2 4 23 5" xfId="18043"/>
    <cellStyle name="Output 3 4 2 4 24" xfId="6349"/>
    <cellStyle name="Output 3 4 2 4 24 2" xfId="11884"/>
    <cellStyle name="Output 3 4 2 4 24 2 2" xfId="35711"/>
    <cellStyle name="Output 3 4 2 4 24 2 3" xfId="46750"/>
    <cellStyle name="Output 3 4 2 4 24 2 4" xfId="23797"/>
    <cellStyle name="Output 3 4 2 4 24 3" xfId="30193"/>
    <cellStyle name="Output 3 4 2 4 24 4" xfId="41216"/>
    <cellStyle name="Output 3 4 2 4 24 5" xfId="18263"/>
    <cellStyle name="Output 3 4 2 4 25" xfId="6579"/>
    <cellStyle name="Output 3 4 2 4 25 2" xfId="12081"/>
    <cellStyle name="Output 3 4 2 4 25 2 2" xfId="35908"/>
    <cellStyle name="Output 3 4 2 4 25 2 3" xfId="46947"/>
    <cellStyle name="Output 3 4 2 4 25 2 4" xfId="23994"/>
    <cellStyle name="Output 3 4 2 4 25 3" xfId="30414"/>
    <cellStyle name="Output 3 4 2 4 25 4" xfId="41446"/>
    <cellStyle name="Output 3 4 2 4 25 5" xfId="18493"/>
    <cellStyle name="Output 3 4 2 4 26" xfId="705"/>
    <cellStyle name="Output 3 4 2 4 26 2" xfId="7012"/>
    <cellStyle name="Output 3 4 2 4 26 2 2" xfId="30839"/>
    <cellStyle name="Output 3 4 2 4 26 2 3" xfId="41878"/>
    <cellStyle name="Output 3 4 2 4 26 2 4" xfId="18925"/>
    <cellStyle name="Output 3 4 2 4 26 3" xfId="24696"/>
    <cellStyle name="Output 3 4 2 4 26 4" xfId="27994"/>
    <cellStyle name="Output 3 4 2 4 26 5" xfId="12619"/>
    <cellStyle name="Output 3 4 2 4 27" xfId="24462"/>
    <cellStyle name="Output 3 4 2 4 28" xfId="28307"/>
    <cellStyle name="Output 3 4 2 4 29" xfId="12380"/>
    <cellStyle name="Output 3 4 2 4 3" xfId="1323"/>
    <cellStyle name="Output 3 4 2 4 3 2" xfId="7548"/>
    <cellStyle name="Output 3 4 2 4 3 2 2" xfId="31375"/>
    <cellStyle name="Output 3 4 2 4 3 2 3" xfId="42414"/>
    <cellStyle name="Output 3 4 2 4 3 2 4" xfId="19461"/>
    <cellStyle name="Output 3 4 2 4 3 3" xfId="25298"/>
    <cellStyle name="Output 3 4 2 4 3 4" xfId="36190"/>
    <cellStyle name="Output 3 4 2 4 3 5" xfId="13237"/>
    <cellStyle name="Output 3 4 2 4 4" xfId="1555"/>
    <cellStyle name="Output 3 4 2 4 4 2" xfId="7746"/>
    <cellStyle name="Output 3 4 2 4 4 2 2" xfId="31573"/>
    <cellStyle name="Output 3 4 2 4 4 2 3" xfId="42612"/>
    <cellStyle name="Output 3 4 2 4 4 2 4" xfId="19659"/>
    <cellStyle name="Output 3 4 2 4 4 3" xfId="25522"/>
    <cellStyle name="Output 3 4 2 4 4 4" xfId="36422"/>
    <cellStyle name="Output 3 4 2 4 4 5" xfId="13469"/>
    <cellStyle name="Output 3 4 2 4 5" xfId="1766"/>
    <cellStyle name="Output 3 4 2 4 5 2" xfId="7930"/>
    <cellStyle name="Output 3 4 2 4 5 2 2" xfId="31757"/>
    <cellStyle name="Output 3 4 2 4 5 2 3" xfId="42796"/>
    <cellStyle name="Output 3 4 2 4 5 2 4" xfId="19843"/>
    <cellStyle name="Output 3 4 2 4 5 3" xfId="25726"/>
    <cellStyle name="Output 3 4 2 4 5 4" xfId="36633"/>
    <cellStyle name="Output 3 4 2 4 5 5" xfId="13680"/>
    <cellStyle name="Output 3 4 2 4 6" xfId="1997"/>
    <cellStyle name="Output 3 4 2 4 6 2" xfId="8131"/>
    <cellStyle name="Output 3 4 2 4 6 2 2" xfId="31958"/>
    <cellStyle name="Output 3 4 2 4 6 2 3" xfId="42997"/>
    <cellStyle name="Output 3 4 2 4 6 2 4" xfId="20044"/>
    <cellStyle name="Output 3 4 2 4 6 3" xfId="25950"/>
    <cellStyle name="Output 3 4 2 4 6 4" xfId="36864"/>
    <cellStyle name="Output 3 4 2 4 6 5" xfId="13911"/>
    <cellStyle name="Output 3 4 2 4 7" xfId="2222"/>
    <cellStyle name="Output 3 4 2 4 7 2" xfId="8322"/>
    <cellStyle name="Output 3 4 2 4 7 2 2" xfId="32149"/>
    <cellStyle name="Output 3 4 2 4 7 2 3" xfId="43188"/>
    <cellStyle name="Output 3 4 2 4 7 2 4" xfId="20235"/>
    <cellStyle name="Output 3 4 2 4 7 3" xfId="26168"/>
    <cellStyle name="Output 3 4 2 4 7 4" xfId="37089"/>
    <cellStyle name="Output 3 4 2 4 7 5" xfId="14136"/>
    <cellStyle name="Output 3 4 2 4 8" xfId="2436"/>
    <cellStyle name="Output 3 4 2 4 8 2" xfId="8508"/>
    <cellStyle name="Output 3 4 2 4 8 2 2" xfId="32335"/>
    <cellStyle name="Output 3 4 2 4 8 2 3" xfId="43374"/>
    <cellStyle name="Output 3 4 2 4 8 2 4" xfId="20421"/>
    <cellStyle name="Output 3 4 2 4 8 3" xfId="26376"/>
    <cellStyle name="Output 3 4 2 4 8 4" xfId="37303"/>
    <cellStyle name="Output 3 4 2 4 8 5" xfId="14350"/>
    <cellStyle name="Output 3 4 2 4 9" xfId="2860"/>
    <cellStyle name="Output 3 4 2 4 9 2" xfId="8872"/>
    <cellStyle name="Output 3 4 2 4 9 2 2" xfId="32699"/>
    <cellStyle name="Output 3 4 2 4 9 2 3" xfId="43738"/>
    <cellStyle name="Output 3 4 2 4 9 2 4" xfId="20785"/>
    <cellStyle name="Output 3 4 2 4 9 3" xfId="26789"/>
    <cellStyle name="Output 3 4 2 4 9 4" xfId="37727"/>
    <cellStyle name="Output 3 4 2 4 9 5" xfId="14774"/>
    <cellStyle name="Output 3 4 2 5" xfId="1071"/>
    <cellStyle name="Output 3 4 2 5 2" xfId="7326"/>
    <cellStyle name="Output 3 4 2 5 2 2" xfId="31153"/>
    <cellStyle name="Output 3 4 2 5 2 3" xfId="42192"/>
    <cellStyle name="Output 3 4 2 5 2 4" xfId="19239"/>
    <cellStyle name="Output 3 4 2 5 3" xfId="25052"/>
    <cellStyle name="Output 3 4 2 5 4" xfId="24273"/>
    <cellStyle name="Output 3 4 2 5 5" xfId="12985"/>
    <cellStyle name="Output 3 4 2 6" xfId="1284"/>
    <cellStyle name="Output 3 4 2 6 2" xfId="7511"/>
    <cellStyle name="Output 3 4 2 6 2 2" xfId="31338"/>
    <cellStyle name="Output 3 4 2 6 2 3" xfId="42377"/>
    <cellStyle name="Output 3 4 2 6 2 4" xfId="19424"/>
    <cellStyle name="Output 3 4 2 6 3" xfId="25259"/>
    <cellStyle name="Output 3 4 2 6 4" xfId="36151"/>
    <cellStyle name="Output 3 4 2 6 5" xfId="13198"/>
    <cellStyle name="Output 3 4 2 7" xfId="1516"/>
    <cellStyle name="Output 3 4 2 7 2" xfId="7709"/>
    <cellStyle name="Output 3 4 2 7 2 2" xfId="31536"/>
    <cellStyle name="Output 3 4 2 7 2 3" xfId="42575"/>
    <cellStyle name="Output 3 4 2 7 2 4" xfId="19622"/>
    <cellStyle name="Output 3 4 2 7 3" xfId="25483"/>
    <cellStyle name="Output 3 4 2 7 4" xfId="36383"/>
    <cellStyle name="Output 3 4 2 7 5" xfId="13430"/>
    <cellStyle name="Output 3 4 2 8" xfId="1727"/>
    <cellStyle name="Output 3 4 2 8 2" xfId="7893"/>
    <cellStyle name="Output 3 4 2 8 2 2" xfId="31720"/>
    <cellStyle name="Output 3 4 2 8 2 3" xfId="42759"/>
    <cellStyle name="Output 3 4 2 8 2 4" xfId="19806"/>
    <cellStyle name="Output 3 4 2 8 3" xfId="25687"/>
    <cellStyle name="Output 3 4 2 8 4" xfId="36594"/>
    <cellStyle name="Output 3 4 2 8 5" xfId="13641"/>
    <cellStyle name="Output 3 4 2 9" xfId="1958"/>
    <cellStyle name="Output 3 4 2 9 2" xfId="8094"/>
    <cellStyle name="Output 3 4 2 9 2 2" xfId="31921"/>
    <cellStyle name="Output 3 4 2 9 2 3" xfId="42960"/>
    <cellStyle name="Output 3 4 2 9 2 4" xfId="20007"/>
    <cellStyle name="Output 3 4 2 9 3" xfId="25911"/>
    <cellStyle name="Output 3 4 2 9 4" xfId="36825"/>
    <cellStyle name="Output 3 4 2 9 5" xfId="13872"/>
    <cellStyle name="Output 3 4 20" xfId="6509"/>
    <cellStyle name="Output 3 4 20 2" xfId="12017"/>
    <cellStyle name="Output 3 4 20 2 2" xfId="35844"/>
    <cellStyle name="Output 3 4 20 2 3" xfId="46883"/>
    <cellStyle name="Output 3 4 20 2 4" xfId="23930"/>
    <cellStyle name="Output 3 4 20 3" xfId="30345"/>
    <cellStyle name="Output 3 4 20 4" xfId="41376"/>
    <cellStyle name="Output 3 4 20 5" xfId="18423"/>
    <cellStyle name="Output 3 4 21" xfId="5409"/>
    <cellStyle name="Output 3 4 21 2" xfId="11069"/>
    <cellStyle name="Output 3 4 21 2 2" xfId="34896"/>
    <cellStyle name="Output 3 4 21 2 3" xfId="45935"/>
    <cellStyle name="Output 3 4 21 2 4" xfId="22982"/>
    <cellStyle name="Output 3 4 21 3" xfId="29281"/>
    <cellStyle name="Output 3 4 21 4" xfId="40276"/>
    <cellStyle name="Output 3 4 21 5" xfId="17323"/>
    <cellStyle name="Output 3 4 22" xfId="632"/>
    <cellStyle name="Output 3 4 22 2" xfId="6939"/>
    <cellStyle name="Output 3 4 22 2 2" xfId="30766"/>
    <cellStyle name="Output 3 4 22 2 3" xfId="41805"/>
    <cellStyle name="Output 3 4 22 2 4" xfId="18852"/>
    <cellStyle name="Output 3 4 22 3" xfId="24623"/>
    <cellStyle name="Output 3 4 22 4" xfId="28610"/>
    <cellStyle name="Output 3 4 22 5" xfId="12546"/>
    <cellStyle name="Output 3 4 23" xfId="24382"/>
    <cellStyle name="Output 3 4 24" xfId="27962"/>
    <cellStyle name="Output 3 4 25" xfId="12301"/>
    <cellStyle name="Output 3 4 3" xfId="488"/>
    <cellStyle name="Output 3 4 3 10" xfId="2882"/>
    <cellStyle name="Output 3 4 3 10 2" xfId="8894"/>
    <cellStyle name="Output 3 4 3 10 2 2" xfId="32721"/>
    <cellStyle name="Output 3 4 3 10 2 3" xfId="43760"/>
    <cellStyle name="Output 3 4 3 10 2 4" xfId="20807"/>
    <cellStyle name="Output 3 4 3 10 3" xfId="26811"/>
    <cellStyle name="Output 3 4 3 10 4" xfId="37749"/>
    <cellStyle name="Output 3 4 3 10 5" xfId="14796"/>
    <cellStyle name="Output 3 4 3 11" xfId="3150"/>
    <cellStyle name="Output 3 4 3 11 2" xfId="9123"/>
    <cellStyle name="Output 3 4 3 11 2 2" xfId="32950"/>
    <cellStyle name="Output 3 4 3 11 2 3" xfId="43989"/>
    <cellStyle name="Output 3 4 3 11 2 4" xfId="21036"/>
    <cellStyle name="Output 3 4 3 11 3" xfId="27074"/>
    <cellStyle name="Output 3 4 3 11 4" xfId="38017"/>
    <cellStyle name="Output 3 4 3 11 5" xfId="15064"/>
    <cellStyle name="Output 3 4 3 12" xfId="3394"/>
    <cellStyle name="Output 3 4 3 12 2" xfId="9335"/>
    <cellStyle name="Output 3 4 3 12 2 2" xfId="33162"/>
    <cellStyle name="Output 3 4 3 12 2 3" xfId="44201"/>
    <cellStyle name="Output 3 4 3 12 2 4" xfId="21248"/>
    <cellStyle name="Output 3 4 3 12 3" xfId="27315"/>
    <cellStyle name="Output 3 4 3 12 4" xfId="38261"/>
    <cellStyle name="Output 3 4 3 12 5" xfId="15308"/>
    <cellStyle name="Output 3 4 3 13" xfId="3639"/>
    <cellStyle name="Output 3 4 3 13 2" xfId="9548"/>
    <cellStyle name="Output 3 4 3 13 2 2" xfId="33375"/>
    <cellStyle name="Output 3 4 3 13 2 3" xfId="44414"/>
    <cellStyle name="Output 3 4 3 13 2 4" xfId="21461"/>
    <cellStyle name="Output 3 4 3 13 3" xfId="27555"/>
    <cellStyle name="Output 3 4 3 13 4" xfId="38506"/>
    <cellStyle name="Output 3 4 3 13 5" xfId="15553"/>
    <cellStyle name="Output 3 4 3 14" xfId="3887"/>
    <cellStyle name="Output 3 4 3 14 2" xfId="9762"/>
    <cellStyle name="Output 3 4 3 14 2 2" xfId="33589"/>
    <cellStyle name="Output 3 4 3 14 2 3" xfId="44628"/>
    <cellStyle name="Output 3 4 3 14 2 4" xfId="21675"/>
    <cellStyle name="Output 3 4 3 14 3" xfId="27799"/>
    <cellStyle name="Output 3 4 3 14 4" xfId="38754"/>
    <cellStyle name="Output 3 4 3 14 5" xfId="15801"/>
    <cellStyle name="Output 3 4 3 15" xfId="4131"/>
    <cellStyle name="Output 3 4 3 15 2" xfId="9973"/>
    <cellStyle name="Output 3 4 3 15 2 2" xfId="33800"/>
    <cellStyle name="Output 3 4 3 15 2 3" xfId="44839"/>
    <cellStyle name="Output 3 4 3 15 2 4" xfId="21886"/>
    <cellStyle name="Output 3 4 3 15 3" xfId="28038"/>
    <cellStyle name="Output 3 4 3 15 4" xfId="38998"/>
    <cellStyle name="Output 3 4 3 15 5" xfId="16045"/>
    <cellStyle name="Output 3 4 3 16" xfId="4373"/>
    <cellStyle name="Output 3 4 3 16 2" xfId="10183"/>
    <cellStyle name="Output 3 4 3 16 2 2" xfId="34010"/>
    <cellStyle name="Output 3 4 3 16 2 3" xfId="45049"/>
    <cellStyle name="Output 3 4 3 16 2 4" xfId="22096"/>
    <cellStyle name="Output 3 4 3 16 3" xfId="28275"/>
    <cellStyle name="Output 3 4 3 16 4" xfId="39240"/>
    <cellStyle name="Output 3 4 3 16 5" xfId="16287"/>
    <cellStyle name="Output 3 4 3 17" xfId="4594"/>
    <cellStyle name="Output 3 4 3 17 2" xfId="10370"/>
    <cellStyle name="Output 3 4 3 17 2 2" xfId="34197"/>
    <cellStyle name="Output 3 4 3 17 2 3" xfId="45236"/>
    <cellStyle name="Output 3 4 3 17 2 4" xfId="22283"/>
    <cellStyle name="Output 3 4 3 17 3" xfId="28490"/>
    <cellStyle name="Output 3 4 3 17 4" xfId="39461"/>
    <cellStyle name="Output 3 4 3 17 5" xfId="16508"/>
    <cellStyle name="Output 3 4 3 18" xfId="4804"/>
    <cellStyle name="Output 3 4 3 18 2" xfId="10553"/>
    <cellStyle name="Output 3 4 3 18 2 2" xfId="34380"/>
    <cellStyle name="Output 3 4 3 18 2 3" xfId="45419"/>
    <cellStyle name="Output 3 4 3 18 2 4" xfId="22466"/>
    <cellStyle name="Output 3 4 3 18 3" xfId="28694"/>
    <cellStyle name="Output 3 4 3 18 4" xfId="39671"/>
    <cellStyle name="Output 3 4 3 18 5" xfId="16718"/>
    <cellStyle name="Output 3 4 3 19" xfId="5039"/>
    <cellStyle name="Output 3 4 3 19 2" xfId="10758"/>
    <cellStyle name="Output 3 4 3 19 2 2" xfId="34585"/>
    <cellStyle name="Output 3 4 3 19 2 3" xfId="45624"/>
    <cellStyle name="Output 3 4 3 19 2 4" xfId="22671"/>
    <cellStyle name="Output 3 4 3 19 3" xfId="28923"/>
    <cellStyle name="Output 3 4 3 19 4" xfId="39906"/>
    <cellStyle name="Output 3 4 3 19 5" xfId="16953"/>
    <cellStyle name="Output 3 4 3 2" xfId="1132"/>
    <cellStyle name="Output 3 4 3 2 2" xfId="7385"/>
    <cellStyle name="Output 3 4 3 2 2 2" xfId="31212"/>
    <cellStyle name="Output 3 4 3 2 2 3" xfId="42251"/>
    <cellStyle name="Output 3 4 3 2 2 4" xfId="19298"/>
    <cellStyle name="Output 3 4 3 2 3" xfId="25113"/>
    <cellStyle name="Output 3 4 3 2 4" xfId="24292"/>
    <cellStyle name="Output 3 4 3 2 5" xfId="13046"/>
    <cellStyle name="Output 3 4 3 20" xfId="5260"/>
    <cellStyle name="Output 3 4 3 20 2" xfId="10945"/>
    <cellStyle name="Output 3 4 3 20 2 2" xfId="34772"/>
    <cellStyle name="Output 3 4 3 20 2 3" xfId="45811"/>
    <cellStyle name="Output 3 4 3 20 2 4" xfId="22858"/>
    <cellStyle name="Output 3 4 3 20 3" xfId="29137"/>
    <cellStyle name="Output 3 4 3 20 4" xfId="40127"/>
    <cellStyle name="Output 3 4 3 20 5" xfId="17174"/>
    <cellStyle name="Output 3 4 3 21" xfId="5493"/>
    <cellStyle name="Output 3 4 3 21 2" xfId="11148"/>
    <cellStyle name="Output 3 4 3 21 2 2" xfId="34975"/>
    <cellStyle name="Output 3 4 3 21 2 3" xfId="46014"/>
    <cellStyle name="Output 3 4 3 21 2 4" xfId="23061"/>
    <cellStyle name="Output 3 4 3 21 3" xfId="29364"/>
    <cellStyle name="Output 3 4 3 21 4" xfId="40360"/>
    <cellStyle name="Output 3 4 3 21 5" xfId="17407"/>
    <cellStyle name="Output 3 4 3 22" xfId="5726"/>
    <cellStyle name="Output 3 4 3 22 2" xfId="11349"/>
    <cellStyle name="Output 3 4 3 22 2 2" xfId="35176"/>
    <cellStyle name="Output 3 4 3 22 2 3" xfId="46215"/>
    <cellStyle name="Output 3 4 3 22 2 4" xfId="23262"/>
    <cellStyle name="Output 3 4 3 22 3" xfId="29590"/>
    <cellStyle name="Output 3 4 3 22 4" xfId="40593"/>
    <cellStyle name="Output 3 4 3 22 5" xfId="17640"/>
    <cellStyle name="Output 3 4 3 23" xfId="5943"/>
    <cellStyle name="Output 3 4 3 23 2" xfId="11533"/>
    <cellStyle name="Output 3 4 3 23 2 2" xfId="35360"/>
    <cellStyle name="Output 3 4 3 23 2 3" xfId="46399"/>
    <cellStyle name="Output 3 4 3 23 2 4" xfId="23446"/>
    <cellStyle name="Output 3 4 3 23 3" xfId="29801"/>
    <cellStyle name="Output 3 4 3 23 4" xfId="40810"/>
    <cellStyle name="Output 3 4 3 23 5" xfId="17857"/>
    <cellStyle name="Output 3 4 3 24" xfId="6151"/>
    <cellStyle name="Output 3 4 3 24 2" xfId="11714"/>
    <cellStyle name="Output 3 4 3 24 2 2" xfId="35541"/>
    <cellStyle name="Output 3 4 3 24 2 3" xfId="46580"/>
    <cellStyle name="Output 3 4 3 24 2 4" xfId="23627"/>
    <cellStyle name="Output 3 4 3 24 3" xfId="30002"/>
    <cellStyle name="Output 3 4 3 24 4" xfId="41018"/>
    <cellStyle name="Output 3 4 3 24 5" xfId="18065"/>
    <cellStyle name="Output 3 4 3 25" xfId="6371"/>
    <cellStyle name="Output 3 4 3 25 2" xfId="11906"/>
    <cellStyle name="Output 3 4 3 25 2 2" xfId="35733"/>
    <cellStyle name="Output 3 4 3 25 2 3" xfId="46772"/>
    <cellStyle name="Output 3 4 3 25 2 4" xfId="23819"/>
    <cellStyle name="Output 3 4 3 25 3" xfId="30215"/>
    <cellStyle name="Output 3 4 3 25 4" xfId="41238"/>
    <cellStyle name="Output 3 4 3 25 5" xfId="18285"/>
    <cellStyle name="Output 3 4 3 26" xfId="6597"/>
    <cellStyle name="Output 3 4 3 26 2" xfId="12099"/>
    <cellStyle name="Output 3 4 3 26 2 2" xfId="35926"/>
    <cellStyle name="Output 3 4 3 26 2 3" xfId="46965"/>
    <cellStyle name="Output 3 4 3 26 2 4" xfId="24012"/>
    <cellStyle name="Output 3 4 3 26 3" xfId="30432"/>
    <cellStyle name="Output 3 4 3 26 4" xfId="41464"/>
    <cellStyle name="Output 3 4 3 26 5" xfId="18511"/>
    <cellStyle name="Output 3 4 3 27" xfId="727"/>
    <cellStyle name="Output 3 4 3 27 2" xfId="7034"/>
    <cellStyle name="Output 3 4 3 27 2 2" xfId="30861"/>
    <cellStyle name="Output 3 4 3 27 2 3" xfId="41900"/>
    <cellStyle name="Output 3 4 3 27 2 4" xfId="18947"/>
    <cellStyle name="Output 3 4 3 27 3" xfId="24718"/>
    <cellStyle name="Output 3 4 3 27 4" xfId="25444"/>
    <cellStyle name="Output 3 4 3 27 5" xfId="12641"/>
    <cellStyle name="Output 3 4 3 28" xfId="6817"/>
    <cellStyle name="Output 3 4 3 28 2" xfId="30644"/>
    <cellStyle name="Output 3 4 3 28 3" xfId="41683"/>
    <cellStyle name="Output 3 4 3 28 4" xfId="18730"/>
    <cellStyle name="Output 3 4 3 29" xfId="24484"/>
    <cellStyle name="Output 3 4 3 3" xfId="1345"/>
    <cellStyle name="Output 3 4 3 3 2" xfId="7570"/>
    <cellStyle name="Output 3 4 3 3 2 2" xfId="31397"/>
    <cellStyle name="Output 3 4 3 3 2 3" xfId="42436"/>
    <cellStyle name="Output 3 4 3 3 2 4" xfId="19483"/>
    <cellStyle name="Output 3 4 3 3 3" xfId="25320"/>
    <cellStyle name="Output 3 4 3 3 4" xfId="36212"/>
    <cellStyle name="Output 3 4 3 3 5" xfId="13259"/>
    <cellStyle name="Output 3 4 3 30" xfId="25441"/>
    <cellStyle name="Output 3 4 3 31" xfId="12402"/>
    <cellStyle name="Output 3 4 3 4" xfId="1577"/>
    <cellStyle name="Output 3 4 3 4 2" xfId="7768"/>
    <cellStyle name="Output 3 4 3 4 2 2" xfId="31595"/>
    <cellStyle name="Output 3 4 3 4 2 3" xfId="42634"/>
    <cellStyle name="Output 3 4 3 4 2 4" xfId="19681"/>
    <cellStyle name="Output 3 4 3 4 3" xfId="25544"/>
    <cellStyle name="Output 3 4 3 4 4" xfId="36444"/>
    <cellStyle name="Output 3 4 3 4 5" xfId="13491"/>
    <cellStyle name="Output 3 4 3 5" xfId="1788"/>
    <cellStyle name="Output 3 4 3 5 2" xfId="7952"/>
    <cellStyle name="Output 3 4 3 5 2 2" xfId="31779"/>
    <cellStyle name="Output 3 4 3 5 2 3" xfId="42818"/>
    <cellStyle name="Output 3 4 3 5 2 4" xfId="19865"/>
    <cellStyle name="Output 3 4 3 5 3" xfId="25748"/>
    <cellStyle name="Output 3 4 3 5 4" xfId="36655"/>
    <cellStyle name="Output 3 4 3 5 5" xfId="13702"/>
    <cellStyle name="Output 3 4 3 6" xfId="2019"/>
    <cellStyle name="Output 3 4 3 6 2" xfId="8153"/>
    <cellStyle name="Output 3 4 3 6 2 2" xfId="31980"/>
    <cellStyle name="Output 3 4 3 6 2 3" xfId="43019"/>
    <cellStyle name="Output 3 4 3 6 2 4" xfId="20066"/>
    <cellStyle name="Output 3 4 3 6 3" xfId="25972"/>
    <cellStyle name="Output 3 4 3 6 4" xfId="36886"/>
    <cellStyle name="Output 3 4 3 6 5" xfId="13933"/>
    <cellStyle name="Output 3 4 3 7" xfId="2244"/>
    <cellStyle name="Output 3 4 3 7 2" xfId="8344"/>
    <cellStyle name="Output 3 4 3 7 2 2" xfId="32171"/>
    <cellStyle name="Output 3 4 3 7 2 3" xfId="43210"/>
    <cellStyle name="Output 3 4 3 7 2 4" xfId="20257"/>
    <cellStyle name="Output 3 4 3 7 3" xfId="26190"/>
    <cellStyle name="Output 3 4 3 7 4" xfId="37111"/>
    <cellStyle name="Output 3 4 3 7 5" xfId="14158"/>
    <cellStyle name="Output 3 4 3 8" xfId="2458"/>
    <cellStyle name="Output 3 4 3 8 2" xfId="8530"/>
    <cellStyle name="Output 3 4 3 8 2 2" xfId="32357"/>
    <cellStyle name="Output 3 4 3 8 2 3" xfId="43396"/>
    <cellStyle name="Output 3 4 3 8 2 4" xfId="20443"/>
    <cellStyle name="Output 3 4 3 8 3" xfId="26398"/>
    <cellStyle name="Output 3 4 3 8 4" xfId="37325"/>
    <cellStyle name="Output 3 4 3 8 5" xfId="14372"/>
    <cellStyle name="Output 3 4 3 9" xfId="2676"/>
    <cellStyle name="Output 3 4 3 9 2" xfId="8714"/>
    <cellStyle name="Output 3 4 3 9 2 2" xfId="32541"/>
    <cellStyle name="Output 3 4 3 9 2 3" xfId="43580"/>
    <cellStyle name="Output 3 4 3 9 2 4" xfId="20627"/>
    <cellStyle name="Output 3 4 3 9 3" xfId="26610"/>
    <cellStyle name="Output 3 4 3 9 4" xfId="37543"/>
    <cellStyle name="Output 3 4 3 9 5" xfId="14590"/>
    <cellStyle name="Output 3 4 4" xfId="854"/>
    <cellStyle name="Output 3 4 4 2" xfId="7158"/>
    <cellStyle name="Output 3 4 4 2 2" xfId="30985"/>
    <cellStyle name="Output 3 4 4 2 3" xfId="42024"/>
    <cellStyle name="Output 3 4 4 2 4" xfId="19071"/>
    <cellStyle name="Output 3 4 4 3" xfId="24844"/>
    <cellStyle name="Output 3 4 4 4" xfId="28538"/>
    <cellStyle name="Output 3 4 4 5" xfId="12768"/>
    <cellStyle name="Output 3 4 5" xfId="1043"/>
    <cellStyle name="Output 3 4 5 2" xfId="7303"/>
    <cellStyle name="Output 3 4 5 2 2" xfId="31130"/>
    <cellStyle name="Output 3 4 5 2 3" xfId="42169"/>
    <cellStyle name="Output 3 4 5 2 4" xfId="19216"/>
    <cellStyle name="Output 3 4 5 3" xfId="25025"/>
    <cellStyle name="Output 3 4 5 4" xfId="24430"/>
    <cellStyle name="Output 3 4 5 5" xfId="12957"/>
    <cellStyle name="Output 3 4 6" xfId="1919"/>
    <cellStyle name="Output 3 4 6 2" xfId="8059"/>
    <cellStyle name="Output 3 4 6 2 2" xfId="31886"/>
    <cellStyle name="Output 3 4 6 2 3" xfId="42925"/>
    <cellStyle name="Output 3 4 6 2 4" xfId="19972"/>
    <cellStyle name="Output 3 4 6 3" xfId="25873"/>
    <cellStyle name="Output 3 4 6 4" xfId="36786"/>
    <cellStyle name="Output 3 4 6 5" xfId="13833"/>
    <cellStyle name="Output 3 4 7" xfId="933"/>
    <cellStyle name="Output 3 4 7 2" xfId="7223"/>
    <cellStyle name="Output 3 4 7 2 2" xfId="31050"/>
    <cellStyle name="Output 3 4 7 2 3" xfId="42089"/>
    <cellStyle name="Output 3 4 7 2 4" xfId="19136"/>
    <cellStyle name="Output 3 4 7 3" xfId="24921"/>
    <cellStyle name="Output 3 4 7 4" xfId="25577"/>
    <cellStyle name="Output 3 4 7 5" xfId="12847"/>
    <cellStyle name="Output 3 4 8" xfId="1042"/>
    <cellStyle name="Output 3 4 8 2" xfId="7302"/>
    <cellStyle name="Output 3 4 8 2 2" xfId="31129"/>
    <cellStyle name="Output 3 4 8 2 3" xfId="42168"/>
    <cellStyle name="Output 3 4 8 2 4" xfId="19215"/>
    <cellStyle name="Output 3 4 8 3" xfId="25024"/>
    <cellStyle name="Output 3 4 8 4" xfId="26344"/>
    <cellStyle name="Output 3 4 8 5" xfId="12956"/>
    <cellStyle name="Output 3 4 9" xfId="3048"/>
    <cellStyle name="Output 3 4 9 2" xfId="9028"/>
    <cellStyle name="Output 3 4 9 2 2" xfId="32855"/>
    <cellStyle name="Output 3 4 9 2 3" xfId="43894"/>
    <cellStyle name="Output 3 4 9 2 4" xfId="20941"/>
    <cellStyle name="Output 3 4 9 3" xfId="26972"/>
    <cellStyle name="Output 3 4 9 4" xfId="37915"/>
    <cellStyle name="Output 3 4 9 5" xfId="14962"/>
    <cellStyle name="Output 3 5" xfId="398"/>
    <cellStyle name="Output 3 5 10" xfId="3304"/>
    <cellStyle name="Output 3 5 10 2" xfId="9250"/>
    <cellStyle name="Output 3 5 10 2 2" xfId="33077"/>
    <cellStyle name="Output 3 5 10 2 3" xfId="44116"/>
    <cellStyle name="Output 3 5 10 2 4" xfId="21163"/>
    <cellStyle name="Output 3 5 10 3" xfId="27225"/>
    <cellStyle name="Output 3 5 10 4" xfId="38171"/>
    <cellStyle name="Output 3 5 10 5" xfId="15218"/>
    <cellStyle name="Output 3 5 11" xfId="3551"/>
    <cellStyle name="Output 3 5 11 2" xfId="9465"/>
    <cellStyle name="Output 3 5 11 2 2" xfId="33292"/>
    <cellStyle name="Output 3 5 11 2 3" xfId="44331"/>
    <cellStyle name="Output 3 5 11 2 4" xfId="21378"/>
    <cellStyle name="Output 3 5 11 3" xfId="27467"/>
    <cellStyle name="Output 3 5 11 4" xfId="38418"/>
    <cellStyle name="Output 3 5 11 5" xfId="15465"/>
    <cellStyle name="Output 3 5 12" xfId="3798"/>
    <cellStyle name="Output 3 5 12 2" xfId="9679"/>
    <cellStyle name="Output 3 5 12 2 2" xfId="33506"/>
    <cellStyle name="Output 3 5 12 2 3" xfId="44545"/>
    <cellStyle name="Output 3 5 12 2 4" xfId="21592"/>
    <cellStyle name="Output 3 5 12 3" xfId="27710"/>
    <cellStyle name="Output 3 5 12 4" xfId="38665"/>
    <cellStyle name="Output 3 5 12 5" xfId="15712"/>
    <cellStyle name="Output 3 5 13" xfId="4042"/>
    <cellStyle name="Output 3 5 13 2" xfId="9890"/>
    <cellStyle name="Output 3 5 13 2 2" xfId="33717"/>
    <cellStyle name="Output 3 5 13 2 3" xfId="44756"/>
    <cellStyle name="Output 3 5 13 2 4" xfId="21803"/>
    <cellStyle name="Output 3 5 13 3" xfId="27949"/>
    <cellStyle name="Output 3 5 13 4" xfId="38909"/>
    <cellStyle name="Output 3 5 13 5" xfId="15956"/>
    <cellStyle name="Output 3 5 14" xfId="4285"/>
    <cellStyle name="Output 3 5 14 2" xfId="10100"/>
    <cellStyle name="Output 3 5 14 2 2" xfId="33927"/>
    <cellStyle name="Output 3 5 14 2 3" xfId="44966"/>
    <cellStyle name="Output 3 5 14 2 4" xfId="22013"/>
    <cellStyle name="Output 3 5 14 3" xfId="28187"/>
    <cellStyle name="Output 3 5 14 4" xfId="39152"/>
    <cellStyle name="Output 3 5 14 5" xfId="16199"/>
    <cellStyle name="Output 3 5 15" xfId="848"/>
    <cellStyle name="Output 3 5 15 2" xfId="7153"/>
    <cellStyle name="Output 3 5 15 2 2" xfId="30980"/>
    <cellStyle name="Output 3 5 15 2 3" xfId="42019"/>
    <cellStyle name="Output 3 5 15 2 4" xfId="19066"/>
    <cellStyle name="Output 3 5 15 3" xfId="24838"/>
    <cellStyle name="Output 3 5 15 4" xfId="29638"/>
    <cellStyle name="Output 3 5 15 5" xfId="12762"/>
    <cellStyle name="Output 3 5 16" xfId="4950"/>
    <cellStyle name="Output 3 5 16 2" xfId="10674"/>
    <cellStyle name="Output 3 5 16 2 2" xfId="34501"/>
    <cellStyle name="Output 3 5 16 2 3" xfId="45540"/>
    <cellStyle name="Output 3 5 16 2 4" xfId="22587"/>
    <cellStyle name="Output 3 5 16 3" xfId="28835"/>
    <cellStyle name="Output 3 5 16 4" xfId="39817"/>
    <cellStyle name="Output 3 5 16 5" xfId="16864"/>
    <cellStyle name="Output 3 5 17" xfId="5403"/>
    <cellStyle name="Output 3 5 17 2" xfId="11064"/>
    <cellStyle name="Output 3 5 17 2 2" xfId="34891"/>
    <cellStyle name="Output 3 5 17 2 3" xfId="45930"/>
    <cellStyle name="Output 3 5 17 2 4" xfId="22977"/>
    <cellStyle name="Output 3 5 17 3" xfId="29275"/>
    <cellStyle name="Output 3 5 17 4" xfId="40270"/>
    <cellStyle name="Output 3 5 17 5" xfId="17317"/>
    <cellStyle name="Output 3 5 18" xfId="5638"/>
    <cellStyle name="Output 3 5 18 2" xfId="11266"/>
    <cellStyle name="Output 3 5 18 2 2" xfId="35093"/>
    <cellStyle name="Output 3 5 18 2 3" xfId="46132"/>
    <cellStyle name="Output 3 5 18 2 4" xfId="23179"/>
    <cellStyle name="Output 3 5 18 3" xfId="29503"/>
    <cellStyle name="Output 3 5 18 4" xfId="40505"/>
    <cellStyle name="Output 3 5 18 5" xfId="17552"/>
    <cellStyle name="Output 3 5 19" xfId="6283"/>
    <cellStyle name="Output 3 5 19 2" xfId="11823"/>
    <cellStyle name="Output 3 5 19 2 2" xfId="35650"/>
    <cellStyle name="Output 3 5 19 2 3" xfId="46689"/>
    <cellStyle name="Output 3 5 19 2 4" xfId="23736"/>
    <cellStyle name="Output 3 5 19 3" xfId="30128"/>
    <cellStyle name="Output 3 5 19 4" xfId="41150"/>
    <cellStyle name="Output 3 5 19 5" xfId="18197"/>
    <cellStyle name="Output 3 5 2" xfId="440"/>
    <cellStyle name="Output 3 5 2 10" xfId="2196"/>
    <cellStyle name="Output 3 5 2 10 2" xfId="8297"/>
    <cellStyle name="Output 3 5 2 10 2 2" xfId="32124"/>
    <cellStyle name="Output 3 5 2 10 2 3" xfId="43163"/>
    <cellStyle name="Output 3 5 2 10 2 4" xfId="20210"/>
    <cellStyle name="Output 3 5 2 10 3" xfId="26142"/>
    <cellStyle name="Output 3 5 2 10 4" xfId="37063"/>
    <cellStyle name="Output 3 5 2 10 5" xfId="14110"/>
    <cellStyle name="Output 3 5 2 11" xfId="2410"/>
    <cellStyle name="Output 3 5 2 11 2" xfId="8483"/>
    <cellStyle name="Output 3 5 2 11 2 2" xfId="32310"/>
    <cellStyle name="Output 3 5 2 11 2 3" xfId="43349"/>
    <cellStyle name="Output 3 5 2 11 2 4" xfId="20396"/>
    <cellStyle name="Output 3 5 2 11 3" xfId="26350"/>
    <cellStyle name="Output 3 5 2 11 4" xfId="37277"/>
    <cellStyle name="Output 3 5 2 11 5" xfId="14324"/>
    <cellStyle name="Output 3 5 2 12" xfId="2633"/>
    <cellStyle name="Output 3 5 2 12 2" xfId="8673"/>
    <cellStyle name="Output 3 5 2 12 2 2" xfId="32500"/>
    <cellStyle name="Output 3 5 2 12 2 3" xfId="43539"/>
    <cellStyle name="Output 3 5 2 12 2 4" xfId="20586"/>
    <cellStyle name="Output 3 5 2 12 3" xfId="26568"/>
    <cellStyle name="Output 3 5 2 12 4" xfId="37500"/>
    <cellStyle name="Output 3 5 2 12 5" xfId="14547"/>
    <cellStyle name="Output 3 5 2 13" xfId="2834"/>
    <cellStyle name="Output 3 5 2 13 2" xfId="8847"/>
    <cellStyle name="Output 3 5 2 13 2 2" xfId="32674"/>
    <cellStyle name="Output 3 5 2 13 2 3" xfId="43713"/>
    <cellStyle name="Output 3 5 2 13 2 4" xfId="20760"/>
    <cellStyle name="Output 3 5 2 13 3" xfId="26763"/>
    <cellStyle name="Output 3 5 2 13 4" xfId="37701"/>
    <cellStyle name="Output 3 5 2 13 5" xfId="14748"/>
    <cellStyle name="Output 3 5 2 14" xfId="3102"/>
    <cellStyle name="Output 3 5 2 14 2" xfId="9076"/>
    <cellStyle name="Output 3 5 2 14 2 2" xfId="32903"/>
    <cellStyle name="Output 3 5 2 14 2 3" xfId="43942"/>
    <cellStyle name="Output 3 5 2 14 2 4" xfId="20989"/>
    <cellStyle name="Output 3 5 2 14 3" xfId="27026"/>
    <cellStyle name="Output 3 5 2 14 4" xfId="37969"/>
    <cellStyle name="Output 3 5 2 14 5" xfId="15016"/>
    <cellStyle name="Output 3 5 2 15" xfId="3346"/>
    <cellStyle name="Output 3 5 2 15 2" xfId="9288"/>
    <cellStyle name="Output 3 5 2 15 2 2" xfId="33115"/>
    <cellStyle name="Output 3 5 2 15 2 3" xfId="44154"/>
    <cellStyle name="Output 3 5 2 15 2 4" xfId="21201"/>
    <cellStyle name="Output 3 5 2 15 3" xfId="27267"/>
    <cellStyle name="Output 3 5 2 15 4" xfId="38213"/>
    <cellStyle name="Output 3 5 2 15 5" xfId="15260"/>
    <cellStyle name="Output 3 5 2 16" xfId="3591"/>
    <cellStyle name="Output 3 5 2 16 2" xfId="9501"/>
    <cellStyle name="Output 3 5 2 16 2 2" xfId="33328"/>
    <cellStyle name="Output 3 5 2 16 2 3" xfId="44367"/>
    <cellStyle name="Output 3 5 2 16 2 4" xfId="21414"/>
    <cellStyle name="Output 3 5 2 16 3" xfId="27507"/>
    <cellStyle name="Output 3 5 2 16 4" xfId="38458"/>
    <cellStyle name="Output 3 5 2 16 5" xfId="15505"/>
    <cellStyle name="Output 3 5 2 17" xfId="3839"/>
    <cellStyle name="Output 3 5 2 17 2" xfId="9715"/>
    <cellStyle name="Output 3 5 2 17 2 2" xfId="33542"/>
    <cellStyle name="Output 3 5 2 17 2 3" xfId="44581"/>
    <cellStyle name="Output 3 5 2 17 2 4" xfId="21628"/>
    <cellStyle name="Output 3 5 2 17 3" xfId="27751"/>
    <cellStyle name="Output 3 5 2 17 4" xfId="38706"/>
    <cellStyle name="Output 3 5 2 17 5" xfId="15753"/>
    <cellStyle name="Output 3 5 2 18" xfId="4083"/>
    <cellStyle name="Output 3 5 2 18 2" xfId="9926"/>
    <cellStyle name="Output 3 5 2 18 2 2" xfId="33753"/>
    <cellStyle name="Output 3 5 2 18 2 3" xfId="44792"/>
    <cellStyle name="Output 3 5 2 18 2 4" xfId="21839"/>
    <cellStyle name="Output 3 5 2 18 3" xfId="27990"/>
    <cellStyle name="Output 3 5 2 18 4" xfId="38950"/>
    <cellStyle name="Output 3 5 2 18 5" xfId="15997"/>
    <cellStyle name="Output 3 5 2 19" xfId="4325"/>
    <cellStyle name="Output 3 5 2 19 2" xfId="10136"/>
    <cellStyle name="Output 3 5 2 19 2 2" xfId="33963"/>
    <cellStyle name="Output 3 5 2 19 2 3" xfId="45002"/>
    <cellStyle name="Output 3 5 2 19 2 4" xfId="22049"/>
    <cellStyle name="Output 3 5 2 19 3" xfId="28227"/>
    <cellStyle name="Output 3 5 2 19 4" xfId="39192"/>
    <cellStyle name="Output 3 5 2 19 5" xfId="16239"/>
    <cellStyle name="Output 3 5 2 2" xfId="561"/>
    <cellStyle name="Output 3 5 2 2 10" xfId="2955"/>
    <cellStyle name="Output 3 5 2 2 10 2" xfId="8951"/>
    <cellStyle name="Output 3 5 2 2 10 2 2" xfId="32778"/>
    <cellStyle name="Output 3 5 2 2 10 2 3" xfId="43817"/>
    <cellStyle name="Output 3 5 2 2 10 2 4" xfId="20864"/>
    <cellStyle name="Output 3 5 2 2 10 3" xfId="26880"/>
    <cellStyle name="Output 3 5 2 2 10 4" xfId="37822"/>
    <cellStyle name="Output 3 5 2 2 10 5" xfId="14869"/>
    <cellStyle name="Output 3 5 2 2 11" xfId="3223"/>
    <cellStyle name="Output 3 5 2 2 11 2" xfId="9180"/>
    <cellStyle name="Output 3 5 2 2 11 2 2" xfId="33007"/>
    <cellStyle name="Output 3 5 2 2 11 2 3" xfId="44046"/>
    <cellStyle name="Output 3 5 2 2 11 2 4" xfId="21093"/>
    <cellStyle name="Output 3 5 2 2 11 3" xfId="27145"/>
    <cellStyle name="Output 3 5 2 2 11 4" xfId="38090"/>
    <cellStyle name="Output 3 5 2 2 11 5" xfId="15137"/>
    <cellStyle name="Output 3 5 2 2 12" xfId="3467"/>
    <cellStyle name="Output 3 5 2 2 12 2" xfId="9392"/>
    <cellStyle name="Output 3 5 2 2 12 2 2" xfId="33219"/>
    <cellStyle name="Output 3 5 2 2 12 2 3" xfId="44258"/>
    <cellStyle name="Output 3 5 2 2 12 2 4" xfId="21305"/>
    <cellStyle name="Output 3 5 2 2 12 3" xfId="27384"/>
    <cellStyle name="Output 3 5 2 2 12 4" xfId="38334"/>
    <cellStyle name="Output 3 5 2 2 12 5" xfId="15381"/>
    <cellStyle name="Output 3 5 2 2 13" xfId="3712"/>
    <cellStyle name="Output 3 5 2 2 13 2" xfId="9605"/>
    <cellStyle name="Output 3 5 2 2 13 2 2" xfId="33432"/>
    <cellStyle name="Output 3 5 2 2 13 2 3" xfId="44471"/>
    <cellStyle name="Output 3 5 2 2 13 2 4" xfId="21518"/>
    <cellStyle name="Output 3 5 2 2 13 3" xfId="27625"/>
    <cellStyle name="Output 3 5 2 2 13 4" xfId="38579"/>
    <cellStyle name="Output 3 5 2 2 13 5" xfId="15626"/>
    <cellStyle name="Output 3 5 2 2 14" xfId="3960"/>
    <cellStyle name="Output 3 5 2 2 14 2" xfId="9819"/>
    <cellStyle name="Output 3 5 2 2 14 2 2" xfId="33646"/>
    <cellStyle name="Output 3 5 2 2 14 2 3" xfId="44685"/>
    <cellStyle name="Output 3 5 2 2 14 2 4" xfId="21732"/>
    <cellStyle name="Output 3 5 2 2 14 3" xfId="27868"/>
    <cellStyle name="Output 3 5 2 2 14 4" xfId="38827"/>
    <cellStyle name="Output 3 5 2 2 14 5" xfId="15874"/>
    <cellStyle name="Output 3 5 2 2 15" xfId="4204"/>
    <cellStyle name="Output 3 5 2 2 15 2" xfId="10030"/>
    <cellStyle name="Output 3 5 2 2 15 2 2" xfId="33857"/>
    <cellStyle name="Output 3 5 2 2 15 2 3" xfId="44896"/>
    <cellStyle name="Output 3 5 2 2 15 2 4" xfId="21943"/>
    <cellStyle name="Output 3 5 2 2 15 3" xfId="28107"/>
    <cellStyle name="Output 3 5 2 2 15 4" xfId="39071"/>
    <cellStyle name="Output 3 5 2 2 15 5" xfId="16118"/>
    <cellStyle name="Output 3 5 2 2 16" xfId="4446"/>
    <cellStyle name="Output 3 5 2 2 16 2" xfId="10240"/>
    <cellStyle name="Output 3 5 2 2 16 2 2" xfId="34067"/>
    <cellStyle name="Output 3 5 2 2 16 2 3" xfId="45106"/>
    <cellStyle name="Output 3 5 2 2 16 2 4" xfId="22153"/>
    <cellStyle name="Output 3 5 2 2 16 3" xfId="28344"/>
    <cellStyle name="Output 3 5 2 2 16 4" xfId="39313"/>
    <cellStyle name="Output 3 5 2 2 16 5" xfId="16360"/>
    <cellStyle name="Output 3 5 2 2 17" xfId="4667"/>
    <cellStyle name="Output 3 5 2 2 17 2" xfId="10427"/>
    <cellStyle name="Output 3 5 2 2 17 2 2" xfId="34254"/>
    <cellStyle name="Output 3 5 2 2 17 2 3" xfId="45293"/>
    <cellStyle name="Output 3 5 2 2 17 2 4" xfId="22340"/>
    <cellStyle name="Output 3 5 2 2 17 3" xfId="28559"/>
    <cellStyle name="Output 3 5 2 2 17 4" xfId="39534"/>
    <cellStyle name="Output 3 5 2 2 17 5" xfId="16581"/>
    <cellStyle name="Output 3 5 2 2 18" xfId="4877"/>
    <cellStyle name="Output 3 5 2 2 18 2" xfId="10610"/>
    <cellStyle name="Output 3 5 2 2 18 2 2" xfId="34437"/>
    <cellStyle name="Output 3 5 2 2 18 2 3" xfId="45476"/>
    <cellStyle name="Output 3 5 2 2 18 2 4" xfId="22523"/>
    <cellStyle name="Output 3 5 2 2 18 3" xfId="28763"/>
    <cellStyle name="Output 3 5 2 2 18 4" xfId="39744"/>
    <cellStyle name="Output 3 5 2 2 18 5" xfId="16791"/>
    <cellStyle name="Output 3 5 2 2 19" xfId="5112"/>
    <cellStyle name="Output 3 5 2 2 19 2" xfId="10815"/>
    <cellStyle name="Output 3 5 2 2 19 2 2" xfId="34642"/>
    <cellStyle name="Output 3 5 2 2 19 2 3" xfId="45681"/>
    <cellStyle name="Output 3 5 2 2 19 2 4" xfId="22728"/>
    <cellStyle name="Output 3 5 2 2 19 3" xfId="28993"/>
    <cellStyle name="Output 3 5 2 2 19 4" xfId="39979"/>
    <cellStyle name="Output 3 5 2 2 19 5" xfId="17026"/>
    <cellStyle name="Output 3 5 2 2 2" xfId="1205"/>
    <cellStyle name="Output 3 5 2 2 2 2" xfId="7442"/>
    <cellStyle name="Output 3 5 2 2 2 2 2" xfId="31269"/>
    <cellStyle name="Output 3 5 2 2 2 2 3" xfId="42308"/>
    <cellStyle name="Output 3 5 2 2 2 2 4" xfId="19355"/>
    <cellStyle name="Output 3 5 2 2 2 3" xfId="25182"/>
    <cellStyle name="Output 3 5 2 2 2 4" xfId="24213"/>
    <cellStyle name="Output 3 5 2 2 2 5" xfId="13119"/>
    <cellStyle name="Output 3 5 2 2 20" xfId="5333"/>
    <cellStyle name="Output 3 5 2 2 20 2" xfId="11002"/>
    <cellStyle name="Output 3 5 2 2 20 2 2" xfId="34829"/>
    <cellStyle name="Output 3 5 2 2 20 2 3" xfId="45868"/>
    <cellStyle name="Output 3 5 2 2 20 2 4" xfId="22915"/>
    <cellStyle name="Output 3 5 2 2 20 3" xfId="29206"/>
    <cellStyle name="Output 3 5 2 2 20 4" xfId="40200"/>
    <cellStyle name="Output 3 5 2 2 20 5" xfId="17247"/>
    <cellStyle name="Output 3 5 2 2 21" xfId="5566"/>
    <cellStyle name="Output 3 5 2 2 21 2" xfId="11205"/>
    <cellStyle name="Output 3 5 2 2 21 2 2" xfId="35032"/>
    <cellStyle name="Output 3 5 2 2 21 2 3" xfId="46071"/>
    <cellStyle name="Output 3 5 2 2 21 2 4" xfId="23118"/>
    <cellStyle name="Output 3 5 2 2 21 3" xfId="29433"/>
    <cellStyle name="Output 3 5 2 2 21 4" xfId="40433"/>
    <cellStyle name="Output 3 5 2 2 21 5" xfId="17480"/>
    <cellStyle name="Output 3 5 2 2 22" xfId="5799"/>
    <cellStyle name="Output 3 5 2 2 22 2" xfId="11406"/>
    <cellStyle name="Output 3 5 2 2 22 2 2" xfId="35233"/>
    <cellStyle name="Output 3 5 2 2 22 2 3" xfId="46272"/>
    <cellStyle name="Output 3 5 2 2 22 2 4" xfId="23319"/>
    <cellStyle name="Output 3 5 2 2 22 3" xfId="29659"/>
    <cellStyle name="Output 3 5 2 2 22 4" xfId="40666"/>
    <cellStyle name="Output 3 5 2 2 22 5" xfId="17713"/>
    <cellStyle name="Output 3 5 2 2 23" xfId="6016"/>
    <cellStyle name="Output 3 5 2 2 23 2" xfId="11590"/>
    <cellStyle name="Output 3 5 2 2 23 2 2" xfId="35417"/>
    <cellStyle name="Output 3 5 2 2 23 2 3" xfId="46456"/>
    <cellStyle name="Output 3 5 2 2 23 2 4" xfId="23503"/>
    <cellStyle name="Output 3 5 2 2 23 3" xfId="29869"/>
    <cellStyle name="Output 3 5 2 2 23 4" xfId="40883"/>
    <cellStyle name="Output 3 5 2 2 23 5" xfId="17930"/>
    <cellStyle name="Output 3 5 2 2 24" xfId="6224"/>
    <cellStyle name="Output 3 5 2 2 24 2" xfId="11771"/>
    <cellStyle name="Output 3 5 2 2 24 2 2" xfId="35598"/>
    <cellStyle name="Output 3 5 2 2 24 2 3" xfId="46637"/>
    <cellStyle name="Output 3 5 2 2 24 2 4" xfId="23684"/>
    <cellStyle name="Output 3 5 2 2 24 3" xfId="30070"/>
    <cellStyle name="Output 3 5 2 2 24 4" xfId="41091"/>
    <cellStyle name="Output 3 5 2 2 24 5" xfId="18138"/>
    <cellStyle name="Output 3 5 2 2 25" xfId="6444"/>
    <cellStyle name="Output 3 5 2 2 25 2" xfId="11963"/>
    <cellStyle name="Output 3 5 2 2 25 2 2" xfId="35790"/>
    <cellStyle name="Output 3 5 2 2 25 2 3" xfId="46829"/>
    <cellStyle name="Output 3 5 2 2 25 2 4" xfId="23876"/>
    <cellStyle name="Output 3 5 2 2 25 3" xfId="30283"/>
    <cellStyle name="Output 3 5 2 2 25 4" xfId="41311"/>
    <cellStyle name="Output 3 5 2 2 25 5" xfId="18358"/>
    <cellStyle name="Output 3 5 2 2 26" xfId="6670"/>
    <cellStyle name="Output 3 5 2 2 26 2" xfId="12156"/>
    <cellStyle name="Output 3 5 2 2 26 2 2" xfId="35983"/>
    <cellStyle name="Output 3 5 2 2 26 2 3" xfId="47022"/>
    <cellStyle name="Output 3 5 2 2 26 2 4" xfId="24069"/>
    <cellStyle name="Output 3 5 2 2 26 3" xfId="30500"/>
    <cellStyle name="Output 3 5 2 2 26 4" xfId="41537"/>
    <cellStyle name="Output 3 5 2 2 26 5" xfId="18584"/>
    <cellStyle name="Output 3 5 2 2 27" xfId="784"/>
    <cellStyle name="Output 3 5 2 2 27 2" xfId="7091"/>
    <cellStyle name="Output 3 5 2 2 27 2 2" xfId="30918"/>
    <cellStyle name="Output 3 5 2 2 27 2 3" xfId="41957"/>
    <cellStyle name="Output 3 5 2 2 27 2 4" xfId="19004"/>
    <cellStyle name="Output 3 5 2 2 27 3" xfId="24775"/>
    <cellStyle name="Output 3 5 2 2 27 4" xfId="30339"/>
    <cellStyle name="Output 3 5 2 2 27 5" xfId="12698"/>
    <cellStyle name="Output 3 5 2 2 28" xfId="6874"/>
    <cellStyle name="Output 3 5 2 2 28 2" xfId="30701"/>
    <cellStyle name="Output 3 5 2 2 28 3" xfId="41740"/>
    <cellStyle name="Output 3 5 2 2 28 4" xfId="18787"/>
    <cellStyle name="Output 3 5 2 2 29" xfId="24553"/>
    <cellStyle name="Output 3 5 2 2 3" xfId="1418"/>
    <cellStyle name="Output 3 5 2 2 3 2" xfId="7627"/>
    <cellStyle name="Output 3 5 2 2 3 2 2" xfId="31454"/>
    <cellStyle name="Output 3 5 2 2 3 2 3" xfId="42493"/>
    <cellStyle name="Output 3 5 2 2 3 2 4" xfId="19540"/>
    <cellStyle name="Output 3 5 2 2 3 3" xfId="25388"/>
    <cellStyle name="Output 3 5 2 2 3 4" xfId="36285"/>
    <cellStyle name="Output 3 5 2 2 3 5" xfId="13332"/>
    <cellStyle name="Output 3 5 2 2 30" xfId="24945"/>
    <cellStyle name="Output 3 5 2 2 31" xfId="12475"/>
    <cellStyle name="Output 3 5 2 2 4" xfId="1650"/>
    <cellStyle name="Output 3 5 2 2 4 2" xfId="7825"/>
    <cellStyle name="Output 3 5 2 2 4 2 2" xfId="31652"/>
    <cellStyle name="Output 3 5 2 2 4 2 3" xfId="42691"/>
    <cellStyle name="Output 3 5 2 2 4 2 4" xfId="19738"/>
    <cellStyle name="Output 3 5 2 2 4 3" xfId="25612"/>
    <cellStyle name="Output 3 5 2 2 4 4" xfId="36517"/>
    <cellStyle name="Output 3 5 2 2 4 5" xfId="13564"/>
    <cellStyle name="Output 3 5 2 2 5" xfId="1861"/>
    <cellStyle name="Output 3 5 2 2 5 2" xfId="8009"/>
    <cellStyle name="Output 3 5 2 2 5 2 2" xfId="31836"/>
    <cellStyle name="Output 3 5 2 2 5 2 3" xfId="42875"/>
    <cellStyle name="Output 3 5 2 2 5 2 4" xfId="19922"/>
    <cellStyle name="Output 3 5 2 2 5 3" xfId="25816"/>
    <cellStyle name="Output 3 5 2 2 5 4" xfId="36728"/>
    <cellStyle name="Output 3 5 2 2 5 5" xfId="13775"/>
    <cellStyle name="Output 3 5 2 2 6" xfId="2092"/>
    <cellStyle name="Output 3 5 2 2 6 2" xfId="8210"/>
    <cellStyle name="Output 3 5 2 2 6 2 2" xfId="32037"/>
    <cellStyle name="Output 3 5 2 2 6 2 3" xfId="43076"/>
    <cellStyle name="Output 3 5 2 2 6 2 4" xfId="20123"/>
    <cellStyle name="Output 3 5 2 2 6 3" xfId="26041"/>
    <cellStyle name="Output 3 5 2 2 6 4" xfId="36959"/>
    <cellStyle name="Output 3 5 2 2 6 5" xfId="14006"/>
    <cellStyle name="Output 3 5 2 2 7" xfId="2317"/>
    <cellStyle name="Output 3 5 2 2 7 2" xfId="8401"/>
    <cellStyle name="Output 3 5 2 2 7 2 2" xfId="32228"/>
    <cellStyle name="Output 3 5 2 2 7 2 3" xfId="43267"/>
    <cellStyle name="Output 3 5 2 2 7 2 4" xfId="20314"/>
    <cellStyle name="Output 3 5 2 2 7 3" xfId="26258"/>
    <cellStyle name="Output 3 5 2 2 7 4" xfId="37184"/>
    <cellStyle name="Output 3 5 2 2 7 5" xfId="14231"/>
    <cellStyle name="Output 3 5 2 2 8" xfId="2531"/>
    <cellStyle name="Output 3 5 2 2 8 2" xfId="8587"/>
    <cellStyle name="Output 3 5 2 2 8 2 2" xfId="32414"/>
    <cellStyle name="Output 3 5 2 2 8 2 3" xfId="43453"/>
    <cellStyle name="Output 3 5 2 2 8 2 4" xfId="20500"/>
    <cellStyle name="Output 3 5 2 2 8 3" xfId="26467"/>
    <cellStyle name="Output 3 5 2 2 8 4" xfId="37398"/>
    <cellStyle name="Output 3 5 2 2 8 5" xfId="14445"/>
    <cellStyle name="Output 3 5 2 2 9" xfId="2749"/>
    <cellStyle name="Output 3 5 2 2 9 2" xfId="8771"/>
    <cellStyle name="Output 3 5 2 2 9 2 2" xfId="32598"/>
    <cellStyle name="Output 3 5 2 2 9 2 3" xfId="43637"/>
    <cellStyle name="Output 3 5 2 2 9 2 4" xfId="20684"/>
    <cellStyle name="Output 3 5 2 2 9 3" xfId="26679"/>
    <cellStyle name="Output 3 5 2 2 9 4" xfId="37616"/>
    <cellStyle name="Output 3 5 2 2 9 5" xfId="14663"/>
    <cellStyle name="Output 3 5 2 20" xfId="4546"/>
    <cellStyle name="Output 3 5 2 20 2" xfId="10323"/>
    <cellStyle name="Output 3 5 2 20 2 2" xfId="34150"/>
    <cellStyle name="Output 3 5 2 20 2 3" xfId="45189"/>
    <cellStyle name="Output 3 5 2 20 2 4" xfId="22236"/>
    <cellStyle name="Output 3 5 2 20 3" xfId="28442"/>
    <cellStyle name="Output 3 5 2 20 4" xfId="39413"/>
    <cellStyle name="Output 3 5 2 20 5" xfId="16460"/>
    <cellStyle name="Output 3 5 2 21" xfId="4756"/>
    <cellStyle name="Output 3 5 2 21 2" xfId="10506"/>
    <cellStyle name="Output 3 5 2 21 2 2" xfId="34333"/>
    <cellStyle name="Output 3 5 2 21 2 3" xfId="45372"/>
    <cellStyle name="Output 3 5 2 21 2 4" xfId="22419"/>
    <cellStyle name="Output 3 5 2 21 3" xfId="28646"/>
    <cellStyle name="Output 3 5 2 21 4" xfId="39623"/>
    <cellStyle name="Output 3 5 2 21 5" xfId="16670"/>
    <cellStyle name="Output 3 5 2 22" xfId="4991"/>
    <cellStyle name="Output 3 5 2 22 2" xfId="10711"/>
    <cellStyle name="Output 3 5 2 22 2 2" xfId="34538"/>
    <cellStyle name="Output 3 5 2 22 2 3" xfId="45577"/>
    <cellStyle name="Output 3 5 2 22 2 4" xfId="22624"/>
    <cellStyle name="Output 3 5 2 22 3" xfId="28875"/>
    <cellStyle name="Output 3 5 2 22 4" xfId="39858"/>
    <cellStyle name="Output 3 5 2 22 5" xfId="16905"/>
    <cellStyle name="Output 3 5 2 23" xfId="5212"/>
    <cellStyle name="Output 3 5 2 23 2" xfId="10898"/>
    <cellStyle name="Output 3 5 2 23 2 2" xfId="34725"/>
    <cellStyle name="Output 3 5 2 23 2 3" xfId="45764"/>
    <cellStyle name="Output 3 5 2 23 2 4" xfId="22811"/>
    <cellStyle name="Output 3 5 2 23 3" xfId="29089"/>
    <cellStyle name="Output 3 5 2 23 4" xfId="40079"/>
    <cellStyle name="Output 3 5 2 23 5" xfId="17126"/>
    <cellStyle name="Output 3 5 2 24" xfId="5445"/>
    <cellStyle name="Output 3 5 2 24 2" xfId="11101"/>
    <cellStyle name="Output 3 5 2 24 2 2" xfId="34928"/>
    <cellStyle name="Output 3 5 2 24 2 3" xfId="45967"/>
    <cellStyle name="Output 3 5 2 24 2 4" xfId="23014"/>
    <cellStyle name="Output 3 5 2 24 3" xfId="29316"/>
    <cellStyle name="Output 3 5 2 24 4" xfId="40312"/>
    <cellStyle name="Output 3 5 2 24 5" xfId="17359"/>
    <cellStyle name="Output 3 5 2 25" xfId="5678"/>
    <cellStyle name="Output 3 5 2 25 2" xfId="11302"/>
    <cellStyle name="Output 3 5 2 25 2 2" xfId="35129"/>
    <cellStyle name="Output 3 5 2 25 2 3" xfId="46168"/>
    <cellStyle name="Output 3 5 2 25 2 4" xfId="23215"/>
    <cellStyle name="Output 3 5 2 25 3" xfId="29542"/>
    <cellStyle name="Output 3 5 2 25 4" xfId="40545"/>
    <cellStyle name="Output 3 5 2 25 5" xfId="17592"/>
    <cellStyle name="Output 3 5 2 26" xfId="5895"/>
    <cellStyle name="Output 3 5 2 26 2" xfId="11486"/>
    <cellStyle name="Output 3 5 2 26 2 2" xfId="35313"/>
    <cellStyle name="Output 3 5 2 26 2 3" xfId="46352"/>
    <cellStyle name="Output 3 5 2 26 2 4" xfId="23399"/>
    <cellStyle name="Output 3 5 2 26 3" xfId="29753"/>
    <cellStyle name="Output 3 5 2 26 4" xfId="40762"/>
    <cellStyle name="Output 3 5 2 26 5" xfId="17809"/>
    <cellStyle name="Output 3 5 2 27" xfId="6103"/>
    <cellStyle name="Output 3 5 2 27 2" xfId="11667"/>
    <cellStyle name="Output 3 5 2 27 2 2" xfId="35494"/>
    <cellStyle name="Output 3 5 2 27 2 3" xfId="46533"/>
    <cellStyle name="Output 3 5 2 27 2 4" xfId="23580"/>
    <cellStyle name="Output 3 5 2 27 3" xfId="29954"/>
    <cellStyle name="Output 3 5 2 27 4" xfId="40970"/>
    <cellStyle name="Output 3 5 2 27 5" xfId="18017"/>
    <cellStyle name="Output 3 5 2 28" xfId="6323"/>
    <cellStyle name="Output 3 5 2 28 2" xfId="11859"/>
    <cellStyle name="Output 3 5 2 28 2 2" xfId="35686"/>
    <cellStyle name="Output 3 5 2 28 2 3" xfId="46725"/>
    <cellStyle name="Output 3 5 2 28 2 4" xfId="23772"/>
    <cellStyle name="Output 3 5 2 28 3" xfId="30167"/>
    <cellStyle name="Output 3 5 2 28 4" xfId="41190"/>
    <cellStyle name="Output 3 5 2 28 5" xfId="18237"/>
    <cellStyle name="Output 3 5 2 29" xfId="6558"/>
    <cellStyle name="Output 3 5 2 29 2" xfId="12061"/>
    <cellStyle name="Output 3 5 2 29 2 2" xfId="35888"/>
    <cellStyle name="Output 3 5 2 29 2 3" xfId="46927"/>
    <cellStyle name="Output 3 5 2 29 2 4" xfId="23974"/>
    <cellStyle name="Output 3 5 2 29 3" xfId="30393"/>
    <cellStyle name="Output 3 5 2 29 4" xfId="41425"/>
    <cellStyle name="Output 3 5 2 29 5" xfId="18472"/>
    <cellStyle name="Output 3 5 2 3" xfId="606"/>
    <cellStyle name="Output 3 5 2 3 10" xfId="3000"/>
    <cellStyle name="Output 3 5 2 3 10 2" xfId="8991"/>
    <cellStyle name="Output 3 5 2 3 10 2 2" xfId="32818"/>
    <cellStyle name="Output 3 5 2 3 10 2 3" xfId="43857"/>
    <cellStyle name="Output 3 5 2 3 10 2 4" xfId="20904"/>
    <cellStyle name="Output 3 5 2 3 10 3" xfId="26924"/>
    <cellStyle name="Output 3 5 2 3 10 4" xfId="37867"/>
    <cellStyle name="Output 3 5 2 3 10 5" xfId="14914"/>
    <cellStyle name="Output 3 5 2 3 11" xfId="3268"/>
    <cellStyle name="Output 3 5 2 3 11 2" xfId="9220"/>
    <cellStyle name="Output 3 5 2 3 11 2 2" xfId="33047"/>
    <cellStyle name="Output 3 5 2 3 11 2 3" xfId="44086"/>
    <cellStyle name="Output 3 5 2 3 11 2 4" xfId="21133"/>
    <cellStyle name="Output 3 5 2 3 11 3" xfId="27189"/>
    <cellStyle name="Output 3 5 2 3 11 4" xfId="38135"/>
    <cellStyle name="Output 3 5 2 3 11 5" xfId="15182"/>
    <cellStyle name="Output 3 5 2 3 12" xfId="3512"/>
    <cellStyle name="Output 3 5 2 3 12 2" xfId="9432"/>
    <cellStyle name="Output 3 5 2 3 12 2 2" xfId="33259"/>
    <cellStyle name="Output 3 5 2 3 12 2 3" xfId="44298"/>
    <cellStyle name="Output 3 5 2 3 12 2 4" xfId="21345"/>
    <cellStyle name="Output 3 5 2 3 12 3" xfId="27428"/>
    <cellStyle name="Output 3 5 2 3 12 4" xfId="38379"/>
    <cellStyle name="Output 3 5 2 3 12 5" xfId="15426"/>
    <cellStyle name="Output 3 5 2 3 13" xfId="3757"/>
    <cellStyle name="Output 3 5 2 3 13 2" xfId="9645"/>
    <cellStyle name="Output 3 5 2 3 13 2 2" xfId="33472"/>
    <cellStyle name="Output 3 5 2 3 13 2 3" xfId="44511"/>
    <cellStyle name="Output 3 5 2 3 13 2 4" xfId="21558"/>
    <cellStyle name="Output 3 5 2 3 13 3" xfId="27669"/>
    <cellStyle name="Output 3 5 2 3 13 4" xfId="38624"/>
    <cellStyle name="Output 3 5 2 3 13 5" xfId="15671"/>
    <cellStyle name="Output 3 5 2 3 14" xfId="4005"/>
    <cellStyle name="Output 3 5 2 3 14 2" xfId="9859"/>
    <cellStyle name="Output 3 5 2 3 14 2 2" xfId="33686"/>
    <cellStyle name="Output 3 5 2 3 14 2 3" xfId="44725"/>
    <cellStyle name="Output 3 5 2 3 14 2 4" xfId="21772"/>
    <cellStyle name="Output 3 5 2 3 14 3" xfId="27912"/>
    <cellStyle name="Output 3 5 2 3 14 4" xfId="38872"/>
    <cellStyle name="Output 3 5 2 3 14 5" xfId="15919"/>
    <cellStyle name="Output 3 5 2 3 15" xfId="4249"/>
    <cellStyle name="Output 3 5 2 3 15 2" xfId="10070"/>
    <cellStyle name="Output 3 5 2 3 15 2 2" xfId="33897"/>
    <cellStyle name="Output 3 5 2 3 15 2 3" xfId="44936"/>
    <cellStyle name="Output 3 5 2 3 15 2 4" xfId="21983"/>
    <cellStyle name="Output 3 5 2 3 15 3" xfId="28151"/>
    <cellStyle name="Output 3 5 2 3 15 4" xfId="39116"/>
    <cellStyle name="Output 3 5 2 3 15 5" xfId="16163"/>
    <cellStyle name="Output 3 5 2 3 16" xfId="4491"/>
    <cellStyle name="Output 3 5 2 3 16 2" xfId="10280"/>
    <cellStyle name="Output 3 5 2 3 16 2 2" xfId="34107"/>
    <cellStyle name="Output 3 5 2 3 16 2 3" xfId="45146"/>
    <cellStyle name="Output 3 5 2 3 16 2 4" xfId="22193"/>
    <cellStyle name="Output 3 5 2 3 16 3" xfId="28388"/>
    <cellStyle name="Output 3 5 2 3 16 4" xfId="39358"/>
    <cellStyle name="Output 3 5 2 3 16 5" xfId="16405"/>
    <cellStyle name="Output 3 5 2 3 17" xfId="4712"/>
    <cellStyle name="Output 3 5 2 3 17 2" xfId="10467"/>
    <cellStyle name="Output 3 5 2 3 17 2 2" xfId="34294"/>
    <cellStyle name="Output 3 5 2 3 17 2 3" xfId="45333"/>
    <cellStyle name="Output 3 5 2 3 17 2 4" xfId="22380"/>
    <cellStyle name="Output 3 5 2 3 17 3" xfId="28603"/>
    <cellStyle name="Output 3 5 2 3 17 4" xfId="39579"/>
    <cellStyle name="Output 3 5 2 3 17 5" xfId="16626"/>
    <cellStyle name="Output 3 5 2 3 18" xfId="4922"/>
    <cellStyle name="Output 3 5 2 3 18 2" xfId="10650"/>
    <cellStyle name="Output 3 5 2 3 18 2 2" xfId="34477"/>
    <cellStyle name="Output 3 5 2 3 18 2 3" xfId="45516"/>
    <cellStyle name="Output 3 5 2 3 18 2 4" xfId="22563"/>
    <cellStyle name="Output 3 5 2 3 18 3" xfId="28807"/>
    <cellStyle name="Output 3 5 2 3 18 4" xfId="39789"/>
    <cellStyle name="Output 3 5 2 3 18 5" xfId="16836"/>
    <cellStyle name="Output 3 5 2 3 19" xfId="5157"/>
    <cellStyle name="Output 3 5 2 3 19 2" xfId="10855"/>
    <cellStyle name="Output 3 5 2 3 19 2 2" xfId="34682"/>
    <cellStyle name="Output 3 5 2 3 19 2 3" xfId="45721"/>
    <cellStyle name="Output 3 5 2 3 19 2 4" xfId="22768"/>
    <cellStyle name="Output 3 5 2 3 19 3" xfId="29037"/>
    <cellStyle name="Output 3 5 2 3 19 4" xfId="40024"/>
    <cellStyle name="Output 3 5 2 3 19 5" xfId="17071"/>
    <cellStyle name="Output 3 5 2 3 2" xfId="1250"/>
    <cellStyle name="Output 3 5 2 3 2 2" xfId="7482"/>
    <cellStyle name="Output 3 5 2 3 2 2 2" xfId="31309"/>
    <cellStyle name="Output 3 5 2 3 2 2 3" xfId="42348"/>
    <cellStyle name="Output 3 5 2 3 2 2 4" xfId="19395"/>
    <cellStyle name="Output 3 5 2 3 2 3" xfId="25226"/>
    <cellStyle name="Output 3 5 2 3 2 4" xfId="36117"/>
    <cellStyle name="Output 3 5 2 3 2 5" xfId="13164"/>
    <cellStyle name="Output 3 5 2 3 20" xfId="5378"/>
    <cellStyle name="Output 3 5 2 3 20 2" xfId="11042"/>
    <cellStyle name="Output 3 5 2 3 20 2 2" xfId="34869"/>
    <cellStyle name="Output 3 5 2 3 20 2 3" xfId="45908"/>
    <cellStyle name="Output 3 5 2 3 20 2 4" xfId="22955"/>
    <cellStyle name="Output 3 5 2 3 20 3" xfId="29250"/>
    <cellStyle name="Output 3 5 2 3 20 4" xfId="40245"/>
    <cellStyle name="Output 3 5 2 3 20 5" xfId="17292"/>
    <cellStyle name="Output 3 5 2 3 21" xfId="5611"/>
    <cellStyle name="Output 3 5 2 3 21 2" xfId="11245"/>
    <cellStyle name="Output 3 5 2 3 21 2 2" xfId="35072"/>
    <cellStyle name="Output 3 5 2 3 21 2 3" xfId="46111"/>
    <cellStyle name="Output 3 5 2 3 21 2 4" xfId="23158"/>
    <cellStyle name="Output 3 5 2 3 21 3" xfId="29477"/>
    <cellStyle name="Output 3 5 2 3 21 4" xfId="40478"/>
    <cellStyle name="Output 3 5 2 3 21 5" xfId="17525"/>
    <cellStyle name="Output 3 5 2 3 22" xfId="5844"/>
    <cellStyle name="Output 3 5 2 3 22 2" xfId="11446"/>
    <cellStyle name="Output 3 5 2 3 22 2 2" xfId="35273"/>
    <cellStyle name="Output 3 5 2 3 22 2 3" xfId="46312"/>
    <cellStyle name="Output 3 5 2 3 22 2 4" xfId="23359"/>
    <cellStyle name="Output 3 5 2 3 22 3" xfId="29703"/>
    <cellStyle name="Output 3 5 2 3 22 4" xfId="40711"/>
    <cellStyle name="Output 3 5 2 3 22 5" xfId="17758"/>
    <cellStyle name="Output 3 5 2 3 23" xfId="6061"/>
    <cellStyle name="Output 3 5 2 3 23 2" xfId="11630"/>
    <cellStyle name="Output 3 5 2 3 23 2 2" xfId="35457"/>
    <cellStyle name="Output 3 5 2 3 23 2 3" xfId="46496"/>
    <cellStyle name="Output 3 5 2 3 23 2 4" xfId="23543"/>
    <cellStyle name="Output 3 5 2 3 23 3" xfId="29913"/>
    <cellStyle name="Output 3 5 2 3 23 4" xfId="40928"/>
    <cellStyle name="Output 3 5 2 3 23 5" xfId="17975"/>
    <cellStyle name="Output 3 5 2 3 24" xfId="6269"/>
    <cellStyle name="Output 3 5 2 3 24 2" xfId="11811"/>
    <cellStyle name="Output 3 5 2 3 24 2 2" xfId="35638"/>
    <cellStyle name="Output 3 5 2 3 24 2 3" xfId="46677"/>
    <cellStyle name="Output 3 5 2 3 24 2 4" xfId="23724"/>
    <cellStyle name="Output 3 5 2 3 24 3" xfId="30114"/>
    <cellStyle name="Output 3 5 2 3 24 4" xfId="41136"/>
    <cellStyle name="Output 3 5 2 3 24 5" xfId="18183"/>
    <cellStyle name="Output 3 5 2 3 25" xfId="6489"/>
    <cellStyle name="Output 3 5 2 3 25 2" xfId="12003"/>
    <cellStyle name="Output 3 5 2 3 25 2 2" xfId="35830"/>
    <cellStyle name="Output 3 5 2 3 25 2 3" xfId="46869"/>
    <cellStyle name="Output 3 5 2 3 25 2 4" xfId="23916"/>
    <cellStyle name="Output 3 5 2 3 25 3" xfId="30327"/>
    <cellStyle name="Output 3 5 2 3 25 4" xfId="41356"/>
    <cellStyle name="Output 3 5 2 3 25 5" xfId="18403"/>
    <cellStyle name="Output 3 5 2 3 26" xfId="6715"/>
    <cellStyle name="Output 3 5 2 3 26 2" xfId="12196"/>
    <cellStyle name="Output 3 5 2 3 26 2 2" xfId="36023"/>
    <cellStyle name="Output 3 5 2 3 26 2 3" xfId="47062"/>
    <cellStyle name="Output 3 5 2 3 26 2 4" xfId="24109"/>
    <cellStyle name="Output 3 5 2 3 26 3" xfId="30544"/>
    <cellStyle name="Output 3 5 2 3 26 4" xfId="41582"/>
    <cellStyle name="Output 3 5 2 3 26 5" xfId="18629"/>
    <cellStyle name="Output 3 5 2 3 27" xfId="824"/>
    <cellStyle name="Output 3 5 2 3 27 2" xfId="7131"/>
    <cellStyle name="Output 3 5 2 3 27 2 2" xfId="30958"/>
    <cellStyle name="Output 3 5 2 3 27 2 3" xfId="41997"/>
    <cellStyle name="Output 3 5 2 3 27 2 4" xfId="19044"/>
    <cellStyle name="Output 3 5 2 3 27 3" xfId="24815"/>
    <cellStyle name="Output 3 5 2 3 27 4" xfId="27168"/>
    <cellStyle name="Output 3 5 2 3 27 5" xfId="12738"/>
    <cellStyle name="Output 3 5 2 3 28" xfId="6914"/>
    <cellStyle name="Output 3 5 2 3 28 2" xfId="30741"/>
    <cellStyle name="Output 3 5 2 3 28 3" xfId="41780"/>
    <cellStyle name="Output 3 5 2 3 28 4" xfId="18827"/>
    <cellStyle name="Output 3 5 2 3 29" xfId="24597"/>
    <cellStyle name="Output 3 5 2 3 3" xfId="1463"/>
    <cellStyle name="Output 3 5 2 3 3 2" xfId="7667"/>
    <cellStyle name="Output 3 5 2 3 3 2 2" xfId="31494"/>
    <cellStyle name="Output 3 5 2 3 3 2 3" xfId="42533"/>
    <cellStyle name="Output 3 5 2 3 3 2 4" xfId="19580"/>
    <cellStyle name="Output 3 5 2 3 3 3" xfId="25432"/>
    <cellStyle name="Output 3 5 2 3 3 4" xfId="36330"/>
    <cellStyle name="Output 3 5 2 3 3 5" xfId="13377"/>
    <cellStyle name="Output 3 5 2 3 30" xfId="30249"/>
    <cellStyle name="Output 3 5 2 3 31" xfId="12520"/>
    <cellStyle name="Output 3 5 2 3 4" xfId="1695"/>
    <cellStyle name="Output 3 5 2 3 4 2" xfId="7865"/>
    <cellStyle name="Output 3 5 2 3 4 2 2" xfId="31692"/>
    <cellStyle name="Output 3 5 2 3 4 2 3" xfId="42731"/>
    <cellStyle name="Output 3 5 2 3 4 2 4" xfId="19778"/>
    <cellStyle name="Output 3 5 2 3 4 3" xfId="25656"/>
    <cellStyle name="Output 3 5 2 3 4 4" xfId="36562"/>
    <cellStyle name="Output 3 5 2 3 4 5" xfId="13609"/>
    <cellStyle name="Output 3 5 2 3 5" xfId="1906"/>
    <cellStyle name="Output 3 5 2 3 5 2" xfId="8049"/>
    <cellStyle name="Output 3 5 2 3 5 2 2" xfId="31876"/>
    <cellStyle name="Output 3 5 2 3 5 2 3" xfId="42915"/>
    <cellStyle name="Output 3 5 2 3 5 2 4" xfId="19962"/>
    <cellStyle name="Output 3 5 2 3 5 3" xfId="25860"/>
    <cellStyle name="Output 3 5 2 3 5 4" xfId="36773"/>
    <cellStyle name="Output 3 5 2 3 5 5" xfId="13820"/>
    <cellStyle name="Output 3 5 2 3 6" xfId="2137"/>
    <cellStyle name="Output 3 5 2 3 6 2" xfId="8250"/>
    <cellStyle name="Output 3 5 2 3 6 2 2" xfId="32077"/>
    <cellStyle name="Output 3 5 2 3 6 2 3" xfId="43116"/>
    <cellStyle name="Output 3 5 2 3 6 2 4" xfId="20163"/>
    <cellStyle name="Output 3 5 2 3 6 3" xfId="26085"/>
    <cellStyle name="Output 3 5 2 3 6 4" xfId="37004"/>
    <cellStyle name="Output 3 5 2 3 6 5" xfId="14051"/>
    <cellStyle name="Output 3 5 2 3 7" xfId="2362"/>
    <cellStyle name="Output 3 5 2 3 7 2" xfId="8441"/>
    <cellStyle name="Output 3 5 2 3 7 2 2" xfId="32268"/>
    <cellStyle name="Output 3 5 2 3 7 2 3" xfId="43307"/>
    <cellStyle name="Output 3 5 2 3 7 2 4" xfId="20354"/>
    <cellStyle name="Output 3 5 2 3 7 3" xfId="26302"/>
    <cellStyle name="Output 3 5 2 3 7 4" xfId="37229"/>
    <cellStyle name="Output 3 5 2 3 7 5" xfId="14276"/>
    <cellStyle name="Output 3 5 2 3 8" xfId="2576"/>
    <cellStyle name="Output 3 5 2 3 8 2" xfId="8627"/>
    <cellStyle name="Output 3 5 2 3 8 2 2" xfId="32454"/>
    <cellStyle name="Output 3 5 2 3 8 2 3" xfId="43493"/>
    <cellStyle name="Output 3 5 2 3 8 2 4" xfId="20540"/>
    <cellStyle name="Output 3 5 2 3 8 3" xfId="26511"/>
    <cellStyle name="Output 3 5 2 3 8 4" xfId="37443"/>
    <cellStyle name="Output 3 5 2 3 8 5" xfId="14490"/>
    <cellStyle name="Output 3 5 2 3 9" xfId="2794"/>
    <cellStyle name="Output 3 5 2 3 9 2" xfId="8811"/>
    <cellStyle name="Output 3 5 2 3 9 2 2" xfId="32638"/>
    <cellStyle name="Output 3 5 2 3 9 2 3" xfId="43677"/>
    <cellStyle name="Output 3 5 2 3 9 2 4" xfId="20724"/>
    <cellStyle name="Output 3 5 2 3 9 3" xfId="26723"/>
    <cellStyle name="Output 3 5 2 3 9 4" xfId="37661"/>
    <cellStyle name="Output 3 5 2 3 9 5" xfId="14708"/>
    <cellStyle name="Output 3 5 2 30" xfId="6759"/>
    <cellStyle name="Output 3 5 2 30 2" xfId="12232"/>
    <cellStyle name="Output 3 5 2 30 2 2" xfId="36059"/>
    <cellStyle name="Output 3 5 2 30 2 3" xfId="47098"/>
    <cellStyle name="Output 3 5 2 30 2 4" xfId="24145"/>
    <cellStyle name="Output 3 5 2 30 3" xfId="30587"/>
    <cellStyle name="Output 3 5 2 30 4" xfId="41626"/>
    <cellStyle name="Output 3 5 2 30 5" xfId="18673"/>
    <cellStyle name="Output 3 5 2 31" xfId="6804"/>
    <cellStyle name="Output 3 5 2 31 2" xfId="12272"/>
    <cellStyle name="Output 3 5 2 31 2 2" xfId="36099"/>
    <cellStyle name="Output 3 5 2 31 2 3" xfId="47138"/>
    <cellStyle name="Output 3 5 2 31 2 4" xfId="24185"/>
    <cellStyle name="Output 3 5 2 31 3" xfId="30631"/>
    <cellStyle name="Output 3 5 2 31 4" xfId="41671"/>
    <cellStyle name="Output 3 5 2 31 5" xfId="18718"/>
    <cellStyle name="Output 3 5 2 32" xfId="680"/>
    <cellStyle name="Output 3 5 2 32 2" xfId="6987"/>
    <cellStyle name="Output 3 5 2 32 2 2" xfId="30814"/>
    <cellStyle name="Output 3 5 2 32 2 3" xfId="41853"/>
    <cellStyle name="Output 3 5 2 32 2 4" xfId="18900"/>
    <cellStyle name="Output 3 5 2 32 3" xfId="24671"/>
    <cellStyle name="Output 3 5 2 32 4" xfId="26045"/>
    <cellStyle name="Output 3 5 2 32 5" xfId="12594"/>
    <cellStyle name="Output 3 5 2 33" xfId="24436"/>
    <cellStyle name="Output 3 5 2 34" xfId="28403"/>
    <cellStyle name="Output 3 5 2 35" xfId="12354"/>
    <cellStyle name="Output 3 5 2 4" xfId="478"/>
    <cellStyle name="Output 3 5 2 4 10" xfId="3140"/>
    <cellStyle name="Output 3 5 2 4 10 2" xfId="9113"/>
    <cellStyle name="Output 3 5 2 4 10 2 2" xfId="32940"/>
    <cellStyle name="Output 3 5 2 4 10 2 3" xfId="43979"/>
    <cellStyle name="Output 3 5 2 4 10 2 4" xfId="21026"/>
    <cellStyle name="Output 3 5 2 4 10 3" xfId="27064"/>
    <cellStyle name="Output 3 5 2 4 10 4" xfId="38007"/>
    <cellStyle name="Output 3 5 2 4 10 5" xfId="15054"/>
    <cellStyle name="Output 3 5 2 4 11" xfId="3384"/>
    <cellStyle name="Output 3 5 2 4 11 2" xfId="9325"/>
    <cellStyle name="Output 3 5 2 4 11 2 2" xfId="33152"/>
    <cellStyle name="Output 3 5 2 4 11 2 3" xfId="44191"/>
    <cellStyle name="Output 3 5 2 4 11 2 4" xfId="21238"/>
    <cellStyle name="Output 3 5 2 4 11 3" xfId="27305"/>
    <cellStyle name="Output 3 5 2 4 11 4" xfId="38251"/>
    <cellStyle name="Output 3 5 2 4 11 5" xfId="15298"/>
    <cellStyle name="Output 3 5 2 4 12" xfId="3629"/>
    <cellStyle name="Output 3 5 2 4 12 2" xfId="9538"/>
    <cellStyle name="Output 3 5 2 4 12 2 2" xfId="33365"/>
    <cellStyle name="Output 3 5 2 4 12 2 3" xfId="44404"/>
    <cellStyle name="Output 3 5 2 4 12 2 4" xfId="21451"/>
    <cellStyle name="Output 3 5 2 4 12 3" xfId="27545"/>
    <cellStyle name="Output 3 5 2 4 12 4" xfId="38496"/>
    <cellStyle name="Output 3 5 2 4 12 5" xfId="15543"/>
    <cellStyle name="Output 3 5 2 4 13" xfId="3877"/>
    <cellStyle name="Output 3 5 2 4 13 2" xfId="9752"/>
    <cellStyle name="Output 3 5 2 4 13 2 2" xfId="33579"/>
    <cellStyle name="Output 3 5 2 4 13 2 3" xfId="44618"/>
    <cellStyle name="Output 3 5 2 4 13 2 4" xfId="21665"/>
    <cellStyle name="Output 3 5 2 4 13 3" xfId="27789"/>
    <cellStyle name="Output 3 5 2 4 13 4" xfId="38744"/>
    <cellStyle name="Output 3 5 2 4 13 5" xfId="15791"/>
    <cellStyle name="Output 3 5 2 4 14" xfId="4121"/>
    <cellStyle name="Output 3 5 2 4 14 2" xfId="9963"/>
    <cellStyle name="Output 3 5 2 4 14 2 2" xfId="33790"/>
    <cellStyle name="Output 3 5 2 4 14 2 3" xfId="44829"/>
    <cellStyle name="Output 3 5 2 4 14 2 4" xfId="21876"/>
    <cellStyle name="Output 3 5 2 4 14 3" xfId="28028"/>
    <cellStyle name="Output 3 5 2 4 14 4" xfId="38988"/>
    <cellStyle name="Output 3 5 2 4 14 5" xfId="16035"/>
    <cellStyle name="Output 3 5 2 4 15" xfId="4363"/>
    <cellStyle name="Output 3 5 2 4 15 2" xfId="10173"/>
    <cellStyle name="Output 3 5 2 4 15 2 2" xfId="34000"/>
    <cellStyle name="Output 3 5 2 4 15 2 3" xfId="45039"/>
    <cellStyle name="Output 3 5 2 4 15 2 4" xfId="22086"/>
    <cellStyle name="Output 3 5 2 4 15 3" xfId="28265"/>
    <cellStyle name="Output 3 5 2 4 15 4" xfId="39230"/>
    <cellStyle name="Output 3 5 2 4 15 5" xfId="16277"/>
    <cellStyle name="Output 3 5 2 4 16" xfId="4584"/>
    <cellStyle name="Output 3 5 2 4 16 2" xfId="10360"/>
    <cellStyle name="Output 3 5 2 4 16 2 2" xfId="34187"/>
    <cellStyle name="Output 3 5 2 4 16 2 3" xfId="45226"/>
    <cellStyle name="Output 3 5 2 4 16 2 4" xfId="22273"/>
    <cellStyle name="Output 3 5 2 4 16 3" xfId="28480"/>
    <cellStyle name="Output 3 5 2 4 16 4" xfId="39451"/>
    <cellStyle name="Output 3 5 2 4 16 5" xfId="16498"/>
    <cellStyle name="Output 3 5 2 4 17" xfId="4794"/>
    <cellStyle name="Output 3 5 2 4 17 2" xfId="10543"/>
    <cellStyle name="Output 3 5 2 4 17 2 2" xfId="34370"/>
    <cellStyle name="Output 3 5 2 4 17 2 3" xfId="45409"/>
    <cellStyle name="Output 3 5 2 4 17 2 4" xfId="22456"/>
    <cellStyle name="Output 3 5 2 4 17 3" xfId="28684"/>
    <cellStyle name="Output 3 5 2 4 17 4" xfId="39661"/>
    <cellStyle name="Output 3 5 2 4 17 5" xfId="16708"/>
    <cellStyle name="Output 3 5 2 4 18" xfId="5029"/>
    <cellStyle name="Output 3 5 2 4 18 2" xfId="10748"/>
    <cellStyle name="Output 3 5 2 4 18 2 2" xfId="34575"/>
    <cellStyle name="Output 3 5 2 4 18 2 3" xfId="45614"/>
    <cellStyle name="Output 3 5 2 4 18 2 4" xfId="22661"/>
    <cellStyle name="Output 3 5 2 4 18 3" xfId="28913"/>
    <cellStyle name="Output 3 5 2 4 18 4" xfId="39896"/>
    <cellStyle name="Output 3 5 2 4 18 5" xfId="16943"/>
    <cellStyle name="Output 3 5 2 4 19" xfId="5250"/>
    <cellStyle name="Output 3 5 2 4 19 2" xfId="10935"/>
    <cellStyle name="Output 3 5 2 4 19 2 2" xfId="34762"/>
    <cellStyle name="Output 3 5 2 4 19 2 3" xfId="45801"/>
    <cellStyle name="Output 3 5 2 4 19 2 4" xfId="22848"/>
    <cellStyle name="Output 3 5 2 4 19 3" xfId="29127"/>
    <cellStyle name="Output 3 5 2 4 19 4" xfId="40117"/>
    <cellStyle name="Output 3 5 2 4 19 5" xfId="17164"/>
    <cellStyle name="Output 3 5 2 4 2" xfId="1122"/>
    <cellStyle name="Output 3 5 2 4 2 2" xfId="7375"/>
    <cellStyle name="Output 3 5 2 4 2 2 2" xfId="31202"/>
    <cellStyle name="Output 3 5 2 4 2 2 3" xfId="42241"/>
    <cellStyle name="Output 3 5 2 4 2 2 4" xfId="19288"/>
    <cellStyle name="Output 3 5 2 4 2 3" xfId="25103"/>
    <cellStyle name="Output 3 5 2 4 2 4" xfId="24223"/>
    <cellStyle name="Output 3 5 2 4 2 5" xfId="13036"/>
    <cellStyle name="Output 3 5 2 4 20" xfId="5483"/>
    <cellStyle name="Output 3 5 2 4 20 2" xfId="11138"/>
    <cellStyle name="Output 3 5 2 4 20 2 2" xfId="34965"/>
    <cellStyle name="Output 3 5 2 4 20 2 3" xfId="46004"/>
    <cellStyle name="Output 3 5 2 4 20 2 4" xfId="23051"/>
    <cellStyle name="Output 3 5 2 4 20 3" xfId="29354"/>
    <cellStyle name="Output 3 5 2 4 20 4" xfId="40350"/>
    <cellStyle name="Output 3 5 2 4 20 5" xfId="17397"/>
    <cellStyle name="Output 3 5 2 4 21" xfId="5716"/>
    <cellStyle name="Output 3 5 2 4 21 2" xfId="11339"/>
    <cellStyle name="Output 3 5 2 4 21 2 2" xfId="35166"/>
    <cellStyle name="Output 3 5 2 4 21 2 3" xfId="46205"/>
    <cellStyle name="Output 3 5 2 4 21 2 4" xfId="23252"/>
    <cellStyle name="Output 3 5 2 4 21 3" xfId="29580"/>
    <cellStyle name="Output 3 5 2 4 21 4" xfId="40583"/>
    <cellStyle name="Output 3 5 2 4 21 5" xfId="17630"/>
    <cellStyle name="Output 3 5 2 4 22" xfId="5933"/>
    <cellStyle name="Output 3 5 2 4 22 2" xfId="11523"/>
    <cellStyle name="Output 3 5 2 4 22 2 2" xfId="35350"/>
    <cellStyle name="Output 3 5 2 4 22 2 3" xfId="46389"/>
    <cellStyle name="Output 3 5 2 4 22 2 4" xfId="23436"/>
    <cellStyle name="Output 3 5 2 4 22 3" xfId="29791"/>
    <cellStyle name="Output 3 5 2 4 22 4" xfId="40800"/>
    <cellStyle name="Output 3 5 2 4 22 5" xfId="17847"/>
    <cellStyle name="Output 3 5 2 4 23" xfId="6141"/>
    <cellStyle name="Output 3 5 2 4 23 2" xfId="11704"/>
    <cellStyle name="Output 3 5 2 4 23 2 2" xfId="35531"/>
    <cellStyle name="Output 3 5 2 4 23 2 3" xfId="46570"/>
    <cellStyle name="Output 3 5 2 4 23 2 4" xfId="23617"/>
    <cellStyle name="Output 3 5 2 4 23 3" xfId="29992"/>
    <cellStyle name="Output 3 5 2 4 23 4" xfId="41008"/>
    <cellStyle name="Output 3 5 2 4 23 5" xfId="18055"/>
    <cellStyle name="Output 3 5 2 4 24" xfId="6361"/>
    <cellStyle name="Output 3 5 2 4 24 2" xfId="11896"/>
    <cellStyle name="Output 3 5 2 4 24 2 2" xfId="35723"/>
    <cellStyle name="Output 3 5 2 4 24 2 3" xfId="46762"/>
    <cellStyle name="Output 3 5 2 4 24 2 4" xfId="23809"/>
    <cellStyle name="Output 3 5 2 4 24 3" xfId="30205"/>
    <cellStyle name="Output 3 5 2 4 24 4" xfId="41228"/>
    <cellStyle name="Output 3 5 2 4 24 5" xfId="18275"/>
    <cellStyle name="Output 3 5 2 4 25" xfId="6587"/>
    <cellStyle name="Output 3 5 2 4 25 2" xfId="12089"/>
    <cellStyle name="Output 3 5 2 4 25 2 2" xfId="35916"/>
    <cellStyle name="Output 3 5 2 4 25 2 3" xfId="46955"/>
    <cellStyle name="Output 3 5 2 4 25 2 4" xfId="24002"/>
    <cellStyle name="Output 3 5 2 4 25 3" xfId="30422"/>
    <cellStyle name="Output 3 5 2 4 25 4" xfId="41454"/>
    <cellStyle name="Output 3 5 2 4 25 5" xfId="18501"/>
    <cellStyle name="Output 3 5 2 4 26" xfId="717"/>
    <cellStyle name="Output 3 5 2 4 26 2" xfId="7024"/>
    <cellStyle name="Output 3 5 2 4 26 2 2" xfId="30851"/>
    <cellStyle name="Output 3 5 2 4 26 2 3" xfId="41890"/>
    <cellStyle name="Output 3 5 2 4 26 2 4" xfId="18937"/>
    <cellStyle name="Output 3 5 2 4 26 3" xfId="24708"/>
    <cellStyle name="Output 3 5 2 4 26 4" xfId="27471"/>
    <cellStyle name="Output 3 5 2 4 26 5" xfId="12631"/>
    <cellStyle name="Output 3 5 2 4 27" xfId="24474"/>
    <cellStyle name="Output 3 5 2 4 28" xfId="27452"/>
    <cellStyle name="Output 3 5 2 4 29" xfId="12392"/>
    <cellStyle name="Output 3 5 2 4 3" xfId="1335"/>
    <cellStyle name="Output 3 5 2 4 3 2" xfId="7560"/>
    <cellStyle name="Output 3 5 2 4 3 2 2" xfId="31387"/>
    <cellStyle name="Output 3 5 2 4 3 2 3" xfId="42426"/>
    <cellStyle name="Output 3 5 2 4 3 2 4" xfId="19473"/>
    <cellStyle name="Output 3 5 2 4 3 3" xfId="25310"/>
    <cellStyle name="Output 3 5 2 4 3 4" xfId="36202"/>
    <cellStyle name="Output 3 5 2 4 3 5" xfId="13249"/>
    <cellStyle name="Output 3 5 2 4 4" xfId="1567"/>
    <cellStyle name="Output 3 5 2 4 4 2" xfId="7758"/>
    <cellStyle name="Output 3 5 2 4 4 2 2" xfId="31585"/>
    <cellStyle name="Output 3 5 2 4 4 2 3" xfId="42624"/>
    <cellStyle name="Output 3 5 2 4 4 2 4" xfId="19671"/>
    <cellStyle name="Output 3 5 2 4 4 3" xfId="25534"/>
    <cellStyle name="Output 3 5 2 4 4 4" xfId="36434"/>
    <cellStyle name="Output 3 5 2 4 4 5" xfId="13481"/>
    <cellStyle name="Output 3 5 2 4 5" xfId="1778"/>
    <cellStyle name="Output 3 5 2 4 5 2" xfId="7942"/>
    <cellStyle name="Output 3 5 2 4 5 2 2" xfId="31769"/>
    <cellStyle name="Output 3 5 2 4 5 2 3" xfId="42808"/>
    <cellStyle name="Output 3 5 2 4 5 2 4" xfId="19855"/>
    <cellStyle name="Output 3 5 2 4 5 3" xfId="25738"/>
    <cellStyle name="Output 3 5 2 4 5 4" xfId="36645"/>
    <cellStyle name="Output 3 5 2 4 5 5" xfId="13692"/>
    <cellStyle name="Output 3 5 2 4 6" xfId="2009"/>
    <cellStyle name="Output 3 5 2 4 6 2" xfId="8143"/>
    <cellStyle name="Output 3 5 2 4 6 2 2" xfId="31970"/>
    <cellStyle name="Output 3 5 2 4 6 2 3" xfId="43009"/>
    <cellStyle name="Output 3 5 2 4 6 2 4" xfId="20056"/>
    <cellStyle name="Output 3 5 2 4 6 3" xfId="25962"/>
    <cellStyle name="Output 3 5 2 4 6 4" xfId="36876"/>
    <cellStyle name="Output 3 5 2 4 6 5" xfId="13923"/>
    <cellStyle name="Output 3 5 2 4 7" xfId="2234"/>
    <cellStyle name="Output 3 5 2 4 7 2" xfId="8334"/>
    <cellStyle name="Output 3 5 2 4 7 2 2" xfId="32161"/>
    <cellStyle name="Output 3 5 2 4 7 2 3" xfId="43200"/>
    <cellStyle name="Output 3 5 2 4 7 2 4" xfId="20247"/>
    <cellStyle name="Output 3 5 2 4 7 3" xfId="26180"/>
    <cellStyle name="Output 3 5 2 4 7 4" xfId="37101"/>
    <cellStyle name="Output 3 5 2 4 7 5" xfId="14148"/>
    <cellStyle name="Output 3 5 2 4 8" xfId="2448"/>
    <cellStyle name="Output 3 5 2 4 8 2" xfId="8520"/>
    <cellStyle name="Output 3 5 2 4 8 2 2" xfId="32347"/>
    <cellStyle name="Output 3 5 2 4 8 2 3" xfId="43386"/>
    <cellStyle name="Output 3 5 2 4 8 2 4" xfId="20433"/>
    <cellStyle name="Output 3 5 2 4 8 3" xfId="26388"/>
    <cellStyle name="Output 3 5 2 4 8 4" xfId="37315"/>
    <cellStyle name="Output 3 5 2 4 8 5" xfId="14362"/>
    <cellStyle name="Output 3 5 2 4 9" xfId="2872"/>
    <cellStyle name="Output 3 5 2 4 9 2" xfId="8884"/>
    <cellStyle name="Output 3 5 2 4 9 2 2" xfId="32711"/>
    <cellStyle name="Output 3 5 2 4 9 2 3" xfId="43750"/>
    <cellStyle name="Output 3 5 2 4 9 2 4" xfId="20797"/>
    <cellStyle name="Output 3 5 2 4 9 3" xfId="26801"/>
    <cellStyle name="Output 3 5 2 4 9 4" xfId="37739"/>
    <cellStyle name="Output 3 5 2 4 9 5" xfId="14786"/>
    <cellStyle name="Output 3 5 2 5" xfId="1084"/>
    <cellStyle name="Output 3 5 2 5 2" xfId="7338"/>
    <cellStyle name="Output 3 5 2 5 2 2" xfId="31165"/>
    <cellStyle name="Output 3 5 2 5 2 3" xfId="42204"/>
    <cellStyle name="Output 3 5 2 5 2 4" xfId="19251"/>
    <cellStyle name="Output 3 5 2 5 3" xfId="25065"/>
    <cellStyle name="Output 3 5 2 5 4" xfId="24200"/>
    <cellStyle name="Output 3 5 2 5 5" xfId="12998"/>
    <cellStyle name="Output 3 5 2 6" xfId="1297"/>
    <cellStyle name="Output 3 5 2 6 2" xfId="7523"/>
    <cellStyle name="Output 3 5 2 6 2 2" xfId="31350"/>
    <cellStyle name="Output 3 5 2 6 2 3" xfId="42389"/>
    <cellStyle name="Output 3 5 2 6 2 4" xfId="19436"/>
    <cellStyle name="Output 3 5 2 6 3" xfId="25272"/>
    <cellStyle name="Output 3 5 2 6 4" xfId="36164"/>
    <cellStyle name="Output 3 5 2 6 5" xfId="13211"/>
    <cellStyle name="Output 3 5 2 7" xfId="1529"/>
    <cellStyle name="Output 3 5 2 7 2" xfId="7721"/>
    <cellStyle name="Output 3 5 2 7 2 2" xfId="31548"/>
    <cellStyle name="Output 3 5 2 7 2 3" xfId="42587"/>
    <cellStyle name="Output 3 5 2 7 2 4" xfId="19634"/>
    <cellStyle name="Output 3 5 2 7 3" xfId="25496"/>
    <cellStyle name="Output 3 5 2 7 4" xfId="36396"/>
    <cellStyle name="Output 3 5 2 7 5" xfId="13443"/>
    <cellStyle name="Output 3 5 2 8" xfId="1740"/>
    <cellStyle name="Output 3 5 2 8 2" xfId="7905"/>
    <cellStyle name="Output 3 5 2 8 2 2" xfId="31732"/>
    <cellStyle name="Output 3 5 2 8 2 3" xfId="42771"/>
    <cellStyle name="Output 3 5 2 8 2 4" xfId="19818"/>
    <cellStyle name="Output 3 5 2 8 3" xfId="25700"/>
    <cellStyle name="Output 3 5 2 8 4" xfId="36607"/>
    <cellStyle name="Output 3 5 2 8 5" xfId="13654"/>
    <cellStyle name="Output 3 5 2 9" xfId="1971"/>
    <cellStyle name="Output 3 5 2 9 2" xfId="8106"/>
    <cellStyle name="Output 3 5 2 9 2 2" xfId="31933"/>
    <cellStyle name="Output 3 5 2 9 2 3" xfId="42972"/>
    <cellStyle name="Output 3 5 2 9 2 4" xfId="20019"/>
    <cellStyle name="Output 3 5 2 9 3" xfId="25924"/>
    <cellStyle name="Output 3 5 2 9 4" xfId="36838"/>
    <cellStyle name="Output 3 5 2 9 5" xfId="13885"/>
    <cellStyle name="Output 3 5 20" xfId="6518"/>
    <cellStyle name="Output 3 5 20 2" xfId="12025"/>
    <cellStyle name="Output 3 5 20 2 2" xfId="35852"/>
    <cellStyle name="Output 3 5 20 2 3" xfId="46891"/>
    <cellStyle name="Output 3 5 20 2 4" xfId="23938"/>
    <cellStyle name="Output 3 5 20 3" xfId="30354"/>
    <cellStyle name="Output 3 5 20 4" xfId="41385"/>
    <cellStyle name="Output 3 5 20 5" xfId="18432"/>
    <cellStyle name="Output 3 5 21" xfId="4956"/>
    <cellStyle name="Output 3 5 21 2" xfId="10679"/>
    <cellStyle name="Output 3 5 21 2 2" xfId="34506"/>
    <cellStyle name="Output 3 5 21 2 3" xfId="45545"/>
    <cellStyle name="Output 3 5 21 2 4" xfId="22592"/>
    <cellStyle name="Output 3 5 21 3" xfId="28841"/>
    <cellStyle name="Output 3 5 21 4" xfId="39823"/>
    <cellStyle name="Output 3 5 21 5" xfId="16870"/>
    <cellStyle name="Output 3 5 22" xfId="644"/>
    <cellStyle name="Output 3 5 22 2" xfId="6951"/>
    <cellStyle name="Output 3 5 22 2 2" xfId="30778"/>
    <cellStyle name="Output 3 5 22 2 3" xfId="41817"/>
    <cellStyle name="Output 3 5 22 2 4" xfId="18864"/>
    <cellStyle name="Output 3 5 22 3" xfId="24635"/>
    <cellStyle name="Output 3 5 22 4" xfId="26089"/>
    <cellStyle name="Output 3 5 22 5" xfId="12558"/>
    <cellStyle name="Output 3 5 23" xfId="24395"/>
    <cellStyle name="Output 3 5 24" xfId="27195"/>
    <cellStyle name="Output 3 5 25" xfId="12314"/>
    <cellStyle name="Output 3 5 3" xfId="492"/>
    <cellStyle name="Output 3 5 3 10" xfId="2886"/>
    <cellStyle name="Output 3 5 3 10 2" xfId="8897"/>
    <cellStyle name="Output 3 5 3 10 2 2" xfId="32724"/>
    <cellStyle name="Output 3 5 3 10 2 3" xfId="43763"/>
    <cellStyle name="Output 3 5 3 10 2 4" xfId="20810"/>
    <cellStyle name="Output 3 5 3 10 3" xfId="26815"/>
    <cellStyle name="Output 3 5 3 10 4" xfId="37753"/>
    <cellStyle name="Output 3 5 3 10 5" xfId="14800"/>
    <cellStyle name="Output 3 5 3 11" xfId="3154"/>
    <cellStyle name="Output 3 5 3 11 2" xfId="9126"/>
    <cellStyle name="Output 3 5 3 11 2 2" xfId="32953"/>
    <cellStyle name="Output 3 5 3 11 2 3" xfId="43992"/>
    <cellStyle name="Output 3 5 3 11 2 4" xfId="21039"/>
    <cellStyle name="Output 3 5 3 11 3" xfId="27078"/>
    <cellStyle name="Output 3 5 3 11 4" xfId="38021"/>
    <cellStyle name="Output 3 5 3 11 5" xfId="15068"/>
    <cellStyle name="Output 3 5 3 12" xfId="3398"/>
    <cellStyle name="Output 3 5 3 12 2" xfId="9338"/>
    <cellStyle name="Output 3 5 3 12 2 2" xfId="33165"/>
    <cellStyle name="Output 3 5 3 12 2 3" xfId="44204"/>
    <cellStyle name="Output 3 5 3 12 2 4" xfId="21251"/>
    <cellStyle name="Output 3 5 3 12 3" xfId="27319"/>
    <cellStyle name="Output 3 5 3 12 4" xfId="38265"/>
    <cellStyle name="Output 3 5 3 12 5" xfId="15312"/>
    <cellStyle name="Output 3 5 3 13" xfId="3643"/>
    <cellStyle name="Output 3 5 3 13 2" xfId="9551"/>
    <cellStyle name="Output 3 5 3 13 2 2" xfId="33378"/>
    <cellStyle name="Output 3 5 3 13 2 3" xfId="44417"/>
    <cellStyle name="Output 3 5 3 13 2 4" xfId="21464"/>
    <cellStyle name="Output 3 5 3 13 3" xfId="27559"/>
    <cellStyle name="Output 3 5 3 13 4" xfId="38510"/>
    <cellStyle name="Output 3 5 3 13 5" xfId="15557"/>
    <cellStyle name="Output 3 5 3 14" xfId="3891"/>
    <cellStyle name="Output 3 5 3 14 2" xfId="9765"/>
    <cellStyle name="Output 3 5 3 14 2 2" xfId="33592"/>
    <cellStyle name="Output 3 5 3 14 2 3" xfId="44631"/>
    <cellStyle name="Output 3 5 3 14 2 4" xfId="21678"/>
    <cellStyle name="Output 3 5 3 14 3" xfId="27803"/>
    <cellStyle name="Output 3 5 3 14 4" xfId="38758"/>
    <cellStyle name="Output 3 5 3 14 5" xfId="15805"/>
    <cellStyle name="Output 3 5 3 15" xfId="4135"/>
    <cellStyle name="Output 3 5 3 15 2" xfId="9976"/>
    <cellStyle name="Output 3 5 3 15 2 2" xfId="33803"/>
    <cellStyle name="Output 3 5 3 15 2 3" xfId="44842"/>
    <cellStyle name="Output 3 5 3 15 2 4" xfId="21889"/>
    <cellStyle name="Output 3 5 3 15 3" xfId="28042"/>
    <cellStyle name="Output 3 5 3 15 4" xfId="39002"/>
    <cellStyle name="Output 3 5 3 15 5" xfId="16049"/>
    <cellStyle name="Output 3 5 3 16" xfId="4377"/>
    <cellStyle name="Output 3 5 3 16 2" xfId="10186"/>
    <cellStyle name="Output 3 5 3 16 2 2" xfId="34013"/>
    <cellStyle name="Output 3 5 3 16 2 3" xfId="45052"/>
    <cellStyle name="Output 3 5 3 16 2 4" xfId="22099"/>
    <cellStyle name="Output 3 5 3 16 3" xfId="28279"/>
    <cellStyle name="Output 3 5 3 16 4" xfId="39244"/>
    <cellStyle name="Output 3 5 3 16 5" xfId="16291"/>
    <cellStyle name="Output 3 5 3 17" xfId="4598"/>
    <cellStyle name="Output 3 5 3 17 2" xfId="10373"/>
    <cellStyle name="Output 3 5 3 17 2 2" xfId="34200"/>
    <cellStyle name="Output 3 5 3 17 2 3" xfId="45239"/>
    <cellStyle name="Output 3 5 3 17 2 4" xfId="22286"/>
    <cellStyle name="Output 3 5 3 17 3" xfId="28494"/>
    <cellStyle name="Output 3 5 3 17 4" xfId="39465"/>
    <cellStyle name="Output 3 5 3 17 5" xfId="16512"/>
    <cellStyle name="Output 3 5 3 18" xfId="4808"/>
    <cellStyle name="Output 3 5 3 18 2" xfId="10556"/>
    <cellStyle name="Output 3 5 3 18 2 2" xfId="34383"/>
    <cellStyle name="Output 3 5 3 18 2 3" xfId="45422"/>
    <cellStyle name="Output 3 5 3 18 2 4" xfId="22469"/>
    <cellStyle name="Output 3 5 3 18 3" xfId="28698"/>
    <cellStyle name="Output 3 5 3 18 4" xfId="39675"/>
    <cellStyle name="Output 3 5 3 18 5" xfId="16722"/>
    <cellStyle name="Output 3 5 3 19" xfId="5043"/>
    <cellStyle name="Output 3 5 3 19 2" xfId="10761"/>
    <cellStyle name="Output 3 5 3 19 2 2" xfId="34588"/>
    <cellStyle name="Output 3 5 3 19 2 3" xfId="45627"/>
    <cellStyle name="Output 3 5 3 19 2 4" xfId="22674"/>
    <cellStyle name="Output 3 5 3 19 3" xfId="28927"/>
    <cellStyle name="Output 3 5 3 19 4" xfId="39910"/>
    <cellStyle name="Output 3 5 3 19 5" xfId="16957"/>
    <cellStyle name="Output 3 5 3 2" xfId="1136"/>
    <cellStyle name="Output 3 5 3 2 2" xfId="7388"/>
    <cellStyle name="Output 3 5 3 2 2 2" xfId="31215"/>
    <cellStyle name="Output 3 5 3 2 2 3" xfId="42254"/>
    <cellStyle name="Output 3 5 3 2 2 4" xfId="19301"/>
    <cellStyle name="Output 3 5 3 2 3" xfId="25117"/>
    <cellStyle name="Output 3 5 3 2 4" xfId="24361"/>
    <cellStyle name="Output 3 5 3 2 5" xfId="13050"/>
    <cellStyle name="Output 3 5 3 20" xfId="5264"/>
    <cellStyle name="Output 3 5 3 20 2" xfId="10948"/>
    <cellStyle name="Output 3 5 3 20 2 2" xfId="34775"/>
    <cellStyle name="Output 3 5 3 20 2 3" xfId="45814"/>
    <cellStyle name="Output 3 5 3 20 2 4" xfId="22861"/>
    <cellStyle name="Output 3 5 3 20 3" xfId="29141"/>
    <cellStyle name="Output 3 5 3 20 4" xfId="40131"/>
    <cellStyle name="Output 3 5 3 20 5" xfId="17178"/>
    <cellStyle name="Output 3 5 3 21" xfId="5497"/>
    <cellStyle name="Output 3 5 3 21 2" xfId="11151"/>
    <cellStyle name="Output 3 5 3 21 2 2" xfId="34978"/>
    <cellStyle name="Output 3 5 3 21 2 3" xfId="46017"/>
    <cellStyle name="Output 3 5 3 21 2 4" xfId="23064"/>
    <cellStyle name="Output 3 5 3 21 3" xfId="29368"/>
    <cellStyle name="Output 3 5 3 21 4" xfId="40364"/>
    <cellStyle name="Output 3 5 3 21 5" xfId="17411"/>
    <cellStyle name="Output 3 5 3 22" xfId="5730"/>
    <cellStyle name="Output 3 5 3 22 2" xfId="11352"/>
    <cellStyle name="Output 3 5 3 22 2 2" xfId="35179"/>
    <cellStyle name="Output 3 5 3 22 2 3" xfId="46218"/>
    <cellStyle name="Output 3 5 3 22 2 4" xfId="23265"/>
    <cellStyle name="Output 3 5 3 22 3" xfId="29594"/>
    <cellStyle name="Output 3 5 3 22 4" xfId="40597"/>
    <cellStyle name="Output 3 5 3 22 5" xfId="17644"/>
    <cellStyle name="Output 3 5 3 23" xfId="5947"/>
    <cellStyle name="Output 3 5 3 23 2" xfId="11536"/>
    <cellStyle name="Output 3 5 3 23 2 2" xfId="35363"/>
    <cellStyle name="Output 3 5 3 23 2 3" xfId="46402"/>
    <cellStyle name="Output 3 5 3 23 2 4" xfId="23449"/>
    <cellStyle name="Output 3 5 3 23 3" xfId="29805"/>
    <cellStyle name="Output 3 5 3 23 4" xfId="40814"/>
    <cellStyle name="Output 3 5 3 23 5" xfId="17861"/>
    <cellStyle name="Output 3 5 3 24" xfId="6155"/>
    <cellStyle name="Output 3 5 3 24 2" xfId="11717"/>
    <cellStyle name="Output 3 5 3 24 2 2" xfId="35544"/>
    <cellStyle name="Output 3 5 3 24 2 3" xfId="46583"/>
    <cellStyle name="Output 3 5 3 24 2 4" xfId="23630"/>
    <cellStyle name="Output 3 5 3 24 3" xfId="30006"/>
    <cellStyle name="Output 3 5 3 24 4" xfId="41022"/>
    <cellStyle name="Output 3 5 3 24 5" xfId="18069"/>
    <cellStyle name="Output 3 5 3 25" xfId="6375"/>
    <cellStyle name="Output 3 5 3 25 2" xfId="11909"/>
    <cellStyle name="Output 3 5 3 25 2 2" xfId="35736"/>
    <cellStyle name="Output 3 5 3 25 2 3" xfId="46775"/>
    <cellStyle name="Output 3 5 3 25 2 4" xfId="23822"/>
    <cellStyle name="Output 3 5 3 25 3" xfId="30219"/>
    <cellStyle name="Output 3 5 3 25 4" xfId="41242"/>
    <cellStyle name="Output 3 5 3 25 5" xfId="18289"/>
    <cellStyle name="Output 3 5 3 26" xfId="6601"/>
    <cellStyle name="Output 3 5 3 26 2" xfId="12102"/>
    <cellStyle name="Output 3 5 3 26 2 2" xfId="35929"/>
    <cellStyle name="Output 3 5 3 26 2 3" xfId="46968"/>
    <cellStyle name="Output 3 5 3 26 2 4" xfId="24015"/>
    <cellStyle name="Output 3 5 3 26 3" xfId="30436"/>
    <cellStyle name="Output 3 5 3 26 4" xfId="41468"/>
    <cellStyle name="Output 3 5 3 26 5" xfId="18515"/>
    <cellStyle name="Output 3 5 3 27" xfId="730"/>
    <cellStyle name="Output 3 5 3 27 2" xfId="7037"/>
    <cellStyle name="Output 3 5 3 27 2 2" xfId="30864"/>
    <cellStyle name="Output 3 5 3 27 2 3" xfId="41903"/>
    <cellStyle name="Output 3 5 3 27 2 4" xfId="18950"/>
    <cellStyle name="Output 3 5 3 27 3" xfId="24721"/>
    <cellStyle name="Output 3 5 3 27 4" xfId="26611"/>
    <cellStyle name="Output 3 5 3 27 5" xfId="12644"/>
    <cellStyle name="Output 3 5 3 28" xfId="6820"/>
    <cellStyle name="Output 3 5 3 28 2" xfId="30647"/>
    <cellStyle name="Output 3 5 3 28 3" xfId="41686"/>
    <cellStyle name="Output 3 5 3 28 4" xfId="18733"/>
    <cellStyle name="Output 3 5 3 29" xfId="24488"/>
    <cellStyle name="Output 3 5 3 3" xfId="1349"/>
    <cellStyle name="Output 3 5 3 3 2" xfId="7573"/>
    <cellStyle name="Output 3 5 3 3 2 2" xfId="31400"/>
    <cellStyle name="Output 3 5 3 3 2 3" xfId="42439"/>
    <cellStyle name="Output 3 5 3 3 2 4" xfId="19486"/>
    <cellStyle name="Output 3 5 3 3 3" xfId="25324"/>
    <cellStyle name="Output 3 5 3 3 4" xfId="36216"/>
    <cellStyle name="Output 3 5 3 3 5" xfId="13263"/>
    <cellStyle name="Output 3 5 3 30" xfId="26639"/>
    <cellStyle name="Output 3 5 3 31" xfId="12406"/>
    <cellStyle name="Output 3 5 3 4" xfId="1581"/>
    <cellStyle name="Output 3 5 3 4 2" xfId="7771"/>
    <cellStyle name="Output 3 5 3 4 2 2" xfId="31598"/>
    <cellStyle name="Output 3 5 3 4 2 3" xfId="42637"/>
    <cellStyle name="Output 3 5 3 4 2 4" xfId="19684"/>
    <cellStyle name="Output 3 5 3 4 3" xfId="25548"/>
    <cellStyle name="Output 3 5 3 4 4" xfId="36448"/>
    <cellStyle name="Output 3 5 3 4 5" xfId="13495"/>
    <cellStyle name="Output 3 5 3 5" xfId="1792"/>
    <cellStyle name="Output 3 5 3 5 2" xfId="7955"/>
    <cellStyle name="Output 3 5 3 5 2 2" xfId="31782"/>
    <cellStyle name="Output 3 5 3 5 2 3" xfId="42821"/>
    <cellStyle name="Output 3 5 3 5 2 4" xfId="19868"/>
    <cellStyle name="Output 3 5 3 5 3" xfId="25752"/>
    <cellStyle name="Output 3 5 3 5 4" xfId="36659"/>
    <cellStyle name="Output 3 5 3 5 5" xfId="13706"/>
    <cellStyle name="Output 3 5 3 6" xfId="2023"/>
    <cellStyle name="Output 3 5 3 6 2" xfId="8156"/>
    <cellStyle name="Output 3 5 3 6 2 2" xfId="31983"/>
    <cellStyle name="Output 3 5 3 6 2 3" xfId="43022"/>
    <cellStyle name="Output 3 5 3 6 2 4" xfId="20069"/>
    <cellStyle name="Output 3 5 3 6 3" xfId="25976"/>
    <cellStyle name="Output 3 5 3 6 4" xfId="36890"/>
    <cellStyle name="Output 3 5 3 6 5" xfId="13937"/>
    <cellStyle name="Output 3 5 3 7" xfId="2248"/>
    <cellStyle name="Output 3 5 3 7 2" xfId="8347"/>
    <cellStyle name="Output 3 5 3 7 2 2" xfId="32174"/>
    <cellStyle name="Output 3 5 3 7 2 3" xfId="43213"/>
    <cellStyle name="Output 3 5 3 7 2 4" xfId="20260"/>
    <cellStyle name="Output 3 5 3 7 3" xfId="26194"/>
    <cellStyle name="Output 3 5 3 7 4" xfId="37115"/>
    <cellStyle name="Output 3 5 3 7 5" xfId="14162"/>
    <cellStyle name="Output 3 5 3 8" xfId="2462"/>
    <cellStyle name="Output 3 5 3 8 2" xfId="8533"/>
    <cellStyle name="Output 3 5 3 8 2 2" xfId="32360"/>
    <cellStyle name="Output 3 5 3 8 2 3" xfId="43399"/>
    <cellStyle name="Output 3 5 3 8 2 4" xfId="20446"/>
    <cellStyle name="Output 3 5 3 8 3" xfId="26402"/>
    <cellStyle name="Output 3 5 3 8 4" xfId="37329"/>
    <cellStyle name="Output 3 5 3 8 5" xfId="14376"/>
    <cellStyle name="Output 3 5 3 9" xfId="2680"/>
    <cellStyle name="Output 3 5 3 9 2" xfId="8717"/>
    <cellStyle name="Output 3 5 3 9 2 2" xfId="32544"/>
    <cellStyle name="Output 3 5 3 9 2 3" xfId="43583"/>
    <cellStyle name="Output 3 5 3 9 2 4" xfId="20630"/>
    <cellStyle name="Output 3 5 3 9 3" xfId="26614"/>
    <cellStyle name="Output 3 5 3 9 4" xfId="37547"/>
    <cellStyle name="Output 3 5 3 9 5" xfId="14594"/>
    <cellStyle name="Output 3 5 4" xfId="876"/>
    <cellStyle name="Output 3 5 4 2" xfId="7176"/>
    <cellStyle name="Output 3 5 4 2 2" xfId="31003"/>
    <cellStyle name="Output 3 5 4 2 3" xfId="42042"/>
    <cellStyle name="Output 3 5 4 2 4" xfId="19089"/>
    <cellStyle name="Output 3 5 4 3" xfId="24866"/>
    <cellStyle name="Output 3 5 4 4" xfId="27688"/>
    <cellStyle name="Output 3 5 4 5" xfId="12790"/>
    <cellStyle name="Output 3 5 5" xfId="938"/>
    <cellStyle name="Output 3 5 5 2" xfId="7225"/>
    <cellStyle name="Output 3 5 5 2 2" xfId="31052"/>
    <cellStyle name="Output 3 5 5 2 3" xfId="42091"/>
    <cellStyle name="Output 3 5 5 2 4" xfId="19138"/>
    <cellStyle name="Output 3 5 5 3" xfId="24924"/>
    <cellStyle name="Output 3 5 5 4" xfId="29834"/>
    <cellStyle name="Output 3 5 5 5" xfId="12852"/>
    <cellStyle name="Output 3 5 6" xfId="1931"/>
    <cellStyle name="Output 3 5 6 2" xfId="8070"/>
    <cellStyle name="Output 3 5 6 2 2" xfId="31897"/>
    <cellStyle name="Output 3 5 6 2 3" xfId="42936"/>
    <cellStyle name="Output 3 5 6 2 4" xfId="19983"/>
    <cellStyle name="Output 3 5 6 3" xfId="25885"/>
    <cellStyle name="Output 3 5 6 4" xfId="36798"/>
    <cellStyle name="Output 3 5 6 5" xfId="13845"/>
    <cellStyle name="Output 3 5 7" xfId="2369"/>
    <cellStyle name="Output 3 5 7 2" xfId="8447"/>
    <cellStyle name="Output 3 5 7 2 2" xfId="32274"/>
    <cellStyle name="Output 3 5 7 2 3" xfId="43313"/>
    <cellStyle name="Output 3 5 7 2 4" xfId="20360"/>
    <cellStyle name="Output 3 5 7 3" xfId="26309"/>
    <cellStyle name="Output 3 5 7 4" xfId="37236"/>
    <cellStyle name="Output 3 5 7 5" xfId="14283"/>
    <cellStyle name="Output 3 5 8" xfId="871"/>
    <cellStyle name="Output 3 5 8 2" xfId="7172"/>
    <cellStyle name="Output 3 5 8 2 2" xfId="30999"/>
    <cellStyle name="Output 3 5 8 2 3" xfId="42038"/>
    <cellStyle name="Output 3 5 8 2 4" xfId="19085"/>
    <cellStyle name="Output 3 5 8 3" xfId="24861"/>
    <cellStyle name="Output 3 5 8 4" xfId="26547"/>
    <cellStyle name="Output 3 5 8 5" xfId="12785"/>
    <cellStyle name="Output 3 5 9" xfId="3061"/>
    <cellStyle name="Output 3 5 9 2" xfId="9040"/>
    <cellStyle name="Output 3 5 9 2 2" xfId="32867"/>
    <cellStyle name="Output 3 5 9 2 3" xfId="43906"/>
    <cellStyle name="Output 3 5 9 2 4" xfId="20953"/>
    <cellStyle name="Output 3 5 9 3" xfId="26985"/>
    <cellStyle name="Output 3 5 9 4" xfId="37928"/>
    <cellStyle name="Output 3 5 9 5" xfId="14975"/>
    <cellStyle name="Output 3 6" xfId="380"/>
    <cellStyle name="Output 3 6 10" xfId="3286"/>
    <cellStyle name="Output 3 6 10 2" xfId="9234"/>
    <cellStyle name="Output 3 6 10 2 2" xfId="33061"/>
    <cellStyle name="Output 3 6 10 2 3" xfId="44100"/>
    <cellStyle name="Output 3 6 10 2 4" xfId="21147"/>
    <cellStyle name="Output 3 6 10 3" xfId="27207"/>
    <cellStyle name="Output 3 6 10 4" xfId="38153"/>
    <cellStyle name="Output 3 6 10 5" xfId="15200"/>
    <cellStyle name="Output 3 6 11" xfId="3533"/>
    <cellStyle name="Output 3 6 11 2" xfId="9449"/>
    <cellStyle name="Output 3 6 11 2 2" xfId="33276"/>
    <cellStyle name="Output 3 6 11 2 3" xfId="44315"/>
    <cellStyle name="Output 3 6 11 2 4" xfId="21362"/>
    <cellStyle name="Output 3 6 11 3" xfId="27449"/>
    <cellStyle name="Output 3 6 11 4" xfId="38400"/>
    <cellStyle name="Output 3 6 11 5" xfId="15447"/>
    <cellStyle name="Output 3 6 12" xfId="3780"/>
    <cellStyle name="Output 3 6 12 2" xfId="9663"/>
    <cellStyle name="Output 3 6 12 2 2" xfId="33490"/>
    <cellStyle name="Output 3 6 12 2 3" xfId="44529"/>
    <cellStyle name="Output 3 6 12 2 4" xfId="21576"/>
    <cellStyle name="Output 3 6 12 3" xfId="27692"/>
    <cellStyle name="Output 3 6 12 4" xfId="38647"/>
    <cellStyle name="Output 3 6 12 5" xfId="15694"/>
    <cellStyle name="Output 3 6 13" xfId="4024"/>
    <cellStyle name="Output 3 6 13 2" xfId="9874"/>
    <cellStyle name="Output 3 6 13 2 2" xfId="33701"/>
    <cellStyle name="Output 3 6 13 2 3" xfId="44740"/>
    <cellStyle name="Output 3 6 13 2 4" xfId="21787"/>
    <cellStyle name="Output 3 6 13 3" xfId="27931"/>
    <cellStyle name="Output 3 6 13 4" xfId="38891"/>
    <cellStyle name="Output 3 6 13 5" xfId="15938"/>
    <cellStyle name="Output 3 6 14" xfId="4267"/>
    <cellStyle name="Output 3 6 14 2" xfId="10084"/>
    <cellStyle name="Output 3 6 14 2 2" xfId="33911"/>
    <cellStyle name="Output 3 6 14 2 3" xfId="44950"/>
    <cellStyle name="Output 3 6 14 2 4" xfId="21997"/>
    <cellStyle name="Output 3 6 14 3" xfId="28169"/>
    <cellStyle name="Output 3 6 14 4" xfId="39134"/>
    <cellStyle name="Output 3 6 14 5" xfId="16181"/>
    <cellStyle name="Output 3 6 15" xfId="1023"/>
    <cellStyle name="Output 3 6 15 2" xfId="7290"/>
    <cellStyle name="Output 3 6 15 2 2" xfId="31117"/>
    <cellStyle name="Output 3 6 15 2 3" xfId="42156"/>
    <cellStyle name="Output 3 6 15 2 4" xfId="19203"/>
    <cellStyle name="Output 3 6 15 3" xfId="25006"/>
    <cellStyle name="Output 3 6 15 4" xfId="28757"/>
    <cellStyle name="Output 3 6 15 5" xfId="12937"/>
    <cellStyle name="Output 3 6 16" xfId="4932"/>
    <cellStyle name="Output 3 6 16 2" xfId="10658"/>
    <cellStyle name="Output 3 6 16 2 2" xfId="34485"/>
    <cellStyle name="Output 3 6 16 2 3" xfId="45524"/>
    <cellStyle name="Output 3 6 16 2 4" xfId="22571"/>
    <cellStyle name="Output 3 6 16 3" xfId="28817"/>
    <cellStyle name="Output 3 6 16 4" xfId="39799"/>
    <cellStyle name="Output 3 6 16 5" xfId="16846"/>
    <cellStyle name="Output 3 6 17" xfId="5385"/>
    <cellStyle name="Output 3 6 17 2" xfId="11048"/>
    <cellStyle name="Output 3 6 17 2 2" xfId="34875"/>
    <cellStyle name="Output 3 6 17 2 3" xfId="45914"/>
    <cellStyle name="Output 3 6 17 2 4" xfId="22961"/>
    <cellStyle name="Output 3 6 17 3" xfId="29257"/>
    <cellStyle name="Output 3 6 17 4" xfId="40252"/>
    <cellStyle name="Output 3 6 17 5" xfId="17299"/>
    <cellStyle name="Output 3 6 18" xfId="5626"/>
    <cellStyle name="Output 3 6 18 2" xfId="11256"/>
    <cellStyle name="Output 3 6 18 2 2" xfId="35083"/>
    <cellStyle name="Output 3 6 18 2 3" xfId="46122"/>
    <cellStyle name="Output 3 6 18 2 4" xfId="23169"/>
    <cellStyle name="Output 3 6 18 3" xfId="29491"/>
    <cellStyle name="Output 3 6 18 4" xfId="40493"/>
    <cellStyle name="Output 3 6 18 5" xfId="17540"/>
    <cellStyle name="Output 3 6 19" xfId="4497"/>
    <cellStyle name="Output 3 6 19 2" xfId="10285"/>
    <cellStyle name="Output 3 6 19 2 2" xfId="34112"/>
    <cellStyle name="Output 3 6 19 2 3" xfId="45151"/>
    <cellStyle name="Output 3 6 19 2 4" xfId="22198"/>
    <cellStyle name="Output 3 6 19 3" xfId="28394"/>
    <cellStyle name="Output 3 6 19 4" xfId="39364"/>
    <cellStyle name="Output 3 6 19 5" xfId="16411"/>
    <cellStyle name="Output 3 6 2" xfId="423"/>
    <cellStyle name="Output 3 6 2 10" xfId="2179"/>
    <cellStyle name="Output 3 6 2 10 2" xfId="8281"/>
    <cellStyle name="Output 3 6 2 10 2 2" xfId="32108"/>
    <cellStyle name="Output 3 6 2 10 2 3" xfId="43147"/>
    <cellStyle name="Output 3 6 2 10 2 4" xfId="20194"/>
    <cellStyle name="Output 3 6 2 10 3" xfId="26125"/>
    <cellStyle name="Output 3 6 2 10 4" xfId="37046"/>
    <cellStyle name="Output 3 6 2 10 5" xfId="14093"/>
    <cellStyle name="Output 3 6 2 11" xfId="2393"/>
    <cellStyle name="Output 3 6 2 11 2" xfId="8467"/>
    <cellStyle name="Output 3 6 2 11 2 2" xfId="32294"/>
    <cellStyle name="Output 3 6 2 11 2 3" xfId="43333"/>
    <cellStyle name="Output 3 6 2 11 2 4" xfId="20380"/>
    <cellStyle name="Output 3 6 2 11 3" xfId="26333"/>
    <cellStyle name="Output 3 6 2 11 4" xfId="37260"/>
    <cellStyle name="Output 3 6 2 11 5" xfId="14307"/>
    <cellStyle name="Output 3 6 2 12" xfId="2616"/>
    <cellStyle name="Output 3 6 2 12 2" xfId="8657"/>
    <cellStyle name="Output 3 6 2 12 2 2" xfId="32484"/>
    <cellStyle name="Output 3 6 2 12 2 3" xfId="43523"/>
    <cellStyle name="Output 3 6 2 12 2 4" xfId="20570"/>
    <cellStyle name="Output 3 6 2 12 3" xfId="26551"/>
    <cellStyle name="Output 3 6 2 12 4" xfId="37483"/>
    <cellStyle name="Output 3 6 2 12 5" xfId="14530"/>
    <cellStyle name="Output 3 6 2 13" xfId="2817"/>
    <cellStyle name="Output 3 6 2 13 2" xfId="8831"/>
    <cellStyle name="Output 3 6 2 13 2 2" xfId="32658"/>
    <cellStyle name="Output 3 6 2 13 2 3" xfId="43697"/>
    <cellStyle name="Output 3 6 2 13 2 4" xfId="20744"/>
    <cellStyle name="Output 3 6 2 13 3" xfId="26746"/>
    <cellStyle name="Output 3 6 2 13 4" xfId="37684"/>
    <cellStyle name="Output 3 6 2 13 5" xfId="14731"/>
    <cellStyle name="Output 3 6 2 14" xfId="3085"/>
    <cellStyle name="Output 3 6 2 14 2" xfId="9060"/>
    <cellStyle name="Output 3 6 2 14 2 2" xfId="32887"/>
    <cellStyle name="Output 3 6 2 14 2 3" xfId="43926"/>
    <cellStyle name="Output 3 6 2 14 2 4" xfId="20973"/>
    <cellStyle name="Output 3 6 2 14 3" xfId="27009"/>
    <cellStyle name="Output 3 6 2 14 4" xfId="37952"/>
    <cellStyle name="Output 3 6 2 14 5" xfId="14999"/>
    <cellStyle name="Output 3 6 2 15" xfId="3329"/>
    <cellStyle name="Output 3 6 2 15 2" xfId="9272"/>
    <cellStyle name="Output 3 6 2 15 2 2" xfId="33099"/>
    <cellStyle name="Output 3 6 2 15 2 3" xfId="44138"/>
    <cellStyle name="Output 3 6 2 15 2 4" xfId="21185"/>
    <cellStyle name="Output 3 6 2 15 3" xfId="27250"/>
    <cellStyle name="Output 3 6 2 15 4" xfId="38196"/>
    <cellStyle name="Output 3 6 2 15 5" xfId="15243"/>
    <cellStyle name="Output 3 6 2 16" xfId="3574"/>
    <cellStyle name="Output 3 6 2 16 2" xfId="9485"/>
    <cellStyle name="Output 3 6 2 16 2 2" xfId="33312"/>
    <cellStyle name="Output 3 6 2 16 2 3" xfId="44351"/>
    <cellStyle name="Output 3 6 2 16 2 4" xfId="21398"/>
    <cellStyle name="Output 3 6 2 16 3" xfId="27490"/>
    <cellStyle name="Output 3 6 2 16 4" xfId="38441"/>
    <cellStyle name="Output 3 6 2 16 5" xfId="15488"/>
    <cellStyle name="Output 3 6 2 17" xfId="3822"/>
    <cellStyle name="Output 3 6 2 17 2" xfId="9699"/>
    <cellStyle name="Output 3 6 2 17 2 2" xfId="33526"/>
    <cellStyle name="Output 3 6 2 17 2 3" xfId="44565"/>
    <cellStyle name="Output 3 6 2 17 2 4" xfId="21612"/>
    <cellStyle name="Output 3 6 2 17 3" xfId="27734"/>
    <cellStyle name="Output 3 6 2 17 4" xfId="38689"/>
    <cellStyle name="Output 3 6 2 17 5" xfId="15736"/>
    <cellStyle name="Output 3 6 2 18" xfId="4066"/>
    <cellStyle name="Output 3 6 2 18 2" xfId="9910"/>
    <cellStyle name="Output 3 6 2 18 2 2" xfId="33737"/>
    <cellStyle name="Output 3 6 2 18 2 3" xfId="44776"/>
    <cellStyle name="Output 3 6 2 18 2 4" xfId="21823"/>
    <cellStyle name="Output 3 6 2 18 3" xfId="27973"/>
    <cellStyle name="Output 3 6 2 18 4" xfId="38933"/>
    <cellStyle name="Output 3 6 2 18 5" xfId="15980"/>
    <cellStyle name="Output 3 6 2 19" xfId="4308"/>
    <cellStyle name="Output 3 6 2 19 2" xfId="10120"/>
    <cellStyle name="Output 3 6 2 19 2 2" xfId="33947"/>
    <cellStyle name="Output 3 6 2 19 2 3" xfId="44986"/>
    <cellStyle name="Output 3 6 2 19 2 4" xfId="22033"/>
    <cellStyle name="Output 3 6 2 19 3" xfId="28210"/>
    <cellStyle name="Output 3 6 2 19 4" xfId="39175"/>
    <cellStyle name="Output 3 6 2 19 5" xfId="16222"/>
    <cellStyle name="Output 3 6 2 2" xfId="544"/>
    <cellStyle name="Output 3 6 2 2 10" xfId="2938"/>
    <cellStyle name="Output 3 6 2 2 10 2" xfId="8935"/>
    <cellStyle name="Output 3 6 2 2 10 2 2" xfId="32762"/>
    <cellStyle name="Output 3 6 2 2 10 2 3" xfId="43801"/>
    <cellStyle name="Output 3 6 2 2 10 2 4" xfId="20848"/>
    <cellStyle name="Output 3 6 2 2 10 3" xfId="26863"/>
    <cellStyle name="Output 3 6 2 2 10 4" xfId="37805"/>
    <cellStyle name="Output 3 6 2 2 10 5" xfId="14852"/>
    <cellStyle name="Output 3 6 2 2 11" xfId="3206"/>
    <cellStyle name="Output 3 6 2 2 11 2" xfId="9164"/>
    <cellStyle name="Output 3 6 2 2 11 2 2" xfId="32991"/>
    <cellStyle name="Output 3 6 2 2 11 2 3" xfId="44030"/>
    <cellStyle name="Output 3 6 2 2 11 2 4" xfId="21077"/>
    <cellStyle name="Output 3 6 2 2 11 3" xfId="27128"/>
    <cellStyle name="Output 3 6 2 2 11 4" xfId="38073"/>
    <cellStyle name="Output 3 6 2 2 11 5" xfId="15120"/>
    <cellStyle name="Output 3 6 2 2 12" xfId="3450"/>
    <cellStyle name="Output 3 6 2 2 12 2" xfId="9376"/>
    <cellStyle name="Output 3 6 2 2 12 2 2" xfId="33203"/>
    <cellStyle name="Output 3 6 2 2 12 2 3" xfId="44242"/>
    <cellStyle name="Output 3 6 2 2 12 2 4" xfId="21289"/>
    <cellStyle name="Output 3 6 2 2 12 3" xfId="27367"/>
    <cellStyle name="Output 3 6 2 2 12 4" xfId="38317"/>
    <cellStyle name="Output 3 6 2 2 12 5" xfId="15364"/>
    <cellStyle name="Output 3 6 2 2 13" xfId="3695"/>
    <cellStyle name="Output 3 6 2 2 13 2" xfId="9589"/>
    <cellStyle name="Output 3 6 2 2 13 2 2" xfId="33416"/>
    <cellStyle name="Output 3 6 2 2 13 2 3" xfId="44455"/>
    <cellStyle name="Output 3 6 2 2 13 2 4" xfId="21502"/>
    <cellStyle name="Output 3 6 2 2 13 3" xfId="27608"/>
    <cellStyle name="Output 3 6 2 2 13 4" xfId="38562"/>
    <cellStyle name="Output 3 6 2 2 13 5" xfId="15609"/>
    <cellStyle name="Output 3 6 2 2 14" xfId="3943"/>
    <cellStyle name="Output 3 6 2 2 14 2" xfId="9803"/>
    <cellStyle name="Output 3 6 2 2 14 2 2" xfId="33630"/>
    <cellStyle name="Output 3 6 2 2 14 2 3" xfId="44669"/>
    <cellStyle name="Output 3 6 2 2 14 2 4" xfId="21716"/>
    <cellStyle name="Output 3 6 2 2 14 3" xfId="27851"/>
    <cellStyle name="Output 3 6 2 2 14 4" xfId="38810"/>
    <cellStyle name="Output 3 6 2 2 14 5" xfId="15857"/>
    <cellStyle name="Output 3 6 2 2 15" xfId="4187"/>
    <cellStyle name="Output 3 6 2 2 15 2" xfId="10014"/>
    <cellStyle name="Output 3 6 2 2 15 2 2" xfId="33841"/>
    <cellStyle name="Output 3 6 2 2 15 2 3" xfId="44880"/>
    <cellStyle name="Output 3 6 2 2 15 2 4" xfId="21927"/>
    <cellStyle name="Output 3 6 2 2 15 3" xfId="28090"/>
    <cellStyle name="Output 3 6 2 2 15 4" xfId="39054"/>
    <cellStyle name="Output 3 6 2 2 15 5" xfId="16101"/>
    <cellStyle name="Output 3 6 2 2 16" xfId="4429"/>
    <cellStyle name="Output 3 6 2 2 16 2" xfId="10224"/>
    <cellStyle name="Output 3 6 2 2 16 2 2" xfId="34051"/>
    <cellStyle name="Output 3 6 2 2 16 2 3" xfId="45090"/>
    <cellStyle name="Output 3 6 2 2 16 2 4" xfId="22137"/>
    <cellStyle name="Output 3 6 2 2 16 3" xfId="28327"/>
    <cellStyle name="Output 3 6 2 2 16 4" xfId="39296"/>
    <cellStyle name="Output 3 6 2 2 16 5" xfId="16343"/>
    <cellStyle name="Output 3 6 2 2 17" xfId="4650"/>
    <cellStyle name="Output 3 6 2 2 17 2" xfId="10411"/>
    <cellStyle name="Output 3 6 2 2 17 2 2" xfId="34238"/>
    <cellStyle name="Output 3 6 2 2 17 2 3" xfId="45277"/>
    <cellStyle name="Output 3 6 2 2 17 2 4" xfId="22324"/>
    <cellStyle name="Output 3 6 2 2 17 3" xfId="28542"/>
    <cellStyle name="Output 3 6 2 2 17 4" xfId="39517"/>
    <cellStyle name="Output 3 6 2 2 17 5" xfId="16564"/>
    <cellStyle name="Output 3 6 2 2 18" xfId="4860"/>
    <cellStyle name="Output 3 6 2 2 18 2" xfId="10594"/>
    <cellStyle name="Output 3 6 2 2 18 2 2" xfId="34421"/>
    <cellStyle name="Output 3 6 2 2 18 2 3" xfId="45460"/>
    <cellStyle name="Output 3 6 2 2 18 2 4" xfId="22507"/>
    <cellStyle name="Output 3 6 2 2 18 3" xfId="28746"/>
    <cellStyle name="Output 3 6 2 2 18 4" xfId="39727"/>
    <cellStyle name="Output 3 6 2 2 18 5" xfId="16774"/>
    <cellStyle name="Output 3 6 2 2 19" xfId="5095"/>
    <cellStyle name="Output 3 6 2 2 19 2" xfId="10799"/>
    <cellStyle name="Output 3 6 2 2 19 2 2" xfId="34626"/>
    <cellStyle name="Output 3 6 2 2 19 2 3" xfId="45665"/>
    <cellStyle name="Output 3 6 2 2 19 2 4" xfId="22712"/>
    <cellStyle name="Output 3 6 2 2 19 3" xfId="28976"/>
    <cellStyle name="Output 3 6 2 2 19 4" xfId="39962"/>
    <cellStyle name="Output 3 6 2 2 19 5" xfId="17009"/>
    <cellStyle name="Output 3 6 2 2 2" xfId="1188"/>
    <cellStyle name="Output 3 6 2 2 2 2" xfId="7426"/>
    <cellStyle name="Output 3 6 2 2 2 2 2" xfId="31253"/>
    <cellStyle name="Output 3 6 2 2 2 2 3" xfId="42292"/>
    <cellStyle name="Output 3 6 2 2 2 2 4" xfId="19339"/>
    <cellStyle name="Output 3 6 2 2 2 3" xfId="25165"/>
    <cellStyle name="Output 3 6 2 2 2 4" xfId="24249"/>
    <cellStyle name="Output 3 6 2 2 2 5" xfId="13102"/>
    <cellStyle name="Output 3 6 2 2 20" xfId="5316"/>
    <cellStyle name="Output 3 6 2 2 20 2" xfId="10986"/>
    <cellStyle name="Output 3 6 2 2 20 2 2" xfId="34813"/>
    <cellStyle name="Output 3 6 2 2 20 2 3" xfId="45852"/>
    <cellStyle name="Output 3 6 2 2 20 2 4" xfId="22899"/>
    <cellStyle name="Output 3 6 2 2 20 3" xfId="29189"/>
    <cellStyle name="Output 3 6 2 2 20 4" xfId="40183"/>
    <cellStyle name="Output 3 6 2 2 20 5" xfId="17230"/>
    <cellStyle name="Output 3 6 2 2 21" xfId="5549"/>
    <cellStyle name="Output 3 6 2 2 21 2" xfId="11189"/>
    <cellStyle name="Output 3 6 2 2 21 2 2" xfId="35016"/>
    <cellStyle name="Output 3 6 2 2 21 2 3" xfId="46055"/>
    <cellStyle name="Output 3 6 2 2 21 2 4" xfId="23102"/>
    <cellStyle name="Output 3 6 2 2 21 3" xfId="29416"/>
    <cellStyle name="Output 3 6 2 2 21 4" xfId="40416"/>
    <cellStyle name="Output 3 6 2 2 21 5" xfId="17463"/>
    <cellStyle name="Output 3 6 2 2 22" xfId="5782"/>
    <cellStyle name="Output 3 6 2 2 22 2" xfId="11390"/>
    <cellStyle name="Output 3 6 2 2 22 2 2" xfId="35217"/>
    <cellStyle name="Output 3 6 2 2 22 2 3" xfId="46256"/>
    <cellStyle name="Output 3 6 2 2 22 2 4" xfId="23303"/>
    <cellStyle name="Output 3 6 2 2 22 3" xfId="29642"/>
    <cellStyle name="Output 3 6 2 2 22 4" xfId="40649"/>
    <cellStyle name="Output 3 6 2 2 22 5" xfId="17696"/>
    <cellStyle name="Output 3 6 2 2 23" xfId="5999"/>
    <cellStyle name="Output 3 6 2 2 23 2" xfId="11574"/>
    <cellStyle name="Output 3 6 2 2 23 2 2" xfId="35401"/>
    <cellStyle name="Output 3 6 2 2 23 2 3" xfId="46440"/>
    <cellStyle name="Output 3 6 2 2 23 2 4" xfId="23487"/>
    <cellStyle name="Output 3 6 2 2 23 3" xfId="29852"/>
    <cellStyle name="Output 3 6 2 2 23 4" xfId="40866"/>
    <cellStyle name="Output 3 6 2 2 23 5" xfId="17913"/>
    <cellStyle name="Output 3 6 2 2 24" xfId="6207"/>
    <cellStyle name="Output 3 6 2 2 24 2" xfId="11755"/>
    <cellStyle name="Output 3 6 2 2 24 2 2" xfId="35582"/>
    <cellStyle name="Output 3 6 2 2 24 2 3" xfId="46621"/>
    <cellStyle name="Output 3 6 2 2 24 2 4" xfId="23668"/>
    <cellStyle name="Output 3 6 2 2 24 3" xfId="30053"/>
    <cellStyle name="Output 3 6 2 2 24 4" xfId="41074"/>
    <cellStyle name="Output 3 6 2 2 24 5" xfId="18121"/>
    <cellStyle name="Output 3 6 2 2 25" xfId="6427"/>
    <cellStyle name="Output 3 6 2 2 25 2" xfId="11947"/>
    <cellStyle name="Output 3 6 2 2 25 2 2" xfId="35774"/>
    <cellStyle name="Output 3 6 2 2 25 2 3" xfId="46813"/>
    <cellStyle name="Output 3 6 2 2 25 2 4" xfId="23860"/>
    <cellStyle name="Output 3 6 2 2 25 3" xfId="30266"/>
    <cellStyle name="Output 3 6 2 2 25 4" xfId="41294"/>
    <cellStyle name="Output 3 6 2 2 25 5" xfId="18341"/>
    <cellStyle name="Output 3 6 2 2 26" xfId="6653"/>
    <cellStyle name="Output 3 6 2 2 26 2" xfId="12140"/>
    <cellStyle name="Output 3 6 2 2 26 2 2" xfId="35967"/>
    <cellStyle name="Output 3 6 2 2 26 2 3" xfId="47006"/>
    <cellStyle name="Output 3 6 2 2 26 2 4" xfId="24053"/>
    <cellStyle name="Output 3 6 2 2 26 3" xfId="30483"/>
    <cellStyle name="Output 3 6 2 2 26 4" xfId="41520"/>
    <cellStyle name="Output 3 6 2 2 26 5" xfId="18567"/>
    <cellStyle name="Output 3 6 2 2 27" xfId="768"/>
    <cellStyle name="Output 3 6 2 2 27 2" xfId="7075"/>
    <cellStyle name="Output 3 6 2 2 27 2 2" xfId="30902"/>
    <cellStyle name="Output 3 6 2 2 27 2 3" xfId="41941"/>
    <cellStyle name="Output 3 6 2 2 27 2 4" xfId="18988"/>
    <cellStyle name="Output 3 6 2 2 27 3" xfId="24759"/>
    <cellStyle name="Output 3 6 2 2 27 4" xfId="29832"/>
    <cellStyle name="Output 3 6 2 2 27 5" xfId="12682"/>
    <cellStyle name="Output 3 6 2 2 28" xfId="6858"/>
    <cellStyle name="Output 3 6 2 2 28 2" xfId="30685"/>
    <cellStyle name="Output 3 6 2 2 28 3" xfId="41724"/>
    <cellStyle name="Output 3 6 2 2 28 4" xfId="18771"/>
    <cellStyle name="Output 3 6 2 2 29" xfId="24536"/>
    <cellStyle name="Output 3 6 2 2 3" xfId="1401"/>
    <cellStyle name="Output 3 6 2 2 3 2" xfId="7611"/>
    <cellStyle name="Output 3 6 2 2 3 2 2" xfId="31438"/>
    <cellStyle name="Output 3 6 2 2 3 2 3" xfId="42477"/>
    <cellStyle name="Output 3 6 2 2 3 2 4" xfId="19524"/>
    <cellStyle name="Output 3 6 2 2 3 3" xfId="25371"/>
    <cellStyle name="Output 3 6 2 2 3 4" xfId="36268"/>
    <cellStyle name="Output 3 6 2 2 3 5" xfId="13315"/>
    <cellStyle name="Output 3 6 2 2 30" xfId="28723"/>
    <cellStyle name="Output 3 6 2 2 31" xfId="12458"/>
    <cellStyle name="Output 3 6 2 2 4" xfId="1633"/>
    <cellStyle name="Output 3 6 2 2 4 2" xfId="7809"/>
    <cellStyle name="Output 3 6 2 2 4 2 2" xfId="31636"/>
    <cellStyle name="Output 3 6 2 2 4 2 3" xfId="42675"/>
    <cellStyle name="Output 3 6 2 2 4 2 4" xfId="19722"/>
    <cellStyle name="Output 3 6 2 2 4 3" xfId="25595"/>
    <cellStyle name="Output 3 6 2 2 4 4" xfId="36500"/>
    <cellStyle name="Output 3 6 2 2 4 5" xfId="13547"/>
    <cellStyle name="Output 3 6 2 2 5" xfId="1844"/>
    <cellStyle name="Output 3 6 2 2 5 2" xfId="7993"/>
    <cellStyle name="Output 3 6 2 2 5 2 2" xfId="31820"/>
    <cellStyle name="Output 3 6 2 2 5 2 3" xfId="42859"/>
    <cellStyle name="Output 3 6 2 2 5 2 4" xfId="19906"/>
    <cellStyle name="Output 3 6 2 2 5 3" xfId="25799"/>
    <cellStyle name="Output 3 6 2 2 5 4" xfId="36711"/>
    <cellStyle name="Output 3 6 2 2 5 5" xfId="13758"/>
    <cellStyle name="Output 3 6 2 2 6" xfId="2075"/>
    <cellStyle name="Output 3 6 2 2 6 2" xfId="8194"/>
    <cellStyle name="Output 3 6 2 2 6 2 2" xfId="32021"/>
    <cellStyle name="Output 3 6 2 2 6 2 3" xfId="43060"/>
    <cellStyle name="Output 3 6 2 2 6 2 4" xfId="20107"/>
    <cellStyle name="Output 3 6 2 2 6 3" xfId="26024"/>
    <cellStyle name="Output 3 6 2 2 6 4" xfId="36942"/>
    <cellStyle name="Output 3 6 2 2 6 5" xfId="13989"/>
    <cellStyle name="Output 3 6 2 2 7" xfId="2300"/>
    <cellStyle name="Output 3 6 2 2 7 2" xfId="8385"/>
    <cellStyle name="Output 3 6 2 2 7 2 2" xfId="32212"/>
    <cellStyle name="Output 3 6 2 2 7 2 3" xfId="43251"/>
    <cellStyle name="Output 3 6 2 2 7 2 4" xfId="20298"/>
    <cellStyle name="Output 3 6 2 2 7 3" xfId="26241"/>
    <cellStyle name="Output 3 6 2 2 7 4" xfId="37167"/>
    <cellStyle name="Output 3 6 2 2 7 5" xfId="14214"/>
    <cellStyle name="Output 3 6 2 2 8" xfId="2514"/>
    <cellStyle name="Output 3 6 2 2 8 2" xfId="8571"/>
    <cellStyle name="Output 3 6 2 2 8 2 2" xfId="32398"/>
    <cellStyle name="Output 3 6 2 2 8 2 3" xfId="43437"/>
    <cellStyle name="Output 3 6 2 2 8 2 4" xfId="20484"/>
    <cellStyle name="Output 3 6 2 2 8 3" xfId="26450"/>
    <cellStyle name="Output 3 6 2 2 8 4" xfId="37381"/>
    <cellStyle name="Output 3 6 2 2 8 5" xfId="14428"/>
    <cellStyle name="Output 3 6 2 2 9" xfId="2732"/>
    <cellStyle name="Output 3 6 2 2 9 2" xfId="8755"/>
    <cellStyle name="Output 3 6 2 2 9 2 2" xfId="32582"/>
    <cellStyle name="Output 3 6 2 2 9 2 3" xfId="43621"/>
    <cellStyle name="Output 3 6 2 2 9 2 4" xfId="20668"/>
    <cellStyle name="Output 3 6 2 2 9 3" xfId="26662"/>
    <cellStyle name="Output 3 6 2 2 9 4" xfId="37599"/>
    <cellStyle name="Output 3 6 2 2 9 5" xfId="14646"/>
    <cellStyle name="Output 3 6 2 20" xfId="4529"/>
    <cellStyle name="Output 3 6 2 20 2" xfId="10307"/>
    <cellStyle name="Output 3 6 2 20 2 2" xfId="34134"/>
    <cellStyle name="Output 3 6 2 20 2 3" xfId="45173"/>
    <cellStyle name="Output 3 6 2 20 2 4" xfId="22220"/>
    <cellStyle name="Output 3 6 2 20 3" xfId="28425"/>
    <cellStyle name="Output 3 6 2 20 4" xfId="39396"/>
    <cellStyle name="Output 3 6 2 20 5" xfId="16443"/>
    <cellStyle name="Output 3 6 2 21" xfId="4739"/>
    <cellStyle name="Output 3 6 2 21 2" xfId="10490"/>
    <cellStyle name="Output 3 6 2 21 2 2" xfId="34317"/>
    <cellStyle name="Output 3 6 2 21 2 3" xfId="45356"/>
    <cellStyle name="Output 3 6 2 21 2 4" xfId="22403"/>
    <cellStyle name="Output 3 6 2 21 3" xfId="28629"/>
    <cellStyle name="Output 3 6 2 21 4" xfId="39606"/>
    <cellStyle name="Output 3 6 2 21 5" xfId="16653"/>
    <cellStyle name="Output 3 6 2 22" xfId="4974"/>
    <cellStyle name="Output 3 6 2 22 2" xfId="10695"/>
    <cellStyle name="Output 3 6 2 22 2 2" xfId="34522"/>
    <cellStyle name="Output 3 6 2 22 2 3" xfId="45561"/>
    <cellStyle name="Output 3 6 2 22 2 4" xfId="22608"/>
    <cellStyle name="Output 3 6 2 22 3" xfId="28858"/>
    <cellStyle name="Output 3 6 2 22 4" xfId="39841"/>
    <cellStyle name="Output 3 6 2 22 5" xfId="16888"/>
    <cellStyle name="Output 3 6 2 23" xfId="5195"/>
    <cellStyle name="Output 3 6 2 23 2" xfId="10882"/>
    <cellStyle name="Output 3 6 2 23 2 2" xfId="34709"/>
    <cellStyle name="Output 3 6 2 23 2 3" xfId="45748"/>
    <cellStyle name="Output 3 6 2 23 2 4" xfId="22795"/>
    <cellStyle name="Output 3 6 2 23 3" xfId="29072"/>
    <cellStyle name="Output 3 6 2 23 4" xfId="40062"/>
    <cellStyle name="Output 3 6 2 23 5" xfId="17109"/>
    <cellStyle name="Output 3 6 2 24" xfId="5428"/>
    <cellStyle name="Output 3 6 2 24 2" xfId="11085"/>
    <cellStyle name="Output 3 6 2 24 2 2" xfId="34912"/>
    <cellStyle name="Output 3 6 2 24 2 3" xfId="45951"/>
    <cellStyle name="Output 3 6 2 24 2 4" xfId="22998"/>
    <cellStyle name="Output 3 6 2 24 3" xfId="29299"/>
    <cellStyle name="Output 3 6 2 24 4" xfId="40295"/>
    <cellStyle name="Output 3 6 2 24 5" xfId="17342"/>
    <cellStyle name="Output 3 6 2 25" xfId="5661"/>
    <cellStyle name="Output 3 6 2 25 2" xfId="11286"/>
    <cellStyle name="Output 3 6 2 25 2 2" xfId="35113"/>
    <cellStyle name="Output 3 6 2 25 2 3" xfId="46152"/>
    <cellStyle name="Output 3 6 2 25 2 4" xfId="23199"/>
    <cellStyle name="Output 3 6 2 25 3" xfId="29525"/>
    <cellStyle name="Output 3 6 2 25 4" xfId="40528"/>
    <cellStyle name="Output 3 6 2 25 5" xfId="17575"/>
    <cellStyle name="Output 3 6 2 26" xfId="5878"/>
    <cellStyle name="Output 3 6 2 26 2" xfId="11470"/>
    <cellStyle name="Output 3 6 2 26 2 2" xfId="35297"/>
    <cellStyle name="Output 3 6 2 26 2 3" xfId="46336"/>
    <cellStyle name="Output 3 6 2 26 2 4" xfId="23383"/>
    <cellStyle name="Output 3 6 2 26 3" xfId="29736"/>
    <cellStyle name="Output 3 6 2 26 4" xfId="40745"/>
    <cellStyle name="Output 3 6 2 26 5" xfId="17792"/>
    <cellStyle name="Output 3 6 2 27" xfId="6086"/>
    <cellStyle name="Output 3 6 2 27 2" xfId="11651"/>
    <cellStyle name="Output 3 6 2 27 2 2" xfId="35478"/>
    <cellStyle name="Output 3 6 2 27 2 3" xfId="46517"/>
    <cellStyle name="Output 3 6 2 27 2 4" xfId="23564"/>
    <cellStyle name="Output 3 6 2 27 3" xfId="29937"/>
    <cellStyle name="Output 3 6 2 27 4" xfId="40953"/>
    <cellStyle name="Output 3 6 2 27 5" xfId="18000"/>
    <cellStyle name="Output 3 6 2 28" xfId="6306"/>
    <cellStyle name="Output 3 6 2 28 2" xfId="11843"/>
    <cellStyle name="Output 3 6 2 28 2 2" xfId="35670"/>
    <cellStyle name="Output 3 6 2 28 2 3" xfId="46709"/>
    <cellStyle name="Output 3 6 2 28 2 4" xfId="23756"/>
    <cellStyle name="Output 3 6 2 28 3" xfId="30150"/>
    <cellStyle name="Output 3 6 2 28 4" xfId="41173"/>
    <cellStyle name="Output 3 6 2 28 5" xfId="18220"/>
    <cellStyle name="Output 3 6 2 29" xfId="6541"/>
    <cellStyle name="Output 3 6 2 29 2" xfId="12045"/>
    <cellStyle name="Output 3 6 2 29 2 2" xfId="35872"/>
    <cellStyle name="Output 3 6 2 29 2 3" xfId="46911"/>
    <cellStyle name="Output 3 6 2 29 2 4" xfId="23958"/>
    <cellStyle name="Output 3 6 2 29 3" xfId="30376"/>
    <cellStyle name="Output 3 6 2 29 4" xfId="41408"/>
    <cellStyle name="Output 3 6 2 29 5" xfId="18455"/>
    <cellStyle name="Output 3 6 2 3" xfId="589"/>
    <cellStyle name="Output 3 6 2 3 10" xfId="2983"/>
    <cellStyle name="Output 3 6 2 3 10 2" xfId="8975"/>
    <cellStyle name="Output 3 6 2 3 10 2 2" xfId="32802"/>
    <cellStyle name="Output 3 6 2 3 10 2 3" xfId="43841"/>
    <cellStyle name="Output 3 6 2 3 10 2 4" xfId="20888"/>
    <cellStyle name="Output 3 6 2 3 10 3" xfId="26907"/>
    <cellStyle name="Output 3 6 2 3 10 4" xfId="37850"/>
    <cellStyle name="Output 3 6 2 3 10 5" xfId="14897"/>
    <cellStyle name="Output 3 6 2 3 11" xfId="3251"/>
    <cellStyle name="Output 3 6 2 3 11 2" xfId="9204"/>
    <cellStyle name="Output 3 6 2 3 11 2 2" xfId="33031"/>
    <cellStyle name="Output 3 6 2 3 11 2 3" xfId="44070"/>
    <cellStyle name="Output 3 6 2 3 11 2 4" xfId="21117"/>
    <cellStyle name="Output 3 6 2 3 11 3" xfId="27172"/>
    <cellStyle name="Output 3 6 2 3 11 4" xfId="38118"/>
    <cellStyle name="Output 3 6 2 3 11 5" xfId="15165"/>
    <cellStyle name="Output 3 6 2 3 12" xfId="3495"/>
    <cellStyle name="Output 3 6 2 3 12 2" xfId="9416"/>
    <cellStyle name="Output 3 6 2 3 12 2 2" xfId="33243"/>
    <cellStyle name="Output 3 6 2 3 12 2 3" xfId="44282"/>
    <cellStyle name="Output 3 6 2 3 12 2 4" xfId="21329"/>
    <cellStyle name="Output 3 6 2 3 12 3" xfId="27411"/>
    <cellStyle name="Output 3 6 2 3 12 4" xfId="38362"/>
    <cellStyle name="Output 3 6 2 3 12 5" xfId="15409"/>
    <cellStyle name="Output 3 6 2 3 13" xfId="3740"/>
    <cellStyle name="Output 3 6 2 3 13 2" xfId="9629"/>
    <cellStyle name="Output 3 6 2 3 13 2 2" xfId="33456"/>
    <cellStyle name="Output 3 6 2 3 13 2 3" xfId="44495"/>
    <cellStyle name="Output 3 6 2 3 13 2 4" xfId="21542"/>
    <cellStyle name="Output 3 6 2 3 13 3" xfId="27652"/>
    <cellStyle name="Output 3 6 2 3 13 4" xfId="38607"/>
    <cellStyle name="Output 3 6 2 3 13 5" xfId="15654"/>
    <cellStyle name="Output 3 6 2 3 14" xfId="3988"/>
    <cellStyle name="Output 3 6 2 3 14 2" xfId="9843"/>
    <cellStyle name="Output 3 6 2 3 14 2 2" xfId="33670"/>
    <cellStyle name="Output 3 6 2 3 14 2 3" xfId="44709"/>
    <cellStyle name="Output 3 6 2 3 14 2 4" xfId="21756"/>
    <cellStyle name="Output 3 6 2 3 14 3" xfId="27895"/>
    <cellStyle name="Output 3 6 2 3 14 4" xfId="38855"/>
    <cellStyle name="Output 3 6 2 3 14 5" xfId="15902"/>
    <cellStyle name="Output 3 6 2 3 15" xfId="4232"/>
    <cellStyle name="Output 3 6 2 3 15 2" xfId="10054"/>
    <cellStyle name="Output 3 6 2 3 15 2 2" xfId="33881"/>
    <cellStyle name="Output 3 6 2 3 15 2 3" xfId="44920"/>
    <cellStyle name="Output 3 6 2 3 15 2 4" xfId="21967"/>
    <cellStyle name="Output 3 6 2 3 15 3" xfId="28134"/>
    <cellStyle name="Output 3 6 2 3 15 4" xfId="39099"/>
    <cellStyle name="Output 3 6 2 3 15 5" xfId="16146"/>
    <cellStyle name="Output 3 6 2 3 16" xfId="4474"/>
    <cellStyle name="Output 3 6 2 3 16 2" xfId="10264"/>
    <cellStyle name="Output 3 6 2 3 16 2 2" xfId="34091"/>
    <cellStyle name="Output 3 6 2 3 16 2 3" xfId="45130"/>
    <cellStyle name="Output 3 6 2 3 16 2 4" xfId="22177"/>
    <cellStyle name="Output 3 6 2 3 16 3" xfId="28371"/>
    <cellStyle name="Output 3 6 2 3 16 4" xfId="39341"/>
    <cellStyle name="Output 3 6 2 3 16 5" xfId="16388"/>
    <cellStyle name="Output 3 6 2 3 17" xfId="4695"/>
    <cellStyle name="Output 3 6 2 3 17 2" xfId="10451"/>
    <cellStyle name="Output 3 6 2 3 17 2 2" xfId="34278"/>
    <cellStyle name="Output 3 6 2 3 17 2 3" xfId="45317"/>
    <cellStyle name="Output 3 6 2 3 17 2 4" xfId="22364"/>
    <cellStyle name="Output 3 6 2 3 17 3" xfId="28586"/>
    <cellStyle name="Output 3 6 2 3 17 4" xfId="39562"/>
    <cellStyle name="Output 3 6 2 3 17 5" xfId="16609"/>
    <cellStyle name="Output 3 6 2 3 18" xfId="4905"/>
    <cellStyle name="Output 3 6 2 3 18 2" xfId="10634"/>
    <cellStyle name="Output 3 6 2 3 18 2 2" xfId="34461"/>
    <cellStyle name="Output 3 6 2 3 18 2 3" xfId="45500"/>
    <cellStyle name="Output 3 6 2 3 18 2 4" xfId="22547"/>
    <cellStyle name="Output 3 6 2 3 18 3" xfId="28790"/>
    <cellStyle name="Output 3 6 2 3 18 4" xfId="39772"/>
    <cellStyle name="Output 3 6 2 3 18 5" xfId="16819"/>
    <cellStyle name="Output 3 6 2 3 19" xfId="5140"/>
    <cellStyle name="Output 3 6 2 3 19 2" xfId="10839"/>
    <cellStyle name="Output 3 6 2 3 19 2 2" xfId="34666"/>
    <cellStyle name="Output 3 6 2 3 19 2 3" xfId="45705"/>
    <cellStyle name="Output 3 6 2 3 19 2 4" xfId="22752"/>
    <cellStyle name="Output 3 6 2 3 19 3" xfId="29020"/>
    <cellStyle name="Output 3 6 2 3 19 4" xfId="40007"/>
    <cellStyle name="Output 3 6 2 3 19 5" xfId="17054"/>
    <cellStyle name="Output 3 6 2 3 2" xfId="1233"/>
    <cellStyle name="Output 3 6 2 3 2 2" xfId="7466"/>
    <cellStyle name="Output 3 6 2 3 2 2 2" xfId="31293"/>
    <cellStyle name="Output 3 6 2 3 2 2 3" xfId="42332"/>
    <cellStyle name="Output 3 6 2 3 2 2 4" xfId="19379"/>
    <cellStyle name="Output 3 6 2 3 2 3" xfId="25209"/>
    <cellStyle name="Output 3 6 2 3 2 4" xfId="24192"/>
    <cellStyle name="Output 3 6 2 3 2 5" xfId="13147"/>
    <cellStyle name="Output 3 6 2 3 20" xfId="5361"/>
    <cellStyle name="Output 3 6 2 3 20 2" xfId="11026"/>
    <cellStyle name="Output 3 6 2 3 20 2 2" xfId="34853"/>
    <cellStyle name="Output 3 6 2 3 20 2 3" xfId="45892"/>
    <cellStyle name="Output 3 6 2 3 20 2 4" xfId="22939"/>
    <cellStyle name="Output 3 6 2 3 20 3" xfId="29233"/>
    <cellStyle name="Output 3 6 2 3 20 4" xfId="40228"/>
    <cellStyle name="Output 3 6 2 3 20 5" xfId="17275"/>
    <cellStyle name="Output 3 6 2 3 21" xfId="5594"/>
    <cellStyle name="Output 3 6 2 3 21 2" xfId="11229"/>
    <cellStyle name="Output 3 6 2 3 21 2 2" xfId="35056"/>
    <cellStyle name="Output 3 6 2 3 21 2 3" xfId="46095"/>
    <cellStyle name="Output 3 6 2 3 21 2 4" xfId="23142"/>
    <cellStyle name="Output 3 6 2 3 21 3" xfId="29460"/>
    <cellStyle name="Output 3 6 2 3 21 4" xfId="40461"/>
    <cellStyle name="Output 3 6 2 3 21 5" xfId="17508"/>
    <cellStyle name="Output 3 6 2 3 22" xfId="5827"/>
    <cellStyle name="Output 3 6 2 3 22 2" xfId="11430"/>
    <cellStyle name="Output 3 6 2 3 22 2 2" xfId="35257"/>
    <cellStyle name="Output 3 6 2 3 22 2 3" xfId="46296"/>
    <cellStyle name="Output 3 6 2 3 22 2 4" xfId="23343"/>
    <cellStyle name="Output 3 6 2 3 22 3" xfId="29686"/>
    <cellStyle name="Output 3 6 2 3 22 4" xfId="40694"/>
    <cellStyle name="Output 3 6 2 3 22 5" xfId="17741"/>
    <cellStyle name="Output 3 6 2 3 23" xfId="6044"/>
    <cellStyle name="Output 3 6 2 3 23 2" xfId="11614"/>
    <cellStyle name="Output 3 6 2 3 23 2 2" xfId="35441"/>
    <cellStyle name="Output 3 6 2 3 23 2 3" xfId="46480"/>
    <cellStyle name="Output 3 6 2 3 23 2 4" xfId="23527"/>
    <cellStyle name="Output 3 6 2 3 23 3" xfId="29896"/>
    <cellStyle name="Output 3 6 2 3 23 4" xfId="40911"/>
    <cellStyle name="Output 3 6 2 3 23 5" xfId="17958"/>
    <cellStyle name="Output 3 6 2 3 24" xfId="6252"/>
    <cellStyle name="Output 3 6 2 3 24 2" xfId="11795"/>
    <cellStyle name="Output 3 6 2 3 24 2 2" xfId="35622"/>
    <cellStyle name="Output 3 6 2 3 24 2 3" xfId="46661"/>
    <cellStyle name="Output 3 6 2 3 24 2 4" xfId="23708"/>
    <cellStyle name="Output 3 6 2 3 24 3" xfId="30097"/>
    <cellStyle name="Output 3 6 2 3 24 4" xfId="41119"/>
    <cellStyle name="Output 3 6 2 3 24 5" xfId="18166"/>
    <cellStyle name="Output 3 6 2 3 25" xfId="6472"/>
    <cellStyle name="Output 3 6 2 3 25 2" xfId="11987"/>
    <cellStyle name="Output 3 6 2 3 25 2 2" xfId="35814"/>
    <cellStyle name="Output 3 6 2 3 25 2 3" xfId="46853"/>
    <cellStyle name="Output 3 6 2 3 25 2 4" xfId="23900"/>
    <cellStyle name="Output 3 6 2 3 25 3" xfId="30310"/>
    <cellStyle name="Output 3 6 2 3 25 4" xfId="41339"/>
    <cellStyle name="Output 3 6 2 3 25 5" xfId="18386"/>
    <cellStyle name="Output 3 6 2 3 26" xfId="6698"/>
    <cellStyle name="Output 3 6 2 3 26 2" xfId="12180"/>
    <cellStyle name="Output 3 6 2 3 26 2 2" xfId="36007"/>
    <cellStyle name="Output 3 6 2 3 26 2 3" xfId="47046"/>
    <cellStyle name="Output 3 6 2 3 26 2 4" xfId="24093"/>
    <cellStyle name="Output 3 6 2 3 26 3" xfId="30527"/>
    <cellStyle name="Output 3 6 2 3 26 4" xfId="41565"/>
    <cellStyle name="Output 3 6 2 3 26 5" xfId="18612"/>
    <cellStyle name="Output 3 6 2 3 27" xfId="808"/>
    <cellStyle name="Output 3 6 2 3 27 2" xfId="7115"/>
    <cellStyle name="Output 3 6 2 3 27 2 2" xfId="30942"/>
    <cellStyle name="Output 3 6 2 3 27 2 3" xfId="41981"/>
    <cellStyle name="Output 3 6 2 3 27 2 4" xfId="19028"/>
    <cellStyle name="Output 3 6 2 3 27 3" xfId="24799"/>
    <cellStyle name="Output 3 6 2 3 27 4" xfId="30523"/>
    <cellStyle name="Output 3 6 2 3 27 5" xfId="12722"/>
    <cellStyle name="Output 3 6 2 3 28" xfId="6898"/>
    <cellStyle name="Output 3 6 2 3 28 2" xfId="30725"/>
    <cellStyle name="Output 3 6 2 3 28 3" xfId="41764"/>
    <cellStyle name="Output 3 6 2 3 28 4" xfId="18811"/>
    <cellStyle name="Output 3 6 2 3 29" xfId="24580"/>
    <cellStyle name="Output 3 6 2 3 3" xfId="1446"/>
    <cellStyle name="Output 3 6 2 3 3 2" xfId="7651"/>
    <cellStyle name="Output 3 6 2 3 3 2 2" xfId="31478"/>
    <cellStyle name="Output 3 6 2 3 3 2 3" xfId="42517"/>
    <cellStyle name="Output 3 6 2 3 3 2 4" xfId="19564"/>
    <cellStyle name="Output 3 6 2 3 3 3" xfId="25415"/>
    <cellStyle name="Output 3 6 2 3 3 4" xfId="36313"/>
    <cellStyle name="Output 3 6 2 3 3 5" xfId="13360"/>
    <cellStyle name="Output 3 6 2 3 30" xfId="28116"/>
    <cellStyle name="Output 3 6 2 3 31" xfId="12503"/>
    <cellStyle name="Output 3 6 2 3 4" xfId="1678"/>
    <cellStyle name="Output 3 6 2 3 4 2" xfId="7849"/>
    <cellStyle name="Output 3 6 2 3 4 2 2" xfId="31676"/>
    <cellStyle name="Output 3 6 2 3 4 2 3" xfId="42715"/>
    <cellStyle name="Output 3 6 2 3 4 2 4" xfId="19762"/>
    <cellStyle name="Output 3 6 2 3 4 3" xfId="25639"/>
    <cellStyle name="Output 3 6 2 3 4 4" xfId="36545"/>
    <cellStyle name="Output 3 6 2 3 4 5" xfId="13592"/>
    <cellStyle name="Output 3 6 2 3 5" xfId="1889"/>
    <cellStyle name="Output 3 6 2 3 5 2" xfId="8033"/>
    <cellStyle name="Output 3 6 2 3 5 2 2" xfId="31860"/>
    <cellStyle name="Output 3 6 2 3 5 2 3" xfId="42899"/>
    <cellStyle name="Output 3 6 2 3 5 2 4" xfId="19946"/>
    <cellStyle name="Output 3 6 2 3 5 3" xfId="25843"/>
    <cellStyle name="Output 3 6 2 3 5 4" xfId="36756"/>
    <cellStyle name="Output 3 6 2 3 5 5" xfId="13803"/>
    <cellStyle name="Output 3 6 2 3 6" xfId="2120"/>
    <cellStyle name="Output 3 6 2 3 6 2" xfId="8234"/>
    <cellStyle name="Output 3 6 2 3 6 2 2" xfId="32061"/>
    <cellStyle name="Output 3 6 2 3 6 2 3" xfId="43100"/>
    <cellStyle name="Output 3 6 2 3 6 2 4" xfId="20147"/>
    <cellStyle name="Output 3 6 2 3 6 3" xfId="26068"/>
    <cellStyle name="Output 3 6 2 3 6 4" xfId="36987"/>
    <cellStyle name="Output 3 6 2 3 6 5" xfId="14034"/>
    <cellStyle name="Output 3 6 2 3 7" xfId="2345"/>
    <cellStyle name="Output 3 6 2 3 7 2" xfId="8425"/>
    <cellStyle name="Output 3 6 2 3 7 2 2" xfId="32252"/>
    <cellStyle name="Output 3 6 2 3 7 2 3" xfId="43291"/>
    <cellStyle name="Output 3 6 2 3 7 2 4" xfId="20338"/>
    <cellStyle name="Output 3 6 2 3 7 3" xfId="26285"/>
    <cellStyle name="Output 3 6 2 3 7 4" xfId="37212"/>
    <cellStyle name="Output 3 6 2 3 7 5" xfId="14259"/>
    <cellStyle name="Output 3 6 2 3 8" xfId="2559"/>
    <cellStyle name="Output 3 6 2 3 8 2" xfId="8611"/>
    <cellStyle name="Output 3 6 2 3 8 2 2" xfId="32438"/>
    <cellStyle name="Output 3 6 2 3 8 2 3" xfId="43477"/>
    <cellStyle name="Output 3 6 2 3 8 2 4" xfId="20524"/>
    <cellStyle name="Output 3 6 2 3 8 3" xfId="26494"/>
    <cellStyle name="Output 3 6 2 3 8 4" xfId="37426"/>
    <cellStyle name="Output 3 6 2 3 8 5" xfId="14473"/>
    <cellStyle name="Output 3 6 2 3 9" xfId="2777"/>
    <cellStyle name="Output 3 6 2 3 9 2" xfId="8795"/>
    <cellStyle name="Output 3 6 2 3 9 2 2" xfId="32622"/>
    <cellStyle name="Output 3 6 2 3 9 2 3" xfId="43661"/>
    <cellStyle name="Output 3 6 2 3 9 2 4" xfId="20708"/>
    <cellStyle name="Output 3 6 2 3 9 3" xfId="26706"/>
    <cellStyle name="Output 3 6 2 3 9 4" xfId="37644"/>
    <cellStyle name="Output 3 6 2 3 9 5" xfId="14691"/>
    <cellStyle name="Output 3 6 2 30" xfId="6742"/>
    <cellStyle name="Output 3 6 2 30 2" xfId="12216"/>
    <cellStyle name="Output 3 6 2 30 2 2" xfId="36043"/>
    <cellStyle name="Output 3 6 2 30 2 3" xfId="47082"/>
    <cellStyle name="Output 3 6 2 30 2 4" xfId="24129"/>
    <cellStyle name="Output 3 6 2 30 3" xfId="30570"/>
    <cellStyle name="Output 3 6 2 30 4" xfId="41609"/>
    <cellStyle name="Output 3 6 2 30 5" xfId="18656"/>
    <cellStyle name="Output 3 6 2 31" xfId="6787"/>
    <cellStyle name="Output 3 6 2 31 2" xfId="12256"/>
    <cellStyle name="Output 3 6 2 31 2 2" xfId="36083"/>
    <cellStyle name="Output 3 6 2 31 2 3" xfId="47122"/>
    <cellStyle name="Output 3 6 2 31 2 4" xfId="24169"/>
    <cellStyle name="Output 3 6 2 31 3" xfId="30614"/>
    <cellStyle name="Output 3 6 2 31 4" xfId="41654"/>
    <cellStyle name="Output 3 6 2 31 5" xfId="18701"/>
    <cellStyle name="Output 3 6 2 32" xfId="664"/>
    <cellStyle name="Output 3 6 2 32 2" xfId="6971"/>
    <cellStyle name="Output 3 6 2 32 2 2" xfId="30798"/>
    <cellStyle name="Output 3 6 2 32 2 3" xfId="41837"/>
    <cellStyle name="Output 3 6 2 32 2 4" xfId="18884"/>
    <cellStyle name="Output 3 6 2 32 3" xfId="24655"/>
    <cellStyle name="Output 3 6 2 32 4" xfId="27193"/>
    <cellStyle name="Output 3 6 2 32 5" xfId="12578"/>
    <cellStyle name="Output 3 6 2 33" xfId="24419"/>
    <cellStyle name="Output 3 6 2 34" xfId="29612"/>
    <cellStyle name="Output 3 6 2 35" xfId="12337"/>
    <cellStyle name="Output 3 6 2 4" xfId="462"/>
    <cellStyle name="Output 3 6 2 4 10" xfId="3124"/>
    <cellStyle name="Output 3 6 2 4 10 2" xfId="9097"/>
    <cellStyle name="Output 3 6 2 4 10 2 2" xfId="32924"/>
    <cellStyle name="Output 3 6 2 4 10 2 3" xfId="43963"/>
    <cellStyle name="Output 3 6 2 4 10 2 4" xfId="21010"/>
    <cellStyle name="Output 3 6 2 4 10 3" xfId="27048"/>
    <cellStyle name="Output 3 6 2 4 10 4" xfId="37991"/>
    <cellStyle name="Output 3 6 2 4 10 5" xfId="15038"/>
    <cellStyle name="Output 3 6 2 4 11" xfId="3368"/>
    <cellStyle name="Output 3 6 2 4 11 2" xfId="9309"/>
    <cellStyle name="Output 3 6 2 4 11 2 2" xfId="33136"/>
    <cellStyle name="Output 3 6 2 4 11 2 3" xfId="44175"/>
    <cellStyle name="Output 3 6 2 4 11 2 4" xfId="21222"/>
    <cellStyle name="Output 3 6 2 4 11 3" xfId="27289"/>
    <cellStyle name="Output 3 6 2 4 11 4" xfId="38235"/>
    <cellStyle name="Output 3 6 2 4 11 5" xfId="15282"/>
    <cellStyle name="Output 3 6 2 4 12" xfId="3613"/>
    <cellStyle name="Output 3 6 2 4 12 2" xfId="9522"/>
    <cellStyle name="Output 3 6 2 4 12 2 2" xfId="33349"/>
    <cellStyle name="Output 3 6 2 4 12 2 3" xfId="44388"/>
    <cellStyle name="Output 3 6 2 4 12 2 4" xfId="21435"/>
    <cellStyle name="Output 3 6 2 4 12 3" xfId="27529"/>
    <cellStyle name="Output 3 6 2 4 12 4" xfId="38480"/>
    <cellStyle name="Output 3 6 2 4 12 5" xfId="15527"/>
    <cellStyle name="Output 3 6 2 4 13" xfId="3861"/>
    <cellStyle name="Output 3 6 2 4 13 2" xfId="9736"/>
    <cellStyle name="Output 3 6 2 4 13 2 2" xfId="33563"/>
    <cellStyle name="Output 3 6 2 4 13 2 3" xfId="44602"/>
    <cellStyle name="Output 3 6 2 4 13 2 4" xfId="21649"/>
    <cellStyle name="Output 3 6 2 4 13 3" xfId="27773"/>
    <cellStyle name="Output 3 6 2 4 13 4" xfId="38728"/>
    <cellStyle name="Output 3 6 2 4 13 5" xfId="15775"/>
    <cellStyle name="Output 3 6 2 4 14" xfId="4105"/>
    <cellStyle name="Output 3 6 2 4 14 2" xfId="9947"/>
    <cellStyle name="Output 3 6 2 4 14 2 2" xfId="33774"/>
    <cellStyle name="Output 3 6 2 4 14 2 3" xfId="44813"/>
    <cellStyle name="Output 3 6 2 4 14 2 4" xfId="21860"/>
    <cellStyle name="Output 3 6 2 4 14 3" xfId="28012"/>
    <cellStyle name="Output 3 6 2 4 14 4" xfId="38972"/>
    <cellStyle name="Output 3 6 2 4 14 5" xfId="16019"/>
    <cellStyle name="Output 3 6 2 4 15" xfId="4347"/>
    <cellStyle name="Output 3 6 2 4 15 2" xfId="10157"/>
    <cellStyle name="Output 3 6 2 4 15 2 2" xfId="33984"/>
    <cellStyle name="Output 3 6 2 4 15 2 3" xfId="45023"/>
    <cellStyle name="Output 3 6 2 4 15 2 4" xfId="22070"/>
    <cellStyle name="Output 3 6 2 4 15 3" xfId="28249"/>
    <cellStyle name="Output 3 6 2 4 15 4" xfId="39214"/>
    <cellStyle name="Output 3 6 2 4 15 5" xfId="16261"/>
    <cellStyle name="Output 3 6 2 4 16" xfId="4568"/>
    <cellStyle name="Output 3 6 2 4 16 2" xfId="10344"/>
    <cellStyle name="Output 3 6 2 4 16 2 2" xfId="34171"/>
    <cellStyle name="Output 3 6 2 4 16 2 3" xfId="45210"/>
    <cellStyle name="Output 3 6 2 4 16 2 4" xfId="22257"/>
    <cellStyle name="Output 3 6 2 4 16 3" xfId="28464"/>
    <cellStyle name="Output 3 6 2 4 16 4" xfId="39435"/>
    <cellStyle name="Output 3 6 2 4 16 5" xfId="16482"/>
    <cellStyle name="Output 3 6 2 4 17" xfId="4778"/>
    <cellStyle name="Output 3 6 2 4 17 2" xfId="10527"/>
    <cellStyle name="Output 3 6 2 4 17 2 2" xfId="34354"/>
    <cellStyle name="Output 3 6 2 4 17 2 3" xfId="45393"/>
    <cellStyle name="Output 3 6 2 4 17 2 4" xfId="22440"/>
    <cellStyle name="Output 3 6 2 4 17 3" xfId="28668"/>
    <cellStyle name="Output 3 6 2 4 17 4" xfId="39645"/>
    <cellStyle name="Output 3 6 2 4 17 5" xfId="16692"/>
    <cellStyle name="Output 3 6 2 4 18" xfId="5013"/>
    <cellStyle name="Output 3 6 2 4 18 2" xfId="10732"/>
    <cellStyle name="Output 3 6 2 4 18 2 2" xfId="34559"/>
    <cellStyle name="Output 3 6 2 4 18 2 3" xfId="45598"/>
    <cellStyle name="Output 3 6 2 4 18 2 4" xfId="22645"/>
    <cellStyle name="Output 3 6 2 4 18 3" xfId="28897"/>
    <cellStyle name="Output 3 6 2 4 18 4" xfId="39880"/>
    <cellStyle name="Output 3 6 2 4 18 5" xfId="16927"/>
    <cellStyle name="Output 3 6 2 4 19" xfId="5234"/>
    <cellStyle name="Output 3 6 2 4 19 2" xfId="10919"/>
    <cellStyle name="Output 3 6 2 4 19 2 2" xfId="34746"/>
    <cellStyle name="Output 3 6 2 4 19 2 3" xfId="45785"/>
    <cellStyle name="Output 3 6 2 4 19 2 4" xfId="22832"/>
    <cellStyle name="Output 3 6 2 4 19 3" xfId="29111"/>
    <cellStyle name="Output 3 6 2 4 19 4" xfId="40101"/>
    <cellStyle name="Output 3 6 2 4 19 5" xfId="17148"/>
    <cellStyle name="Output 3 6 2 4 2" xfId="1106"/>
    <cellStyle name="Output 3 6 2 4 2 2" xfId="7359"/>
    <cellStyle name="Output 3 6 2 4 2 2 2" xfId="31186"/>
    <cellStyle name="Output 3 6 2 4 2 2 3" xfId="42225"/>
    <cellStyle name="Output 3 6 2 4 2 2 4" xfId="19272"/>
    <cellStyle name="Output 3 6 2 4 2 3" xfId="25087"/>
    <cellStyle name="Output 3 6 2 4 2 4" xfId="24231"/>
    <cellStyle name="Output 3 6 2 4 2 5" xfId="13020"/>
    <cellStyle name="Output 3 6 2 4 20" xfId="5467"/>
    <cellStyle name="Output 3 6 2 4 20 2" xfId="11122"/>
    <cellStyle name="Output 3 6 2 4 20 2 2" xfId="34949"/>
    <cellStyle name="Output 3 6 2 4 20 2 3" xfId="45988"/>
    <cellStyle name="Output 3 6 2 4 20 2 4" xfId="23035"/>
    <cellStyle name="Output 3 6 2 4 20 3" xfId="29338"/>
    <cellStyle name="Output 3 6 2 4 20 4" xfId="40334"/>
    <cellStyle name="Output 3 6 2 4 20 5" xfId="17381"/>
    <cellStyle name="Output 3 6 2 4 21" xfId="5700"/>
    <cellStyle name="Output 3 6 2 4 21 2" xfId="11323"/>
    <cellStyle name="Output 3 6 2 4 21 2 2" xfId="35150"/>
    <cellStyle name="Output 3 6 2 4 21 2 3" xfId="46189"/>
    <cellStyle name="Output 3 6 2 4 21 2 4" xfId="23236"/>
    <cellStyle name="Output 3 6 2 4 21 3" xfId="29564"/>
    <cellStyle name="Output 3 6 2 4 21 4" xfId="40567"/>
    <cellStyle name="Output 3 6 2 4 21 5" xfId="17614"/>
    <cellStyle name="Output 3 6 2 4 22" xfId="5917"/>
    <cellStyle name="Output 3 6 2 4 22 2" xfId="11507"/>
    <cellStyle name="Output 3 6 2 4 22 2 2" xfId="35334"/>
    <cellStyle name="Output 3 6 2 4 22 2 3" xfId="46373"/>
    <cellStyle name="Output 3 6 2 4 22 2 4" xfId="23420"/>
    <cellStyle name="Output 3 6 2 4 22 3" xfId="29775"/>
    <cellStyle name="Output 3 6 2 4 22 4" xfId="40784"/>
    <cellStyle name="Output 3 6 2 4 22 5" xfId="17831"/>
    <cellStyle name="Output 3 6 2 4 23" xfId="6125"/>
    <cellStyle name="Output 3 6 2 4 23 2" xfId="11688"/>
    <cellStyle name="Output 3 6 2 4 23 2 2" xfId="35515"/>
    <cellStyle name="Output 3 6 2 4 23 2 3" xfId="46554"/>
    <cellStyle name="Output 3 6 2 4 23 2 4" xfId="23601"/>
    <cellStyle name="Output 3 6 2 4 23 3" xfId="29976"/>
    <cellStyle name="Output 3 6 2 4 23 4" xfId="40992"/>
    <cellStyle name="Output 3 6 2 4 23 5" xfId="18039"/>
    <cellStyle name="Output 3 6 2 4 24" xfId="6345"/>
    <cellStyle name="Output 3 6 2 4 24 2" xfId="11880"/>
    <cellStyle name="Output 3 6 2 4 24 2 2" xfId="35707"/>
    <cellStyle name="Output 3 6 2 4 24 2 3" xfId="46746"/>
    <cellStyle name="Output 3 6 2 4 24 2 4" xfId="23793"/>
    <cellStyle name="Output 3 6 2 4 24 3" xfId="30189"/>
    <cellStyle name="Output 3 6 2 4 24 4" xfId="41212"/>
    <cellStyle name="Output 3 6 2 4 24 5" xfId="18259"/>
    <cellStyle name="Output 3 6 2 4 25" xfId="6576"/>
    <cellStyle name="Output 3 6 2 4 25 2" xfId="12078"/>
    <cellStyle name="Output 3 6 2 4 25 2 2" xfId="35905"/>
    <cellStyle name="Output 3 6 2 4 25 2 3" xfId="46944"/>
    <cellStyle name="Output 3 6 2 4 25 2 4" xfId="23991"/>
    <cellStyle name="Output 3 6 2 4 25 3" xfId="30411"/>
    <cellStyle name="Output 3 6 2 4 25 4" xfId="41443"/>
    <cellStyle name="Output 3 6 2 4 25 5" xfId="18490"/>
    <cellStyle name="Output 3 6 2 4 26" xfId="701"/>
    <cellStyle name="Output 3 6 2 4 26 2" xfId="7008"/>
    <cellStyle name="Output 3 6 2 4 26 2 2" xfId="30835"/>
    <cellStyle name="Output 3 6 2 4 26 2 3" xfId="41874"/>
    <cellStyle name="Output 3 6 2 4 26 2 4" xfId="18921"/>
    <cellStyle name="Output 3 6 2 4 26 3" xfId="24692"/>
    <cellStyle name="Output 3 6 2 4 26 4" xfId="26884"/>
    <cellStyle name="Output 3 6 2 4 26 5" xfId="12615"/>
    <cellStyle name="Output 3 6 2 4 27" xfId="24458"/>
    <cellStyle name="Output 3 6 2 4 28" xfId="25145"/>
    <cellStyle name="Output 3 6 2 4 29" xfId="12376"/>
    <cellStyle name="Output 3 6 2 4 3" xfId="1319"/>
    <cellStyle name="Output 3 6 2 4 3 2" xfId="7544"/>
    <cellStyle name="Output 3 6 2 4 3 2 2" xfId="31371"/>
    <cellStyle name="Output 3 6 2 4 3 2 3" xfId="42410"/>
    <cellStyle name="Output 3 6 2 4 3 2 4" xfId="19457"/>
    <cellStyle name="Output 3 6 2 4 3 3" xfId="25294"/>
    <cellStyle name="Output 3 6 2 4 3 4" xfId="36186"/>
    <cellStyle name="Output 3 6 2 4 3 5" xfId="13233"/>
    <cellStyle name="Output 3 6 2 4 4" xfId="1551"/>
    <cellStyle name="Output 3 6 2 4 4 2" xfId="7742"/>
    <cellStyle name="Output 3 6 2 4 4 2 2" xfId="31569"/>
    <cellStyle name="Output 3 6 2 4 4 2 3" xfId="42608"/>
    <cellStyle name="Output 3 6 2 4 4 2 4" xfId="19655"/>
    <cellStyle name="Output 3 6 2 4 4 3" xfId="25518"/>
    <cellStyle name="Output 3 6 2 4 4 4" xfId="36418"/>
    <cellStyle name="Output 3 6 2 4 4 5" xfId="13465"/>
    <cellStyle name="Output 3 6 2 4 5" xfId="1762"/>
    <cellStyle name="Output 3 6 2 4 5 2" xfId="7926"/>
    <cellStyle name="Output 3 6 2 4 5 2 2" xfId="31753"/>
    <cellStyle name="Output 3 6 2 4 5 2 3" xfId="42792"/>
    <cellStyle name="Output 3 6 2 4 5 2 4" xfId="19839"/>
    <cellStyle name="Output 3 6 2 4 5 3" xfId="25722"/>
    <cellStyle name="Output 3 6 2 4 5 4" xfId="36629"/>
    <cellStyle name="Output 3 6 2 4 5 5" xfId="13676"/>
    <cellStyle name="Output 3 6 2 4 6" xfId="1993"/>
    <cellStyle name="Output 3 6 2 4 6 2" xfId="8127"/>
    <cellStyle name="Output 3 6 2 4 6 2 2" xfId="31954"/>
    <cellStyle name="Output 3 6 2 4 6 2 3" xfId="42993"/>
    <cellStyle name="Output 3 6 2 4 6 2 4" xfId="20040"/>
    <cellStyle name="Output 3 6 2 4 6 3" xfId="25946"/>
    <cellStyle name="Output 3 6 2 4 6 4" xfId="36860"/>
    <cellStyle name="Output 3 6 2 4 6 5" xfId="13907"/>
    <cellStyle name="Output 3 6 2 4 7" xfId="2218"/>
    <cellStyle name="Output 3 6 2 4 7 2" xfId="8318"/>
    <cellStyle name="Output 3 6 2 4 7 2 2" xfId="32145"/>
    <cellStyle name="Output 3 6 2 4 7 2 3" xfId="43184"/>
    <cellStyle name="Output 3 6 2 4 7 2 4" xfId="20231"/>
    <cellStyle name="Output 3 6 2 4 7 3" xfId="26164"/>
    <cellStyle name="Output 3 6 2 4 7 4" xfId="37085"/>
    <cellStyle name="Output 3 6 2 4 7 5" xfId="14132"/>
    <cellStyle name="Output 3 6 2 4 8" xfId="2432"/>
    <cellStyle name="Output 3 6 2 4 8 2" xfId="8504"/>
    <cellStyle name="Output 3 6 2 4 8 2 2" xfId="32331"/>
    <cellStyle name="Output 3 6 2 4 8 2 3" xfId="43370"/>
    <cellStyle name="Output 3 6 2 4 8 2 4" xfId="20417"/>
    <cellStyle name="Output 3 6 2 4 8 3" xfId="26372"/>
    <cellStyle name="Output 3 6 2 4 8 4" xfId="37299"/>
    <cellStyle name="Output 3 6 2 4 8 5" xfId="14346"/>
    <cellStyle name="Output 3 6 2 4 9" xfId="2856"/>
    <cellStyle name="Output 3 6 2 4 9 2" xfId="8868"/>
    <cellStyle name="Output 3 6 2 4 9 2 2" xfId="32695"/>
    <cellStyle name="Output 3 6 2 4 9 2 3" xfId="43734"/>
    <cellStyle name="Output 3 6 2 4 9 2 4" xfId="20781"/>
    <cellStyle name="Output 3 6 2 4 9 3" xfId="26785"/>
    <cellStyle name="Output 3 6 2 4 9 4" xfId="37723"/>
    <cellStyle name="Output 3 6 2 4 9 5" xfId="14770"/>
    <cellStyle name="Output 3 6 2 5" xfId="1067"/>
    <cellStyle name="Output 3 6 2 5 2" xfId="7322"/>
    <cellStyle name="Output 3 6 2 5 2 2" xfId="31149"/>
    <cellStyle name="Output 3 6 2 5 2 3" xfId="42188"/>
    <cellStyle name="Output 3 6 2 5 2 4" xfId="19235"/>
    <cellStyle name="Output 3 6 2 5 3" xfId="25048"/>
    <cellStyle name="Output 3 6 2 5 4" xfId="24275"/>
    <cellStyle name="Output 3 6 2 5 5" xfId="12981"/>
    <cellStyle name="Output 3 6 2 6" xfId="1280"/>
    <cellStyle name="Output 3 6 2 6 2" xfId="7507"/>
    <cellStyle name="Output 3 6 2 6 2 2" xfId="31334"/>
    <cellStyle name="Output 3 6 2 6 2 3" xfId="42373"/>
    <cellStyle name="Output 3 6 2 6 2 4" xfId="19420"/>
    <cellStyle name="Output 3 6 2 6 3" xfId="25255"/>
    <cellStyle name="Output 3 6 2 6 4" xfId="36147"/>
    <cellStyle name="Output 3 6 2 6 5" xfId="13194"/>
    <cellStyle name="Output 3 6 2 7" xfId="1512"/>
    <cellStyle name="Output 3 6 2 7 2" xfId="7705"/>
    <cellStyle name="Output 3 6 2 7 2 2" xfId="31532"/>
    <cellStyle name="Output 3 6 2 7 2 3" xfId="42571"/>
    <cellStyle name="Output 3 6 2 7 2 4" xfId="19618"/>
    <cellStyle name="Output 3 6 2 7 3" xfId="25479"/>
    <cellStyle name="Output 3 6 2 7 4" xfId="36379"/>
    <cellStyle name="Output 3 6 2 7 5" xfId="13426"/>
    <cellStyle name="Output 3 6 2 8" xfId="1723"/>
    <cellStyle name="Output 3 6 2 8 2" xfId="7889"/>
    <cellStyle name="Output 3 6 2 8 2 2" xfId="31716"/>
    <cellStyle name="Output 3 6 2 8 2 3" xfId="42755"/>
    <cellStyle name="Output 3 6 2 8 2 4" xfId="19802"/>
    <cellStyle name="Output 3 6 2 8 3" xfId="25683"/>
    <cellStyle name="Output 3 6 2 8 4" xfId="36590"/>
    <cellStyle name="Output 3 6 2 8 5" xfId="13637"/>
    <cellStyle name="Output 3 6 2 9" xfId="1954"/>
    <cellStyle name="Output 3 6 2 9 2" xfId="8090"/>
    <cellStyle name="Output 3 6 2 9 2 2" xfId="31917"/>
    <cellStyle name="Output 3 6 2 9 2 3" xfId="42956"/>
    <cellStyle name="Output 3 6 2 9 2 4" xfId="20003"/>
    <cellStyle name="Output 3 6 2 9 3" xfId="25907"/>
    <cellStyle name="Output 3 6 2 9 4" xfId="36821"/>
    <cellStyle name="Output 3 6 2 9 5" xfId="13868"/>
    <cellStyle name="Output 3 6 20" xfId="6504"/>
    <cellStyle name="Output 3 6 20 2" xfId="12014"/>
    <cellStyle name="Output 3 6 20 2 2" xfId="35841"/>
    <cellStyle name="Output 3 6 20 2 3" xfId="46880"/>
    <cellStyle name="Output 3 6 20 2 4" xfId="23927"/>
    <cellStyle name="Output 3 6 20 3" xfId="30341"/>
    <cellStyle name="Output 3 6 20 4" xfId="41371"/>
    <cellStyle name="Output 3 6 20 5" xfId="18418"/>
    <cellStyle name="Output 3 6 21" xfId="3014"/>
    <cellStyle name="Output 3 6 21 2" xfId="9003"/>
    <cellStyle name="Output 3 6 21 2 2" xfId="32830"/>
    <cellStyle name="Output 3 6 21 2 3" xfId="43869"/>
    <cellStyle name="Output 3 6 21 2 4" xfId="20916"/>
    <cellStyle name="Output 3 6 21 3" xfId="26938"/>
    <cellStyle name="Output 3 6 21 4" xfId="37881"/>
    <cellStyle name="Output 3 6 21 5" xfId="14928"/>
    <cellStyle name="Output 3 6 22" xfId="628"/>
    <cellStyle name="Output 3 6 22 2" xfId="6935"/>
    <cellStyle name="Output 3 6 22 2 2" xfId="30762"/>
    <cellStyle name="Output 3 6 22 2 3" xfId="41801"/>
    <cellStyle name="Output 3 6 22 2 4" xfId="18848"/>
    <cellStyle name="Output 3 6 22 3" xfId="24619"/>
    <cellStyle name="Output 3 6 22 4" xfId="29507"/>
    <cellStyle name="Output 3 6 22 5" xfId="12542"/>
    <cellStyle name="Output 3 6 23" xfId="24377"/>
    <cellStyle name="Output 3 6 24" xfId="27117"/>
    <cellStyle name="Output 3 6 25" xfId="12296"/>
    <cellStyle name="Output 3 6 3" xfId="505"/>
    <cellStyle name="Output 3 6 3 10" xfId="2899"/>
    <cellStyle name="Output 3 6 3 10 2" xfId="8908"/>
    <cellStyle name="Output 3 6 3 10 2 2" xfId="32735"/>
    <cellStyle name="Output 3 6 3 10 2 3" xfId="43774"/>
    <cellStyle name="Output 3 6 3 10 2 4" xfId="20821"/>
    <cellStyle name="Output 3 6 3 10 3" xfId="26826"/>
    <cellStyle name="Output 3 6 3 10 4" xfId="37766"/>
    <cellStyle name="Output 3 6 3 10 5" xfId="14813"/>
    <cellStyle name="Output 3 6 3 11" xfId="3167"/>
    <cellStyle name="Output 3 6 3 11 2" xfId="9137"/>
    <cellStyle name="Output 3 6 3 11 2 2" xfId="32964"/>
    <cellStyle name="Output 3 6 3 11 2 3" xfId="44003"/>
    <cellStyle name="Output 3 6 3 11 2 4" xfId="21050"/>
    <cellStyle name="Output 3 6 3 11 3" xfId="27090"/>
    <cellStyle name="Output 3 6 3 11 4" xfId="38034"/>
    <cellStyle name="Output 3 6 3 11 5" xfId="15081"/>
    <cellStyle name="Output 3 6 3 12" xfId="3411"/>
    <cellStyle name="Output 3 6 3 12 2" xfId="9349"/>
    <cellStyle name="Output 3 6 3 12 2 2" xfId="33176"/>
    <cellStyle name="Output 3 6 3 12 2 3" xfId="44215"/>
    <cellStyle name="Output 3 6 3 12 2 4" xfId="21262"/>
    <cellStyle name="Output 3 6 3 12 3" xfId="27330"/>
    <cellStyle name="Output 3 6 3 12 4" xfId="38278"/>
    <cellStyle name="Output 3 6 3 12 5" xfId="15325"/>
    <cellStyle name="Output 3 6 3 13" xfId="3656"/>
    <cellStyle name="Output 3 6 3 13 2" xfId="9562"/>
    <cellStyle name="Output 3 6 3 13 2 2" xfId="33389"/>
    <cellStyle name="Output 3 6 3 13 2 3" xfId="44428"/>
    <cellStyle name="Output 3 6 3 13 2 4" xfId="21475"/>
    <cellStyle name="Output 3 6 3 13 3" xfId="27570"/>
    <cellStyle name="Output 3 6 3 13 4" xfId="38523"/>
    <cellStyle name="Output 3 6 3 13 5" xfId="15570"/>
    <cellStyle name="Output 3 6 3 14" xfId="3904"/>
    <cellStyle name="Output 3 6 3 14 2" xfId="9776"/>
    <cellStyle name="Output 3 6 3 14 2 2" xfId="33603"/>
    <cellStyle name="Output 3 6 3 14 2 3" xfId="44642"/>
    <cellStyle name="Output 3 6 3 14 2 4" xfId="21689"/>
    <cellStyle name="Output 3 6 3 14 3" xfId="27814"/>
    <cellStyle name="Output 3 6 3 14 4" xfId="38771"/>
    <cellStyle name="Output 3 6 3 14 5" xfId="15818"/>
    <cellStyle name="Output 3 6 3 15" xfId="4148"/>
    <cellStyle name="Output 3 6 3 15 2" xfId="9987"/>
    <cellStyle name="Output 3 6 3 15 2 2" xfId="33814"/>
    <cellStyle name="Output 3 6 3 15 2 3" xfId="44853"/>
    <cellStyle name="Output 3 6 3 15 2 4" xfId="21900"/>
    <cellStyle name="Output 3 6 3 15 3" xfId="28053"/>
    <cellStyle name="Output 3 6 3 15 4" xfId="39015"/>
    <cellStyle name="Output 3 6 3 15 5" xfId="16062"/>
    <cellStyle name="Output 3 6 3 16" xfId="4390"/>
    <cellStyle name="Output 3 6 3 16 2" xfId="10197"/>
    <cellStyle name="Output 3 6 3 16 2 2" xfId="34024"/>
    <cellStyle name="Output 3 6 3 16 2 3" xfId="45063"/>
    <cellStyle name="Output 3 6 3 16 2 4" xfId="22110"/>
    <cellStyle name="Output 3 6 3 16 3" xfId="28290"/>
    <cellStyle name="Output 3 6 3 16 4" xfId="39257"/>
    <cellStyle name="Output 3 6 3 16 5" xfId="16304"/>
    <cellStyle name="Output 3 6 3 17" xfId="4611"/>
    <cellStyle name="Output 3 6 3 17 2" xfId="10384"/>
    <cellStyle name="Output 3 6 3 17 2 2" xfId="34211"/>
    <cellStyle name="Output 3 6 3 17 2 3" xfId="45250"/>
    <cellStyle name="Output 3 6 3 17 2 4" xfId="22297"/>
    <cellStyle name="Output 3 6 3 17 3" xfId="28505"/>
    <cellStyle name="Output 3 6 3 17 4" xfId="39478"/>
    <cellStyle name="Output 3 6 3 17 5" xfId="16525"/>
    <cellStyle name="Output 3 6 3 18" xfId="4821"/>
    <cellStyle name="Output 3 6 3 18 2" xfId="10567"/>
    <cellStyle name="Output 3 6 3 18 2 2" xfId="34394"/>
    <cellStyle name="Output 3 6 3 18 2 3" xfId="45433"/>
    <cellStyle name="Output 3 6 3 18 2 4" xfId="22480"/>
    <cellStyle name="Output 3 6 3 18 3" xfId="28709"/>
    <cellStyle name="Output 3 6 3 18 4" xfId="39688"/>
    <cellStyle name="Output 3 6 3 18 5" xfId="16735"/>
    <cellStyle name="Output 3 6 3 19" xfId="5056"/>
    <cellStyle name="Output 3 6 3 19 2" xfId="10772"/>
    <cellStyle name="Output 3 6 3 19 2 2" xfId="34599"/>
    <cellStyle name="Output 3 6 3 19 2 3" xfId="45638"/>
    <cellStyle name="Output 3 6 3 19 2 4" xfId="22685"/>
    <cellStyle name="Output 3 6 3 19 3" xfId="28938"/>
    <cellStyle name="Output 3 6 3 19 4" xfId="39923"/>
    <cellStyle name="Output 3 6 3 19 5" xfId="16970"/>
    <cellStyle name="Output 3 6 3 2" xfId="1149"/>
    <cellStyle name="Output 3 6 3 2 2" xfId="7399"/>
    <cellStyle name="Output 3 6 3 2 2 2" xfId="31226"/>
    <cellStyle name="Output 3 6 3 2 2 3" xfId="42265"/>
    <cellStyle name="Output 3 6 3 2 2 4" xfId="19312"/>
    <cellStyle name="Output 3 6 3 2 3" xfId="25128"/>
    <cellStyle name="Output 3 6 3 2 4" xfId="24355"/>
    <cellStyle name="Output 3 6 3 2 5" xfId="13063"/>
    <cellStyle name="Output 3 6 3 20" xfId="5277"/>
    <cellStyle name="Output 3 6 3 20 2" xfId="10959"/>
    <cellStyle name="Output 3 6 3 20 2 2" xfId="34786"/>
    <cellStyle name="Output 3 6 3 20 2 3" xfId="45825"/>
    <cellStyle name="Output 3 6 3 20 2 4" xfId="22872"/>
    <cellStyle name="Output 3 6 3 20 3" xfId="29152"/>
    <cellStyle name="Output 3 6 3 20 4" xfId="40144"/>
    <cellStyle name="Output 3 6 3 20 5" xfId="17191"/>
    <cellStyle name="Output 3 6 3 21" xfId="5510"/>
    <cellStyle name="Output 3 6 3 21 2" xfId="11162"/>
    <cellStyle name="Output 3 6 3 21 2 2" xfId="34989"/>
    <cellStyle name="Output 3 6 3 21 2 3" xfId="46028"/>
    <cellStyle name="Output 3 6 3 21 2 4" xfId="23075"/>
    <cellStyle name="Output 3 6 3 21 3" xfId="29379"/>
    <cellStyle name="Output 3 6 3 21 4" xfId="40377"/>
    <cellStyle name="Output 3 6 3 21 5" xfId="17424"/>
    <cellStyle name="Output 3 6 3 22" xfId="5743"/>
    <cellStyle name="Output 3 6 3 22 2" xfId="11363"/>
    <cellStyle name="Output 3 6 3 22 2 2" xfId="35190"/>
    <cellStyle name="Output 3 6 3 22 2 3" xfId="46229"/>
    <cellStyle name="Output 3 6 3 22 2 4" xfId="23276"/>
    <cellStyle name="Output 3 6 3 22 3" xfId="29605"/>
    <cellStyle name="Output 3 6 3 22 4" xfId="40610"/>
    <cellStyle name="Output 3 6 3 22 5" xfId="17657"/>
    <cellStyle name="Output 3 6 3 23" xfId="5960"/>
    <cellStyle name="Output 3 6 3 23 2" xfId="11547"/>
    <cellStyle name="Output 3 6 3 23 2 2" xfId="35374"/>
    <cellStyle name="Output 3 6 3 23 2 3" xfId="46413"/>
    <cellStyle name="Output 3 6 3 23 2 4" xfId="23460"/>
    <cellStyle name="Output 3 6 3 23 3" xfId="29816"/>
    <cellStyle name="Output 3 6 3 23 4" xfId="40827"/>
    <cellStyle name="Output 3 6 3 23 5" xfId="17874"/>
    <cellStyle name="Output 3 6 3 24" xfId="6168"/>
    <cellStyle name="Output 3 6 3 24 2" xfId="11728"/>
    <cellStyle name="Output 3 6 3 24 2 2" xfId="35555"/>
    <cellStyle name="Output 3 6 3 24 2 3" xfId="46594"/>
    <cellStyle name="Output 3 6 3 24 2 4" xfId="23641"/>
    <cellStyle name="Output 3 6 3 24 3" xfId="30017"/>
    <cellStyle name="Output 3 6 3 24 4" xfId="41035"/>
    <cellStyle name="Output 3 6 3 24 5" xfId="18082"/>
    <cellStyle name="Output 3 6 3 25" xfId="6388"/>
    <cellStyle name="Output 3 6 3 25 2" xfId="11920"/>
    <cellStyle name="Output 3 6 3 25 2 2" xfId="35747"/>
    <cellStyle name="Output 3 6 3 25 2 3" xfId="46786"/>
    <cellStyle name="Output 3 6 3 25 2 4" xfId="23833"/>
    <cellStyle name="Output 3 6 3 25 3" xfId="30230"/>
    <cellStyle name="Output 3 6 3 25 4" xfId="41255"/>
    <cellStyle name="Output 3 6 3 25 5" xfId="18302"/>
    <cellStyle name="Output 3 6 3 26" xfId="6614"/>
    <cellStyle name="Output 3 6 3 26 2" xfId="12113"/>
    <cellStyle name="Output 3 6 3 26 2 2" xfId="35940"/>
    <cellStyle name="Output 3 6 3 26 2 3" xfId="46979"/>
    <cellStyle name="Output 3 6 3 26 2 4" xfId="24026"/>
    <cellStyle name="Output 3 6 3 26 3" xfId="30447"/>
    <cellStyle name="Output 3 6 3 26 4" xfId="41481"/>
    <cellStyle name="Output 3 6 3 26 5" xfId="18528"/>
    <cellStyle name="Output 3 6 3 27" xfId="741"/>
    <cellStyle name="Output 3 6 3 27 2" xfId="7048"/>
    <cellStyle name="Output 3 6 3 27 2 2" xfId="30875"/>
    <cellStyle name="Output 3 6 3 27 2 3" xfId="41914"/>
    <cellStyle name="Output 3 6 3 27 2 4" xfId="18961"/>
    <cellStyle name="Output 3 6 3 27 3" xfId="24732"/>
    <cellStyle name="Output 3 6 3 27 4" xfId="29591"/>
    <cellStyle name="Output 3 6 3 27 5" xfId="12655"/>
    <cellStyle name="Output 3 6 3 28" xfId="6831"/>
    <cellStyle name="Output 3 6 3 28 2" xfId="30658"/>
    <cellStyle name="Output 3 6 3 28 3" xfId="41697"/>
    <cellStyle name="Output 3 6 3 28 4" xfId="18744"/>
    <cellStyle name="Output 3 6 3 29" xfId="24499"/>
    <cellStyle name="Output 3 6 3 3" xfId="1362"/>
    <cellStyle name="Output 3 6 3 3 2" xfId="7584"/>
    <cellStyle name="Output 3 6 3 3 2 2" xfId="31411"/>
    <cellStyle name="Output 3 6 3 3 2 3" xfId="42450"/>
    <cellStyle name="Output 3 6 3 3 2 4" xfId="19497"/>
    <cellStyle name="Output 3 6 3 3 3" xfId="25335"/>
    <cellStyle name="Output 3 6 3 3 4" xfId="36229"/>
    <cellStyle name="Output 3 6 3 3 5" xfId="13276"/>
    <cellStyle name="Output 3 6 3 30" xfId="29165"/>
    <cellStyle name="Output 3 6 3 31" xfId="12419"/>
    <cellStyle name="Output 3 6 3 4" xfId="1594"/>
    <cellStyle name="Output 3 6 3 4 2" xfId="7782"/>
    <cellStyle name="Output 3 6 3 4 2 2" xfId="31609"/>
    <cellStyle name="Output 3 6 3 4 2 3" xfId="42648"/>
    <cellStyle name="Output 3 6 3 4 2 4" xfId="19695"/>
    <cellStyle name="Output 3 6 3 4 3" xfId="25559"/>
    <cellStyle name="Output 3 6 3 4 4" xfId="36461"/>
    <cellStyle name="Output 3 6 3 4 5" xfId="13508"/>
    <cellStyle name="Output 3 6 3 5" xfId="1805"/>
    <cellStyle name="Output 3 6 3 5 2" xfId="7966"/>
    <cellStyle name="Output 3 6 3 5 2 2" xfId="31793"/>
    <cellStyle name="Output 3 6 3 5 2 3" xfId="42832"/>
    <cellStyle name="Output 3 6 3 5 2 4" xfId="19879"/>
    <cellStyle name="Output 3 6 3 5 3" xfId="25763"/>
    <cellStyle name="Output 3 6 3 5 4" xfId="36672"/>
    <cellStyle name="Output 3 6 3 5 5" xfId="13719"/>
    <cellStyle name="Output 3 6 3 6" xfId="2036"/>
    <cellStyle name="Output 3 6 3 6 2" xfId="8167"/>
    <cellStyle name="Output 3 6 3 6 2 2" xfId="31994"/>
    <cellStyle name="Output 3 6 3 6 2 3" xfId="43033"/>
    <cellStyle name="Output 3 6 3 6 2 4" xfId="20080"/>
    <cellStyle name="Output 3 6 3 6 3" xfId="25988"/>
    <cellStyle name="Output 3 6 3 6 4" xfId="36903"/>
    <cellStyle name="Output 3 6 3 6 5" xfId="13950"/>
    <cellStyle name="Output 3 6 3 7" xfId="2261"/>
    <cellStyle name="Output 3 6 3 7 2" xfId="8358"/>
    <cellStyle name="Output 3 6 3 7 2 2" xfId="32185"/>
    <cellStyle name="Output 3 6 3 7 2 3" xfId="43224"/>
    <cellStyle name="Output 3 6 3 7 2 4" xfId="20271"/>
    <cellStyle name="Output 3 6 3 7 3" xfId="26205"/>
    <cellStyle name="Output 3 6 3 7 4" xfId="37128"/>
    <cellStyle name="Output 3 6 3 7 5" xfId="14175"/>
    <cellStyle name="Output 3 6 3 8" xfId="2475"/>
    <cellStyle name="Output 3 6 3 8 2" xfId="8544"/>
    <cellStyle name="Output 3 6 3 8 2 2" xfId="32371"/>
    <cellStyle name="Output 3 6 3 8 2 3" xfId="43410"/>
    <cellStyle name="Output 3 6 3 8 2 4" xfId="20457"/>
    <cellStyle name="Output 3 6 3 8 3" xfId="26414"/>
    <cellStyle name="Output 3 6 3 8 4" xfId="37342"/>
    <cellStyle name="Output 3 6 3 8 5" xfId="14389"/>
    <cellStyle name="Output 3 6 3 9" xfId="2693"/>
    <cellStyle name="Output 3 6 3 9 2" xfId="8728"/>
    <cellStyle name="Output 3 6 3 9 2 2" xfId="32555"/>
    <cellStyle name="Output 3 6 3 9 2 3" xfId="43594"/>
    <cellStyle name="Output 3 6 3 9 2 4" xfId="20641"/>
    <cellStyle name="Output 3 6 3 9 3" xfId="26626"/>
    <cellStyle name="Output 3 6 3 9 4" xfId="37560"/>
    <cellStyle name="Output 3 6 3 9 5" xfId="14607"/>
    <cellStyle name="Output 3 6 4" xfId="964"/>
    <cellStyle name="Output 3 6 4 2" xfId="7244"/>
    <cellStyle name="Output 3 6 4 2 2" xfId="31071"/>
    <cellStyle name="Output 3 6 4 2 3" xfId="42110"/>
    <cellStyle name="Output 3 6 4 2 4" xfId="19157"/>
    <cellStyle name="Output 3 6 4 3" xfId="24949"/>
    <cellStyle name="Output 3 6 4 4" xfId="26136"/>
    <cellStyle name="Output 3 6 4 5" xfId="12878"/>
    <cellStyle name="Output 3 6 5" xfId="997"/>
    <cellStyle name="Output 3 6 5 2" xfId="7271"/>
    <cellStyle name="Output 3 6 5 2 2" xfId="31098"/>
    <cellStyle name="Output 3 6 5 2 3" xfId="42137"/>
    <cellStyle name="Output 3 6 5 2 4" xfId="19184"/>
    <cellStyle name="Output 3 6 5 3" xfId="24981"/>
    <cellStyle name="Output 3 6 5 4" xfId="30581"/>
    <cellStyle name="Output 3 6 5 5" xfId="12911"/>
    <cellStyle name="Output 3 6 6" xfId="1916"/>
    <cellStyle name="Output 3 6 6 2" xfId="8057"/>
    <cellStyle name="Output 3 6 6 2 2" xfId="31884"/>
    <cellStyle name="Output 3 6 6 2 3" xfId="42923"/>
    <cellStyle name="Output 3 6 6 2 4" xfId="19970"/>
    <cellStyle name="Output 3 6 6 3" xfId="25870"/>
    <cellStyle name="Output 3 6 6 4" xfId="36783"/>
    <cellStyle name="Output 3 6 6 5" xfId="13830"/>
    <cellStyle name="Output 3 6 7" xfId="1469"/>
    <cellStyle name="Output 3 6 7 2" xfId="7672"/>
    <cellStyle name="Output 3 6 7 2 2" xfId="31499"/>
    <cellStyle name="Output 3 6 7 2 3" xfId="42538"/>
    <cellStyle name="Output 3 6 7 2 4" xfId="19585"/>
    <cellStyle name="Output 3 6 7 3" xfId="25438"/>
    <cellStyle name="Output 3 6 7 4" xfId="36336"/>
    <cellStyle name="Output 3 6 7 5" xfId="13383"/>
    <cellStyle name="Output 3 6 8" xfId="931"/>
    <cellStyle name="Output 3 6 8 2" xfId="7221"/>
    <cellStyle name="Output 3 6 8 2 2" xfId="31048"/>
    <cellStyle name="Output 3 6 8 2 3" xfId="42087"/>
    <cellStyle name="Output 3 6 8 2 4" xfId="19134"/>
    <cellStyle name="Output 3 6 8 3" xfId="24919"/>
    <cellStyle name="Output 3 6 8 4" xfId="26006"/>
    <cellStyle name="Output 3 6 8 5" xfId="12845"/>
    <cellStyle name="Output 3 6 9" xfId="3043"/>
    <cellStyle name="Output 3 6 9 2" xfId="9024"/>
    <cellStyle name="Output 3 6 9 2 2" xfId="32851"/>
    <cellStyle name="Output 3 6 9 2 3" xfId="43890"/>
    <cellStyle name="Output 3 6 9 2 4" xfId="20937"/>
    <cellStyle name="Output 3 6 9 3" xfId="26967"/>
    <cellStyle name="Output 3 6 9 4" xfId="37910"/>
    <cellStyle name="Output 3 6 9 5" xfId="14957"/>
    <cellStyle name="Output 3 7" xfId="409"/>
    <cellStyle name="Output 3 7 10" xfId="2165"/>
    <cellStyle name="Output 3 7 10 2" xfId="8269"/>
    <cellStyle name="Output 3 7 10 2 2" xfId="32096"/>
    <cellStyle name="Output 3 7 10 2 3" xfId="43135"/>
    <cellStyle name="Output 3 7 10 2 4" xfId="20182"/>
    <cellStyle name="Output 3 7 10 3" xfId="26112"/>
    <cellStyle name="Output 3 7 10 4" xfId="37032"/>
    <cellStyle name="Output 3 7 10 5" xfId="14079"/>
    <cellStyle name="Output 3 7 11" xfId="2379"/>
    <cellStyle name="Output 3 7 11 2" xfId="8455"/>
    <cellStyle name="Output 3 7 11 2 2" xfId="32282"/>
    <cellStyle name="Output 3 7 11 2 3" xfId="43321"/>
    <cellStyle name="Output 3 7 11 2 4" xfId="20368"/>
    <cellStyle name="Output 3 7 11 3" xfId="26319"/>
    <cellStyle name="Output 3 7 11 4" xfId="37246"/>
    <cellStyle name="Output 3 7 11 5" xfId="14293"/>
    <cellStyle name="Output 3 7 12" xfId="2602"/>
    <cellStyle name="Output 3 7 12 2" xfId="8645"/>
    <cellStyle name="Output 3 7 12 2 2" xfId="32472"/>
    <cellStyle name="Output 3 7 12 2 3" xfId="43511"/>
    <cellStyle name="Output 3 7 12 2 4" xfId="20558"/>
    <cellStyle name="Output 3 7 12 3" xfId="26537"/>
    <cellStyle name="Output 3 7 12 4" xfId="37469"/>
    <cellStyle name="Output 3 7 12 5" xfId="14516"/>
    <cellStyle name="Output 3 7 13" xfId="2803"/>
    <cellStyle name="Output 3 7 13 2" xfId="8819"/>
    <cellStyle name="Output 3 7 13 2 2" xfId="32646"/>
    <cellStyle name="Output 3 7 13 2 3" xfId="43685"/>
    <cellStyle name="Output 3 7 13 2 4" xfId="20732"/>
    <cellStyle name="Output 3 7 13 3" xfId="26732"/>
    <cellStyle name="Output 3 7 13 4" xfId="37670"/>
    <cellStyle name="Output 3 7 13 5" xfId="14717"/>
    <cellStyle name="Output 3 7 14" xfId="3071"/>
    <cellStyle name="Output 3 7 14 2" xfId="9048"/>
    <cellStyle name="Output 3 7 14 2 2" xfId="32875"/>
    <cellStyle name="Output 3 7 14 2 3" xfId="43914"/>
    <cellStyle name="Output 3 7 14 2 4" xfId="20961"/>
    <cellStyle name="Output 3 7 14 3" xfId="26995"/>
    <cellStyle name="Output 3 7 14 4" xfId="37938"/>
    <cellStyle name="Output 3 7 14 5" xfId="14985"/>
    <cellStyle name="Output 3 7 15" xfId="3315"/>
    <cellStyle name="Output 3 7 15 2" xfId="9260"/>
    <cellStyle name="Output 3 7 15 2 2" xfId="33087"/>
    <cellStyle name="Output 3 7 15 2 3" xfId="44126"/>
    <cellStyle name="Output 3 7 15 2 4" xfId="21173"/>
    <cellStyle name="Output 3 7 15 3" xfId="27236"/>
    <cellStyle name="Output 3 7 15 4" xfId="38182"/>
    <cellStyle name="Output 3 7 15 5" xfId="15229"/>
    <cellStyle name="Output 3 7 16" xfId="3560"/>
    <cellStyle name="Output 3 7 16 2" xfId="9473"/>
    <cellStyle name="Output 3 7 16 2 2" xfId="33300"/>
    <cellStyle name="Output 3 7 16 2 3" xfId="44339"/>
    <cellStyle name="Output 3 7 16 2 4" xfId="21386"/>
    <cellStyle name="Output 3 7 16 3" xfId="27476"/>
    <cellStyle name="Output 3 7 16 4" xfId="38427"/>
    <cellStyle name="Output 3 7 16 5" xfId="15474"/>
    <cellStyle name="Output 3 7 17" xfId="3808"/>
    <cellStyle name="Output 3 7 17 2" xfId="9687"/>
    <cellStyle name="Output 3 7 17 2 2" xfId="33514"/>
    <cellStyle name="Output 3 7 17 2 3" xfId="44553"/>
    <cellStyle name="Output 3 7 17 2 4" xfId="21600"/>
    <cellStyle name="Output 3 7 17 3" xfId="27720"/>
    <cellStyle name="Output 3 7 17 4" xfId="38675"/>
    <cellStyle name="Output 3 7 17 5" xfId="15722"/>
    <cellStyle name="Output 3 7 18" xfId="4052"/>
    <cellStyle name="Output 3 7 18 2" xfId="9898"/>
    <cellStyle name="Output 3 7 18 2 2" xfId="33725"/>
    <cellStyle name="Output 3 7 18 2 3" xfId="44764"/>
    <cellStyle name="Output 3 7 18 2 4" xfId="21811"/>
    <cellStyle name="Output 3 7 18 3" xfId="27959"/>
    <cellStyle name="Output 3 7 18 4" xfId="38919"/>
    <cellStyle name="Output 3 7 18 5" xfId="15966"/>
    <cellStyle name="Output 3 7 19" xfId="4294"/>
    <cellStyle name="Output 3 7 19 2" xfId="10108"/>
    <cellStyle name="Output 3 7 19 2 2" xfId="33935"/>
    <cellStyle name="Output 3 7 19 2 3" xfId="44974"/>
    <cellStyle name="Output 3 7 19 2 4" xfId="22021"/>
    <cellStyle name="Output 3 7 19 3" xfId="28196"/>
    <cellStyle name="Output 3 7 19 4" xfId="39161"/>
    <cellStyle name="Output 3 7 19 5" xfId="16208"/>
    <cellStyle name="Output 3 7 2" xfId="530"/>
    <cellStyle name="Output 3 7 2 10" xfId="2924"/>
    <cellStyle name="Output 3 7 2 10 2" xfId="8923"/>
    <cellStyle name="Output 3 7 2 10 2 2" xfId="32750"/>
    <cellStyle name="Output 3 7 2 10 2 3" xfId="43789"/>
    <cellStyle name="Output 3 7 2 10 2 4" xfId="20836"/>
    <cellStyle name="Output 3 7 2 10 3" xfId="26849"/>
    <cellStyle name="Output 3 7 2 10 4" xfId="37791"/>
    <cellStyle name="Output 3 7 2 10 5" xfId="14838"/>
    <cellStyle name="Output 3 7 2 11" xfId="3192"/>
    <cellStyle name="Output 3 7 2 11 2" xfId="9152"/>
    <cellStyle name="Output 3 7 2 11 2 2" xfId="32979"/>
    <cellStyle name="Output 3 7 2 11 2 3" xfId="44018"/>
    <cellStyle name="Output 3 7 2 11 2 4" xfId="21065"/>
    <cellStyle name="Output 3 7 2 11 3" xfId="27114"/>
    <cellStyle name="Output 3 7 2 11 4" xfId="38059"/>
    <cellStyle name="Output 3 7 2 11 5" xfId="15106"/>
    <cellStyle name="Output 3 7 2 12" xfId="3436"/>
    <cellStyle name="Output 3 7 2 12 2" xfId="9364"/>
    <cellStyle name="Output 3 7 2 12 2 2" xfId="33191"/>
    <cellStyle name="Output 3 7 2 12 2 3" xfId="44230"/>
    <cellStyle name="Output 3 7 2 12 2 4" xfId="21277"/>
    <cellStyle name="Output 3 7 2 12 3" xfId="27353"/>
    <cellStyle name="Output 3 7 2 12 4" xfId="38303"/>
    <cellStyle name="Output 3 7 2 12 5" xfId="15350"/>
    <cellStyle name="Output 3 7 2 13" xfId="3681"/>
    <cellStyle name="Output 3 7 2 13 2" xfId="9577"/>
    <cellStyle name="Output 3 7 2 13 2 2" xfId="33404"/>
    <cellStyle name="Output 3 7 2 13 2 3" xfId="44443"/>
    <cellStyle name="Output 3 7 2 13 2 4" xfId="21490"/>
    <cellStyle name="Output 3 7 2 13 3" xfId="27594"/>
    <cellStyle name="Output 3 7 2 13 4" xfId="38548"/>
    <cellStyle name="Output 3 7 2 13 5" xfId="15595"/>
    <cellStyle name="Output 3 7 2 14" xfId="3929"/>
    <cellStyle name="Output 3 7 2 14 2" xfId="9791"/>
    <cellStyle name="Output 3 7 2 14 2 2" xfId="33618"/>
    <cellStyle name="Output 3 7 2 14 2 3" xfId="44657"/>
    <cellStyle name="Output 3 7 2 14 2 4" xfId="21704"/>
    <cellStyle name="Output 3 7 2 14 3" xfId="27837"/>
    <cellStyle name="Output 3 7 2 14 4" xfId="38796"/>
    <cellStyle name="Output 3 7 2 14 5" xfId="15843"/>
    <cellStyle name="Output 3 7 2 15" xfId="4173"/>
    <cellStyle name="Output 3 7 2 15 2" xfId="10002"/>
    <cellStyle name="Output 3 7 2 15 2 2" xfId="33829"/>
    <cellStyle name="Output 3 7 2 15 2 3" xfId="44868"/>
    <cellStyle name="Output 3 7 2 15 2 4" xfId="21915"/>
    <cellStyle name="Output 3 7 2 15 3" xfId="28076"/>
    <cellStyle name="Output 3 7 2 15 4" xfId="39040"/>
    <cellStyle name="Output 3 7 2 15 5" xfId="16087"/>
    <cellStyle name="Output 3 7 2 16" xfId="4415"/>
    <cellStyle name="Output 3 7 2 16 2" xfId="10212"/>
    <cellStyle name="Output 3 7 2 16 2 2" xfId="34039"/>
    <cellStyle name="Output 3 7 2 16 2 3" xfId="45078"/>
    <cellStyle name="Output 3 7 2 16 2 4" xfId="22125"/>
    <cellStyle name="Output 3 7 2 16 3" xfId="28313"/>
    <cellStyle name="Output 3 7 2 16 4" xfId="39282"/>
    <cellStyle name="Output 3 7 2 16 5" xfId="16329"/>
    <cellStyle name="Output 3 7 2 17" xfId="4636"/>
    <cellStyle name="Output 3 7 2 17 2" xfId="10399"/>
    <cellStyle name="Output 3 7 2 17 2 2" xfId="34226"/>
    <cellStyle name="Output 3 7 2 17 2 3" xfId="45265"/>
    <cellStyle name="Output 3 7 2 17 2 4" xfId="22312"/>
    <cellStyle name="Output 3 7 2 17 3" xfId="28528"/>
    <cellStyle name="Output 3 7 2 17 4" xfId="39503"/>
    <cellStyle name="Output 3 7 2 17 5" xfId="16550"/>
    <cellStyle name="Output 3 7 2 18" xfId="4846"/>
    <cellStyle name="Output 3 7 2 18 2" xfId="10582"/>
    <cellStyle name="Output 3 7 2 18 2 2" xfId="34409"/>
    <cellStyle name="Output 3 7 2 18 2 3" xfId="45448"/>
    <cellStyle name="Output 3 7 2 18 2 4" xfId="22495"/>
    <cellStyle name="Output 3 7 2 18 3" xfId="28732"/>
    <cellStyle name="Output 3 7 2 18 4" xfId="39713"/>
    <cellStyle name="Output 3 7 2 18 5" xfId="16760"/>
    <cellStyle name="Output 3 7 2 19" xfId="5081"/>
    <cellStyle name="Output 3 7 2 19 2" xfId="10787"/>
    <cellStyle name="Output 3 7 2 19 2 2" xfId="34614"/>
    <cellStyle name="Output 3 7 2 19 2 3" xfId="45653"/>
    <cellStyle name="Output 3 7 2 19 2 4" xfId="22700"/>
    <cellStyle name="Output 3 7 2 19 3" xfId="28962"/>
    <cellStyle name="Output 3 7 2 19 4" xfId="39948"/>
    <cellStyle name="Output 3 7 2 19 5" xfId="16995"/>
    <cellStyle name="Output 3 7 2 2" xfId="1174"/>
    <cellStyle name="Output 3 7 2 2 2" xfId="7414"/>
    <cellStyle name="Output 3 7 2 2 2 2" xfId="31241"/>
    <cellStyle name="Output 3 7 2 2 2 3" xfId="42280"/>
    <cellStyle name="Output 3 7 2 2 2 4" xfId="19327"/>
    <cellStyle name="Output 3 7 2 2 3" xfId="25151"/>
    <cellStyle name="Output 3 7 2 2 4" xfId="24344"/>
    <cellStyle name="Output 3 7 2 2 5" xfId="13088"/>
    <cellStyle name="Output 3 7 2 20" xfId="5302"/>
    <cellStyle name="Output 3 7 2 20 2" xfId="10974"/>
    <cellStyle name="Output 3 7 2 20 2 2" xfId="34801"/>
    <cellStyle name="Output 3 7 2 20 2 3" xfId="45840"/>
    <cellStyle name="Output 3 7 2 20 2 4" xfId="22887"/>
    <cellStyle name="Output 3 7 2 20 3" xfId="29175"/>
    <cellStyle name="Output 3 7 2 20 4" xfId="40169"/>
    <cellStyle name="Output 3 7 2 20 5" xfId="17216"/>
    <cellStyle name="Output 3 7 2 21" xfId="5535"/>
    <cellStyle name="Output 3 7 2 21 2" xfId="11177"/>
    <cellStyle name="Output 3 7 2 21 2 2" xfId="35004"/>
    <cellStyle name="Output 3 7 2 21 2 3" xfId="46043"/>
    <cellStyle name="Output 3 7 2 21 2 4" xfId="23090"/>
    <cellStyle name="Output 3 7 2 21 3" xfId="29402"/>
    <cellStyle name="Output 3 7 2 21 4" xfId="40402"/>
    <cellStyle name="Output 3 7 2 21 5" xfId="17449"/>
    <cellStyle name="Output 3 7 2 22" xfId="5768"/>
    <cellStyle name="Output 3 7 2 22 2" xfId="11378"/>
    <cellStyle name="Output 3 7 2 22 2 2" xfId="35205"/>
    <cellStyle name="Output 3 7 2 22 2 3" xfId="46244"/>
    <cellStyle name="Output 3 7 2 22 2 4" xfId="23291"/>
    <cellStyle name="Output 3 7 2 22 3" xfId="29628"/>
    <cellStyle name="Output 3 7 2 22 4" xfId="40635"/>
    <cellStyle name="Output 3 7 2 22 5" xfId="17682"/>
    <cellStyle name="Output 3 7 2 23" xfId="5985"/>
    <cellStyle name="Output 3 7 2 23 2" xfId="11562"/>
    <cellStyle name="Output 3 7 2 23 2 2" xfId="35389"/>
    <cellStyle name="Output 3 7 2 23 2 3" xfId="46428"/>
    <cellStyle name="Output 3 7 2 23 2 4" xfId="23475"/>
    <cellStyle name="Output 3 7 2 23 3" xfId="29839"/>
    <cellStyle name="Output 3 7 2 23 4" xfId="40852"/>
    <cellStyle name="Output 3 7 2 23 5" xfId="17899"/>
    <cellStyle name="Output 3 7 2 24" xfId="6193"/>
    <cellStyle name="Output 3 7 2 24 2" xfId="11743"/>
    <cellStyle name="Output 3 7 2 24 2 2" xfId="35570"/>
    <cellStyle name="Output 3 7 2 24 2 3" xfId="46609"/>
    <cellStyle name="Output 3 7 2 24 2 4" xfId="23656"/>
    <cellStyle name="Output 3 7 2 24 3" xfId="30040"/>
    <cellStyle name="Output 3 7 2 24 4" xfId="41060"/>
    <cellStyle name="Output 3 7 2 24 5" xfId="18107"/>
    <cellStyle name="Output 3 7 2 25" xfId="6413"/>
    <cellStyle name="Output 3 7 2 25 2" xfId="11935"/>
    <cellStyle name="Output 3 7 2 25 2 2" xfId="35762"/>
    <cellStyle name="Output 3 7 2 25 2 3" xfId="46801"/>
    <cellStyle name="Output 3 7 2 25 2 4" xfId="23848"/>
    <cellStyle name="Output 3 7 2 25 3" xfId="30253"/>
    <cellStyle name="Output 3 7 2 25 4" xfId="41280"/>
    <cellStyle name="Output 3 7 2 25 5" xfId="18327"/>
    <cellStyle name="Output 3 7 2 26" xfId="6639"/>
    <cellStyle name="Output 3 7 2 26 2" xfId="12128"/>
    <cellStyle name="Output 3 7 2 26 2 2" xfId="35955"/>
    <cellStyle name="Output 3 7 2 26 2 3" xfId="46994"/>
    <cellStyle name="Output 3 7 2 26 2 4" xfId="24041"/>
    <cellStyle name="Output 3 7 2 26 3" xfId="30470"/>
    <cellStyle name="Output 3 7 2 26 4" xfId="41506"/>
    <cellStyle name="Output 3 7 2 26 5" xfId="18553"/>
    <cellStyle name="Output 3 7 2 27" xfId="756"/>
    <cellStyle name="Output 3 7 2 27 2" xfId="7063"/>
    <cellStyle name="Output 3 7 2 27 2 2" xfId="30890"/>
    <cellStyle name="Output 3 7 2 27 2 3" xfId="41929"/>
    <cellStyle name="Output 3 7 2 27 2 4" xfId="18976"/>
    <cellStyle name="Output 3 7 2 27 3" xfId="24747"/>
    <cellStyle name="Output 3 7 2 27 4" xfId="29711"/>
    <cellStyle name="Output 3 7 2 27 5" xfId="12670"/>
    <cellStyle name="Output 3 7 2 28" xfId="6846"/>
    <cellStyle name="Output 3 7 2 28 2" xfId="30673"/>
    <cellStyle name="Output 3 7 2 28 3" xfId="41712"/>
    <cellStyle name="Output 3 7 2 28 4" xfId="18759"/>
    <cellStyle name="Output 3 7 2 29" xfId="24522"/>
    <cellStyle name="Output 3 7 2 3" xfId="1387"/>
    <cellStyle name="Output 3 7 2 3 2" xfId="7599"/>
    <cellStyle name="Output 3 7 2 3 2 2" xfId="31426"/>
    <cellStyle name="Output 3 7 2 3 2 3" xfId="42465"/>
    <cellStyle name="Output 3 7 2 3 2 4" xfId="19512"/>
    <cellStyle name="Output 3 7 2 3 3" xfId="25358"/>
    <cellStyle name="Output 3 7 2 3 4" xfId="36254"/>
    <cellStyle name="Output 3 7 2 3 5" xfId="13301"/>
    <cellStyle name="Output 3 7 2 30" xfId="26219"/>
    <cellStyle name="Output 3 7 2 31" xfId="12444"/>
    <cellStyle name="Output 3 7 2 4" xfId="1619"/>
    <cellStyle name="Output 3 7 2 4 2" xfId="7797"/>
    <cellStyle name="Output 3 7 2 4 2 2" xfId="31624"/>
    <cellStyle name="Output 3 7 2 4 2 3" xfId="42663"/>
    <cellStyle name="Output 3 7 2 4 2 4" xfId="19710"/>
    <cellStyle name="Output 3 7 2 4 3" xfId="25582"/>
    <cellStyle name="Output 3 7 2 4 4" xfId="36486"/>
    <cellStyle name="Output 3 7 2 4 5" xfId="13533"/>
    <cellStyle name="Output 3 7 2 5" xfId="1830"/>
    <cellStyle name="Output 3 7 2 5 2" xfId="7981"/>
    <cellStyle name="Output 3 7 2 5 2 2" xfId="31808"/>
    <cellStyle name="Output 3 7 2 5 2 3" xfId="42847"/>
    <cellStyle name="Output 3 7 2 5 2 4" xfId="19894"/>
    <cellStyle name="Output 3 7 2 5 3" xfId="25786"/>
    <cellStyle name="Output 3 7 2 5 4" xfId="36697"/>
    <cellStyle name="Output 3 7 2 5 5" xfId="13744"/>
    <cellStyle name="Output 3 7 2 6" xfId="2061"/>
    <cellStyle name="Output 3 7 2 6 2" xfId="8182"/>
    <cellStyle name="Output 3 7 2 6 2 2" xfId="32009"/>
    <cellStyle name="Output 3 7 2 6 2 3" xfId="43048"/>
    <cellStyle name="Output 3 7 2 6 2 4" xfId="20095"/>
    <cellStyle name="Output 3 7 2 6 3" xfId="26011"/>
    <cellStyle name="Output 3 7 2 6 4" xfId="36928"/>
    <cellStyle name="Output 3 7 2 6 5" xfId="13975"/>
    <cellStyle name="Output 3 7 2 7" xfId="2286"/>
    <cellStyle name="Output 3 7 2 7 2" xfId="8373"/>
    <cellStyle name="Output 3 7 2 7 2 2" xfId="32200"/>
    <cellStyle name="Output 3 7 2 7 2 3" xfId="43239"/>
    <cellStyle name="Output 3 7 2 7 2 4" xfId="20286"/>
    <cellStyle name="Output 3 7 2 7 3" xfId="26228"/>
    <cellStyle name="Output 3 7 2 7 4" xfId="37153"/>
    <cellStyle name="Output 3 7 2 7 5" xfId="14200"/>
    <cellStyle name="Output 3 7 2 8" xfId="2500"/>
    <cellStyle name="Output 3 7 2 8 2" xfId="8559"/>
    <cellStyle name="Output 3 7 2 8 2 2" xfId="32386"/>
    <cellStyle name="Output 3 7 2 8 2 3" xfId="43425"/>
    <cellStyle name="Output 3 7 2 8 2 4" xfId="20472"/>
    <cellStyle name="Output 3 7 2 8 3" xfId="26437"/>
    <cellStyle name="Output 3 7 2 8 4" xfId="37367"/>
    <cellStyle name="Output 3 7 2 8 5" xfId="14414"/>
    <cellStyle name="Output 3 7 2 9" xfId="2718"/>
    <cellStyle name="Output 3 7 2 9 2" xfId="8743"/>
    <cellStyle name="Output 3 7 2 9 2 2" xfId="32570"/>
    <cellStyle name="Output 3 7 2 9 2 3" xfId="43609"/>
    <cellStyle name="Output 3 7 2 9 2 4" xfId="20656"/>
    <cellStyle name="Output 3 7 2 9 3" xfId="26649"/>
    <cellStyle name="Output 3 7 2 9 4" xfId="37585"/>
    <cellStyle name="Output 3 7 2 9 5" xfId="14632"/>
    <cellStyle name="Output 3 7 20" xfId="4515"/>
    <cellStyle name="Output 3 7 20 2" xfId="10295"/>
    <cellStyle name="Output 3 7 20 2 2" xfId="34122"/>
    <cellStyle name="Output 3 7 20 2 3" xfId="45161"/>
    <cellStyle name="Output 3 7 20 2 4" xfId="22208"/>
    <cellStyle name="Output 3 7 20 3" xfId="28411"/>
    <cellStyle name="Output 3 7 20 4" xfId="39382"/>
    <cellStyle name="Output 3 7 20 5" xfId="16429"/>
    <cellStyle name="Output 3 7 21" xfId="4725"/>
    <cellStyle name="Output 3 7 21 2" xfId="10478"/>
    <cellStyle name="Output 3 7 21 2 2" xfId="34305"/>
    <cellStyle name="Output 3 7 21 2 3" xfId="45344"/>
    <cellStyle name="Output 3 7 21 2 4" xfId="22391"/>
    <cellStyle name="Output 3 7 21 3" xfId="28616"/>
    <cellStyle name="Output 3 7 21 4" xfId="39592"/>
    <cellStyle name="Output 3 7 21 5" xfId="16639"/>
    <cellStyle name="Output 3 7 22" xfId="4960"/>
    <cellStyle name="Output 3 7 22 2" xfId="10683"/>
    <cellStyle name="Output 3 7 22 2 2" xfId="34510"/>
    <cellStyle name="Output 3 7 22 2 3" xfId="45549"/>
    <cellStyle name="Output 3 7 22 2 4" xfId="22596"/>
    <cellStyle name="Output 3 7 22 3" xfId="28845"/>
    <cellStyle name="Output 3 7 22 4" xfId="39827"/>
    <cellStyle name="Output 3 7 22 5" xfId="16874"/>
    <cellStyle name="Output 3 7 23" xfId="5181"/>
    <cellStyle name="Output 3 7 23 2" xfId="10870"/>
    <cellStyle name="Output 3 7 23 2 2" xfId="34697"/>
    <cellStyle name="Output 3 7 23 2 3" xfId="45736"/>
    <cellStyle name="Output 3 7 23 2 4" xfId="22783"/>
    <cellStyle name="Output 3 7 23 3" xfId="29059"/>
    <cellStyle name="Output 3 7 23 4" xfId="40048"/>
    <cellStyle name="Output 3 7 23 5" xfId="17095"/>
    <cellStyle name="Output 3 7 24" xfId="5414"/>
    <cellStyle name="Output 3 7 24 2" xfId="11073"/>
    <cellStyle name="Output 3 7 24 2 2" xfId="34900"/>
    <cellStyle name="Output 3 7 24 2 3" xfId="45939"/>
    <cellStyle name="Output 3 7 24 2 4" xfId="22986"/>
    <cellStyle name="Output 3 7 24 3" xfId="29286"/>
    <cellStyle name="Output 3 7 24 4" xfId="40281"/>
    <cellStyle name="Output 3 7 24 5" xfId="17328"/>
    <cellStyle name="Output 3 7 25" xfId="5647"/>
    <cellStyle name="Output 3 7 25 2" xfId="11274"/>
    <cellStyle name="Output 3 7 25 2 2" xfId="35101"/>
    <cellStyle name="Output 3 7 25 2 3" xfId="46140"/>
    <cellStyle name="Output 3 7 25 2 4" xfId="23187"/>
    <cellStyle name="Output 3 7 25 3" xfId="29512"/>
    <cellStyle name="Output 3 7 25 4" xfId="40514"/>
    <cellStyle name="Output 3 7 25 5" xfId="17561"/>
    <cellStyle name="Output 3 7 26" xfId="5864"/>
    <cellStyle name="Output 3 7 26 2" xfId="11458"/>
    <cellStyle name="Output 3 7 26 2 2" xfId="35285"/>
    <cellStyle name="Output 3 7 26 2 3" xfId="46324"/>
    <cellStyle name="Output 3 7 26 2 4" xfId="23371"/>
    <cellStyle name="Output 3 7 26 3" xfId="29723"/>
    <cellStyle name="Output 3 7 26 4" xfId="40731"/>
    <cellStyle name="Output 3 7 26 5" xfId="17778"/>
    <cellStyle name="Output 3 7 27" xfId="6072"/>
    <cellStyle name="Output 3 7 27 2" xfId="11639"/>
    <cellStyle name="Output 3 7 27 2 2" xfId="35466"/>
    <cellStyle name="Output 3 7 27 2 3" xfId="46505"/>
    <cellStyle name="Output 3 7 27 2 4" xfId="23552"/>
    <cellStyle name="Output 3 7 27 3" xfId="29924"/>
    <cellStyle name="Output 3 7 27 4" xfId="40939"/>
    <cellStyle name="Output 3 7 27 5" xfId="17986"/>
    <cellStyle name="Output 3 7 28" xfId="6292"/>
    <cellStyle name="Output 3 7 28 2" xfId="11831"/>
    <cellStyle name="Output 3 7 28 2 2" xfId="35658"/>
    <cellStyle name="Output 3 7 28 2 3" xfId="46697"/>
    <cellStyle name="Output 3 7 28 2 4" xfId="23744"/>
    <cellStyle name="Output 3 7 28 3" xfId="30137"/>
    <cellStyle name="Output 3 7 28 4" xfId="41159"/>
    <cellStyle name="Output 3 7 28 5" xfId="18206"/>
    <cellStyle name="Output 3 7 29" xfId="6527"/>
    <cellStyle name="Output 3 7 29 2" xfId="12033"/>
    <cellStyle name="Output 3 7 29 2 2" xfId="35860"/>
    <cellStyle name="Output 3 7 29 2 3" xfId="46899"/>
    <cellStyle name="Output 3 7 29 2 4" xfId="23946"/>
    <cellStyle name="Output 3 7 29 3" xfId="30363"/>
    <cellStyle name="Output 3 7 29 4" xfId="41394"/>
    <cellStyle name="Output 3 7 29 5" xfId="18441"/>
    <cellStyle name="Output 3 7 3" xfId="575"/>
    <cellStyle name="Output 3 7 3 10" xfId="2969"/>
    <cellStyle name="Output 3 7 3 10 2" xfId="8963"/>
    <cellStyle name="Output 3 7 3 10 2 2" xfId="32790"/>
    <cellStyle name="Output 3 7 3 10 2 3" xfId="43829"/>
    <cellStyle name="Output 3 7 3 10 2 4" xfId="20876"/>
    <cellStyle name="Output 3 7 3 10 3" xfId="26894"/>
    <cellStyle name="Output 3 7 3 10 4" xfId="37836"/>
    <cellStyle name="Output 3 7 3 10 5" xfId="14883"/>
    <cellStyle name="Output 3 7 3 11" xfId="3237"/>
    <cellStyle name="Output 3 7 3 11 2" xfId="9192"/>
    <cellStyle name="Output 3 7 3 11 2 2" xfId="33019"/>
    <cellStyle name="Output 3 7 3 11 2 3" xfId="44058"/>
    <cellStyle name="Output 3 7 3 11 2 4" xfId="21105"/>
    <cellStyle name="Output 3 7 3 11 3" xfId="27159"/>
    <cellStyle name="Output 3 7 3 11 4" xfId="38104"/>
    <cellStyle name="Output 3 7 3 11 5" xfId="15151"/>
    <cellStyle name="Output 3 7 3 12" xfId="3481"/>
    <cellStyle name="Output 3 7 3 12 2" xfId="9404"/>
    <cellStyle name="Output 3 7 3 12 2 2" xfId="33231"/>
    <cellStyle name="Output 3 7 3 12 2 3" xfId="44270"/>
    <cellStyle name="Output 3 7 3 12 2 4" xfId="21317"/>
    <cellStyle name="Output 3 7 3 12 3" xfId="27398"/>
    <cellStyle name="Output 3 7 3 12 4" xfId="38348"/>
    <cellStyle name="Output 3 7 3 12 5" xfId="15395"/>
    <cellStyle name="Output 3 7 3 13" xfId="3726"/>
    <cellStyle name="Output 3 7 3 13 2" xfId="9617"/>
    <cellStyle name="Output 3 7 3 13 2 2" xfId="33444"/>
    <cellStyle name="Output 3 7 3 13 2 3" xfId="44483"/>
    <cellStyle name="Output 3 7 3 13 2 4" xfId="21530"/>
    <cellStyle name="Output 3 7 3 13 3" xfId="27639"/>
    <cellStyle name="Output 3 7 3 13 4" xfId="38593"/>
    <cellStyle name="Output 3 7 3 13 5" xfId="15640"/>
    <cellStyle name="Output 3 7 3 14" xfId="3974"/>
    <cellStyle name="Output 3 7 3 14 2" xfId="9831"/>
    <cellStyle name="Output 3 7 3 14 2 2" xfId="33658"/>
    <cellStyle name="Output 3 7 3 14 2 3" xfId="44697"/>
    <cellStyle name="Output 3 7 3 14 2 4" xfId="21744"/>
    <cellStyle name="Output 3 7 3 14 3" xfId="27882"/>
    <cellStyle name="Output 3 7 3 14 4" xfId="38841"/>
    <cellStyle name="Output 3 7 3 14 5" xfId="15888"/>
    <cellStyle name="Output 3 7 3 15" xfId="4218"/>
    <cellStyle name="Output 3 7 3 15 2" xfId="10042"/>
    <cellStyle name="Output 3 7 3 15 2 2" xfId="33869"/>
    <cellStyle name="Output 3 7 3 15 2 3" xfId="44908"/>
    <cellStyle name="Output 3 7 3 15 2 4" xfId="21955"/>
    <cellStyle name="Output 3 7 3 15 3" xfId="28121"/>
    <cellStyle name="Output 3 7 3 15 4" xfId="39085"/>
    <cellStyle name="Output 3 7 3 15 5" xfId="16132"/>
    <cellStyle name="Output 3 7 3 16" xfId="4460"/>
    <cellStyle name="Output 3 7 3 16 2" xfId="10252"/>
    <cellStyle name="Output 3 7 3 16 2 2" xfId="34079"/>
    <cellStyle name="Output 3 7 3 16 2 3" xfId="45118"/>
    <cellStyle name="Output 3 7 3 16 2 4" xfId="22165"/>
    <cellStyle name="Output 3 7 3 16 3" xfId="28358"/>
    <cellStyle name="Output 3 7 3 16 4" xfId="39327"/>
    <cellStyle name="Output 3 7 3 16 5" xfId="16374"/>
    <cellStyle name="Output 3 7 3 17" xfId="4681"/>
    <cellStyle name="Output 3 7 3 17 2" xfId="10439"/>
    <cellStyle name="Output 3 7 3 17 2 2" xfId="34266"/>
    <cellStyle name="Output 3 7 3 17 2 3" xfId="45305"/>
    <cellStyle name="Output 3 7 3 17 2 4" xfId="22352"/>
    <cellStyle name="Output 3 7 3 17 3" xfId="28573"/>
    <cellStyle name="Output 3 7 3 17 4" xfId="39548"/>
    <cellStyle name="Output 3 7 3 17 5" xfId="16595"/>
    <cellStyle name="Output 3 7 3 18" xfId="4891"/>
    <cellStyle name="Output 3 7 3 18 2" xfId="10622"/>
    <cellStyle name="Output 3 7 3 18 2 2" xfId="34449"/>
    <cellStyle name="Output 3 7 3 18 2 3" xfId="45488"/>
    <cellStyle name="Output 3 7 3 18 2 4" xfId="22535"/>
    <cellStyle name="Output 3 7 3 18 3" xfId="28777"/>
    <cellStyle name="Output 3 7 3 18 4" xfId="39758"/>
    <cellStyle name="Output 3 7 3 18 5" xfId="16805"/>
    <cellStyle name="Output 3 7 3 19" xfId="5126"/>
    <cellStyle name="Output 3 7 3 19 2" xfId="10827"/>
    <cellStyle name="Output 3 7 3 19 2 2" xfId="34654"/>
    <cellStyle name="Output 3 7 3 19 2 3" xfId="45693"/>
    <cellStyle name="Output 3 7 3 19 2 4" xfId="22740"/>
    <cellStyle name="Output 3 7 3 19 3" xfId="29007"/>
    <cellStyle name="Output 3 7 3 19 4" xfId="39993"/>
    <cellStyle name="Output 3 7 3 19 5" xfId="17040"/>
    <cellStyle name="Output 3 7 3 2" xfId="1219"/>
    <cellStyle name="Output 3 7 3 2 2" xfId="7454"/>
    <cellStyle name="Output 3 7 3 2 2 2" xfId="31281"/>
    <cellStyle name="Output 3 7 3 2 2 3" xfId="42320"/>
    <cellStyle name="Output 3 7 3 2 2 4" xfId="19367"/>
    <cellStyle name="Output 3 7 3 2 3" xfId="25196"/>
    <cellStyle name="Output 3 7 3 2 4" xfId="24324"/>
    <cellStyle name="Output 3 7 3 2 5" xfId="13133"/>
    <cellStyle name="Output 3 7 3 20" xfId="5347"/>
    <cellStyle name="Output 3 7 3 20 2" xfId="11014"/>
    <cellStyle name="Output 3 7 3 20 2 2" xfId="34841"/>
    <cellStyle name="Output 3 7 3 20 2 3" xfId="45880"/>
    <cellStyle name="Output 3 7 3 20 2 4" xfId="22927"/>
    <cellStyle name="Output 3 7 3 20 3" xfId="29220"/>
    <cellStyle name="Output 3 7 3 20 4" xfId="40214"/>
    <cellStyle name="Output 3 7 3 20 5" xfId="17261"/>
    <cellStyle name="Output 3 7 3 21" xfId="5580"/>
    <cellStyle name="Output 3 7 3 21 2" xfId="11217"/>
    <cellStyle name="Output 3 7 3 21 2 2" xfId="35044"/>
    <cellStyle name="Output 3 7 3 21 2 3" xfId="46083"/>
    <cellStyle name="Output 3 7 3 21 2 4" xfId="23130"/>
    <cellStyle name="Output 3 7 3 21 3" xfId="29447"/>
    <cellStyle name="Output 3 7 3 21 4" xfId="40447"/>
    <cellStyle name="Output 3 7 3 21 5" xfId="17494"/>
    <cellStyle name="Output 3 7 3 22" xfId="5813"/>
    <cellStyle name="Output 3 7 3 22 2" xfId="11418"/>
    <cellStyle name="Output 3 7 3 22 2 2" xfId="35245"/>
    <cellStyle name="Output 3 7 3 22 2 3" xfId="46284"/>
    <cellStyle name="Output 3 7 3 22 2 4" xfId="23331"/>
    <cellStyle name="Output 3 7 3 22 3" xfId="29673"/>
    <cellStyle name="Output 3 7 3 22 4" xfId="40680"/>
    <cellStyle name="Output 3 7 3 22 5" xfId="17727"/>
    <cellStyle name="Output 3 7 3 23" xfId="6030"/>
    <cellStyle name="Output 3 7 3 23 2" xfId="11602"/>
    <cellStyle name="Output 3 7 3 23 2 2" xfId="35429"/>
    <cellStyle name="Output 3 7 3 23 2 3" xfId="46468"/>
    <cellStyle name="Output 3 7 3 23 2 4" xfId="23515"/>
    <cellStyle name="Output 3 7 3 23 3" xfId="29883"/>
    <cellStyle name="Output 3 7 3 23 4" xfId="40897"/>
    <cellStyle name="Output 3 7 3 23 5" xfId="17944"/>
    <cellStyle name="Output 3 7 3 24" xfId="6238"/>
    <cellStyle name="Output 3 7 3 24 2" xfId="11783"/>
    <cellStyle name="Output 3 7 3 24 2 2" xfId="35610"/>
    <cellStyle name="Output 3 7 3 24 2 3" xfId="46649"/>
    <cellStyle name="Output 3 7 3 24 2 4" xfId="23696"/>
    <cellStyle name="Output 3 7 3 24 3" xfId="30084"/>
    <cellStyle name="Output 3 7 3 24 4" xfId="41105"/>
    <cellStyle name="Output 3 7 3 24 5" xfId="18152"/>
    <cellStyle name="Output 3 7 3 25" xfId="6458"/>
    <cellStyle name="Output 3 7 3 25 2" xfId="11975"/>
    <cellStyle name="Output 3 7 3 25 2 2" xfId="35802"/>
    <cellStyle name="Output 3 7 3 25 2 3" xfId="46841"/>
    <cellStyle name="Output 3 7 3 25 2 4" xfId="23888"/>
    <cellStyle name="Output 3 7 3 25 3" xfId="30297"/>
    <cellStyle name="Output 3 7 3 25 4" xfId="41325"/>
    <cellStyle name="Output 3 7 3 25 5" xfId="18372"/>
    <cellStyle name="Output 3 7 3 26" xfId="6684"/>
    <cellStyle name="Output 3 7 3 26 2" xfId="12168"/>
    <cellStyle name="Output 3 7 3 26 2 2" xfId="35995"/>
    <cellStyle name="Output 3 7 3 26 2 3" xfId="47034"/>
    <cellStyle name="Output 3 7 3 26 2 4" xfId="24081"/>
    <cellStyle name="Output 3 7 3 26 3" xfId="30514"/>
    <cellStyle name="Output 3 7 3 26 4" xfId="41551"/>
    <cellStyle name="Output 3 7 3 26 5" xfId="18598"/>
    <cellStyle name="Output 3 7 3 27" xfId="796"/>
    <cellStyle name="Output 3 7 3 27 2" xfId="7103"/>
    <cellStyle name="Output 3 7 3 27 2 2" xfId="30930"/>
    <cellStyle name="Output 3 7 3 27 2 3" xfId="41969"/>
    <cellStyle name="Output 3 7 3 27 2 4" xfId="19016"/>
    <cellStyle name="Output 3 7 3 27 3" xfId="24787"/>
    <cellStyle name="Output 3 7 3 27 4" xfId="25679"/>
    <cellStyle name="Output 3 7 3 27 5" xfId="12710"/>
    <cellStyle name="Output 3 7 3 28" xfId="6886"/>
    <cellStyle name="Output 3 7 3 28 2" xfId="30713"/>
    <cellStyle name="Output 3 7 3 28 3" xfId="41752"/>
    <cellStyle name="Output 3 7 3 28 4" xfId="18799"/>
    <cellStyle name="Output 3 7 3 29" xfId="24567"/>
    <cellStyle name="Output 3 7 3 3" xfId="1432"/>
    <cellStyle name="Output 3 7 3 3 2" xfId="7639"/>
    <cellStyle name="Output 3 7 3 3 2 2" xfId="31466"/>
    <cellStyle name="Output 3 7 3 3 2 3" xfId="42505"/>
    <cellStyle name="Output 3 7 3 3 2 4" xfId="19552"/>
    <cellStyle name="Output 3 7 3 3 3" xfId="25402"/>
    <cellStyle name="Output 3 7 3 3 4" xfId="36299"/>
    <cellStyle name="Output 3 7 3 3 5" xfId="13346"/>
    <cellStyle name="Output 3 7 3 30" xfId="25621"/>
    <cellStyle name="Output 3 7 3 31" xfId="12489"/>
    <cellStyle name="Output 3 7 3 4" xfId="1664"/>
    <cellStyle name="Output 3 7 3 4 2" xfId="7837"/>
    <cellStyle name="Output 3 7 3 4 2 2" xfId="31664"/>
    <cellStyle name="Output 3 7 3 4 2 3" xfId="42703"/>
    <cellStyle name="Output 3 7 3 4 2 4" xfId="19750"/>
    <cellStyle name="Output 3 7 3 4 3" xfId="25626"/>
    <cellStyle name="Output 3 7 3 4 4" xfId="36531"/>
    <cellStyle name="Output 3 7 3 4 5" xfId="13578"/>
    <cellStyle name="Output 3 7 3 5" xfId="1875"/>
    <cellStyle name="Output 3 7 3 5 2" xfId="8021"/>
    <cellStyle name="Output 3 7 3 5 2 2" xfId="31848"/>
    <cellStyle name="Output 3 7 3 5 2 3" xfId="42887"/>
    <cellStyle name="Output 3 7 3 5 2 4" xfId="19934"/>
    <cellStyle name="Output 3 7 3 5 3" xfId="25830"/>
    <cellStyle name="Output 3 7 3 5 4" xfId="36742"/>
    <cellStyle name="Output 3 7 3 5 5" xfId="13789"/>
    <cellStyle name="Output 3 7 3 6" xfId="2106"/>
    <cellStyle name="Output 3 7 3 6 2" xfId="8222"/>
    <cellStyle name="Output 3 7 3 6 2 2" xfId="32049"/>
    <cellStyle name="Output 3 7 3 6 2 3" xfId="43088"/>
    <cellStyle name="Output 3 7 3 6 2 4" xfId="20135"/>
    <cellStyle name="Output 3 7 3 6 3" xfId="26055"/>
    <cellStyle name="Output 3 7 3 6 4" xfId="36973"/>
    <cellStyle name="Output 3 7 3 6 5" xfId="14020"/>
    <cellStyle name="Output 3 7 3 7" xfId="2331"/>
    <cellStyle name="Output 3 7 3 7 2" xfId="8413"/>
    <cellStyle name="Output 3 7 3 7 2 2" xfId="32240"/>
    <cellStyle name="Output 3 7 3 7 2 3" xfId="43279"/>
    <cellStyle name="Output 3 7 3 7 2 4" xfId="20326"/>
    <cellStyle name="Output 3 7 3 7 3" xfId="26272"/>
    <cellStyle name="Output 3 7 3 7 4" xfId="37198"/>
    <cellStyle name="Output 3 7 3 7 5" xfId="14245"/>
    <cellStyle name="Output 3 7 3 8" xfId="2545"/>
    <cellStyle name="Output 3 7 3 8 2" xfId="8599"/>
    <cellStyle name="Output 3 7 3 8 2 2" xfId="32426"/>
    <cellStyle name="Output 3 7 3 8 2 3" xfId="43465"/>
    <cellStyle name="Output 3 7 3 8 2 4" xfId="20512"/>
    <cellStyle name="Output 3 7 3 8 3" xfId="26481"/>
    <cellStyle name="Output 3 7 3 8 4" xfId="37412"/>
    <cellStyle name="Output 3 7 3 8 5" xfId="14459"/>
    <cellStyle name="Output 3 7 3 9" xfId="2763"/>
    <cellStyle name="Output 3 7 3 9 2" xfId="8783"/>
    <cellStyle name="Output 3 7 3 9 2 2" xfId="32610"/>
    <cellStyle name="Output 3 7 3 9 2 3" xfId="43649"/>
    <cellStyle name="Output 3 7 3 9 2 4" xfId="20696"/>
    <cellStyle name="Output 3 7 3 9 3" xfId="26693"/>
    <cellStyle name="Output 3 7 3 9 4" xfId="37630"/>
    <cellStyle name="Output 3 7 3 9 5" xfId="14677"/>
    <cellStyle name="Output 3 7 30" xfId="6728"/>
    <cellStyle name="Output 3 7 30 2" xfId="12204"/>
    <cellStyle name="Output 3 7 30 2 2" xfId="36031"/>
    <cellStyle name="Output 3 7 30 2 3" xfId="47070"/>
    <cellStyle name="Output 3 7 30 2 4" xfId="24117"/>
    <cellStyle name="Output 3 7 30 3" xfId="30557"/>
    <cellStyle name="Output 3 7 30 4" xfId="41595"/>
    <cellStyle name="Output 3 7 30 5" xfId="18642"/>
    <cellStyle name="Output 3 7 31" xfId="6773"/>
    <cellStyle name="Output 3 7 31 2" xfId="12244"/>
    <cellStyle name="Output 3 7 31 2 2" xfId="36071"/>
    <cellStyle name="Output 3 7 31 2 3" xfId="47110"/>
    <cellStyle name="Output 3 7 31 2 4" xfId="24157"/>
    <cellStyle name="Output 3 7 31 3" xfId="30601"/>
    <cellStyle name="Output 3 7 31 4" xfId="41640"/>
    <cellStyle name="Output 3 7 31 5" xfId="18687"/>
    <cellStyle name="Output 3 7 32" xfId="652"/>
    <cellStyle name="Output 3 7 32 2" xfId="6959"/>
    <cellStyle name="Output 3 7 32 2 2" xfId="30786"/>
    <cellStyle name="Output 3 7 32 2 3" xfId="41825"/>
    <cellStyle name="Output 3 7 32 2 4" xfId="18872"/>
    <cellStyle name="Output 3 7 32 3" xfId="24643"/>
    <cellStyle name="Output 3 7 32 4" xfId="29707"/>
    <cellStyle name="Output 3 7 32 5" xfId="12566"/>
    <cellStyle name="Output 3 7 33" xfId="24405"/>
    <cellStyle name="Output 3 7 34" xfId="24966"/>
    <cellStyle name="Output 3 7 35" xfId="12323"/>
    <cellStyle name="Output 3 7 4" xfId="450"/>
    <cellStyle name="Output 3 7 4 10" xfId="3112"/>
    <cellStyle name="Output 3 7 4 10 2" xfId="9085"/>
    <cellStyle name="Output 3 7 4 10 2 2" xfId="32912"/>
    <cellStyle name="Output 3 7 4 10 2 3" xfId="43951"/>
    <cellStyle name="Output 3 7 4 10 2 4" xfId="20998"/>
    <cellStyle name="Output 3 7 4 10 3" xfId="27036"/>
    <cellStyle name="Output 3 7 4 10 4" xfId="37979"/>
    <cellStyle name="Output 3 7 4 10 5" xfId="15026"/>
    <cellStyle name="Output 3 7 4 11" xfId="3356"/>
    <cellStyle name="Output 3 7 4 11 2" xfId="9297"/>
    <cellStyle name="Output 3 7 4 11 2 2" xfId="33124"/>
    <cellStyle name="Output 3 7 4 11 2 3" xfId="44163"/>
    <cellStyle name="Output 3 7 4 11 2 4" xfId="21210"/>
    <cellStyle name="Output 3 7 4 11 3" xfId="27277"/>
    <cellStyle name="Output 3 7 4 11 4" xfId="38223"/>
    <cellStyle name="Output 3 7 4 11 5" xfId="15270"/>
    <cellStyle name="Output 3 7 4 12" xfId="3601"/>
    <cellStyle name="Output 3 7 4 12 2" xfId="9510"/>
    <cellStyle name="Output 3 7 4 12 2 2" xfId="33337"/>
    <cellStyle name="Output 3 7 4 12 2 3" xfId="44376"/>
    <cellStyle name="Output 3 7 4 12 2 4" xfId="21423"/>
    <cellStyle name="Output 3 7 4 12 3" xfId="27517"/>
    <cellStyle name="Output 3 7 4 12 4" xfId="38468"/>
    <cellStyle name="Output 3 7 4 12 5" xfId="15515"/>
    <cellStyle name="Output 3 7 4 13" xfId="3849"/>
    <cellStyle name="Output 3 7 4 13 2" xfId="9724"/>
    <cellStyle name="Output 3 7 4 13 2 2" xfId="33551"/>
    <cellStyle name="Output 3 7 4 13 2 3" xfId="44590"/>
    <cellStyle name="Output 3 7 4 13 2 4" xfId="21637"/>
    <cellStyle name="Output 3 7 4 13 3" xfId="27761"/>
    <cellStyle name="Output 3 7 4 13 4" xfId="38716"/>
    <cellStyle name="Output 3 7 4 13 5" xfId="15763"/>
    <cellStyle name="Output 3 7 4 14" xfId="4093"/>
    <cellStyle name="Output 3 7 4 14 2" xfId="9935"/>
    <cellStyle name="Output 3 7 4 14 2 2" xfId="33762"/>
    <cellStyle name="Output 3 7 4 14 2 3" xfId="44801"/>
    <cellStyle name="Output 3 7 4 14 2 4" xfId="21848"/>
    <cellStyle name="Output 3 7 4 14 3" xfId="28000"/>
    <cellStyle name="Output 3 7 4 14 4" xfId="38960"/>
    <cellStyle name="Output 3 7 4 14 5" xfId="16007"/>
    <cellStyle name="Output 3 7 4 15" xfId="4335"/>
    <cellStyle name="Output 3 7 4 15 2" xfId="10145"/>
    <cellStyle name="Output 3 7 4 15 2 2" xfId="33972"/>
    <cellStyle name="Output 3 7 4 15 2 3" xfId="45011"/>
    <cellStyle name="Output 3 7 4 15 2 4" xfId="22058"/>
    <cellStyle name="Output 3 7 4 15 3" xfId="28237"/>
    <cellStyle name="Output 3 7 4 15 4" xfId="39202"/>
    <cellStyle name="Output 3 7 4 15 5" xfId="16249"/>
    <cellStyle name="Output 3 7 4 16" xfId="4556"/>
    <cellStyle name="Output 3 7 4 16 2" xfId="10332"/>
    <cellStyle name="Output 3 7 4 16 2 2" xfId="34159"/>
    <cellStyle name="Output 3 7 4 16 2 3" xfId="45198"/>
    <cellStyle name="Output 3 7 4 16 2 4" xfId="22245"/>
    <cellStyle name="Output 3 7 4 16 3" xfId="28452"/>
    <cellStyle name="Output 3 7 4 16 4" xfId="39423"/>
    <cellStyle name="Output 3 7 4 16 5" xfId="16470"/>
    <cellStyle name="Output 3 7 4 17" xfId="4766"/>
    <cellStyle name="Output 3 7 4 17 2" xfId="10515"/>
    <cellStyle name="Output 3 7 4 17 2 2" xfId="34342"/>
    <cellStyle name="Output 3 7 4 17 2 3" xfId="45381"/>
    <cellStyle name="Output 3 7 4 17 2 4" xfId="22428"/>
    <cellStyle name="Output 3 7 4 17 3" xfId="28656"/>
    <cellStyle name="Output 3 7 4 17 4" xfId="39633"/>
    <cellStyle name="Output 3 7 4 17 5" xfId="16680"/>
    <cellStyle name="Output 3 7 4 18" xfId="5001"/>
    <cellStyle name="Output 3 7 4 18 2" xfId="10720"/>
    <cellStyle name="Output 3 7 4 18 2 2" xfId="34547"/>
    <cellStyle name="Output 3 7 4 18 2 3" xfId="45586"/>
    <cellStyle name="Output 3 7 4 18 2 4" xfId="22633"/>
    <cellStyle name="Output 3 7 4 18 3" xfId="28885"/>
    <cellStyle name="Output 3 7 4 18 4" xfId="39868"/>
    <cellStyle name="Output 3 7 4 18 5" xfId="16915"/>
    <cellStyle name="Output 3 7 4 19" xfId="5222"/>
    <cellStyle name="Output 3 7 4 19 2" xfId="10907"/>
    <cellStyle name="Output 3 7 4 19 2 2" xfId="34734"/>
    <cellStyle name="Output 3 7 4 19 2 3" xfId="45773"/>
    <cellStyle name="Output 3 7 4 19 2 4" xfId="22820"/>
    <cellStyle name="Output 3 7 4 19 3" xfId="29099"/>
    <cellStyle name="Output 3 7 4 19 4" xfId="40089"/>
    <cellStyle name="Output 3 7 4 19 5" xfId="17136"/>
    <cellStyle name="Output 3 7 4 2" xfId="1094"/>
    <cellStyle name="Output 3 7 4 2 2" xfId="7347"/>
    <cellStyle name="Output 3 7 4 2 2 2" xfId="31174"/>
    <cellStyle name="Output 3 7 4 2 2 3" xfId="42213"/>
    <cellStyle name="Output 3 7 4 2 2 4" xfId="19260"/>
    <cellStyle name="Output 3 7 4 2 3" xfId="25075"/>
    <cellStyle name="Output 3 7 4 2 4" xfId="24206"/>
    <cellStyle name="Output 3 7 4 2 5" xfId="13008"/>
    <cellStyle name="Output 3 7 4 20" xfId="5455"/>
    <cellStyle name="Output 3 7 4 20 2" xfId="11110"/>
    <cellStyle name="Output 3 7 4 20 2 2" xfId="34937"/>
    <cellStyle name="Output 3 7 4 20 2 3" xfId="45976"/>
    <cellStyle name="Output 3 7 4 20 2 4" xfId="23023"/>
    <cellStyle name="Output 3 7 4 20 3" xfId="29326"/>
    <cellStyle name="Output 3 7 4 20 4" xfId="40322"/>
    <cellStyle name="Output 3 7 4 20 5" xfId="17369"/>
    <cellStyle name="Output 3 7 4 21" xfId="5688"/>
    <cellStyle name="Output 3 7 4 21 2" xfId="11311"/>
    <cellStyle name="Output 3 7 4 21 2 2" xfId="35138"/>
    <cellStyle name="Output 3 7 4 21 2 3" xfId="46177"/>
    <cellStyle name="Output 3 7 4 21 2 4" xfId="23224"/>
    <cellStyle name="Output 3 7 4 21 3" xfId="29552"/>
    <cellStyle name="Output 3 7 4 21 4" xfId="40555"/>
    <cellStyle name="Output 3 7 4 21 5" xfId="17602"/>
    <cellStyle name="Output 3 7 4 22" xfId="5905"/>
    <cellStyle name="Output 3 7 4 22 2" xfId="11495"/>
    <cellStyle name="Output 3 7 4 22 2 2" xfId="35322"/>
    <cellStyle name="Output 3 7 4 22 2 3" xfId="46361"/>
    <cellStyle name="Output 3 7 4 22 2 4" xfId="23408"/>
    <cellStyle name="Output 3 7 4 22 3" xfId="29763"/>
    <cellStyle name="Output 3 7 4 22 4" xfId="40772"/>
    <cellStyle name="Output 3 7 4 22 5" xfId="17819"/>
    <cellStyle name="Output 3 7 4 23" xfId="6113"/>
    <cellStyle name="Output 3 7 4 23 2" xfId="11676"/>
    <cellStyle name="Output 3 7 4 23 2 2" xfId="35503"/>
    <cellStyle name="Output 3 7 4 23 2 3" xfId="46542"/>
    <cellStyle name="Output 3 7 4 23 2 4" xfId="23589"/>
    <cellStyle name="Output 3 7 4 23 3" xfId="29964"/>
    <cellStyle name="Output 3 7 4 23 4" xfId="40980"/>
    <cellStyle name="Output 3 7 4 23 5" xfId="18027"/>
    <cellStyle name="Output 3 7 4 24" xfId="6333"/>
    <cellStyle name="Output 3 7 4 24 2" xfId="11868"/>
    <cellStyle name="Output 3 7 4 24 2 2" xfId="35695"/>
    <cellStyle name="Output 3 7 4 24 2 3" xfId="46734"/>
    <cellStyle name="Output 3 7 4 24 2 4" xfId="23781"/>
    <cellStyle name="Output 3 7 4 24 3" xfId="30177"/>
    <cellStyle name="Output 3 7 4 24 4" xfId="41200"/>
    <cellStyle name="Output 3 7 4 24 5" xfId="18247"/>
    <cellStyle name="Output 3 7 4 25" xfId="6567"/>
    <cellStyle name="Output 3 7 4 25 2" xfId="12069"/>
    <cellStyle name="Output 3 7 4 25 2 2" xfId="35896"/>
    <cellStyle name="Output 3 7 4 25 2 3" xfId="46935"/>
    <cellStyle name="Output 3 7 4 25 2 4" xfId="23982"/>
    <cellStyle name="Output 3 7 4 25 3" xfId="30402"/>
    <cellStyle name="Output 3 7 4 25 4" xfId="41434"/>
    <cellStyle name="Output 3 7 4 25 5" xfId="18481"/>
    <cellStyle name="Output 3 7 4 26" xfId="689"/>
    <cellStyle name="Output 3 7 4 26 2" xfId="6996"/>
    <cellStyle name="Output 3 7 4 26 2 2" xfId="30823"/>
    <cellStyle name="Output 3 7 4 26 2 3" xfId="41862"/>
    <cellStyle name="Output 3 7 4 26 2 4" xfId="18909"/>
    <cellStyle name="Output 3 7 4 26 3" xfId="24680"/>
    <cellStyle name="Output 3 7 4 26 4" xfId="29437"/>
    <cellStyle name="Output 3 7 4 26 5" xfId="12603"/>
    <cellStyle name="Output 3 7 4 27" xfId="24446"/>
    <cellStyle name="Output 3 7 4 28" xfId="26222"/>
    <cellStyle name="Output 3 7 4 29" xfId="12364"/>
    <cellStyle name="Output 3 7 4 3" xfId="1307"/>
    <cellStyle name="Output 3 7 4 3 2" xfId="7532"/>
    <cellStyle name="Output 3 7 4 3 2 2" xfId="31359"/>
    <cellStyle name="Output 3 7 4 3 2 3" xfId="42398"/>
    <cellStyle name="Output 3 7 4 3 2 4" xfId="19445"/>
    <cellStyle name="Output 3 7 4 3 3" xfId="25282"/>
    <cellStyle name="Output 3 7 4 3 4" xfId="36174"/>
    <cellStyle name="Output 3 7 4 3 5" xfId="13221"/>
    <cellStyle name="Output 3 7 4 4" xfId="1539"/>
    <cellStyle name="Output 3 7 4 4 2" xfId="7730"/>
    <cellStyle name="Output 3 7 4 4 2 2" xfId="31557"/>
    <cellStyle name="Output 3 7 4 4 2 3" xfId="42596"/>
    <cellStyle name="Output 3 7 4 4 2 4" xfId="19643"/>
    <cellStyle name="Output 3 7 4 4 3" xfId="25506"/>
    <cellStyle name="Output 3 7 4 4 4" xfId="36406"/>
    <cellStyle name="Output 3 7 4 4 5" xfId="13453"/>
    <cellStyle name="Output 3 7 4 5" xfId="1750"/>
    <cellStyle name="Output 3 7 4 5 2" xfId="7914"/>
    <cellStyle name="Output 3 7 4 5 2 2" xfId="31741"/>
    <cellStyle name="Output 3 7 4 5 2 3" xfId="42780"/>
    <cellStyle name="Output 3 7 4 5 2 4" xfId="19827"/>
    <cellStyle name="Output 3 7 4 5 3" xfId="25710"/>
    <cellStyle name="Output 3 7 4 5 4" xfId="36617"/>
    <cellStyle name="Output 3 7 4 5 5" xfId="13664"/>
    <cellStyle name="Output 3 7 4 6" xfId="1981"/>
    <cellStyle name="Output 3 7 4 6 2" xfId="8115"/>
    <cellStyle name="Output 3 7 4 6 2 2" xfId="31942"/>
    <cellStyle name="Output 3 7 4 6 2 3" xfId="42981"/>
    <cellStyle name="Output 3 7 4 6 2 4" xfId="20028"/>
    <cellStyle name="Output 3 7 4 6 3" xfId="25934"/>
    <cellStyle name="Output 3 7 4 6 4" xfId="36848"/>
    <cellStyle name="Output 3 7 4 6 5" xfId="13895"/>
    <cellStyle name="Output 3 7 4 7" xfId="2206"/>
    <cellStyle name="Output 3 7 4 7 2" xfId="8306"/>
    <cellStyle name="Output 3 7 4 7 2 2" xfId="32133"/>
    <cellStyle name="Output 3 7 4 7 2 3" xfId="43172"/>
    <cellStyle name="Output 3 7 4 7 2 4" xfId="20219"/>
    <cellStyle name="Output 3 7 4 7 3" xfId="26152"/>
    <cellStyle name="Output 3 7 4 7 4" xfId="37073"/>
    <cellStyle name="Output 3 7 4 7 5" xfId="14120"/>
    <cellStyle name="Output 3 7 4 8" xfId="2420"/>
    <cellStyle name="Output 3 7 4 8 2" xfId="8492"/>
    <cellStyle name="Output 3 7 4 8 2 2" xfId="32319"/>
    <cellStyle name="Output 3 7 4 8 2 3" xfId="43358"/>
    <cellStyle name="Output 3 7 4 8 2 4" xfId="20405"/>
    <cellStyle name="Output 3 7 4 8 3" xfId="26360"/>
    <cellStyle name="Output 3 7 4 8 4" xfId="37287"/>
    <cellStyle name="Output 3 7 4 8 5" xfId="14334"/>
    <cellStyle name="Output 3 7 4 9" xfId="2844"/>
    <cellStyle name="Output 3 7 4 9 2" xfId="8856"/>
    <cellStyle name="Output 3 7 4 9 2 2" xfId="32683"/>
    <cellStyle name="Output 3 7 4 9 2 3" xfId="43722"/>
    <cellStyle name="Output 3 7 4 9 2 4" xfId="20769"/>
    <cellStyle name="Output 3 7 4 9 3" xfId="26773"/>
    <cellStyle name="Output 3 7 4 9 4" xfId="37711"/>
    <cellStyle name="Output 3 7 4 9 5" xfId="14758"/>
    <cellStyle name="Output 3 7 5" xfId="1053"/>
    <cellStyle name="Output 3 7 5 2" xfId="7310"/>
    <cellStyle name="Output 3 7 5 2 2" xfId="31137"/>
    <cellStyle name="Output 3 7 5 2 3" xfId="42176"/>
    <cellStyle name="Output 3 7 5 2 4" xfId="19223"/>
    <cellStyle name="Output 3 7 5 3" xfId="25035"/>
    <cellStyle name="Output 3 7 5 4" xfId="26100"/>
    <cellStyle name="Output 3 7 5 5" xfId="12967"/>
    <cellStyle name="Output 3 7 6" xfId="1266"/>
    <cellStyle name="Output 3 7 6 2" xfId="7495"/>
    <cellStyle name="Output 3 7 6 2 2" xfId="31322"/>
    <cellStyle name="Output 3 7 6 2 3" xfId="42361"/>
    <cellStyle name="Output 3 7 6 2 4" xfId="19408"/>
    <cellStyle name="Output 3 7 6 3" xfId="25242"/>
    <cellStyle name="Output 3 7 6 4" xfId="36133"/>
    <cellStyle name="Output 3 7 6 5" xfId="13180"/>
    <cellStyle name="Output 3 7 7" xfId="1498"/>
    <cellStyle name="Output 3 7 7 2" xfId="7693"/>
    <cellStyle name="Output 3 7 7 2 2" xfId="31520"/>
    <cellStyle name="Output 3 7 7 2 3" xfId="42559"/>
    <cellStyle name="Output 3 7 7 2 4" xfId="19606"/>
    <cellStyle name="Output 3 7 7 3" xfId="25466"/>
    <cellStyle name="Output 3 7 7 4" xfId="36365"/>
    <cellStyle name="Output 3 7 7 5" xfId="13412"/>
    <cellStyle name="Output 3 7 8" xfId="1709"/>
    <cellStyle name="Output 3 7 8 2" xfId="7877"/>
    <cellStyle name="Output 3 7 8 2 2" xfId="31704"/>
    <cellStyle name="Output 3 7 8 2 3" xfId="42743"/>
    <cellStyle name="Output 3 7 8 2 4" xfId="19790"/>
    <cellStyle name="Output 3 7 8 3" xfId="25670"/>
    <cellStyle name="Output 3 7 8 4" xfId="36576"/>
    <cellStyle name="Output 3 7 8 5" xfId="13623"/>
    <cellStyle name="Output 3 7 9" xfId="1940"/>
    <cellStyle name="Output 3 7 9 2" xfId="8078"/>
    <cellStyle name="Output 3 7 9 2 2" xfId="31905"/>
    <cellStyle name="Output 3 7 9 2 3" xfId="42944"/>
    <cellStyle name="Output 3 7 9 2 4" xfId="19991"/>
    <cellStyle name="Output 3 7 9 3" xfId="25894"/>
    <cellStyle name="Output 3 7 9 4" xfId="36807"/>
    <cellStyle name="Output 3 7 9 5" xfId="13854"/>
    <cellStyle name="Output 3 8" xfId="486"/>
    <cellStyle name="Output 3 8 10" xfId="2880"/>
    <cellStyle name="Output 3 8 10 2" xfId="8892"/>
    <cellStyle name="Output 3 8 10 2 2" xfId="32719"/>
    <cellStyle name="Output 3 8 10 2 3" xfId="43758"/>
    <cellStyle name="Output 3 8 10 2 4" xfId="20805"/>
    <cellStyle name="Output 3 8 10 3" xfId="26809"/>
    <cellStyle name="Output 3 8 10 4" xfId="37747"/>
    <cellStyle name="Output 3 8 10 5" xfId="14794"/>
    <cellStyle name="Output 3 8 11" xfId="3148"/>
    <cellStyle name="Output 3 8 11 2" xfId="9121"/>
    <cellStyle name="Output 3 8 11 2 2" xfId="32948"/>
    <cellStyle name="Output 3 8 11 2 3" xfId="43987"/>
    <cellStyle name="Output 3 8 11 2 4" xfId="21034"/>
    <cellStyle name="Output 3 8 11 3" xfId="27072"/>
    <cellStyle name="Output 3 8 11 4" xfId="38015"/>
    <cellStyle name="Output 3 8 11 5" xfId="15062"/>
    <cellStyle name="Output 3 8 12" xfId="3392"/>
    <cellStyle name="Output 3 8 12 2" xfId="9333"/>
    <cellStyle name="Output 3 8 12 2 2" xfId="33160"/>
    <cellStyle name="Output 3 8 12 2 3" xfId="44199"/>
    <cellStyle name="Output 3 8 12 2 4" xfId="21246"/>
    <cellStyle name="Output 3 8 12 3" xfId="27313"/>
    <cellStyle name="Output 3 8 12 4" xfId="38259"/>
    <cellStyle name="Output 3 8 12 5" xfId="15306"/>
    <cellStyle name="Output 3 8 13" xfId="3637"/>
    <cellStyle name="Output 3 8 13 2" xfId="9546"/>
    <cellStyle name="Output 3 8 13 2 2" xfId="33373"/>
    <cellStyle name="Output 3 8 13 2 3" xfId="44412"/>
    <cellStyle name="Output 3 8 13 2 4" xfId="21459"/>
    <cellStyle name="Output 3 8 13 3" xfId="27553"/>
    <cellStyle name="Output 3 8 13 4" xfId="38504"/>
    <cellStyle name="Output 3 8 13 5" xfId="15551"/>
    <cellStyle name="Output 3 8 14" xfId="3885"/>
    <cellStyle name="Output 3 8 14 2" xfId="9760"/>
    <cellStyle name="Output 3 8 14 2 2" xfId="33587"/>
    <cellStyle name="Output 3 8 14 2 3" xfId="44626"/>
    <cellStyle name="Output 3 8 14 2 4" xfId="21673"/>
    <cellStyle name="Output 3 8 14 3" xfId="27797"/>
    <cellStyle name="Output 3 8 14 4" xfId="38752"/>
    <cellStyle name="Output 3 8 14 5" xfId="15799"/>
    <cellStyle name="Output 3 8 15" xfId="4129"/>
    <cellStyle name="Output 3 8 15 2" xfId="9971"/>
    <cellStyle name="Output 3 8 15 2 2" xfId="33798"/>
    <cellStyle name="Output 3 8 15 2 3" xfId="44837"/>
    <cellStyle name="Output 3 8 15 2 4" xfId="21884"/>
    <cellStyle name="Output 3 8 15 3" xfId="28036"/>
    <cellStyle name="Output 3 8 15 4" xfId="38996"/>
    <cellStyle name="Output 3 8 15 5" xfId="16043"/>
    <cellStyle name="Output 3 8 16" xfId="4371"/>
    <cellStyle name="Output 3 8 16 2" xfId="10181"/>
    <cellStyle name="Output 3 8 16 2 2" xfId="34008"/>
    <cellStyle name="Output 3 8 16 2 3" xfId="45047"/>
    <cellStyle name="Output 3 8 16 2 4" xfId="22094"/>
    <cellStyle name="Output 3 8 16 3" xfId="28273"/>
    <cellStyle name="Output 3 8 16 4" xfId="39238"/>
    <cellStyle name="Output 3 8 16 5" xfId="16285"/>
    <cellStyle name="Output 3 8 17" xfId="4592"/>
    <cellStyle name="Output 3 8 17 2" xfId="10368"/>
    <cellStyle name="Output 3 8 17 2 2" xfId="34195"/>
    <cellStyle name="Output 3 8 17 2 3" xfId="45234"/>
    <cellStyle name="Output 3 8 17 2 4" xfId="22281"/>
    <cellStyle name="Output 3 8 17 3" xfId="28488"/>
    <cellStyle name="Output 3 8 17 4" xfId="39459"/>
    <cellStyle name="Output 3 8 17 5" xfId="16506"/>
    <cellStyle name="Output 3 8 18" xfId="4802"/>
    <cellStyle name="Output 3 8 18 2" xfId="10551"/>
    <cellStyle name="Output 3 8 18 2 2" xfId="34378"/>
    <cellStyle name="Output 3 8 18 2 3" xfId="45417"/>
    <cellStyle name="Output 3 8 18 2 4" xfId="22464"/>
    <cellStyle name="Output 3 8 18 3" xfId="28692"/>
    <cellStyle name="Output 3 8 18 4" xfId="39669"/>
    <cellStyle name="Output 3 8 18 5" xfId="16716"/>
    <cellStyle name="Output 3 8 19" xfId="5037"/>
    <cellStyle name="Output 3 8 19 2" xfId="10756"/>
    <cellStyle name="Output 3 8 19 2 2" xfId="34583"/>
    <cellStyle name="Output 3 8 19 2 3" xfId="45622"/>
    <cellStyle name="Output 3 8 19 2 4" xfId="22669"/>
    <cellStyle name="Output 3 8 19 3" xfId="28921"/>
    <cellStyle name="Output 3 8 19 4" xfId="39904"/>
    <cellStyle name="Output 3 8 19 5" xfId="16951"/>
    <cellStyle name="Output 3 8 2" xfId="1130"/>
    <cellStyle name="Output 3 8 2 2" xfId="7383"/>
    <cellStyle name="Output 3 8 2 2 2" xfId="31210"/>
    <cellStyle name="Output 3 8 2 2 3" xfId="42249"/>
    <cellStyle name="Output 3 8 2 2 4" xfId="19296"/>
    <cellStyle name="Output 3 8 2 3" xfId="25111"/>
    <cellStyle name="Output 3 8 2 4" xfId="24304"/>
    <cellStyle name="Output 3 8 2 5" xfId="13044"/>
    <cellStyle name="Output 3 8 20" xfId="5258"/>
    <cellStyle name="Output 3 8 20 2" xfId="10943"/>
    <cellStyle name="Output 3 8 20 2 2" xfId="34770"/>
    <cellStyle name="Output 3 8 20 2 3" xfId="45809"/>
    <cellStyle name="Output 3 8 20 2 4" xfId="22856"/>
    <cellStyle name="Output 3 8 20 3" xfId="29135"/>
    <cellStyle name="Output 3 8 20 4" xfId="40125"/>
    <cellStyle name="Output 3 8 20 5" xfId="17172"/>
    <cellStyle name="Output 3 8 21" xfId="5491"/>
    <cellStyle name="Output 3 8 21 2" xfId="11146"/>
    <cellStyle name="Output 3 8 21 2 2" xfId="34973"/>
    <cellStyle name="Output 3 8 21 2 3" xfId="46012"/>
    <cellStyle name="Output 3 8 21 2 4" xfId="23059"/>
    <cellStyle name="Output 3 8 21 3" xfId="29362"/>
    <cellStyle name="Output 3 8 21 4" xfId="40358"/>
    <cellStyle name="Output 3 8 21 5" xfId="17405"/>
    <cellStyle name="Output 3 8 22" xfId="5724"/>
    <cellStyle name="Output 3 8 22 2" xfId="11347"/>
    <cellStyle name="Output 3 8 22 2 2" xfId="35174"/>
    <cellStyle name="Output 3 8 22 2 3" xfId="46213"/>
    <cellStyle name="Output 3 8 22 2 4" xfId="23260"/>
    <cellStyle name="Output 3 8 22 3" xfId="29588"/>
    <cellStyle name="Output 3 8 22 4" xfId="40591"/>
    <cellStyle name="Output 3 8 22 5" xfId="17638"/>
    <cellStyle name="Output 3 8 23" xfId="5941"/>
    <cellStyle name="Output 3 8 23 2" xfId="11531"/>
    <cellStyle name="Output 3 8 23 2 2" xfId="35358"/>
    <cellStyle name="Output 3 8 23 2 3" xfId="46397"/>
    <cellStyle name="Output 3 8 23 2 4" xfId="23444"/>
    <cellStyle name="Output 3 8 23 3" xfId="29799"/>
    <cellStyle name="Output 3 8 23 4" xfId="40808"/>
    <cellStyle name="Output 3 8 23 5" xfId="17855"/>
    <cellStyle name="Output 3 8 24" xfId="6149"/>
    <cellStyle name="Output 3 8 24 2" xfId="11712"/>
    <cellStyle name="Output 3 8 24 2 2" xfId="35539"/>
    <cellStyle name="Output 3 8 24 2 3" xfId="46578"/>
    <cellStyle name="Output 3 8 24 2 4" xfId="23625"/>
    <cellStyle name="Output 3 8 24 3" xfId="30000"/>
    <cellStyle name="Output 3 8 24 4" xfId="41016"/>
    <cellStyle name="Output 3 8 24 5" xfId="18063"/>
    <cellStyle name="Output 3 8 25" xfId="6369"/>
    <cellStyle name="Output 3 8 25 2" xfId="11904"/>
    <cellStyle name="Output 3 8 25 2 2" xfId="35731"/>
    <cellStyle name="Output 3 8 25 2 3" xfId="46770"/>
    <cellStyle name="Output 3 8 25 2 4" xfId="23817"/>
    <cellStyle name="Output 3 8 25 3" xfId="30213"/>
    <cellStyle name="Output 3 8 25 4" xfId="41236"/>
    <cellStyle name="Output 3 8 25 5" xfId="18283"/>
    <cellStyle name="Output 3 8 26" xfId="6595"/>
    <cellStyle name="Output 3 8 26 2" xfId="12097"/>
    <cellStyle name="Output 3 8 26 2 2" xfId="35924"/>
    <cellStyle name="Output 3 8 26 2 3" xfId="46963"/>
    <cellStyle name="Output 3 8 26 2 4" xfId="24010"/>
    <cellStyle name="Output 3 8 26 3" xfId="30430"/>
    <cellStyle name="Output 3 8 26 4" xfId="41462"/>
    <cellStyle name="Output 3 8 26 5" xfId="18509"/>
    <cellStyle name="Output 3 8 27" xfId="725"/>
    <cellStyle name="Output 3 8 27 2" xfId="7032"/>
    <cellStyle name="Output 3 8 27 2 2" xfId="30859"/>
    <cellStyle name="Output 3 8 27 2 3" xfId="41898"/>
    <cellStyle name="Output 3 8 27 2 4" xfId="18945"/>
    <cellStyle name="Output 3 8 27 3" xfId="24716"/>
    <cellStyle name="Output 3 8 27 4" xfId="25866"/>
    <cellStyle name="Output 3 8 27 5" xfId="12639"/>
    <cellStyle name="Output 3 8 28" xfId="6815"/>
    <cellStyle name="Output 3 8 28 2" xfId="30642"/>
    <cellStyle name="Output 3 8 28 3" xfId="41681"/>
    <cellStyle name="Output 3 8 28 4" xfId="18728"/>
    <cellStyle name="Output 3 8 29" xfId="24482"/>
    <cellStyle name="Output 3 8 3" xfId="1343"/>
    <cellStyle name="Output 3 8 3 2" xfId="7568"/>
    <cellStyle name="Output 3 8 3 2 2" xfId="31395"/>
    <cellStyle name="Output 3 8 3 2 3" xfId="42434"/>
    <cellStyle name="Output 3 8 3 2 4" xfId="19481"/>
    <cellStyle name="Output 3 8 3 3" xfId="25318"/>
    <cellStyle name="Output 3 8 3 4" xfId="36210"/>
    <cellStyle name="Output 3 8 3 5" xfId="13257"/>
    <cellStyle name="Output 3 8 30" xfId="24917"/>
    <cellStyle name="Output 3 8 31" xfId="12400"/>
    <cellStyle name="Output 3 8 4" xfId="1575"/>
    <cellStyle name="Output 3 8 4 2" xfId="7766"/>
    <cellStyle name="Output 3 8 4 2 2" xfId="31593"/>
    <cellStyle name="Output 3 8 4 2 3" xfId="42632"/>
    <cellStyle name="Output 3 8 4 2 4" xfId="19679"/>
    <cellStyle name="Output 3 8 4 3" xfId="25542"/>
    <cellStyle name="Output 3 8 4 4" xfId="36442"/>
    <cellStyle name="Output 3 8 4 5" xfId="13489"/>
    <cellStyle name="Output 3 8 5" xfId="1786"/>
    <cellStyle name="Output 3 8 5 2" xfId="7950"/>
    <cellStyle name="Output 3 8 5 2 2" xfId="31777"/>
    <cellStyle name="Output 3 8 5 2 3" xfId="42816"/>
    <cellStyle name="Output 3 8 5 2 4" xfId="19863"/>
    <cellStyle name="Output 3 8 5 3" xfId="25746"/>
    <cellStyle name="Output 3 8 5 4" xfId="36653"/>
    <cellStyle name="Output 3 8 5 5" xfId="13700"/>
    <cellStyle name="Output 3 8 6" xfId="2017"/>
    <cellStyle name="Output 3 8 6 2" xfId="8151"/>
    <cellStyle name="Output 3 8 6 2 2" xfId="31978"/>
    <cellStyle name="Output 3 8 6 2 3" xfId="43017"/>
    <cellStyle name="Output 3 8 6 2 4" xfId="20064"/>
    <cellStyle name="Output 3 8 6 3" xfId="25970"/>
    <cellStyle name="Output 3 8 6 4" xfId="36884"/>
    <cellStyle name="Output 3 8 6 5" xfId="13931"/>
    <cellStyle name="Output 3 8 7" xfId="2242"/>
    <cellStyle name="Output 3 8 7 2" xfId="8342"/>
    <cellStyle name="Output 3 8 7 2 2" xfId="32169"/>
    <cellStyle name="Output 3 8 7 2 3" xfId="43208"/>
    <cellStyle name="Output 3 8 7 2 4" xfId="20255"/>
    <cellStyle name="Output 3 8 7 3" xfId="26188"/>
    <cellStyle name="Output 3 8 7 4" xfId="37109"/>
    <cellStyle name="Output 3 8 7 5" xfId="14156"/>
    <cellStyle name="Output 3 8 8" xfId="2456"/>
    <cellStyle name="Output 3 8 8 2" xfId="8528"/>
    <cellStyle name="Output 3 8 8 2 2" xfId="32355"/>
    <cellStyle name="Output 3 8 8 2 3" xfId="43394"/>
    <cellStyle name="Output 3 8 8 2 4" xfId="20441"/>
    <cellStyle name="Output 3 8 8 3" xfId="26396"/>
    <cellStyle name="Output 3 8 8 4" xfId="37323"/>
    <cellStyle name="Output 3 8 8 5" xfId="14370"/>
    <cellStyle name="Output 3 8 9" xfId="2674"/>
    <cellStyle name="Output 3 8 9 2" xfId="8712"/>
    <cellStyle name="Output 3 8 9 2 2" xfId="32539"/>
    <cellStyle name="Output 3 8 9 2 3" xfId="43578"/>
    <cellStyle name="Output 3 8 9 2 4" xfId="20625"/>
    <cellStyle name="Output 3 8 9 3" xfId="26608"/>
    <cellStyle name="Output 3 8 9 4" xfId="37541"/>
    <cellStyle name="Output 3 8 9 5" xfId="14588"/>
    <cellStyle name="Output 3 9" xfId="835"/>
    <cellStyle name="Output 3 9 2" xfId="7142"/>
    <cellStyle name="Output 3 9 2 2" xfId="30969"/>
    <cellStyle name="Output 3 9 2 3" xfId="42008"/>
    <cellStyle name="Output 3 9 2 4" xfId="19055"/>
    <cellStyle name="Output 3 9 3" xfId="24826"/>
    <cellStyle name="Output 3 9 4" xfId="28854"/>
    <cellStyle name="Output 3 9 5" xfId="12749"/>
    <cellStyle name="Percent 2" xfId="21"/>
    <cellStyle name="Percent 2 2" xfId="22"/>
    <cellStyle name="Percent 2 2 2" xfId="43"/>
    <cellStyle name="Percent 2 3" xfId="44"/>
    <cellStyle name="Percent 3" xfId="23"/>
    <cellStyle name="Percent 3 2" xfId="45"/>
    <cellStyle name="Percent 4" xfId="24"/>
    <cellStyle name="Percent 4 2" xfId="46"/>
    <cellStyle name="Percent 5" xfId="31"/>
    <cellStyle name="Percent 5 2" xfId="48"/>
    <cellStyle name="Style 1" xfId="25"/>
    <cellStyle name="Style 1 2" xfId="47"/>
    <cellStyle name="Title 2" xfId="88"/>
    <cellStyle name="Title 3" xfId="221"/>
    <cellStyle name="Total 2" xfId="89"/>
    <cellStyle name="Total 3" xfId="222"/>
    <cellStyle name="Total 3 10" xfId="911"/>
    <cellStyle name="Total 3 10 2" xfId="7206"/>
    <cellStyle name="Total 3 10 2 2" xfId="31033"/>
    <cellStyle name="Total 3 10 2 3" xfId="42072"/>
    <cellStyle name="Total 3 10 2 4" xfId="19119"/>
    <cellStyle name="Total 3 10 3" xfId="24900"/>
    <cellStyle name="Total 3 10 4" xfId="29608"/>
    <cellStyle name="Total 3 10 5" xfId="12825"/>
    <cellStyle name="Total 3 11" xfId="1488"/>
    <cellStyle name="Total 3 11 2" xfId="7684"/>
    <cellStyle name="Total 3 11 2 2" xfId="31511"/>
    <cellStyle name="Total 3 11 2 3" xfId="42550"/>
    <cellStyle name="Total 3 11 2 4" xfId="19597"/>
    <cellStyle name="Total 3 11 3" xfId="25456"/>
    <cellStyle name="Total 3 11 4" xfId="36355"/>
    <cellStyle name="Total 3 11 5" xfId="13402"/>
    <cellStyle name="Total 3 12" xfId="1047"/>
    <cellStyle name="Total 3 12 2" xfId="7305"/>
    <cellStyle name="Total 3 12 2 2" xfId="31132"/>
    <cellStyle name="Total 3 12 2 3" xfId="42171"/>
    <cellStyle name="Total 3 12 2 4" xfId="19218"/>
    <cellStyle name="Total 3 12 3" xfId="25029"/>
    <cellStyle name="Total 3 12 4" xfId="27461"/>
    <cellStyle name="Total 3 12 5" xfId="12961"/>
    <cellStyle name="Total 3 13" xfId="2587"/>
    <cellStyle name="Total 3 13 2" xfId="8634"/>
    <cellStyle name="Total 3 13 2 2" xfId="32461"/>
    <cellStyle name="Total 3 13 2 3" xfId="43500"/>
    <cellStyle name="Total 3 13 2 4" xfId="20547"/>
    <cellStyle name="Total 3 13 3" xfId="26522"/>
    <cellStyle name="Total 3 13 4" xfId="37454"/>
    <cellStyle name="Total 3 13 5" xfId="14501"/>
    <cellStyle name="Total 3 14" xfId="1009"/>
    <cellStyle name="Total 3 14 2" xfId="7278"/>
    <cellStyle name="Total 3 14 2 2" xfId="31105"/>
    <cellStyle name="Total 3 14 2 3" xfId="42144"/>
    <cellStyle name="Total 3 14 2 4" xfId="19191"/>
    <cellStyle name="Total 3 14 3" xfId="24992"/>
    <cellStyle name="Total 3 14 4" xfId="26252"/>
    <cellStyle name="Total 3 14 5" xfId="12923"/>
    <cellStyle name="Total 3 15" xfId="834"/>
    <cellStyle name="Total 3 15 2" xfId="7141"/>
    <cellStyle name="Total 3 15 2 2" xfId="30968"/>
    <cellStyle name="Total 3 15 2 3" xfId="42007"/>
    <cellStyle name="Total 3 15 2 4" xfId="19054"/>
    <cellStyle name="Total 3 15 3" xfId="24825"/>
    <cellStyle name="Total 3 15 4" xfId="29068"/>
    <cellStyle name="Total 3 15 5" xfId="12748"/>
    <cellStyle name="Total 3 16" xfId="839"/>
    <cellStyle name="Total 3 16 2" xfId="7146"/>
    <cellStyle name="Total 3 16 2 2" xfId="30973"/>
    <cellStyle name="Total 3 16 2 3" xfId="42012"/>
    <cellStyle name="Total 3 16 2 4" xfId="19059"/>
    <cellStyle name="Total 3 16 3" xfId="24830"/>
    <cellStyle name="Total 3 16 4" xfId="26237"/>
    <cellStyle name="Total 3 16 5" xfId="12753"/>
    <cellStyle name="Total 3 17" xfId="922"/>
    <cellStyle name="Total 3 17 2" xfId="7215"/>
    <cellStyle name="Total 3 17 2 2" xfId="31042"/>
    <cellStyle name="Total 3 17 2 3" xfId="42081"/>
    <cellStyle name="Total 3 17 2 4" xfId="19128"/>
    <cellStyle name="Total 3 17 3" xfId="24910"/>
    <cellStyle name="Total 3 17 4" xfId="27333"/>
    <cellStyle name="Total 3 17 5" xfId="12836"/>
    <cellStyle name="Total 3 18" xfId="3023"/>
    <cellStyle name="Total 3 18 2" xfId="9009"/>
    <cellStyle name="Total 3 18 2 2" xfId="32836"/>
    <cellStyle name="Total 3 18 2 3" xfId="43875"/>
    <cellStyle name="Total 3 18 2 4" xfId="20922"/>
    <cellStyle name="Total 3 18 3" xfId="26947"/>
    <cellStyle name="Total 3 18 4" xfId="37890"/>
    <cellStyle name="Total 3 18 5" xfId="14937"/>
    <cellStyle name="Total 3 19" xfId="2154"/>
    <cellStyle name="Total 3 19 2" xfId="8260"/>
    <cellStyle name="Total 3 19 2 2" xfId="32087"/>
    <cellStyle name="Total 3 19 2 3" xfId="43126"/>
    <cellStyle name="Total 3 19 2 4" xfId="20173"/>
    <cellStyle name="Total 3 19 3" xfId="26101"/>
    <cellStyle name="Total 3 19 4" xfId="37021"/>
    <cellStyle name="Total 3 19 5" xfId="14068"/>
    <cellStyle name="Total 3 2" xfId="396"/>
    <cellStyle name="Total 3 2 10" xfId="3302"/>
    <cellStyle name="Total 3 2 10 2" xfId="9248"/>
    <cellStyle name="Total 3 2 10 2 2" xfId="33075"/>
    <cellStyle name="Total 3 2 10 2 3" xfId="44114"/>
    <cellStyle name="Total 3 2 10 2 4" xfId="21161"/>
    <cellStyle name="Total 3 2 10 3" xfId="27223"/>
    <cellStyle name="Total 3 2 10 4" xfId="38169"/>
    <cellStyle name="Total 3 2 10 5" xfId="15216"/>
    <cellStyle name="Total 3 2 11" xfId="3549"/>
    <cellStyle name="Total 3 2 11 2" xfId="9463"/>
    <cellStyle name="Total 3 2 11 2 2" xfId="33290"/>
    <cellStyle name="Total 3 2 11 2 3" xfId="44329"/>
    <cellStyle name="Total 3 2 11 2 4" xfId="21376"/>
    <cellStyle name="Total 3 2 11 3" xfId="27465"/>
    <cellStyle name="Total 3 2 11 4" xfId="38416"/>
    <cellStyle name="Total 3 2 11 5" xfId="15463"/>
    <cellStyle name="Total 3 2 12" xfId="3796"/>
    <cellStyle name="Total 3 2 12 2" xfId="9677"/>
    <cellStyle name="Total 3 2 12 2 2" xfId="33504"/>
    <cellStyle name="Total 3 2 12 2 3" xfId="44543"/>
    <cellStyle name="Total 3 2 12 2 4" xfId="21590"/>
    <cellStyle name="Total 3 2 12 3" xfId="27708"/>
    <cellStyle name="Total 3 2 12 4" xfId="38663"/>
    <cellStyle name="Total 3 2 12 5" xfId="15710"/>
    <cellStyle name="Total 3 2 13" xfId="4040"/>
    <cellStyle name="Total 3 2 13 2" xfId="9888"/>
    <cellStyle name="Total 3 2 13 2 2" xfId="33715"/>
    <cellStyle name="Total 3 2 13 2 3" xfId="44754"/>
    <cellStyle name="Total 3 2 13 2 4" xfId="21801"/>
    <cellStyle name="Total 3 2 13 3" xfId="27947"/>
    <cellStyle name="Total 3 2 13 4" xfId="38907"/>
    <cellStyle name="Total 3 2 13 5" xfId="15954"/>
    <cellStyle name="Total 3 2 14" xfId="4283"/>
    <cellStyle name="Total 3 2 14 2" xfId="10098"/>
    <cellStyle name="Total 3 2 14 2 2" xfId="33925"/>
    <cellStyle name="Total 3 2 14 2 3" xfId="44964"/>
    <cellStyle name="Total 3 2 14 2 4" xfId="22011"/>
    <cellStyle name="Total 3 2 14 3" xfId="28185"/>
    <cellStyle name="Total 3 2 14 4" xfId="39150"/>
    <cellStyle name="Total 3 2 14 5" xfId="16197"/>
    <cellStyle name="Total 3 2 15" xfId="3765"/>
    <cellStyle name="Total 3 2 15 2" xfId="9652"/>
    <cellStyle name="Total 3 2 15 2 2" xfId="33479"/>
    <cellStyle name="Total 3 2 15 2 3" xfId="44518"/>
    <cellStyle name="Total 3 2 15 2 4" xfId="21565"/>
    <cellStyle name="Total 3 2 15 3" xfId="27677"/>
    <cellStyle name="Total 3 2 15 4" xfId="38632"/>
    <cellStyle name="Total 3 2 15 5" xfId="15679"/>
    <cellStyle name="Total 3 2 16" xfId="4948"/>
    <cellStyle name="Total 3 2 16 2" xfId="10672"/>
    <cellStyle name="Total 3 2 16 2 2" xfId="34499"/>
    <cellStyle name="Total 3 2 16 2 3" xfId="45538"/>
    <cellStyle name="Total 3 2 16 2 4" xfId="22585"/>
    <cellStyle name="Total 3 2 16 3" xfId="28833"/>
    <cellStyle name="Total 3 2 16 4" xfId="39815"/>
    <cellStyle name="Total 3 2 16 5" xfId="16862"/>
    <cellStyle name="Total 3 2 17" xfId="5401"/>
    <cellStyle name="Total 3 2 17 2" xfId="11062"/>
    <cellStyle name="Total 3 2 17 2 2" xfId="34889"/>
    <cellStyle name="Total 3 2 17 2 3" xfId="45928"/>
    <cellStyle name="Total 3 2 17 2 4" xfId="22975"/>
    <cellStyle name="Total 3 2 17 3" xfId="29273"/>
    <cellStyle name="Total 3 2 17 4" xfId="40268"/>
    <cellStyle name="Total 3 2 17 5" xfId="17315"/>
    <cellStyle name="Total 3 2 18" xfId="5636"/>
    <cellStyle name="Total 3 2 18 2" xfId="11264"/>
    <cellStyle name="Total 3 2 18 2 2" xfId="35091"/>
    <cellStyle name="Total 3 2 18 2 3" xfId="46130"/>
    <cellStyle name="Total 3 2 18 2 4" xfId="23177"/>
    <cellStyle name="Total 3 2 18 3" xfId="29501"/>
    <cellStyle name="Total 3 2 18 4" xfId="40503"/>
    <cellStyle name="Total 3 2 18 5" xfId="17550"/>
    <cellStyle name="Total 3 2 19" xfId="6281"/>
    <cellStyle name="Total 3 2 19 2" xfId="11821"/>
    <cellStyle name="Total 3 2 19 2 2" xfId="35648"/>
    <cellStyle name="Total 3 2 19 2 3" xfId="46687"/>
    <cellStyle name="Total 3 2 19 2 4" xfId="23734"/>
    <cellStyle name="Total 3 2 19 3" xfId="30126"/>
    <cellStyle name="Total 3 2 19 4" xfId="41148"/>
    <cellStyle name="Total 3 2 19 5" xfId="18195"/>
    <cellStyle name="Total 3 2 2" xfId="438"/>
    <cellStyle name="Total 3 2 2 10" xfId="2194"/>
    <cellStyle name="Total 3 2 2 10 2" xfId="8295"/>
    <cellStyle name="Total 3 2 2 10 2 2" xfId="32122"/>
    <cellStyle name="Total 3 2 2 10 2 3" xfId="43161"/>
    <cellStyle name="Total 3 2 2 10 2 4" xfId="20208"/>
    <cellStyle name="Total 3 2 2 10 3" xfId="26140"/>
    <cellStyle name="Total 3 2 2 10 4" xfId="37061"/>
    <cellStyle name="Total 3 2 2 10 5" xfId="14108"/>
    <cellStyle name="Total 3 2 2 11" xfId="2408"/>
    <cellStyle name="Total 3 2 2 11 2" xfId="8481"/>
    <cellStyle name="Total 3 2 2 11 2 2" xfId="32308"/>
    <cellStyle name="Total 3 2 2 11 2 3" xfId="43347"/>
    <cellStyle name="Total 3 2 2 11 2 4" xfId="20394"/>
    <cellStyle name="Total 3 2 2 11 3" xfId="26348"/>
    <cellStyle name="Total 3 2 2 11 4" xfId="37275"/>
    <cellStyle name="Total 3 2 2 11 5" xfId="14322"/>
    <cellStyle name="Total 3 2 2 12" xfId="2631"/>
    <cellStyle name="Total 3 2 2 12 2" xfId="8671"/>
    <cellStyle name="Total 3 2 2 12 2 2" xfId="32498"/>
    <cellStyle name="Total 3 2 2 12 2 3" xfId="43537"/>
    <cellStyle name="Total 3 2 2 12 2 4" xfId="20584"/>
    <cellStyle name="Total 3 2 2 12 3" xfId="26566"/>
    <cellStyle name="Total 3 2 2 12 4" xfId="37498"/>
    <cellStyle name="Total 3 2 2 12 5" xfId="14545"/>
    <cellStyle name="Total 3 2 2 13" xfId="2832"/>
    <cellStyle name="Total 3 2 2 13 2" xfId="8845"/>
    <cellStyle name="Total 3 2 2 13 2 2" xfId="32672"/>
    <cellStyle name="Total 3 2 2 13 2 3" xfId="43711"/>
    <cellStyle name="Total 3 2 2 13 2 4" xfId="20758"/>
    <cellStyle name="Total 3 2 2 13 3" xfId="26761"/>
    <cellStyle name="Total 3 2 2 13 4" xfId="37699"/>
    <cellStyle name="Total 3 2 2 13 5" xfId="14746"/>
    <cellStyle name="Total 3 2 2 14" xfId="3100"/>
    <cellStyle name="Total 3 2 2 14 2" xfId="9074"/>
    <cellStyle name="Total 3 2 2 14 2 2" xfId="32901"/>
    <cellStyle name="Total 3 2 2 14 2 3" xfId="43940"/>
    <cellStyle name="Total 3 2 2 14 2 4" xfId="20987"/>
    <cellStyle name="Total 3 2 2 14 3" xfId="27024"/>
    <cellStyle name="Total 3 2 2 14 4" xfId="37967"/>
    <cellStyle name="Total 3 2 2 14 5" xfId="15014"/>
    <cellStyle name="Total 3 2 2 15" xfId="3344"/>
    <cellStyle name="Total 3 2 2 15 2" xfId="9286"/>
    <cellStyle name="Total 3 2 2 15 2 2" xfId="33113"/>
    <cellStyle name="Total 3 2 2 15 2 3" xfId="44152"/>
    <cellStyle name="Total 3 2 2 15 2 4" xfId="21199"/>
    <cellStyle name="Total 3 2 2 15 3" xfId="27265"/>
    <cellStyle name="Total 3 2 2 15 4" xfId="38211"/>
    <cellStyle name="Total 3 2 2 15 5" xfId="15258"/>
    <cellStyle name="Total 3 2 2 16" xfId="3589"/>
    <cellStyle name="Total 3 2 2 16 2" xfId="9499"/>
    <cellStyle name="Total 3 2 2 16 2 2" xfId="33326"/>
    <cellStyle name="Total 3 2 2 16 2 3" xfId="44365"/>
    <cellStyle name="Total 3 2 2 16 2 4" xfId="21412"/>
    <cellStyle name="Total 3 2 2 16 3" xfId="27505"/>
    <cellStyle name="Total 3 2 2 16 4" xfId="38456"/>
    <cellStyle name="Total 3 2 2 16 5" xfId="15503"/>
    <cellStyle name="Total 3 2 2 17" xfId="3837"/>
    <cellStyle name="Total 3 2 2 17 2" xfId="9713"/>
    <cellStyle name="Total 3 2 2 17 2 2" xfId="33540"/>
    <cellStyle name="Total 3 2 2 17 2 3" xfId="44579"/>
    <cellStyle name="Total 3 2 2 17 2 4" xfId="21626"/>
    <cellStyle name="Total 3 2 2 17 3" xfId="27749"/>
    <cellStyle name="Total 3 2 2 17 4" xfId="38704"/>
    <cellStyle name="Total 3 2 2 17 5" xfId="15751"/>
    <cellStyle name="Total 3 2 2 18" xfId="4081"/>
    <cellStyle name="Total 3 2 2 18 2" xfId="9924"/>
    <cellStyle name="Total 3 2 2 18 2 2" xfId="33751"/>
    <cellStyle name="Total 3 2 2 18 2 3" xfId="44790"/>
    <cellStyle name="Total 3 2 2 18 2 4" xfId="21837"/>
    <cellStyle name="Total 3 2 2 18 3" xfId="27988"/>
    <cellStyle name="Total 3 2 2 18 4" xfId="38948"/>
    <cellStyle name="Total 3 2 2 18 5" xfId="15995"/>
    <cellStyle name="Total 3 2 2 19" xfId="4323"/>
    <cellStyle name="Total 3 2 2 19 2" xfId="10134"/>
    <cellStyle name="Total 3 2 2 19 2 2" xfId="33961"/>
    <cellStyle name="Total 3 2 2 19 2 3" xfId="45000"/>
    <cellStyle name="Total 3 2 2 19 2 4" xfId="22047"/>
    <cellStyle name="Total 3 2 2 19 3" xfId="28225"/>
    <cellStyle name="Total 3 2 2 19 4" xfId="39190"/>
    <cellStyle name="Total 3 2 2 19 5" xfId="16237"/>
    <cellStyle name="Total 3 2 2 2" xfId="559"/>
    <cellStyle name="Total 3 2 2 2 10" xfId="2953"/>
    <cellStyle name="Total 3 2 2 2 10 2" xfId="8949"/>
    <cellStyle name="Total 3 2 2 2 10 2 2" xfId="32776"/>
    <cellStyle name="Total 3 2 2 2 10 2 3" xfId="43815"/>
    <cellStyle name="Total 3 2 2 2 10 2 4" xfId="20862"/>
    <cellStyle name="Total 3 2 2 2 10 3" xfId="26878"/>
    <cellStyle name="Total 3 2 2 2 10 4" xfId="37820"/>
    <cellStyle name="Total 3 2 2 2 10 5" xfId="14867"/>
    <cellStyle name="Total 3 2 2 2 11" xfId="3221"/>
    <cellStyle name="Total 3 2 2 2 11 2" xfId="9178"/>
    <cellStyle name="Total 3 2 2 2 11 2 2" xfId="33005"/>
    <cellStyle name="Total 3 2 2 2 11 2 3" xfId="44044"/>
    <cellStyle name="Total 3 2 2 2 11 2 4" xfId="21091"/>
    <cellStyle name="Total 3 2 2 2 11 3" xfId="27143"/>
    <cellStyle name="Total 3 2 2 2 11 4" xfId="38088"/>
    <cellStyle name="Total 3 2 2 2 11 5" xfId="15135"/>
    <cellStyle name="Total 3 2 2 2 12" xfId="3465"/>
    <cellStyle name="Total 3 2 2 2 12 2" xfId="9390"/>
    <cellStyle name="Total 3 2 2 2 12 2 2" xfId="33217"/>
    <cellStyle name="Total 3 2 2 2 12 2 3" xfId="44256"/>
    <cellStyle name="Total 3 2 2 2 12 2 4" xfId="21303"/>
    <cellStyle name="Total 3 2 2 2 12 3" xfId="27382"/>
    <cellStyle name="Total 3 2 2 2 12 4" xfId="38332"/>
    <cellStyle name="Total 3 2 2 2 12 5" xfId="15379"/>
    <cellStyle name="Total 3 2 2 2 13" xfId="3710"/>
    <cellStyle name="Total 3 2 2 2 13 2" xfId="9603"/>
    <cellStyle name="Total 3 2 2 2 13 2 2" xfId="33430"/>
    <cellStyle name="Total 3 2 2 2 13 2 3" xfId="44469"/>
    <cellStyle name="Total 3 2 2 2 13 2 4" xfId="21516"/>
    <cellStyle name="Total 3 2 2 2 13 3" xfId="27623"/>
    <cellStyle name="Total 3 2 2 2 13 4" xfId="38577"/>
    <cellStyle name="Total 3 2 2 2 13 5" xfId="15624"/>
    <cellStyle name="Total 3 2 2 2 14" xfId="3958"/>
    <cellStyle name="Total 3 2 2 2 14 2" xfId="9817"/>
    <cellStyle name="Total 3 2 2 2 14 2 2" xfId="33644"/>
    <cellStyle name="Total 3 2 2 2 14 2 3" xfId="44683"/>
    <cellStyle name="Total 3 2 2 2 14 2 4" xfId="21730"/>
    <cellStyle name="Total 3 2 2 2 14 3" xfId="27866"/>
    <cellStyle name="Total 3 2 2 2 14 4" xfId="38825"/>
    <cellStyle name="Total 3 2 2 2 14 5" xfId="15872"/>
    <cellStyle name="Total 3 2 2 2 15" xfId="4202"/>
    <cellStyle name="Total 3 2 2 2 15 2" xfId="10028"/>
    <cellStyle name="Total 3 2 2 2 15 2 2" xfId="33855"/>
    <cellStyle name="Total 3 2 2 2 15 2 3" xfId="44894"/>
    <cellStyle name="Total 3 2 2 2 15 2 4" xfId="21941"/>
    <cellStyle name="Total 3 2 2 2 15 3" xfId="28105"/>
    <cellStyle name="Total 3 2 2 2 15 4" xfId="39069"/>
    <cellStyle name="Total 3 2 2 2 15 5" xfId="16116"/>
    <cellStyle name="Total 3 2 2 2 16" xfId="4444"/>
    <cellStyle name="Total 3 2 2 2 16 2" xfId="10238"/>
    <cellStyle name="Total 3 2 2 2 16 2 2" xfId="34065"/>
    <cellStyle name="Total 3 2 2 2 16 2 3" xfId="45104"/>
    <cellStyle name="Total 3 2 2 2 16 2 4" xfId="22151"/>
    <cellStyle name="Total 3 2 2 2 16 3" xfId="28342"/>
    <cellStyle name="Total 3 2 2 2 16 4" xfId="39311"/>
    <cellStyle name="Total 3 2 2 2 16 5" xfId="16358"/>
    <cellStyle name="Total 3 2 2 2 17" xfId="4665"/>
    <cellStyle name="Total 3 2 2 2 17 2" xfId="10425"/>
    <cellStyle name="Total 3 2 2 2 17 2 2" xfId="34252"/>
    <cellStyle name="Total 3 2 2 2 17 2 3" xfId="45291"/>
    <cellStyle name="Total 3 2 2 2 17 2 4" xfId="22338"/>
    <cellStyle name="Total 3 2 2 2 17 3" xfId="28557"/>
    <cellStyle name="Total 3 2 2 2 17 4" xfId="39532"/>
    <cellStyle name="Total 3 2 2 2 17 5" xfId="16579"/>
    <cellStyle name="Total 3 2 2 2 18" xfId="4875"/>
    <cellStyle name="Total 3 2 2 2 18 2" xfId="10608"/>
    <cellStyle name="Total 3 2 2 2 18 2 2" xfId="34435"/>
    <cellStyle name="Total 3 2 2 2 18 2 3" xfId="45474"/>
    <cellStyle name="Total 3 2 2 2 18 2 4" xfId="22521"/>
    <cellStyle name="Total 3 2 2 2 18 3" xfId="28761"/>
    <cellStyle name="Total 3 2 2 2 18 4" xfId="39742"/>
    <cellStyle name="Total 3 2 2 2 18 5" xfId="16789"/>
    <cellStyle name="Total 3 2 2 2 19" xfId="5110"/>
    <cellStyle name="Total 3 2 2 2 19 2" xfId="10813"/>
    <cellStyle name="Total 3 2 2 2 19 2 2" xfId="34640"/>
    <cellStyle name="Total 3 2 2 2 19 2 3" xfId="45679"/>
    <cellStyle name="Total 3 2 2 2 19 2 4" xfId="22726"/>
    <cellStyle name="Total 3 2 2 2 19 3" xfId="28991"/>
    <cellStyle name="Total 3 2 2 2 19 4" xfId="39977"/>
    <cellStyle name="Total 3 2 2 2 19 5" xfId="17024"/>
    <cellStyle name="Total 3 2 2 2 2" xfId="1203"/>
    <cellStyle name="Total 3 2 2 2 2 2" xfId="7440"/>
    <cellStyle name="Total 3 2 2 2 2 2 2" xfId="31267"/>
    <cellStyle name="Total 3 2 2 2 2 2 3" xfId="42306"/>
    <cellStyle name="Total 3 2 2 2 2 2 4" xfId="19353"/>
    <cellStyle name="Total 3 2 2 2 2 3" xfId="25180"/>
    <cellStyle name="Total 3 2 2 2 2 4" xfId="24331"/>
    <cellStyle name="Total 3 2 2 2 2 5" xfId="13117"/>
    <cellStyle name="Total 3 2 2 2 20" xfId="5331"/>
    <cellStyle name="Total 3 2 2 2 20 2" xfId="11000"/>
    <cellStyle name="Total 3 2 2 2 20 2 2" xfId="34827"/>
    <cellStyle name="Total 3 2 2 2 20 2 3" xfId="45866"/>
    <cellStyle name="Total 3 2 2 2 20 2 4" xfId="22913"/>
    <cellStyle name="Total 3 2 2 2 20 3" xfId="29204"/>
    <cellStyle name="Total 3 2 2 2 20 4" xfId="40198"/>
    <cellStyle name="Total 3 2 2 2 20 5" xfId="17245"/>
    <cellStyle name="Total 3 2 2 2 21" xfId="5564"/>
    <cellStyle name="Total 3 2 2 2 21 2" xfId="11203"/>
    <cellStyle name="Total 3 2 2 2 21 2 2" xfId="35030"/>
    <cellStyle name="Total 3 2 2 2 21 2 3" xfId="46069"/>
    <cellStyle name="Total 3 2 2 2 21 2 4" xfId="23116"/>
    <cellStyle name="Total 3 2 2 2 21 3" xfId="29431"/>
    <cellStyle name="Total 3 2 2 2 21 4" xfId="40431"/>
    <cellStyle name="Total 3 2 2 2 21 5" xfId="17478"/>
    <cellStyle name="Total 3 2 2 2 22" xfId="5797"/>
    <cellStyle name="Total 3 2 2 2 22 2" xfId="11404"/>
    <cellStyle name="Total 3 2 2 2 22 2 2" xfId="35231"/>
    <cellStyle name="Total 3 2 2 2 22 2 3" xfId="46270"/>
    <cellStyle name="Total 3 2 2 2 22 2 4" xfId="23317"/>
    <cellStyle name="Total 3 2 2 2 22 3" xfId="29657"/>
    <cellStyle name="Total 3 2 2 2 22 4" xfId="40664"/>
    <cellStyle name="Total 3 2 2 2 22 5" xfId="17711"/>
    <cellStyle name="Total 3 2 2 2 23" xfId="6014"/>
    <cellStyle name="Total 3 2 2 2 23 2" xfId="11588"/>
    <cellStyle name="Total 3 2 2 2 23 2 2" xfId="35415"/>
    <cellStyle name="Total 3 2 2 2 23 2 3" xfId="46454"/>
    <cellStyle name="Total 3 2 2 2 23 2 4" xfId="23501"/>
    <cellStyle name="Total 3 2 2 2 23 3" xfId="29867"/>
    <cellStyle name="Total 3 2 2 2 23 4" xfId="40881"/>
    <cellStyle name="Total 3 2 2 2 23 5" xfId="17928"/>
    <cellStyle name="Total 3 2 2 2 24" xfId="6222"/>
    <cellStyle name="Total 3 2 2 2 24 2" xfId="11769"/>
    <cellStyle name="Total 3 2 2 2 24 2 2" xfId="35596"/>
    <cellStyle name="Total 3 2 2 2 24 2 3" xfId="46635"/>
    <cellStyle name="Total 3 2 2 2 24 2 4" xfId="23682"/>
    <cellStyle name="Total 3 2 2 2 24 3" xfId="30068"/>
    <cellStyle name="Total 3 2 2 2 24 4" xfId="41089"/>
    <cellStyle name="Total 3 2 2 2 24 5" xfId="18136"/>
    <cellStyle name="Total 3 2 2 2 25" xfId="6442"/>
    <cellStyle name="Total 3 2 2 2 25 2" xfId="11961"/>
    <cellStyle name="Total 3 2 2 2 25 2 2" xfId="35788"/>
    <cellStyle name="Total 3 2 2 2 25 2 3" xfId="46827"/>
    <cellStyle name="Total 3 2 2 2 25 2 4" xfId="23874"/>
    <cellStyle name="Total 3 2 2 2 25 3" xfId="30281"/>
    <cellStyle name="Total 3 2 2 2 25 4" xfId="41309"/>
    <cellStyle name="Total 3 2 2 2 25 5" xfId="18356"/>
    <cellStyle name="Total 3 2 2 2 26" xfId="6668"/>
    <cellStyle name="Total 3 2 2 2 26 2" xfId="12154"/>
    <cellStyle name="Total 3 2 2 2 26 2 2" xfId="35981"/>
    <cellStyle name="Total 3 2 2 2 26 2 3" xfId="47020"/>
    <cellStyle name="Total 3 2 2 2 26 2 4" xfId="24067"/>
    <cellStyle name="Total 3 2 2 2 26 3" xfId="30498"/>
    <cellStyle name="Total 3 2 2 2 26 4" xfId="41535"/>
    <cellStyle name="Total 3 2 2 2 26 5" xfId="18582"/>
    <cellStyle name="Total 3 2 2 2 27" xfId="782"/>
    <cellStyle name="Total 3 2 2 2 27 2" xfId="7089"/>
    <cellStyle name="Total 3 2 2 2 27 2 2" xfId="30916"/>
    <cellStyle name="Total 3 2 2 2 27 2 3" xfId="41955"/>
    <cellStyle name="Total 3 2 2 2 27 2 4" xfId="19002"/>
    <cellStyle name="Total 3 2 2 2 27 3" xfId="24773"/>
    <cellStyle name="Total 3 2 2 2 27 4" xfId="26842"/>
    <cellStyle name="Total 3 2 2 2 27 5" xfId="12696"/>
    <cellStyle name="Total 3 2 2 2 28" xfId="6872"/>
    <cellStyle name="Total 3 2 2 2 28 2" xfId="30699"/>
    <cellStyle name="Total 3 2 2 2 28 3" xfId="41738"/>
    <cellStyle name="Total 3 2 2 2 28 4" xfId="18785"/>
    <cellStyle name="Total 3 2 2 2 29" xfId="24551"/>
    <cellStyle name="Total 3 2 2 2 3" xfId="1416"/>
    <cellStyle name="Total 3 2 2 2 3 2" xfId="7625"/>
    <cellStyle name="Total 3 2 2 2 3 2 2" xfId="31452"/>
    <cellStyle name="Total 3 2 2 2 3 2 3" xfId="42491"/>
    <cellStyle name="Total 3 2 2 2 3 2 4" xfId="19538"/>
    <cellStyle name="Total 3 2 2 2 3 3" xfId="25386"/>
    <cellStyle name="Total 3 2 2 2 3 4" xfId="36283"/>
    <cellStyle name="Total 3 2 2 2 3 5" xfId="13330"/>
    <cellStyle name="Total 3 2 2 2 30" xfId="27197"/>
    <cellStyle name="Total 3 2 2 2 31" xfId="12473"/>
    <cellStyle name="Total 3 2 2 2 4" xfId="1648"/>
    <cellStyle name="Total 3 2 2 2 4 2" xfId="7823"/>
    <cellStyle name="Total 3 2 2 2 4 2 2" xfId="31650"/>
    <cellStyle name="Total 3 2 2 2 4 2 3" xfId="42689"/>
    <cellStyle name="Total 3 2 2 2 4 2 4" xfId="19736"/>
    <cellStyle name="Total 3 2 2 2 4 3" xfId="25610"/>
    <cellStyle name="Total 3 2 2 2 4 4" xfId="36515"/>
    <cellStyle name="Total 3 2 2 2 4 5" xfId="13562"/>
    <cellStyle name="Total 3 2 2 2 5" xfId="1859"/>
    <cellStyle name="Total 3 2 2 2 5 2" xfId="8007"/>
    <cellStyle name="Total 3 2 2 2 5 2 2" xfId="31834"/>
    <cellStyle name="Total 3 2 2 2 5 2 3" xfId="42873"/>
    <cellStyle name="Total 3 2 2 2 5 2 4" xfId="19920"/>
    <cellStyle name="Total 3 2 2 2 5 3" xfId="25814"/>
    <cellStyle name="Total 3 2 2 2 5 4" xfId="36726"/>
    <cellStyle name="Total 3 2 2 2 5 5" xfId="13773"/>
    <cellStyle name="Total 3 2 2 2 6" xfId="2090"/>
    <cellStyle name="Total 3 2 2 2 6 2" xfId="8208"/>
    <cellStyle name="Total 3 2 2 2 6 2 2" xfId="32035"/>
    <cellStyle name="Total 3 2 2 2 6 2 3" xfId="43074"/>
    <cellStyle name="Total 3 2 2 2 6 2 4" xfId="20121"/>
    <cellStyle name="Total 3 2 2 2 6 3" xfId="26039"/>
    <cellStyle name="Total 3 2 2 2 6 4" xfId="36957"/>
    <cellStyle name="Total 3 2 2 2 6 5" xfId="14004"/>
    <cellStyle name="Total 3 2 2 2 7" xfId="2315"/>
    <cellStyle name="Total 3 2 2 2 7 2" xfId="8399"/>
    <cellStyle name="Total 3 2 2 2 7 2 2" xfId="32226"/>
    <cellStyle name="Total 3 2 2 2 7 2 3" xfId="43265"/>
    <cellStyle name="Total 3 2 2 2 7 2 4" xfId="20312"/>
    <cellStyle name="Total 3 2 2 2 7 3" xfId="26256"/>
    <cellStyle name="Total 3 2 2 2 7 4" xfId="37182"/>
    <cellStyle name="Total 3 2 2 2 7 5" xfId="14229"/>
    <cellStyle name="Total 3 2 2 2 8" xfId="2529"/>
    <cellStyle name="Total 3 2 2 2 8 2" xfId="8585"/>
    <cellStyle name="Total 3 2 2 2 8 2 2" xfId="32412"/>
    <cellStyle name="Total 3 2 2 2 8 2 3" xfId="43451"/>
    <cellStyle name="Total 3 2 2 2 8 2 4" xfId="20498"/>
    <cellStyle name="Total 3 2 2 2 8 3" xfId="26465"/>
    <cellStyle name="Total 3 2 2 2 8 4" xfId="37396"/>
    <cellStyle name="Total 3 2 2 2 8 5" xfId="14443"/>
    <cellStyle name="Total 3 2 2 2 9" xfId="2747"/>
    <cellStyle name="Total 3 2 2 2 9 2" xfId="8769"/>
    <cellStyle name="Total 3 2 2 2 9 2 2" xfId="32596"/>
    <cellStyle name="Total 3 2 2 2 9 2 3" xfId="43635"/>
    <cellStyle name="Total 3 2 2 2 9 2 4" xfId="20682"/>
    <cellStyle name="Total 3 2 2 2 9 3" xfId="26677"/>
    <cellStyle name="Total 3 2 2 2 9 4" xfId="37614"/>
    <cellStyle name="Total 3 2 2 2 9 5" xfId="14661"/>
    <cellStyle name="Total 3 2 2 20" xfId="4544"/>
    <cellStyle name="Total 3 2 2 20 2" xfId="10321"/>
    <cellStyle name="Total 3 2 2 20 2 2" xfId="34148"/>
    <cellStyle name="Total 3 2 2 20 2 3" xfId="45187"/>
    <cellStyle name="Total 3 2 2 20 2 4" xfId="22234"/>
    <cellStyle name="Total 3 2 2 20 3" xfId="28440"/>
    <cellStyle name="Total 3 2 2 20 4" xfId="39411"/>
    <cellStyle name="Total 3 2 2 20 5" xfId="16458"/>
    <cellStyle name="Total 3 2 2 21" xfId="4754"/>
    <cellStyle name="Total 3 2 2 21 2" xfId="10504"/>
    <cellStyle name="Total 3 2 2 21 2 2" xfId="34331"/>
    <cellStyle name="Total 3 2 2 21 2 3" xfId="45370"/>
    <cellStyle name="Total 3 2 2 21 2 4" xfId="22417"/>
    <cellStyle name="Total 3 2 2 21 3" xfId="28644"/>
    <cellStyle name="Total 3 2 2 21 4" xfId="39621"/>
    <cellStyle name="Total 3 2 2 21 5" xfId="16668"/>
    <cellStyle name="Total 3 2 2 22" xfId="4989"/>
    <cellStyle name="Total 3 2 2 22 2" xfId="10709"/>
    <cellStyle name="Total 3 2 2 22 2 2" xfId="34536"/>
    <cellStyle name="Total 3 2 2 22 2 3" xfId="45575"/>
    <cellStyle name="Total 3 2 2 22 2 4" xfId="22622"/>
    <cellStyle name="Total 3 2 2 22 3" xfId="28873"/>
    <cellStyle name="Total 3 2 2 22 4" xfId="39856"/>
    <cellStyle name="Total 3 2 2 22 5" xfId="16903"/>
    <cellStyle name="Total 3 2 2 23" xfId="5210"/>
    <cellStyle name="Total 3 2 2 23 2" xfId="10896"/>
    <cellStyle name="Total 3 2 2 23 2 2" xfId="34723"/>
    <cellStyle name="Total 3 2 2 23 2 3" xfId="45762"/>
    <cellStyle name="Total 3 2 2 23 2 4" xfId="22809"/>
    <cellStyle name="Total 3 2 2 23 3" xfId="29087"/>
    <cellStyle name="Total 3 2 2 23 4" xfId="40077"/>
    <cellStyle name="Total 3 2 2 23 5" xfId="17124"/>
    <cellStyle name="Total 3 2 2 24" xfId="5443"/>
    <cellStyle name="Total 3 2 2 24 2" xfId="11099"/>
    <cellStyle name="Total 3 2 2 24 2 2" xfId="34926"/>
    <cellStyle name="Total 3 2 2 24 2 3" xfId="45965"/>
    <cellStyle name="Total 3 2 2 24 2 4" xfId="23012"/>
    <cellStyle name="Total 3 2 2 24 3" xfId="29314"/>
    <cellStyle name="Total 3 2 2 24 4" xfId="40310"/>
    <cellStyle name="Total 3 2 2 24 5" xfId="17357"/>
    <cellStyle name="Total 3 2 2 25" xfId="5676"/>
    <cellStyle name="Total 3 2 2 25 2" xfId="11300"/>
    <cellStyle name="Total 3 2 2 25 2 2" xfId="35127"/>
    <cellStyle name="Total 3 2 2 25 2 3" xfId="46166"/>
    <cellStyle name="Total 3 2 2 25 2 4" xfId="23213"/>
    <cellStyle name="Total 3 2 2 25 3" xfId="29540"/>
    <cellStyle name="Total 3 2 2 25 4" xfId="40543"/>
    <cellStyle name="Total 3 2 2 25 5" xfId="17590"/>
    <cellStyle name="Total 3 2 2 26" xfId="5893"/>
    <cellStyle name="Total 3 2 2 26 2" xfId="11484"/>
    <cellStyle name="Total 3 2 2 26 2 2" xfId="35311"/>
    <cellStyle name="Total 3 2 2 26 2 3" xfId="46350"/>
    <cellStyle name="Total 3 2 2 26 2 4" xfId="23397"/>
    <cellStyle name="Total 3 2 2 26 3" xfId="29751"/>
    <cellStyle name="Total 3 2 2 26 4" xfId="40760"/>
    <cellStyle name="Total 3 2 2 26 5" xfId="17807"/>
    <cellStyle name="Total 3 2 2 27" xfId="6101"/>
    <cellStyle name="Total 3 2 2 27 2" xfId="11665"/>
    <cellStyle name="Total 3 2 2 27 2 2" xfId="35492"/>
    <cellStyle name="Total 3 2 2 27 2 3" xfId="46531"/>
    <cellStyle name="Total 3 2 2 27 2 4" xfId="23578"/>
    <cellStyle name="Total 3 2 2 27 3" xfId="29952"/>
    <cellStyle name="Total 3 2 2 27 4" xfId="40968"/>
    <cellStyle name="Total 3 2 2 27 5" xfId="18015"/>
    <cellStyle name="Total 3 2 2 28" xfId="6321"/>
    <cellStyle name="Total 3 2 2 28 2" xfId="11857"/>
    <cellStyle name="Total 3 2 2 28 2 2" xfId="35684"/>
    <cellStyle name="Total 3 2 2 28 2 3" xfId="46723"/>
    <cellStyle name="Total 3 2 2 28 2 4" xfId="23770"/>
    <cellStyle name="Total 3 2 2 28 3" xfId="30165"/>
    <cellStyle name="Total 3 2 2 28 4" xfId="41188"/>
    <cellStyle name="Total 3 2 2 28 5" xfId="18235"/>
    <cellStyle name="Total 3 2 2 29" xfId="6556"/>
    <cellStyle name="Total 3 2 2 29 2" xfId="12059"/>
    <cellStyle name="Total 3 2 2 29 2 2" xfId="35886"/>
    <cellStyle name="Total 3 2 2 29 2 3" xfId="46925"/>
    <cellStyle name="Total 3 2 2 29 2 4" xfId="23972"/>
    <cellStyle name="Total 3 2 2 29 3" xfId="30391"/>
    <cellStyle name="Total 3 2 2 29 4" xfId="41423"/>
    <cellStyle name="Total 3 2 2 29 5" xfId="18470"/>
    <cellStyle name="Total 3 2 2 3" xfId="604"/>
    <cellStyle name="Total 3 2 2 3 10" xfId="2998"/>
    <cellStyle name="Total 3 2 2 3 10 2" xfId="8989"/>
    <cellStyle name="Total 3 2 2 3 10 2 2" xfId="32816"/>
    <cellStyle name="Total 3 2 2 3 10 2 3" xfId="43855"/>
    <cellStyle name="Total 3 2 2 3 10 2 4" xfId="20902"/>
    <cellStyle name="Total 3 2 2 3 10 3" xfId="26922"/>
    <cellStyle name="Total 3 2 2 3 10 4" xfId="37865"/>
    <cellStyle name="Total 3 2 2 3 10 5" xfId="14912"/>
    <cellStyle name="Total 3 2 2 3 11" xfId="3266"/>
    <cellStyle name="Total 3 2 2 3 11 2" xfId="9218"/>
    <cellStyle name="Total 3 2 2 3 11 2 2" xfId="33045"/>
    <cellStyle name="Total 3 2 2 3 11 2 3" xfId="44084"/>
    <cellStyle name="Total 3 2 2 3 11 2 4" xfId="21131"/>
    <cellStyle name="Total 3 2 2 3 11 3" xfId="27187"/>
    <cellStyle name="Total 3 2 2 3 11 4" xfId="38133"/>
    <cellStyle name="Total 3 2 2 3 11 5" xfId="15180"/>
    <cellStyle name="Total 3 2 2 3 12" xfId="3510"/>
    <cellStyle name="Total 3 2 2 3 12 2" xfId="9430"/>
    <cellStyle name="Total 3 2 2 3 12 2 2" xfId="33257"/>
    <cellStyle name="Total 3 2 2 3 12 2 3" xfId="44296"/>
    <cellStyle name="Total 3 2 2 3 12 2 4" xfId="21343"/>
    <cellStyle name="Total 3 2 2 3 12 3" xfId="27426"/>
    <cellStyle name="Total 3 2 2 3 12 4" xfId="38377"/>
    <cellStyle name="Total 3 2 2 3 12 5" xfId="15424"/>
    <cellStyle name="Total 3 2 2 3 13" xfId="3755"/>
    <cellStyle name="Total 3 2 2 3 13 2" xfId="9643"/>
    <cellStyle name="Total 3 2 2 3 13 2 2" xfId="33470"/>
    <cellStyle name="Total 3 2 2 3 13 2 3" xfId="44509"/>
    <cellStyle name="Total 3 2 2 3 13 2 4" xfId="21556"/>
    <cellStyle name="Total 3 2 2 3 13 3" xfId="27667"/>
    <cellStyle name="Total 3 2 2 3 13 4" xfId="38622"/>
    <cellStyle name="Total 3 2 2 3 13 5" xfId="15669"/>
    <cellStyle name="Total 3 2 2 3 14" xfId="4003"/>
    <cellStyle name="Total 3 2 2 3 14 2" xfId="9857"/>
    <cellStyle name="Total 3 2 2 3 14 2 2" xfId="33684"/>
    <cellStyle name="Total 3 2 2 3 14 2 3" xfId="44723"/>
    <cellStyle name="Total 3 2 2 3 14 2 4" xfId="21770"/>
    <cellStyle name="Total 3 2 2 3 14 3" xfId="27910"/>
    <cellStyle name="Total 3 2 2 3 14 4" xfId="38870"/>
    <cellStyle name="Total 3 2 2 3 14 5" xfId="15917"/>
    <cellStyle name="Total 3 2 2 3 15" xfId="4247"/>
    <cellStyle name="Total 3 2 2 3 15 2" xfId="10068"/>
    <cellStyle name="Total 3 2 2 3 15 2 2" xfId="33895"/>
    <cellStyle name="Total 3 2 2 3 15 2 3" xfId="44934"/>
    <cellStyle name="Total 3 2 2 3 15 2 4" xfId="21981"/>
    <cellStyle name="Total 3 2 2 3 15 3" xfId="28149"/>
    <cellStyle name="Total 3 2 2 3 15 4" xfId="39114"/>
    <cellStyle name="Total 3 2 2 3 15 5" xfId="16161"/>
    <cellStyle name="Total 3 2 2 3 16" xfId="4489"/>
    <cellStyle name="Total 3 2 2 3 16 2" xfId="10278"/>
    <cellStyle name="Total 3 2 2 3 16 2 2" xfId="34105"/>
    <cellStyle name="Total 3 2 2 3 16 2 3" xfId="45144"/>
    <cellStyle name="Total 3 2 2 3 16 2 4" xfId="22191"/>
    <cellStyle name="Total 3 2 2 3 16 3" xfId="28386"/>
    <cellStyle name="Total 3 2 2 3 16 4" xfId="39356"/>
    <cellStyle name="Total 3 2 2 3 16 5" xfId="16403"/>
    <cellStyle name="Total 3 2 2 3 17" xfId="4710"/>
    <cellStyle name="Total 3 2 2 3 17 2" xfId="10465"/>
    <cellStyle name="Total 3 2 2 3 17 2 2" xfId="34292"/>
    <cellStyle name="Total 3 2 2 3 17 2 3" xfId="45331"/>
    <cellStyle name="Total 3 2 2 3 17 2 4" xfId="22378"/>
    <cellStyle name="Total 3 2 2 3 17 3" xfId="28601"/>
    <cellStyle name="Total 3 2 2 3 17 4" xfId="39577"/>
    <cellStyle name="Total 3 2 2 3 17 5" xfId="16624"/>
    <cellStyle name="Total 3 2 2 3 18" xfId="4920"/>
    <cellStyle name="Total 3 2 2 3 18 2" xfId="10648"/>
    <cellStyle name="Total 3 2 2 3 18 2 2" xfId="34475"/>
    <cellStyle name="Total 3 2 2 3 18 2 3" xfId="45514"/>
    <cellStyle name="Total 3 2 2 3 18 2 4" xfId="22561"/>
    <cellStyle name="Total 3 2 2 3 18 3" xfId="28805"/>
    <cellStyle name="Total 3 2 2 3 18 4" xfId="39787"/>
    <cellStyle name="Total 3 2 2 3 18 5" xfId="16834"/>
    <cellStyle name="Total 3 2 2 3 19" xfId="5155"/>
    <cellStyle name="Total 3 2 2 3 19 2" xfId="10853"/>
    <cellStyle name="Total 3 2 2 3 19 2 2" xfId="34680"/>
    <cellStyle name="Total 3 2 2 3 19 2 3" xfId="45719"/>
    <cellStyle name="Total 3 2 2 3 19 2 4" xfId="22766"/>
    <cellStyle name="Total 3 2 2 3 19 3" xfId="29035"/>
    <cellStyle name="Total 3 2 2 3 19 4" xfId="40022"/>
    <cellStyle name="Total 3 2 2 3 19 5" xfId="17069"/>
    <cellStyle name="Total 3 2 2 3 2" xfId="1248"/>
    <cellStyle name="Total 3 2 2 3 2 2" xfId="7480"/>
    <cellStyle name="Total 3 2 2 3 2 2 2" xfId="31307"/>
    <cellStyle name="Total 3 2 2 3 2 2 3" xfId="42346"/>
    <cellStyle name="Total 3 2 2 3 2 2 4" xfId="19393"/>
    <cellStyle name="Total 3 2 2 3 2 3" xfId="25224"/>
    <cellStyle name="Total 3 2 2 3 2 4" xfId="36115"/>
    <cellStyle name="Total 3 2 2 3 2 5" xfId="13162"/>
    <cellStyle name="Total 3 2 2 3 20" xfId="5376"/>
    <cellStyle name="Total 3 2 2 3 20 2" xfId="11040"/>
    <cellStyle name="Total 3 2 2 3 20 2 2" xfId="34867"/>
    <cellStyle name="Total 3 2 2 3 20 2 3" xfId="45906"/>
    <cellStyle name="Total 3 2 2 3 20 2 4" xfId="22953"/>
    <cellStyle name="Total 3 2 2 3 20 3" xfId="29248"/>
    <cellStyle name="Total 3 2 2 3 20 4" xfId="40243"/>
    <cellStyle name="Total 3 2 2 3 20 5" xfId="17290"/>
    <cellStyle name="Total 3 2 2 3 21" xfId="5609"/>
    <cellStyle name="Total 3 2 2 3 21 2" xfId="11243"/>
    <cellStyle name="Total 3 2 2 3 21 2 2" xfId="35070"/>
    <cellStyle name="Total 3 2 2 3 21 2 3" xfId="46109"/>
    <cellStyle name="Total 3 2 2 3 21 2 4" xfId="23156"/>
    <cellStyle name="Total 3 2 2 3 21 3" xfId="29475"/>
    <cellStyle name="Total 3 2 2 3 21 4" xfId="40476"/>
    <cellStyle name="Total 3 2 2 3 21 5" xfId="17523"/>
    <cellStyle name="Total 3 2 2 3 22" xfId="5842"/>
    <cellStyle name="Total 3 2 2 3 22 2" xfId="11444"/>
    <cellStyle name="Total 3 2 2 3 22 2 2" xfId="35271"/>
    <cellStyle name="Total 3 2 2 3 22 2 3" xfId="46310"/>
    <cellStyle name="Total 3 2 2 3 22 2 4" xfId="23357"/>
    <cellStyle name="Total 3 2 2 3 22 3" xfId="29701"/>
    <cellStyle name="Total 3 2 2 3 22 4" xfId="40709"/>
    <cellStyle name="Total 3 2 2 3 22 5" xfId="17756"/>
    <cellStyle name="Total 3 2 2 3 23" xfId="6059"/>
    <cellStyle name="Total 3 2 2 3 23 2" xfId="11628"/>
    <cellStyle name="Total 3 2 2 3 23 2 2" xfId="35455"/>
    <cellStyle name="Total 3 2 2 3 23 2 3" xfId="46494"/>
    <cellStyle name="Total 3 2 2 3 23 2 4" xfId="23541"/>
    <cellStyle name="Total 3 2 2 3 23 3" xfId="29911"/>
    <cellStyle name="Total 3 2 2 3 23 4" xfId="40926"/>
    <cellStyle name="Total 3 2 2 3 23 5" xfId="17973"/>
    <cellStyle name="Total 3 2 2 3 24" xfId="6267"/>
    <cellStyle name="Total 3 2 2 3 24 2" xfId="11809"/>
    <cellStyle name="Total 3 2 2 3 24 2 2" xfId="35636"/>
    <cellStyle name="Total 3 2 2 3 24 2 3" xfId="46675"/>
    <cellStyle name="Total 3 2 2 3 24 2 4" xfId="23722"/>
    <cellStyle name="Total 3 2 2 3 24 3" xfId="30112"/>
    <cellStyle name="Total 3 2 2 3 24 4" xfId="41134"/>
    <cellStyle name="Total 3 2 2 3 24 5" xfId="18181"/>
    <cellStyle name="Total 3 2 2 3 25" xfId="6487"/>
    <cellStyle name="Total 3 2 2 3 25 2" xfId="12001"/>
    <cellStyle name="Total 3 2 2 3 25 2 2" xfId="35828"/>
    <cellStyle name="Total 3 2 2 3 25 2 3" xfId="46867"/>
    <cellStyle name="Total 3 2 2 3 25 2 4" xfId="23914"/>
    <cellStyle name="Total 3 2 2 3 25 3" xfId="30325"/>
    <cellStyle name="Total 3 2 2 3 25 4" xfId="41354"/>
    <cellStyle name="Total 3 2 2 3 25 5" xfId="18401"/>
    <cellStyle name="Total 3 2 2 3 26" xfId="6713"/>
    <cellStyle name="Total 3 2 2 3 26 2" xfId="12194"/>
    <cellStyle name="Total 3 2 2 3 26 2 2" xfId="36021"/>
    <cellStyle name="Total 3 2 2 3 26 2 3" xfId="47060"/>
    <cellStyle name="Total 3 2 2 3 26 2 4" xfId="24107"/>
    <cellStyle name="Total 3 2 2 3 26 3" xfId="30542"/>
    <cellStyle name="Total 3 2 2 3 26 4" xfId="41580"/>
    <cellStyle name="Total 3 2 2 3 26 5" xfId="18627"/>
    <cellStyle name="Total 3 2 2 3 27" xfId="822"/>
    <cellStyle name="Total 3 2 2 3 27 2" xfId="7129"/>
    <cellStyle name="Total 3 2 2 3 27 2 2" xfId="30956"/>
    <cellStyle name="Total 3 2 2 3 27 2 3" xfId="41995"/>
    <cellStyle name="Total 3 2 2 3 27 2 4" xfId="19042"/>
    <cellStyle name="Total 3 2 2 3 27 3" xfId="24813"/>
    <cellStyle name="Total 3 2 2 3 27 4" xfId="27648"/>
    <cellStyle name="Total 3 2 2 3 27 5" xfId="12736"/>
    <cellStyle name="Total 3 2 2 3 28" xfId="6912"/>
    <cellStyle name="Total 3 2 2 3 28 2" xfId="30739"/>
    <cellStyle name="Total 3 2 2 3 28 3" xfId="41778"/>
    <cellStyle name="Total 3 2 2 3 28 4" xfId="18825"/>
    <cellStyle name="Total 3 2 2 3 29" xfId="24595"/>
    <cellStyle name="Total 3 2 2 3 3" xfId="1461"/>
    <cellStyle name="Total 3 2 2 3 3 2" xfId="7665"/>
    <cellStyle name="Total 3 2 2 3 3 2 2" xfId="31492"/>
    <cellStyle name="Total 3 2 2 3 3 2 3" xfId="42531"/>
    <cellStyle name="Total 3 2 2 3 3 2 4" xfId="19578"/>
    <cellStyle name="Total 3 2 2 3 3 3" xfId="25430"/>
    <cellStyle name="Total 3 2 2 3 3 4" xfId="36328"/>
    <cellStyle name="Total 3 2 2 3 3 5" xfId="13375"/>
    <cellStyle name="Total 3 2 2 3 30" xfId="25354"/>
    <cellStyle name="Total 3 2 2 3 31" xfId="12518"/>
    <cellStyle name="Total 3 2 2 3 4" xfId="1693"/>
    <cellStyle name="Total 3 2 2 3 4 2" xfId="7863"/>
    <cellStyle name="Total 3 2 2 3 4 2 2" xfId="31690"/>
    <cellStyle name="Total 3 2 2 3 4 2 3" xfId="42729"/>
    <cellStyle name="Total 3 2 2 3 4 2 4" xfId="19776"/>
    <cellStyle name="Total 3 2 2 3 4 3" xfId="25654"/>
    <cellStyle name="Total 3 2 2 3 4 4" xfId="36560"/>
    <cellStyle name="Total 3 2 2 3 4 5" xfId="13607"/>
    <cellStyle name="Total 3 2 2 3 5" xfId="1904"/>
    <cellStyle name="Total 3 2 2 3 5 2" xfId="8047"/>
    <cellStyle name="Total 3 2 2 3 5 2 2" xfId="31874"/>
    <cellStyle name="Total 3 2 2 3 5 2 3" xfId="42913"/>
    <cellStyle name="Total 3 2 2 3 5 2 4" xfId="19960"/>
    <cellStyle name="Total 3 2 2 3 5 3" xfId="25858"/>
    <cellStyle name="Total 3 2 2 3 5 4" xfId="36771"/>
    <cellStyle name="Total 3 2 2 3 5 5" xfId="13818"/>
    <cellStyle name="Total 3 2 2 3 6" xfId="2135"/>
    <cellStyle name="Total 3 2 2 3 6 2" xfId="8248"/>
    <cellStyle name="Total 3 2 2 3 6 2 2" xfId="32075"/>
    <cellStyle name="Total 3 2 2 3 6 2 3" xfId="43114"/>
    <cellStyle name="Total 3 2 2 3 6 2 4" xfId="20161"/>
    <cellStyle name="Total 3 2 2 3 6 3" xfId="26083"/>
    <cellStyle name="Total 3 2 2 3 6 4" xfId="37002"/>
    <cellStyle name="Total 3 2 2 3 6 5" xfId="14049"/>
    <cellStyle name="Total 3 2 2 3 7" xfId="2360"/>
    <cellStyle name="Total 3 2 2 3 7 2" xfId="8439"/>
    <cellStyle name="Total 3 2 2 3 7 2 2" xfId="32266"/>
    <cellStyle name="Total 3 2 2 3 7 2 3" xfId="43305"/>
    <cellStyle name="Total 3 2 2 3 7 2 4" xfId="20352"/>
    <cellStyle name="Total 3 2 2 3 7 3" xfId="26300"/>
    <cellStyle name="Total 3 2 2 3 7 4" xfId="37227"/>
    <cellStyle name="Total 3 2 2 3 7 5" xfId="14274"/>
    <cellStyle name="Total 3 2 2 3 8" xfId="2574"/>
    <cellStyle name="Total 3 2 2 3 8 2" xfId="8625"/>
    <cellStyle name="Total 3 2 2 3 8 2 2" xfId="32452"/>
    <cellStyle name="Total 3 2 2 3 8 2 3" xfId="43491"/>
    <cellStyle name="Total 3 2 2 3 8 2 4" xfId="20538"/>
    <cellStyle name="Total 3 2 2 3 8 3" xfId="26509"/>
    <cellStyle name="Total 3 2 2 3 8 4" xfId="37441"/>
    <cellStyle name="Total 3 2 2 3 8 5" xfId="14488"/>
    <cellStyle name="Total 3 2 2 3 9" xfId="2792"/>
    <cellStyle name="Total 3 2 2 3 9 2" xfId="8809"/>
    <cellStyle name="Total 3 2 2 3 9 2 2" xfId="32636"/>
    <cellStyle name="Total 3 2 2 3 9 2 3" xfId="43675"/>
    <cellStyle name="Total 3 2 2 3 9 2 4" xfId="20722"/>
    <cellStyle name="Total 3 2 2 3 9 3" xfId="26721"/>
    <cellStyle name="Total 3 2 2 3 9 4" xfId="37659"/>
    <cellStyle name="Total 3 2 2 3 9 5" xfId="14706"/>
    <cellStyle name="Total 3 2 2 30" xfId="6757"/>
    <cellStyle name="Total 3 2 2 30 2" xfId="12230"/>
    <cellStyle name="Total 3 2 2 30 2 2" xfId="36057"/>
    <cellStyle name="Total 3 2 2 30 2 3" xfId="47096"/>
    <cellStyle name="Total 3 2 2 30 2 4" xfId="24143"/>
    <cellStyle name="Total 3 2 2 30 3" xfId="30585"/>
    <cellStyle name="Total 3 2 2 30 4" xfId="41624"/>
    <cellStyle name="Total 3 2 2 30 5" xfId="18671"/>
    <cellStyle name="Total 3 2 2 31" xfId="6802"/>
    <cellStyle name="Total 3 2 2 31 2" xfId="12270"/>
    <cellStyle name="Total 3 2 2 31 2 2" xfId="36097"/>
    <cellStyle name="Total 3 2 2 31 2 3" xfId="47136"/>
    <cellStyle name="Total 3 2 2 31 2 4" xfId="24183"/>
    <cellStyle name="Total 3 2 2 31 3" xfId="30629"/>
    <cellStyle name="Total 3 2 2 31 4" xfId="41669"/>
    <cellStyle name="Total 3 2 2 31 5" xfId="18716"/>
    <cellStyle name="Total 3 2 2 32" xfId="678"/>
    <cellStyle name="Total 3 2 2 32 2" xfId="6985"/>
    <cellStyle name="Total 3 2 2 32 2 2" xfId="30812"/>
    <cellStyle name="Total 3 2 2 32 2 3" xfId="41851"/>
    <cellStyle name="Total 3 2 2 32 2 4" xfId="18898"/>
    <cellStyle name="Total 3 2 2 32 3" xfId="24669"/>
    <cellStyle name="Total 3 2 2 32 4" xfId="26471"/>
    <cellStyle name="Total 3 2 2 32 5" xfId="12592"/>
    <cellStyle name="Total 3 2 2 33" xfId="24434"/>
    <cellStyle name="Total 3 2 2 34" xfId="30551"/>
    <cellStyle name="Total 3 2 2 35" xfId="12352"/>
    <cellStyle name="Total 3 2 2 4" xfId="476"/>
    <cellStyle name="Total 3 2 2 4 10" xfId="2870"/>
    <cellStyle name="Total 3 2 2 4 10 2" xfId="8882"/>
    <cellStyle name="Total 3 2 2 4 10 2 2" xfId="32709"/>
    <cellStyle name="Total 3 2 2 4 10 2 3" xfId="43748"/>
    <cellStyle name="Total 3 2 2 4 10 2 4" xfId="20795"/>
    <cellStyle name="Total 3 2 2 4 10 3" xfId="26799"/>
    <cellStyle name="Total 3 2 2 4 10 4" xfId="37737"/>
    <cellStyle name="Total 3 2 2 4 10 5" xfId="14784"/>
    <cellStyle name="Total 3 2 2 4 11" xfId="3138"/>
    <cellStyle name="Total 3 2 2 4 11 2" xfId="9111"/>
    <cellStyle name="Total 3 2 2 4 11 2 2" xfId="32938"/>
    <cellStyle name="Total 3 2 2 4 11 2 3" xfId="43977"/>
    <cellStyle name="Total 3 2 2 4 11 2 4" xfId="21024"/>
    <cellStyle name="Total 3 2 2 4 11 3" xfId="27062"/>
    <cellStyle name="Total 3 2 2 4 11 4" xfId="38005"/>
    <cellStyle name="Total 3 2 2 4 11 5" xfId="15052"/>
    <cellStyle name="Total 3 2 2 4 12" xfId="3382"/>
    <cellStyle name="Total 3 2 2 4 12 2" xfId="9323"/>
    <cellStyle name="Total 3 2 2 4 12 2 2" xfId="33150"/>
    <cellStyle name="Total 3 2 2 4 12 2 3" xfId="44189"/>
    <cellStyle name="Total 3 2 2 4 12 2 4" xfId="21236"/>
    <cellStyle name="Total 3 2 2 4 12 3" xfId="27303"/>
    <cellStyle name="Total 3 2 2 4 12 4" xfId="38249"/>
    <cellStyle name="Total 3 2 2 4 12 5" xfId="15296"/>
    <cellStyle name="Total 3 2 2 4 13" xfId="3627"/>
    <cellStyle name="Total 3 2 2 4 13 2" xfId="9536"/>
    <cellStyle name="Total 3 2 2 4 13 2 2" xfId="33363"/>
    <cellStyle name="Total 3 2 2 4 13 2 3" xfId="44402"/>
    <cellStyle name="Total 3 2 2 4 13 2 4" xfId="21449"/>
    <cellStyle name="Total 3 2 2 4 13 3" xfId="27543"/>
    <cellStyle name="Total 3 2 2 4 13 4" xfId="38494"/>
    <cellStyle name="Total 3 2 2 4 13 5" xfId="15541"/>
    <cellStyle name="Total 3 2 2 4 14" xfId="3875"/>
    <cellStyle name="Total 3 2 2 4 14 2" xfId="9750"/>
    <cellStyle name="Total 3 2 2 4 14 2 2" xfId="33577"/>
    <cellStyle name="Total 3 2 2 4 14 2 3" xfId="44616"/>
    <cellStyle name="Total 3 2 2 4 14 2 4" xfId="21663"/>
    <cellStyle name="Total 3 2 2 4 14 3" xfId="27787"/>
    <cellStyle name="Total 3 2 2 4 14 4" xfId="38742"/>
    <cellStyle name="Total 3 2 2 4 14 5" xfId="15789"/>
    <cellStyle name="Total 3 2 2 4 15" xfId="4119"/>
    <cellStyle name="Total 3 2 2 4 15 2" xfId="9961"/>
    <cellStyle name="Total 3 2 2 4 15 2 2" xfId="33788"/>
    <cellStyle name="Total 3 2 2 4 15 2 3" xfId="44827"/>
    <cellStyle name="Total 3 2 2 4 15 2 4" xfId="21874"/>
    <cellStyle name="Total 3 2 2 4 15 3" xfId="28026"/>
    <cellStyle name="Total 3 2 2 4 15 4" xfId="38986"/>
    <cellStyle name="Total 3 2 2 4 15 5" xfId="16033"/>
    <cellStyle name="Total 3 2 2 4 16" xfId="4361"/>
    <cellStyle name="Total 3 2 2 4 16 2" xfId="10171"/>
    <cellStyle name="Total 3 2 2 4 16 2 2" xfId="33998"/>
    <cellStyle name="Total 3 2 2 4 16 2 3" xfId="45037"/>
    <cellStyle name="Total 3 2 2 4 16 2 4" xfId="22084"/>
    <cellStyle name="Total 3 2 2 4 16 3" xfId="28263"/>
    <cellStyle name="Total 3 2 2 4 16 4" xfId="39228"/>
    <cellStyle name="Total 3 2 2 4 16 5" xfId="16275"/>
    <cellStyle name="Total 3 2 2 4 17" xfId="4582"/>
    <cellStyle name="Total 3 2 2 4 17 2" xfId="10358"/>
    <cellStyle name="Total 3 2 2 4 17 2 2" xfId="34185"/>
    <cellStyle name="Total 3 2 2 4 17 2 3" xfId="45224"/>
    <cellStyle name="Total 3 2 2 4 17 2 4" xfId="22271"/>
    <cellStyle name="Total 3 2 2 4 17 3" xfId="28478"/>
    <cellStyle name="Total 3 2 2 4 17 4" xfId="39449"/>
    <cellStyle name="Total 3 2 2 4 17 5" xfId="16496"/>
    <cellStyle name="Total 3 2 2 4 18" xfId="4792"/>
    <cellStyle name="Total 3 2 2 4 18 2" xfId="10541"/>
    <cellStyle name="Total 3 2 2 4 18 2 2" xfId="34368"/>
    <cellStyle name="Total 3 2 2 4 18 2 3" xfId="45407"/>
    <cellStyle name="Total 3 2 2 4 18 2 4" xfId="22454"/>
    <cellStyle name="Total 3 2 2 4 18 3" xfId="28682"/>
    <cellStyle name="Total 3 2 2 4 18 4" xfId="39659"/>
    <cellStyle name="Total 3 2 2 4 18 5" xfId="16706"/>
    <cellStyle name="Total 3 2 2 4 19" xfId="5027"/>
    <cellStyle name="Total 3 2 2 4 19 2" xfId="10746"/>
    <cellStyle name="Total 3 2 2 4 19 2 2" xfId="34573"/>
    <cellStyle name="Total 3 2 2 4 19 2 3" xfId="45612"/>
    <cellStyle name="Total 3 2 2 4 19 2 4" xfId="22659"/>
    <cellStyle name="Total 3 2 2 4 19 3" xfId="28911"/>
    <cellStyle name="Total 3 2 2 4 19 4" xfId="39894"/>
    <cellStyle name="Total 3 2 2 4 19 5" xfId="16941"/>
    <cellStyle name="Total 3 2 2 4 2" xfId="1120"/>
    <cellStyle name="Total 3 2 2 4 2 2" xfId="7373"/>
    <cellStyle name="Total 3 2 2 4 2 2 2" xfId="31200"/>
    <cellStyle name="Total 3 2 2 4 2 2 3" xfId="42239"/>
    <cellStyle name="Total 3 2 2 4 2 2 4" xfId="19286"/>
    <cellStyle name="Total 3 2 2 4 2 3" xfId="25101"/>
    <cellStyle name="Total 3 2 2 4 2 4" xfId="24224"/>
    <cellStyle name="Total 3 2 2 4 2 5" xfId="13034"/>
    <cellStyle name="Total 3 2 2 4 20" xfId="5248"/>
    <cellStyle name="Total 3 2 2 4 20 2" xfId="10933"/>
    <cellStyle name="Total 3 2 2 4 20 2 2" xfId="34760"/>
    <cellStyle name="Total 3 2 2 4 20 2 3" xfId="45799"/>
    <cellStyle name="Total 3 2 2 4 20 2 4" xfId="22846"/>
    <cellStyle name="Total 3 2 2 4 20 3" xfId="29125"/>
    <cellStyle name="Total 3 2 2 4 20 4" xfId="40115"/>
    <cellStyle name="Total 3 2 2 4 20 5" xfId="17162"/>
    <cellStyle name="Total 3 2 2 4 21" xfId="5481"/>
    <cellStyle name="Total 3 2 2 4 21 2" xfId="11136"/>
    <cellStyle name="Total 3 2 2 4 21 2 2" xfId="34963"/>
    <cellStyle name="Total 3 2 2 4 21 2 3" xfId="46002"/>
    <cellStyle name="Total 3 2 2 4 21 2 4" xfId="23049"/>
    <cellStyle name="Total 3 2 2 4 21 3" xfId="29352"/>
    <cellStyle name="Total 3 2 2 4 21 4" xfId="40348"/>
    <cellStyle name="Total 3 2 2 4 21 5" xfId="17395"/>
    <cellStyle name="Total 3 2 2 4 22" xfId="5714"/>
    <cellStyle name="Total 3 2 2 4 22 2" xfId="11337"/>
    <cellStyle name="Total 3 2 2 4 22 2 2" xfId="35164"/>
    <cellStyle name="Total 3 2 2 4 22 2 3" xfId="46203"/>
    <cellStyle name="Total 3 2 2 4 22 2 4" xfId="23250"/>
    <cellStyle name="Total 3 2 2 4 22 3" xfId="29578"/>
    <cellStyle name="Total 3 2 2 4 22 4" xfId="40581"/>
    <cellStyle name="Total 3 2 2 4 22 5" xfId="17628"/>
    <cellStyle name="Total 3 2 2 4 23" xfId="5931"/>
    <cellStyle name="Total 3 2 2 4 23 2" xfId="11521"/>
    <cellStyle name="Total 3 2 2 4 23 2 2" xfId="35348"/>
    <cellStyle name="Total 3 2 2 4 23 2 3" xfId="46387"/>
    <cellStyle name="Total 3 2 2 4 23 2 4" xfId="23434"/>
    <cellStyle name="Total 3 2 2 4 23 3" xfId="29789"/>
    <cellStyle name="Total 3 2 2 4 23 4" xfId="40798"/>
    <cellStyle name="Total 3 2 2 4 23 5" xfId="17845"/>
    <cellStyle name="Total 3 2 2 4 24" xfId="6139"/>
    <cellStyle name="Total 3 2 2 4 24 2" xfId="11702"/>
    <cellStyle name="Total 3 2 2 4 24 2 2" xfId="35529"/>
    <cellStyle name="Total 3 2 2 4 24 2 3" xfId="46568"/>
    <cellStyle name="Total 3 2 2 4 24 2 4" xfId="23615"/>
    <cellStyle name="Total 3 2 2 4 24 3" xfId="29990"/>
    <cellStyle name="Total 3 2 2 4 24 4" xfId="41006"/>
    <cellStyle name="Total 3 2 2 4 24 5" xfId="18053"/>
    <cellStyle name="Total 3 2 2 4 25" xfId="6359"/>
    <cellStyle name="Total 3 2 2 4 25 2" xfId="11894"/>
    <cellStyle name="Total 3 2 2 4 25 2 2" xfId="35721"/>
    <cellStyle name="Total 3 2 2 4 25 2 3" xfId="46760"/>
    <cellStyle name="Total 3 2 2 4 25 2 4" xfId="23807"/>
    <cellStyle name="Total 3 2 2 4 25 3" xfId="30203"/>
    <cellStyle name="Total 3 2 2 4 25 4" xfId="41226"/>
    <cellStyle name="Total 3 2 2 4 25 5" xfId="18273"/>
    <cellStyle name="Total 3 2 2 4 26" xfId="6585"/>
    <cellStyle name="Total 3 2 2 4 26 2" xfId="12087"/>
    <cellStyle name="Total 3 2 2 4 26 2 2" xfId="35914"/>
    <cellStyle name="Total 3 2 2 4 26 2 3" xfId="46953"/>
    <cellStyle name="Total 3 2 2 4 26 2 4" xfId="24000"/>
    <cellStyle name="Total 3 2 2 4 26 3" xfId="30420"/>
    <cellStyle name="Total 3 2 2 4 26 4" xfId="41452"/>
    <cellStyle name="Total 3 2 2 4 26 5" xfId="18499"/>
    <cellStyle name="Total 3 2 2 4 27" xfId="715"/>
    <cellStyle name="Total 3 2 2 4 27 2" xfId="7022"/>
    <cellStyle name="Total 3 2 2 4 27 2 2" xfId="30849"/>
    <cellStyle name="Total 3 2 2 4 27 2 3" xfId="41888"/>
    <cellStyle name="Total 3 2 2 4 27 2 4" xfId="18935"/>
    <cellStyle name="Total 3 2 2 4 27 3" xfId="24706"/>
    <cellStyle name="Total 3 2 2 4 27 4" xfId="27953"/>
    <cellStyle name="Total 3 2 2 4 27 5" xfId="12629"/>
    <cellStyle name="Total 3 2 2 4 28" xfId="24472"/>
    <cellStyle name="Total 3 2 2 4 29" xfId="27934"/>
    <cellStyle name="Total 3 2 2 4 3" xfId="1333"/>
    <cellStyle name="Total 3 2 2 4 3 2" xfId="7558"/>
    <cellStyle name="Total 3 2 2 4 3 2 2" xfId="31385"/>
    <cellStyle name="Total 3 2 2 4 3 2 3" xfId="42424"/>
    <cellStyle name="Total 3 2 2 4 3 2 4" xfId="19471"/>
    <cellStyle name="Total 3 2 2 4 3 3" xfId="25308"/>
    <cellStyle name="Total 3 2 2 4 3 4" xfId="36200"/>
    <cellStyle name="Total 3 2 2 4 3 5" xfId="13247"/>
    <cellStyle name="Total 3 2 2 4 30" xfId="12390"/>
    <cellStyle name="Total 3 2 2 4 4" xfId="1565"/>
    <cellStyle name="Total 3 2 2 4 4 2" xfId="7756"/>
    <cellStyle name="Total 3 2 2 4 4 2 2" xfId="31583"/>
    <cellStyle name="Total 3 2 2 4 4 2 3" xfId="42622"/>
    <cellStyle name="Total 3 2 2 4 4 2 4" xfId="19669"/>
    <cellStyle name="Total 3 2 2 4 4 3" xfId="25532"/>
    <cellStyle name="Total 3 2 2 4 4 4" xfId="36432"/>
    <cellStyle name="Total 3 2 2 4 4 5" xfId="13479"/>
    <cellStyle name="Total 3 2 2 4 5" xfId="1776"/>
    <cellStyle name="Total 3 2 2 4 5 2" xfId="7940"/>
    <cellStyle name="Total 3 2 2 4 5 2 2" xfId="31767"/>
    <cellStyle name="Total 3 2 2 4 5 2 3" xfId="42806"/>
    <cellStyle name="Total 3 2 2 4 5 2 4" xfId="19853"/>
    <cellStyle name="Total 3 2 2 4 5 3" xfId="25736"/>
    <cellStyle name="Total 3 2 2 4 5 4" xfId="36643"/>
    <cellStyle name="Total 3 2 2 4 5 5" xfId="13690"/>
    <cellStyle name="Total 3 2 2 4 6" xfId="2007"/>
    <cellStyle name="Total 3 2 2 4 6 2" xfId="8141"/>
    <cellStyle name="Total 3 2 2 4 6 2 2" xfId="31968"/>
    <cellStyle name="Total 3 2 2 4 6 2 3" xfId="43007"/>
    <cellStyle name="Total 3 2 2 4 6 2 4" xfId="20054"/>
    <cellStyle name="Total 3 2 2 4 6 3" xfId="25960"/>
    <cellStyle name="Total 3 2 2 4 6 4" xfId="36874"/>
    <cellStyle name="Total 3 2 2 4 6 5" xfId="13921"/>
    <cellStyle name="Total 3 2 2 4 7" xfId="2232"/>
    <cellStyle name="Total 3 2 2 4 7 2" xfId="8332"/>
    <cellStyle name="Total 3 2 2 4 7 2 2" xfId="32159"/>
    <cellStyle name="Total 3 2 2 4 7 2 3" xfId="43198"/>
    <cellStyle name="Total 3 2 2 4 7 2 4" xfId="20245"/>
    <cellStyle name="Total 3 2 2 4 7 3" xfId="26178"/>
    <cellStyle name="Total 3 2 2 4 7 4" xfId="37099"/>
    <cellStyle name="Total 3 2 2 4 7 5" xfId="14146"/>
    <cellStyle name="Total 3 2 2 4 8" xfId="2446"/>
    <cellStyle name="Total 3 2 2 4 8 2" xfId="8518"/>
    <cellStyle name="Total 3 2 2 4 8 2 2" xfId="32345"/>
    <cellStyle name="Total 3 2 2 4 8 2 3" xfId="43384"/>
    <cellStyle name="Total 3 2 2 4 8 2 4" xfId="20431"/>
    <cellStyle name="Total 3 2 2 4 8 3" xfId="26386"/>
    <cellStyle name="Total 3 2 2 4 8 4" xfId="37313"/>
    <cellStyle name="Total 3 2 2 4 8 5" xfId="14360"/>
    <cellStyle name="Total 3 2 2 4 9" xfId="2665"/>
    <cellStyle name="Total 3 2 2 4 9 2" xfId="8703"/>
    <cellStyle name="Total 3 2 2 4 9 2 2" xfId="32530"/>
    <cellStyle name="Total 3 2 2 4 9 2 3" xfId="43569"/>
    <cellStyle name="Total 3 2 2 4 9 2 4" xfId="20616"/>
    <cellStyle name="Total 3 2 2 4 9 3" xfId="26599"/>
    <cellStyle name="Total 3 2 2 4 9 4" xfId="37532"/>
    <cellStyle name="Total 3 2 2 4 9 5" xfId="14579"/>
    <cellStyle name="Total 3 2 2 5" xfId="1082"/>
    <cellStyle name="Total 3 2 2 5 2" xfId="7336"/>
    <cellStyle name="Total 3 2 2 5 2 2" xfId="31163"/>
    <cellStyle name="Total 3 2 2 5 2 3" xfId="42202"/>
    <cellStyle name="Total 3 2 2 5 2 4" xfId="19249"/>
    <cellStyle name="Total 3 2 2 5 3" xfId="25063"/>
    <cellStyle name="Total 3 2 2 5 4" xfId="24202"/>
    <cellStyle name="Total 3 2 2 5 5" xfId="12996"/>
    <cellStyle name="Total 3 2 2 6" xfId="1295"/>
    <cellStyle name="Total 3 2 2 6 2" xfId="7521"/>
    <cellStyle name="Total 3 2 2 6 2 2" xfId="31348"/>
    <cellStyle name="Total 3 2 2 6 2 3" xfId="42387"/>
    <cellStyle name="Total 3 2 2 6 2 4" xfId="19434"/>
    <cellStyle name="Total 3 2 2 6 3" xfId="25270"/>
    <cellStyle name="Total 3 2 2 6 4" xfId="36162"/>
    <cellStyle name="Total 3 2 2 6 5" xfId="13209"/>
    <cellStyle name="Total 3 2 2 7" xfId="1527"/>
    <cellStyle name="Total 3 2 2 7 2" xfId="7719"/>
    <cellStyle name="Total 3 2 2 7 2 2" xfId="31546"/>
    <cellStyle name="Total 3 2 2 7 2 3" xfId="42585"/>
    <cellStyle name="Total 3 2 2 7 2 4" xfId="19632"/>
    <cellStyle name="Total 3 2 2 7 3" xfId="25494"/>
    <cellStyle name="Total 3 2 2 7 4" xfId="36394"/>
    <cellStyle name="Total 3 2 2 7 5" xfId="13441"/>
    <cellStyle name="Total 3 2 2 8" xfId="1738"/>
    <cellStyle name="Total 3 2 2 8 2" xfId="7903"/>
    <cellStyle name="Total 3 2 2 8 2 2" xfId="31730"/>
    <cellStyle name="Total 3 2 2 8 2 3" xfId="42769"/>
    <cellStyle name="Total 3 2 2 8 2 4" xfId="19816"/>
    <cellStyle name="Total 3 2 2 8 3" xfId="25698"/>
    <cellStyle name="Total 3 2 2 8 4" xfId="36605"/>
    <cellStyle name="Total 3 2 2 8 5" xfId="13652"/>
    <cellStyle name="Total 3 2 2 9" xfId="1969"/>
    <cellStyle name="Total 3 2 2 9 2" xfId="8104"/>
    <cellStyle name="Total 3 2 2 9 2 2" xfId="31931"/>
    <cellStyle name="Total 3 2 2 9 2 3" xfId="42970"/>
    <cellStyle name="Total 3 2 2 9 2 4" xfId="20017"/>
    <cellStyle name="Total 3 2 2 9 3" xfId="25922"/>
    <cellStyle name="Total 3 2 2 9 4" xfId="36836"/>
    <cellStyle name="Total 3 2 2 9 5" xfId="13883"/>
    <cellStyle name="Total 3 2 20" xfId="6516"/>
    <cellStyle name="Total 3 2 20 2" xfId="12023"/>
    <cellStyle name="Total 3 2 20 2 2" xfId="35850"/>
    <cellStyle name="Total 3 2 20 2 3" xfId="46889"/>
    <cellStyle name="Total 3 2 20 2 4" xfId="23936"/>
    <cellStyle name="Total 3 2 20 3" xfId="30352"/>
    <cellStyle name="Total 3 2 20 4" xfId="41383"/>
    <cellStyle name="Total 3 2 20 5" xfId="18430"/>
    <cellStyle name="Total 3 2 21" xfId="5858"/>
    <cellStyle name="Total 3 2 21 2" xfId="11453"/>
    <cellStyle name="Total 3 2 21 2 2" xfId="35280"/>
    <cellStyle name="Total 3 2 21 2 3" xfId="46319"/>
    <cellStyle name="Total 3 2 21 2 4" xfId="23366"/>
    <cellStyle name="Total 3 2 21 3" xfId="29717"/>
    <cellStyle name="Total 3 2 21 4" xfId="40725"/>
    <cellStyle name="Total 3 2 21 5" xfId="17772"/>
    <cellStyle name="Total 3 2 22" xfId="642"/>
    <cellStyle name="Total 3 2 22 2" xfId="6949"/>
    <cellStyle name="Total 3 2 22 2 2" xfId="30776"/>
    <cellStyle name="Total 3 2 22 2 3" xfId="41815"/>
    <cellStyle name="Total 3 2 22 2 4" xfId="18862"/>
    <cellStyle name="Total 3 2 22 3" xfId="24633"/>
    <cellStyle name="Total 3 2 22 4" xfId="26515"/>
    <cellStyle name="Total 3 2 22 5" xfId="12556"/>
    <cellStyle name="Total 3 2 23" xfId="24393"/>
    <cellStyle name="Total 3 2 24" xfId="27680"/>
    <cellStyle name="Total 3 2 25" xfId="12312"/>
    <cellStyle name="Total 3 2 3" xfId="484"/>
    <cellStyle name="Total 3 2 3 10" xfId="2878"/>
    <cellStyle name="Total 3 2 3 10 2" xfId="8890"/>
    <cellStyle name="Total 3 2 3 10 2 2" xfId="32717"/>
    <cellStyle name="Total 3 2 3 10 2 3" xfId="43756"/>
    <cellStyle name="Total 3 2 3 10 2 4" xfId="20803"/>
    <cellStyle name="Total 3 2 3 10 3" xfId="26807"/>
    <cellStyle name="Total 3 2 3 10 4" xfId="37745"/>
    <cellStyle name="Total 3 2 3 10 5" xfId="14792"/>
    <cellStyle name="Total 3 2 3 11" xfId="3146"/>
    <cellStyle name="Total 3 2 3 11 2" xfId="9119"/>
    <cellStyle name="Total 3 2 3 11 2 2" xfId="32946"/>
    <cellStyle name="Total 3 2 3 11 2 3" xfId="43985"/>
    <cellStyle name="Total 3 2 3 11 2 4" xfId="21032"/>
    <cellStyle name="Total 3 2 3 11 3" xfId="27070"/>
    <cellStyle name="Total 3 2 3 11 4" xfId="38013"/>
    <cellStyle name="Total 3 2 3 11 5" xfId="15060"/>
    <cellStyle name="Total 3 2 3 12" xfId="3390"/>
    <cellStyle name="Total 3 2 3 12 2" xfId="9331"/>
    <cellStyle name="Total 3 2 3 12 2 2" xfId="33158"/>
    <cellStyle name="Total 3 2 3 12 2 3" xfId="44197"/>
    <cellStyle name="Total 3 2 3 12 2 4" xfId="21244"/>
    <cellStyle name="Total 3 2 3 12 3" xfId="27311"/>
    <cellStyle name="Total 3 2 3 12 4" xfId="38257"/>
    <cellStyle name="Total 3 2 3 12 5" xfId="15304"/>
    <cellStyle name="Total 3 2 3 13" xfId="3635"/>
    <cellStyle name="Total 3 2 3 13 2" xfId="9544"/>
    <cellStyle name="Total 3 2 3 13 2 2" xfId="33371"/>
    <cellStyle name="Total 3 2 3 13 2 3" xfId="44410"/>
    <cellStyle name="Total 3 2 3 13 2 4" xfId="21457"/>
    <cellStyle name="Total 3 2 3 13 3" xfId="27551"/>
    <cellStyle name="Total 3 2 3 13 4" xfId="38502"/>
    <cellStyle name="Total 3 2 3 13 5" xfId="15549"/>
    <cellStyle name="Total 3 2 3 14" xfId="3883"/>
    <cellStyle name="Total 3 2 3 14 2" xfId="9758"/>
    <cellStyle name="Total 3 2 3 14 2 2" xfId="33585"/>
    <cellStyle name="Total 3 2 3 14 2 3" xfId="44624"/>
    <cellStyle name="Total 3 2 3 14 2 4" xfId="21671"/>
    <cellStyle name="Total 3 2 3 14 3" xfId="27795"/>
    <cellStyle name="Total 3 2 3 14 4" xfId="38750"/>
    <cellStyle name="Total 3 2 3 14 5" xfId="15797"/>
    <cellStyle name="Total 3 2 3 15" xfId="4127"/>
    <cellStyle name="Total 3 2 3 15 2" xfId="9969"/>
    <cellStyle name="Total 3 2 3 15 2 2" xfId="33796"/>
    <cellStyle name="Total 3 2 3 15 2 3" xfId="44835"/>
    <cellStyle name="Total 3 2 3 15 2 4" xfId="21882"/>
    <cellStyle name="Total 3 2 3 15 3" xfId="28034"/>
    <cellStyle name="Total 3 2 3 15 4" xfId="38994"/>
    <cellStyle name="Total 3 2 3 15 5" xfId="16041"/>
    <cellStyle name="Total 3 2 3 16" xfId="4369"/>
    <cellStyle name="Total 3 2 3 16 2" xfId="10179"/>
    <cellStyle name="Total 3 2 3 16 2 2" xfId="34006"/>
    <cellStyle name="Total 3 2 3 16 2 3" xfId="45045"/>
    <cellStyle name="Total 3 2 3 16 2 4" xfId="22092"/>
    <cellStyle name="Total 3 2 3 16 3" xfId="28271"/>
    <cellStyle name="Total 3 2 3 16 4" xfId="39236"/>
    <cellStyle name="Total 3 2 3 16 5" xfId="16283"/>
    <cellStyle name="Total 3 2 3 17" xfId="4590"/>
    <cellStyle name="Total 3 2 3 17 2" xfId="10366"/>
    <cellStyle name="Total 3 2 3 17 2 2" xfId="34193"/>
    <cellStyle name="Total 3 2 3 17 2 3" xfId="45232"/>
    <cellStyle name="Total 3 2 3 17 2 4" xfId="22279"/>
    <cellStyle name="Total 3 2 3 17 3" xfId="28486"/>
    <cellStyle name="Total 3 2 3 17 4" xfId="39457"/>
    <cellStyle name="Total 3 2 3 17 5" xfId="16504"/>
    <cellStyle name="Total 3 2 3 18" xfId="4800"/>
    <cellStyle name="Total 3 2 3 18 2" xfId="10549"/>
    <cellStyle name="Total 3 2 3 18 2 2" xfId="34376"/>
    <cellStyle name="Total 3 2 3 18 2 3" xfId="45415"/>
    <cellStyle name="Total 3 2 3 18 2 4" xfId="22462"/>
    <cellStyle name="Total 3 2 3 18 3" xfId="28690"/>
    <cellStyle name="Total 3 2 3 18 4" xfId="39667"/>
    <cellStyle name="Total 3 2 3 18 5" xfId="16714"/>
    <cellStyle name="Total 3 2 3 19" xfId="5035"/>
    <cellStyle name="Total 3 2 3 19 2" xfId="10754"/>
    <cellStyle name="Total 3 2 3 19 2 2" xfId="34581"/>
    <cellStyle name="Total 3 2 3 19 2 3" xfId="45620"/>
    <cellStyle name="Total 3 2 3 19 2 4" xfId="22667"/>
    <cellStyle name="Total 3 2 3 19 3" xfId="28919"/>
    <cellStyle name="Total 3 2 3 19 4" xfId="39902"/>
    <cellStyle name="Total 3 2 3 19 5" xfId="16949"/>
    <cellStyle name="Total 3 2 3 2" xfId="1128"/>
    <cellStyle name="Total 3 2 3 2 2" xfId="7381"/>
    <cellStyle name="Total 3 2 3 2 2 2" xfId="31208"/>
    <cellStyle name="Total 3 2 3 2 2 3" xfId="42247"/>
    <cellStyle name="Total 3 2 3 2 2 4" xfId="19294"/>
    <cellStyle name="Total 3 2 3 2 3" xfId="25109"/>
    <cellStyle name="Total 3 2 3 2 4" xfId="24316"/>
    <cellStyle name="Total 3 2 3 2 5" xfId="13042"/>
    <cellStyle name="Total 3 2 3 20" xfId="5256"/>
    <cellStyle name="Total 3 2 3 20 2" xfId="10941"/>
    <cellStyle name="Total 3 2 3 20 2 2" xfId="34768"/>
    <cellStyle name="Total 3 2 3 20 2 3" xfId="45807"/>
    <cellStyle name="Total 3 2 3 20 2 4" xfId="22854"/>
    <cellStyle name="Total 3 2 3 20 3" xfId="29133"/>
    <cellStyle name="Total 3 2 3 20 4" xfId="40123"/>
    <cellStyle name="Total 3 2 3 20 5" xfId="17170"/>
    <cellStyle name="Total 3 2 3 21" xfId="5489"/>
    <cellStyle name="Total 3 2 3 21 2" xfId="11144"/>
    <cellStyle name="Total 3 2 3 21 2 2" xfId="34971"/>
    <cellStyle name="Total 3 2 3 21 2 3" xfId="46010"/>
    <cellStyle name="Total 3 2 3 21 2 4" xfId="23057"/>
    <cellStyle name="Total 3 2 3 21 3" xfId="29360"/>
    <cellStyle name="Total 3 2 3 21 4" xfId="40356"/>
    <cellStyle name="Total 3 2 3 21 5" xfId="17403"/>
    <cellStyle name="Total 3 2 3 22" xfId="5722"/>
    <cellStyle name="Total 3 2 3 22 2" xfId="11345"/>
    <cellStyle name="Total 3 2 3 22 2 2" xfId="35172"/>
    <cellStyle name="Total 3 2 3 22 2 3" xfId="46211"/>
    <cellStyle name="Total 3 2 3 22 2 4" xfId="23258"/>
    <cellStyle name="Total 3 2 3 22 3" xfId="29586"/>
    <cellStyle name="Total 3 2 3 22 4" xfId="40589"/>
    <cellStyle name="Total 3 2 3 22 5" xfId="17636"/>
    <cellStyle name="Total 3 2 3 23" xfId="5939"/>
    <cellStyle name="Total 3 2 3 23 2" xfId="11529"/>
    <cellStyle name="Total 3 2 3 23 2 2" xfId="35356"/>
    <cellStyle name="Total 3 2 3 23 2 3" xfId="46395"/>
    <cellStyle name="Total 3 2 3 23 2 4" xfId="23442"/>
    <cellStyle name="Total 3 2 3 23 3" xfId="29797"/>
    <cellStyle name="Total 3 2 3 23 4" xfId="40806"/>
    <cellStyle name="Total 3 2 3 23 5" xfId="17853"/>
    <cellStyle name="Total 3 2 3 24" xfId="6147"/>
    <cellStyle name="Total 3 2 3 24 2" xfId="11710"/>
    <cellStyle name="Total 3 2 3 24 2 2" xfId="35537"/>
    <cellStyle name="Total 3 2 3 24 2 3" xfId="46576"/>
    <cellStyle name="Total 3 2 3 24 2 4" xfId="23623"/>
    <cellStyle name="Total 3 2 3 24 3" xfId="29998"/>
    <cellStyle name="Total 3 2 3 24 4" xfId="41014"/>
    <cellStyle name="Total 3 2 3 24 5" xfId="18061"/>
    <cellStyle name="Total 3 2 3 25" xfId="6367"/>
    <cellStyle name="Total 3 2 3 25 2" xfId="11902"/>
    <cellStyle name="Total 3 2 3 25 2 2" xfId="35729"/>
    <cellStyle name="Total 3 2 3 25 2 3" xfId="46768"/>
    <cellStyle name="Total 3 2 3 25 2 4" xfId="23815"/>
    <cellStyle name="Total 3 2 3 25 3" xfId="30211"/>
    <cellStyle name="Total 3 2 3 25 4" xfId="41234"/>
    <cellStyle name="Total 3 2 3 25 5" xfId="18281"/>
    <cellStyle name="Total 3 2 3 26" xfId="6593"/>
    <cellStyle name="Total 3 2 3 26 2" xfId="12095"/>
    <cellStyle name="Total 3 2 3 26 2 2" xfId="35922"/>
    <cellStyle name="Total 3 2 3 26 2 3" xfId="46961"/>
    <cellStyle name="Total 3 2 3 26 2 4" xfId="24008"/>
    <cellStyle name="Total 3 2 3 26 3" xfId="30428"/>
    <cellStyle name="Total 3 2 3 26 4" xfId="41460"/>
    <cellStyle name="Total 3 2 3 26 5" xfId="18507"/>
    <cellStyle name="Total 3 2 3 27" xfId="723"/>
    <cellStyle name="Total 3 2 3 27 2" xfId="7030"/>
    <cellStyle name="Total 3 2 3 27 2 2" xfId="30857"/>
    <cellStyle name="Total 3 2 3 27 2 3" xfId="41896"/>
    <cellStyle name="Total 3 2 3 27 2 4" xfId="18943"/>
    <cellStyle name="Total 3 2 3 27 3" xfId="24714"/>
    <cellStyle name="Total 3 2 3 27 4" xfId="26107"/>
    <cellStyle name="Total 3 2 3 27 5" xfId="12637"/>
    <cellStyle name="Total 3 2 3 28" xfId="6813"/>
    <cellStyle name="Total 3 2 3 28 2" xfId="30640"/>
    <cellStyle name="Total 3 2 3 28 3" xfId="41679"/>
    <cellStyle name="Total 3 2 3 28 4" xfId="18726"/>
    <cellStyle name="Total 3 2 3 29" xfId="24480"/>
    <cellStyle name="Total 3 2 3 3" xfId="1341"/>
    <cellStyle name="Total 3 2 3 3 2" xfId="7566"/>
    <cellStyle name="Total 3 2 3 3 2 2" xfId="31393"/>
    <cellStyle name="Total 3 2 3 3 2 3" xfId="42432"/>
    <cellStyle name="Total 3 2 3 3 2 4" xfId="19479"/>
    <cellStyle name="Total 3 2 3 3 3" xfId="25316"/>
    <cellStyle name="Total 3 2 3 3 4" xfId="36208"/>
    <cellStyle name="Total 3 2 3 3 5" xfId="13255"/>
    <cellStyle name="Total 3 2 3 30" xfId="24380"/>
    <cellStyle name="Total 3 2 3 31" xfId="12398"/>
    <cellStyle name="Total 3 2 3 4" xfId="1573"/>
    <cellStyle name="Total 3 2 3 4 2" xfId="7764"/>
    <cellStyle name="Total 3 2 3 4 2 2" xfId="31591"/>
    <cellStyle name="Total 3 2 3 4 2 3" xfId="42630"/>
    <cellStyle name="Total 3 2 3 4 2 4" xfId="19677"/>
    <cellStyle name="Total 3 2 3 4 3" xfId="25540"/>
    <cellStyle name="Total 3 2 3 4 4" xfId="36440"/>
    <cellStyle name="Total 3 2 3 4 5" xfId="13487"/>
    <cellStyle name="Total 3 2 3 5" xfId="1784"/>
    <cellStyle name="Total 3 2 3 5 2" xfId="7948"/>
    <cellStyle name="Total 3 2 3 5 2 2" xfId="31775"/>
    <cellStyle name="Total 3 2 3 5 2 3" xfId="42814"/>
    <cellStyle name="Total 3 2 3 5 2 4" xfId="19861"/>
    <cellStyle name="Total 3 2 3 5 3" xfId="25744"/>
    <cellStyle name="Total 3 2 3 5 4" xfId="36651"/>
    <cellStyle name="Total 3 2 3 5 5" xfId="13698"/>
    <cellStyle name="Total 3 2 3 6" xfId="2015"/>
    <cellStyle name="Total 3 2 3 6 2" xfId="8149"/>
    <cellStyle name="Total 3 2 3 6 2 2" xfId="31976"/>
    <cellStyle name="Total 3 2 3 6 2 3" xfId="43015"/>
    <cellStyle name="Total 3 2 3 6 2 4" xfId="20062"/>
    <cellStyle name="Total 3 2 3 6 3" xfId="25968"/>
    <cellStyle name="Total 3 2 3 6 4" xfId="36882"/>
    <cellStyle name="Total 3 2 3 6 5" xfId="13929"/>
    <cellStyle name="Total 3 2 3 7" xfId="2240"/>
    <cellStyle name="Total 3 2 3 7 2" xfId="8340"/>
    <cellStyle name="Total 3 2 3 7 2 2" xfId="32167"/>
    <cellStyle name="Total 3 2 3 7 2 3" xfId="43206"/>
    <cellStyle name="Total 3 2 3 7 2 4" xfId="20253"/>
    <cellStyle name="Total 3 2 3 7 3" xfId="26186"/>
    <cellStyle name="Total 3 2 3 7 4" xfId="37107"/>
    <cellStyle name="Total 3 2 3 7 5" xfId="14154"/>
    <cellStyle name="Total 3 2 3 8" xfId="2454"/>
    <cellStyle name="Total 3 2 3 8 2" xfId="8526"/>
    <cellStyle name="Total 3 2 3 8 2 2" xfId="32353"/>
    <cellStyle name="Total 3 2 3 8 2 3" xfId="43392"/>
    <cellStyle name="Total 3 2 3 8 2 4" xfId="20439"/>
    <cellStyle name="Total 3 2 3 8 3" xfId="26394"/>
    <cellStyle name="Total 3 2 3 8 4" xfId="37321"/>
    <cellStyle name="Total 3 2 3 8 5" xfId="14368"/>
    <cellStyle name="Total 3 2 3 9" xfId="2672"/>
    <cellStyle name="Total 3 2 3 9 2" xfId="8710"/>
    <cellStyle name="Total 3 2 3 9 2 2" xfId="32537"/>
    <cellStyle name="Total 3 2 3 9 2 3" xfId="43576"/>
    <cellStyle name="Total 3 2 3 9 2 4" xfId="20623"/>
    <cellStyle name="Total 3 2 3 9 3" xfId="26606"/>
    <cellStyle name="Total 3 2 3 9 4" xfId="37539"/>
    <cellStyle name="Total 3 2 3 9 5" xfId="14586"/>
    <cellStyle name="Total 3 2 4" xfId="830"/>
    <cellStyle name="Total 3 2 4 2" xfId="7137"/>
    <cellStyle name="Total 3 2 4 2 2" xfId="30964"/>
    <cellStyle name="Total 3 2 4 2 3" xfId="42003"/>
    <cellStyle name="Total 3 2 4 2 4" xfId="19050"/>
    <cellStyle name="Total 3 2 4 3" xfId="24821"/>
    <cellStyle name="Total 3 2 4 4" xfId="29933"/>
    <cellStyle name="Total 3 2 4 5" xfId="12744"/>
    <cellStyle name="Total 3 2 5" xfId="866"/>
    <cellStyle name="Total 3 2 5 2" xfId="7167"/>
    <cellStyle name="Total 3 2 5 2 2" xfId="30994"/>
    <cellStyle name="Total 3 2 5 2 3" xfId="42033"/>
    <cellStyle name="Total 3 2 5 2 4" xfId="19080"/>
    <cellStyle name="Total 3 2 5 3" xfId="24856"/>
    <cellStyle name="Total 3 2 5 4" xfId="27730"/>
    <cellStyle name="Total 3 2 5 5" xfId="12780"/>
    <cellStyle name="Total 3 2 6" xfId="1929"/>
    <cellStyle name="Total 3 2 6 2" xfId="8068"/>
    <cellStyle name="Total 3 2 6 2 2" xfId="31895"/>
    <cellStyle name="Total 3 2 6 2 3" xfId="42934"/>
    <cellStyle name="Total 3 2 6 2 4" xfId="19981"/>
    <cellStyle name="Total 3 2 6 3" xfId="25883"/>
    <cellStyle name="Total 3 2 6 4" xfId="36796"/>
    <cellStyle name="Total 3 2 6 5" xfId="13843"/>
    <cellStyle name="Total 3 2 7" xfId="883"/>
    <cellStyle name="Total 3 2 7 2" xfId="7181"/>
    <cellStyle name="Total 3 2 7 2 2" xfId="31008"/>
    <cellStyle name="Total 3 2 7 2 3" xfId="42047"/>
    <cellStyle name="Total 3 2 7 2 4" xfId="19094"/>
    <cellStyle name="Total 3 2 7 3" xfId="24873"/>
    <cellStyle name="Total 3 2 7 4" xfId="26093"/>
    <cellStyle name="Total 3 2 7 5" xfId="12797"/>
    <cellStyle name="Total 3 2 8" xfId="940"/>
    <cellStyle name="Total 3 2 8 2" xfId="7227"/>
    <cellStyle name="Total 3 2 8 2 2" xfId="31054"/>
    <cellStyle name="Total 3 2 8 2 3" xfId="42093"/>
    <cellStyle name="Total 3 2 8 2 4" xfId="19140"/>
    <cellStyle name="Total 3 2 8 3" xfId="24926"/>
    <cellStyle name="Total 3 2 8 4" xfId="29397"/>
    <cellStyle name="Total 3 2 8 5" xfId="12854"/>
    <cellStyle name="Total 3 2 9" xfId="3059"/>
    <cellStyle name="Total 3 2 9 2" xfId="9038"/>
    <cellStyle name="Total 3 2 9 2 2" xfId="32865"/>
    <cellStyle name="Total 3 2 9 2 3" xfId="43904"/>
    <cellStyle name="Total 3 2 9 2 4" xfId="20951"/>
    <cellStyle name="Total 3 2 9 3" xfId="26983"/>
    <cellStyle name="Total 3 2 9 4" xfId="37926"/>
    <cellStyle name="Total 3 2 9 5" xfId="14973"/>
    <cellStyle name="Total 3 20" xfId="3029"/>
    <cellStyle name="Total 3 20 2" xfId="9013"/>
    <cellStyle name="Total 3 20 2 2" xfId="32840"/>
    <cellStyle name="Total 3 20 2 3" xfId="43879"/>
    <cellStyle name="Total 3 20 2 4" xfId="20926"/>
    <cellStyle name="Total 3 20 3" xfId="26953"/>
    <cellStyle name="Total 3 20 4" xfId="37896"/>
    <cellStyle name="Total 3 20 5" xfId="14943"/>
    <cellStyle name="Total 3 21" xfId="4509"/>
    <cellStyle name="Total 3 21 2" xfId="10291"/>
    <cellStyle name="Total 3 21 2 2" xfId="34118"/>
    <cellStyle name="Total 3 21 2 3" xfId="45157"/>
    <cellStyle name="Total 3 21 2 4" xfId="22204"/>
    <cellStyle name="Total 3 21 3" xfId="28405"/>
    <cellStyle name="Total 3 21 4" xfId="39376"/>
    <cellStyle name="Total 3 21 5" xfId="16423"/>
    <cellStyle name="Total 3 22" xfId="947"/>
    <cellStyle name="Total 3 22 2" xfId="7232"/>
    <cellStyle name="Total 3 22 2 2" xfId="31059"/>
    <cellStyle name="Total 3 22 2 3" xfId="42098"/>
    <cellStyle name="Total 3 22 2 4" xfId="19145"/>
    <cellStyle name="Total 3 22 3" xfId="24933"/>
    <cellStyle name="Total 3 22 4" xfId="28071"/>
    <cellStyle name="Total 3 22 5" xfId="12861"/>
    <cellStyle name="Total 3 23" xfId="961"/>
    <cellStyle name="Total 3 23 2" xfId="7242"/>
    <cellStyle name="Total 3 23 2 2" xfId="31069"/>
    <cellStyle name="Total 3 23 2 3" xfId="42108"/>
    <cellStyle name="Total 3 23 2 4" xfId="19155"/>
    <cellStyle name="Total 3 23 3" xfId="24946"/>
    <cellStyle name="Total 3 23 4" xfId="28829"/>
    <cellStyle name="Total 3 23 5" xfId="12875"/>
    <cellStyle name="Total 3 24" xfId="1490"/>
    <cellStyle name="Total 3 24 2" xfId="7686"/>
    <cellStyle name="Total 3 24 2 2" xfId="31513"/>
    <cellStyle name="Total 3 24 2 3" xfId="42552"/>
    <cellStyle name="Total 3 24 2 4" xfId="19599"/>
    <cellStyle name="Total 3 24 3" xfId="25458"/>
    <cellStyle name="Total 3 24 4" xfId="36357"/>
    <cellStyle name="Total 3 24 5" xfId="13404"/>
    <cellStyle name="Total 3 25" xfId="6277"/>
    <cellStyle name="Total 3 25 2" xfId="11818"/>
    <cellStyle name="Total 3 25 2 2" xfId="35645"/>
    <cellStyle name="Total 3 25 2 3" xfId="46684"/>
    <cellStyle name="Total 3 25 2 4" xfId="23731"/>
    <cellStyle name="Total 3 25 3" xfId="30122"/>
    <cellStyle name="Total 3 25 4" xfId="41144"/>
    <cellStyle name="Total 3 25 5" xfId="18191"/>
    <cellStyle name="Total 3 26" xfId="5176"/>
    <cellStyle name="Total 3 26 2" xfId="10866"/>
    <cellStyle name="Total 3 26 2 2" xfId="34693"/>
    <cellStyle name="Total 3 26 2 3" xfId="45732"/>
    <cellStyle name="Total 3 26 2 4" xfId="22779"/>
    <cellStyle name="Total 3 26 3" xfId="29054"/>
    <cellStyle name="Total 3 26 4" xfId="40043"/>
    <cellStyle name="Total 3 26 5" xfId="17090"/>
    <cellStyle name="Total 3 27" xfId="617"/>
    <cellStyle name="Total 3 27 2" xfId="6924"/>
    <cellStyle name="Total 3 27 2 2" xfId="30751"/>
    <cellStyle name="Total 3 27 2 3" xfId="41790"/>
    <cellStyle name="Total 3 27 2 4" xfId="18837"/>
    <cellStyle name="Total 3 27 3" xfId="24608"/>
    <cellStyle name="Total 3 27 4" xfId="28072"/>
    <cellStyle name="Total 3 27 5" xfId="12531"/>
    <cellStyle name="Total 3 28" xfId="24280"/>
    <cellStyle name="Total 3 29" xfId="25980"/>
    <cellStyle name="Total 3 3" xfId="373"/>
    <cellStyle name="Total 3 3 10" xfId="3279"/>
    <cellStyle name="Total 3 3 10 2" xfId="9228"/>
    <cellStyle name="Total 3 3 10 2 2" xfId="33055"/>
    <cellStyle name="Total 3 3 10 2 3" xfId="44094"/>
    <cellStyle name="Total 3 3 10 2 4" xfId="21141"/>
    <cellStyle name="Total 3 3 10 3" xfId="27200"/>
    <cellStyle name="Total 3 3 10 4" xfId="38146"/>
    <cellStyle name="Total 3 3 10 5" xfId="15193"/>
    <cellStyle name="Total 3 3 11" xfId="3526"/>
    <cellStyle name="Total 3 3 11 2" xfId="9443"/>
    <cellStyle name="Total 3 3 11 2 2" xfId="33270"/>
    <cellStyle name="Total 3 3 11 2 3" xfId="44309"/>
    <cellStyle name="Total 3 3 11 2 4" xfId="21356"/>
    <cellStyle name="Total 3 3 11 3" xfId="27442"/>
    <cellStyle name="Total 3 3 11 4" xfId="38393"/>
    <cellStyle name="Total 3 3 11 5" xfId="15440"/>
    <cellStyle name="Total 3 3 12" xfId="3773"/>
    <cellStyle name="Total 3 3 12 2" xfId="9657"/>
    <cellStyle name="Total 3 3 12 2 2" xfId="33484"/>
    <cellStyle name="Total 3 3 12 2 3" xfId="44523"/>
    <cellStyle name="Total 3 3 12 2 4" xfId="21570"/>
    <cellStyle name="Total 3 3 12 3" xfId="27685"/>
    <cellStyle name="Total 3 3 12 4" xfId="38640"/>
    <cellStyle name="Total 3 3 12 5" xfId="15687"/>
    <cellStyle name="Total 3 3 13" xfId="4017"/>
    <cellStyle name="Total 3 3 13 2" xfId="9868"/>
    <cellStyle name="Total 3 3 13 2 2" xfId="33695"/>
    <cellStyle name="Total 3 3 13 2 3" xfId="44734"/>
    <cellStyle name="Total 3 3 13 2 4" xfId="21781"/>
    <cellStyle name="Total 3 3 13 3" xfId="27924"/>
    <cellStyle name="Total 3 3 13 4" xfId="38884"/>
    <cellStyle name="Total 3 3 13 5" xfId="15931"/>
    <cellStyle name="Total 3 3 14" xfId="4260"/>
    <cellStyle name="Total 3 3 14 2" xfId="10078"/>
    <cellStyle name="Total 3 3 14 2 2" xfId="33905"/>
    <cellStyle name="Total 3 3 14 2 3" xfId="44944"/>
    <cellStyle name="Total 3 3 14 2 4" xfId="21991"/>
    <cellStyle name="Total 3 3 14 3" xfId="28162"/>
    <cellStyle name="Total 3 3 14 4" xfId="39127"/>
    <cellStyle name="Total 3 3 14 5" xfId="16174"/>
    <cellStyle name="Total 3 3 15" xfId="900"/>
    <cellStyle name="Total 3 3 15 2" xfId="7197"/>
    <cellStyle name="Total 3 3 15 2 2" xfId="31024"/>
    <cellStyle name="Total 3 3 15 2 3" xfId="42063"/>
    <cellStyle name="Total 3 3 15 2 4" xfId="19110"/>
    <cellStyle name="Total 3 3 15 3" xfId="24889"/>
    <cellStyle name="Total 3 3 15 4" xfId="26629"/>
    <cellStyle name="Total 3 3 15 5" xfId="12814"/>
    <cellStyle name="Total 3 3 16" xfId="927"/>
    <cellStyle name="Total 3 3 16 2" xfId="7219"/>
    <cellStyle name="Total 3 3 16 2 2" xfId="31046"/>
    <cellStyle name="Total 3 3 16 2 3" xfId="42085"/>
    <cellStyle name="Total 3 3 16 2 4" xfId="19132"/>
    <cellStyle name="Total 3 3 16 3" xfId="24915"/>
    <cellStyle name="Total 3 3 16 4" xfId="30552"/>
    <cellStyle name="Total 3 3 16 5" xfId="12841"/>
    <cellStyle name="Total 3 3 17" xfId="1045"/>
    <cellStyle name="Total 3 3 17 2" xfId="7304"/>
    <cellStyle name="Total 3 3 17 2 2" xfId="31131"/>
    <cellStyle name="Total 3 3 17 2 3" xfId="42170"/>
    <cellStyle name="Total 3 3 17 2 4" xfId="19217"/>
    <cellStyle name="Total 3 3 17 3" xfId="25027"/>
    <cellStyle name="Total 3 3 17 4" xfId="27943"/>
    <cellStyle name="Total 3 3 17 5" xfId="12959"/>
    <cellStyle name="Total 3 3 18" xfId="5622"/>
    <cellStyle name="Total 3 3 18 2" xfId="11253"/>
    <cellStyle name="Total 3 3 18 2 2" xfId="35080"/>
    <cellStyle name="Total 3 3 18 2 3" xfId="46119"/>
    <cellStyle name="Total 3 3 18 2 4" xfId="23166"/>
    <cellStyle name="Total 3 3 18 3" xfId="29487"/>
    <cellStyle name="Total 3 3 18 4" xfId="40489"/>
    <cellStyle name="Total 3 3 18 5" xfId="17536"/>
    <cellStyle name="Total 3 3 19" xfId="840"/>
    <cellStyle name="Total 3 3 19 2" xfId="7147"/>
    <cellStyle name="Total 3 3 19 2 2" xfId="30974"/>
    <cellStyle name="Total 3 3 19 2 3" xfId="42013"/>
    <cellStyle name="Total 3 3 19 2 4" xfId="19060"/>
    <cellStyle name="Total 3 3 19 3" xfId="24831"/>
    <cellStyle name="Total 3 3 19 4" xfId="26020"/>
    <cellStyle name="Total 3 3 19 5" xfId="12754"/>
    <cellStyle name="Total 3 3 2" xfId="416"/>
    <cellStyle name="Total 3 3 2 10" xfId="2172"/>
    <cellStyle name="Total 3 3 2 10 2" xfId="8275"/>
    <cellStyle name="Total 3 3 2 10 2 2" xfId="32102"/>
    <cellStyle name="Total 3 3 2 10 2 3" xfId="43141"/>
    <cellStyle name="Total 3 3 2 10 2 4" xfId="20188"/>
    <cellStyle name="Total 3 3 2 10 3" xfId="26118"/>
    <cellStyle name="Total 3 3 2 10 4" xfId="37039"/>
    <cellStyle name="Total 3 3 2 10 5" xfId="14086"/>
    <cellStyle name="Total 3 3 2 11" xfId="2386"/>
    <cellStyle name="Total 3 3 2 11 2" xfId="8461"/>
    <cellStyle name="Total 3 3 2 11 2 2" xfId="32288"/>
    <cellStyle name="Total 3 3 2 11 2 3" xfId="43327"/>
    <cellStyle name="Total 3 3 2 11 2 4" xfId="20374"/>
    <cellStyle name="Total 3 3 2 11 3" xfId="26326"/>
    <cellStyle name="Total 3 3 2 11 4" xfId="37253"/>
    <cellStyle name="Total 3 3 2 11 5" xfId="14300"/>
    <cellStyle name="Total 3 3 2 12" xfId="2609"/>
    <cellStyle name="Total 3 3 2 12 2" xfId="8651"/>
    <cellStyle name="Total 3 3 2 12 2 2" xfId="32478"/>
    <cellStyle name="Total 3 3 2 12 2 3" xfId="43517"/>
    <cellStyle name="Total 3 3 2 12 2 4" xfId="20564"/>
    <cellStyle name="Total 3 3 2 12 3" xfId="26544"/>
    <cellStyle name="Total 3 3 2 12 4" xfId="37476"/>
    <cellStyle name="Total 3 3 2 12 5" xfId="14523"/>
    <cellStyle name="Total 3 3 2 13" xfId="2810"/>
    <cellStyle name="Total 3 3 2 13 2" xfId="8825"/>
    <cellStyle name="Total 3 3 2 13 2 2" xfId="32652"/>
    <cellStyle name="Total 3 3 2 13 2 3" xfId="43691"/>
    <cellStyle name="Total 3 3 2 13 2 4" xfId="20738"/>
    <cellStyle name="Total 3 3 2 13 3" xfId="26739"/>
    <cellStyle name="Total 3 3 2 13 4" xfId="37677"/>
    <cellStyle name="Total 3 3 2 13 5" xfId="14724"/>
    <cellStyle name="Total 3 3 2 14" xfId="3078"/>
    <cellStyle name="Total 3 3 2 14 2" xfId="9054"/>
    <cellStyle name="Total 3 3 2 14 2 2" xfId="32881"/>
    <cellStyle name="Total 3 3 2 14 2 3" xfId="43920"/>
    <cellStyle name="Total 3 3 2 14 2 4" xfId="20967"/>
    <cellStyle name="Total 3 3 2 14 3" xfId="27002"/>
    <cellStyle name="Total 3 3 2 14 4" xfId="37945"/>
    <cellStyle name="Total 3 3 2 14 5" xfId="14992"/>
    <cellStyle name="Total 3 3 2 15" xfId="3322"/>
    <cellStyle name="Total 3 3 2 15 2" xfId="9266"/>
    <cellStyle name="Total 3 3 2 15 2 2" xfId="33093"/>
    <cellStyle name="Total 3 3 2 15 2 3" xfId="44132"/>
    <cellStyle name="Total 3 3 2 15 2 4" xfId="21179"/>
    <cellStyle name="Total 3 3 2 15 3" xfId="27243"/>
    <cellStyle name="Total 3 3 2 15 4" xfId="38189"/>
    <cellStyle name="Total 3 3 2 15 5" xfId="15236"/>
    <cellStyle name="Total 3 3 2 16" xfId="3567"/>
    <cellStyle name="Total 3 3 2 16 2" xfId="9479"/>
    <cellStyle name="Total 3 3 2 16 2 2" xfId="33306"/>
    <cellStyle name="Total 3 3 2 16 2 3" xfId="44345"/>
    <cellStyle name="Total 3 3 2 16 2 4" xfId="21392"/>
    <cellStyle name="Total 3 3 2 16 3" xfId="27483"/>
    <cellStyle name="Total 3 3 2 16 4" xfId="38434"/>
    <cellStyle name="Total 3 3 2 16 5" xfId="15481"/>
    <cellStyle name="Total 3 3 2 17" xfId="3815"/>
    <cellStyle name="Total 3 3 2 17 2" xfId="9693"/>
    <cellStyle name="Total 3 3 2 17 2 2" xfId="33520"/>
    <cellStyle name="Total 3 3 2 17 2 3" xfId="44559"/>
    <cellStyle name="Total 3 3 2 17 2 4" xfId="21606"/>
    <cellStyle name="Total 3 3 2 17 3" xfId="27727"/>
    <cellStyle name="Total 3 3 2 17 4" xfId="38682"/>
    <cellStyle name="Total 3 3 2 17 5" xfId="15729"/>
    <cellStyle name="Total 3 3 2 18" xfId="4059"/>
    <cellStyle name="Total 3 3 2 18 2" xfId="9904"/>
    <cellStyle name="Total 3 3 2 18 2 2" xfId="33731"/>
    <cellStyle name="Total 3 3 2 18 2 3" xfId="44770"/>
    <cellStyle name="Total 3 3 2 18 2 4" xfId="21817"/>
    <cellStyle name="Total 3 3 2 18 3" xfId="27966"/>
    <cellStyle name="Total 3 3 2 18 4" xfId="38926"/>
    <cellStyle name="Total 3 3 2 18 5" xfId="15973"/>
    <cellStyle name="Total 3 3 2 19" xfId="4301"/>
    <cellStyle name="Total 3 3 2 19 2" xfId="10114"/>
    <cellStyle name="Total 3 3 2 19 2 2" xfId="33941"/>
    <cellStyle name="Total 3 3 2 19 2 3" xfId="44980"/>
    <cellStyle name="Total 3 3 2 19 2 4" xfId="22027"/>
    <cellStyle name="Total 3 3 2 19 3" xfId="28203"/>
    <cellStyle name="Total 3 3 2 19 4" xfId="39168"/>
    <cellStyle name="Total 3 3 2 19 5" xfId="16215"/>
    <cellStyle name="Total 3 3 2 2" xfId="537"/>
    <cellStyle name="Total 3 3 2 2 10" xfId="2931"/>
    <cellStyle name="Total 3 3 2 2 10 2" xfId="8929"/>
    <cellStyle name="Total 3 3 2 2 10 2 2" xfId="32756"/>
    <cellStyle name="Total 3 3 2 2 10 2 3" xfId="43795"/>
    <cellStyle name="Total 3 3 2 2 10 2 4" xfId="20842"/>
    <cellStyle name="Total 3 3 2 2 10 3" xfId="26856"/>
    <cellStyle name="Total 3 3 2 2 10 4" xfId="37798"/>
    <cellStyle name="Total 3 3 2 2 10 5" xfId="14845"/>
    <cellStyle name="Total 3 3 2 2 11" xfId="3199"/>
    <cellStyle name="Total 3 3 2 2 11 2" xfId="9158"/>
    <cellStyle name="Total 3 3 2 2 11 2 2" xfId="32985"/>
    <cellStyle name="Total 3 3 2 2 11 2 3" xfId="44024"/>
    <cellStyle name="Total 3 3 2 2 11 2 4" xfId="21071"/>
    <cellStyle name="Total 3 3 2 2 11 3" xfId="27121"/>
    <cellStyle name="Total 3 3 2 2 11 4" xfId="38066"/>
    <cellStyle name="Total 3 3 2 2 11 5" xfId="15113"/>
    <cellStyle name="Total 3 3 2 2 12" xfId="3443"/>
    <cellStyle name="Total 3 3 2 2 12 2" xfId="9370"/>
    <cellStyle name="Total 3 3 2 2 12 2 2" xfId="33197"/>
    <cellStyle name="Total 3 3 2 2 12 2 3" xfId="44236"/>
    <cellStyle name="Total 3 3 2 2 12 2 4" xfId="21283"/>
    <cellStyle name="Total 3 3 2 2 12 3" xfId="27360"/>
    <cellStyle name="Total 3 3 2 2 12 4" xfId="38310"/>
    <cellStyle name="Total 3 3 2 2 12 5" xfId="15357"/>
    <cellStyle name="Total 3 3 2 2 13" xfId="3688"/>
    <cellStyle name="Total 3 3 2 2 13 2" xfId="9583"/>
    <cellStyle name="Total 3 3 2 2 13 2 2" xfId="33410"/>
    <cellStyle name="Total 3 3 2 2 13 2 3" xfId="44449"/>
    <cellStyle name="Total 3 3 2 2 13 2 4" xfId="21496"/>
    <cellStyle name="Total 3 3 2 2 13 3" xfId="27601"/>
    <cellStyle name="Total 3 3 2 2 13 4" xfId="38555"/>
    <cellStyle name="Total 3 3 2 2 13 5" xfId="15602"/>
    <cellStyle name="Total 3 3 2 2 14" xfId="3936"/>
    <cellStyle name="Total 3 3 2 2 14 2" xfId="9797"/>
    <cellStyle name="Total 3 3 2 2 14 2 2" xfId="33624"/>
    <cellStyle name="Total 3 3 2 2 14 2 3" xfId="44663"/>
    <cellStyle name="Total 3 3 2 2 14 2 4" xfId="21710"/>
    <cellStyle name="Total 3 3 2 2 14 3" xfId="27844"/>
    <cellStyle name="Total 3 3 2 2 14 4" xfId="38803"/>
    <cellStyle name="Total 3 3 2 2 14 5" xfId="15850"/>
    <cellStyle name="Total 3 3 2 2 15" xfId="4180"/>
    <cellStyle name="Total 3 3 2 2 15 2" xfId="10008"/>
    <cellStyle name="Total 3 3 2 2 15 2 2" xfId="33835"/>
    <cellStyle name="Total 3 3 2 2 15 2 3" xfId="44874"/>
    <cellStyle name="Total 3 3 2 2 15 2 4" xfId="21921"/>
    <cellStyle name="Total 3 3 2 2 15 3" xfId="28083"/>
    <cellStyle name="Total 3 3 2 2 15 4" xfId="39047"/>
    <cellStyle name="Total 3 3 2 2 15 5" xfId="16094"/>
    <cellStyle name="Total 3 3 2 2 16" xfId="4422"/>
    <cellStyle name="Total 3 3 2 2 16 2" xfId="10218"/>
    <cellStyle name="Total 3 3 2 2 16 2 2" xfId="34045"/>
    <cellStyle name="Total 3 3 2 2 16 2 3" xfId="45084"/>
    <cellStyle name="Total 3 3 2 2 16 2 4" xfId="22131"/>
    <cellStyle name="Total 3 3 2 2 16 3" xfId="28320"/>
    <cellStyle name="Total 3 3 2 2 16 4" xfId="39289"/>
    <cellStyle name="Total 3 3 2 2 16 5" xfId="16336"/>
    <cellStyle name="Total 3 3 2 2 17" xfId="4643"/>
    <cellStyle name="Total 3 3 2 2 17 2" xfId="10405"/>
    <cellStyle name="Total 3 3 2 2 17 2 2" xfId="34232"/>
    <cellStyle name="Total 3 3 2 2 17 2 3" xfId="45271"/>
    <cellStyle name="Total 3 3 2 2 17 2 4" xfId="22318"/>
    <cellStyle name="Total 3 3 2 2 17 3" xfId="28535"/>
    <cellStyle name="Total 3 3 2 2 17 4" xfId="39510"/>
    <cellStyle name="Total 3 3 2 2 17 5" xfId="16557"/>
    <cellStyle name="Total 3 3 2 2 18" xfId="4853"/>
    <cellStyle name="Total 3 3 2 2 18 2" xfId="10588"/>
    <cellStyle name="Total 3 3 2 2 18 2 2" xfId="34415"/>
    <cellStyle name="Total 3 3 2 2 18 2 3" xfId="45454"/>
    <cellStyle name="Total 3 3 2 2 18 2 4" xfId="22501"/>
    <cellStyle name="Total 3 3 2 2 18 3" xfId="28739"/>
    <cellStyle name="Total 3 3 2 2 18 4" xfId="39720"/>
    <cellStyle name="Total 3 3 2 2 18 5" xfId="16767"/>
    <cellStyle name="Total 3 3 2 2 19" xfId="5088"/>
    <cellStyle name="Total 3 3 2 2 19 2" xfId="10793"/>
    <cellStyle name="Total 3 3 2 2 19 2 2" xfId="34620"/>
    <cellStyle name="Total 3 3 2 2 19 2 3" xfId="45659"/>
    <cellStyle name="Total 3 3 2 2 19 2 4" xfId="22706"/>
    <cellStyle name="Total 3 3 2 2 19 3" xfId="28969"/>
    <cellStyle name="Total 3 3 2 2 19 4" xfId="39955"/>
    <cellStyle name="Total 3 3 2 2 19 5" xfId="17002"/>
    <cellStyle name="Total 3 3 2 2 2" xfId="1181"/>
    <cellStyle name="Total 3 3 2 2 2 2" xfId="7420"/>
    <cellStyle name="Total 3 3 2 2 2 2 2" xfId="31247"/>
    <cellStyle name="Total 3 3 2 2 2 2 3" xfId="42286"/>
    <cellStyle name="Total 3 3 2 2 2 2 4" xfId="19333"/>
    <cellStyle name="Total 3 3 2 2 2 3" xfId="25158"/>
    <cellStyle name="Total 3 3 2 2 2 4" xfId="24341"/>
    <cellStyle name="Total 3 3 2 2 2 5" xfId="13095"/>
    <cellStyle name="Total 3 3 2 2 20" xfId="5309"/>
    <cellStyle name="Total 3 3 2 2 20 2" xfId="10980"/>
    <cellStyle name="Total 3 3 2 2 20 2 2" xfId="34807"/>
    <cellStyle name="Total 3 3 2 2 20 2 3" xfId="45846"/>
    <cellStyle name="Total 3 3 2 2 20 2 4" xfId="22893"/>
    <cellStyle name="Total 3 3 2 2 20 3" xfId="29182"/>
    <cellStyle name="Total 3 3 2 2 20 4" xfId="40176"/>
    <cellStyle name="Total 3 3 2 2 20 5" xfId="17223"/>
    <cellStyle name="Total 3 3 2 2 21" xfId="5542"/>
    <cellStyle name="Total 3 3 2 2 21 2" xfId="11183"/>
    <cellStyle name="Total 3 3 2 2 21 2 2" xfId="35010"/>
    <cellStyle name="Total 3 3 2 2 21 2 3" xfId="46049"/>
    <cellStyle name="Total 3 3 2 2 21 2 4" xfId="23096"/>
    <cellStyle name="Total 3 3 2 2 21 3" xfId="29409"/>
    <cellStyle name="Total 3 3 2 2 21 4" xfId="40409"/>
    <cellStyle name="Total 3 3 2 2 21 5" xfId="17456"/>
    <cellStyle name="Total 3 3 2 2 22" xfId="5775"/>
    <cellStyle name="Total 3 3 2 2 22 2" xfId="11384"/>
    <cellStyle name="Total 3 3 2 2 22 2 2" xfId="35211"/>
    <cellStyle name="Total 3 3 2 2 22 2 3" xfId="46250"/>
    <cellStyle name="Total 3 3 2 2 22 2 4" xfId="23297"/>
    <cellStyle name="Total 3 3 2 2 22 3" xfId="29635"/>
    <cellStyle name="Total 3 3 2 2 22 4" xfId="40642"/>
    <cellStyle name="Total 3 3 2 2 22 5" xfId="17689"/>
    <cellStyle name="Total 3 3 2 2 23" xfId="5992"/>
    <cellStyle name="Total 3 3 2 2 23 2" xfId="11568"/>
    <cellStyle name="Total 3 3 2 2 23 2 2" xfId="35395"/>
    <cellStyle name="Total 3 3 2 2 23 2 3" xfId="46434"/>
    <cellStyle name="Total 3 3 2 2 23 2 4" xfId="23481"/>
    <cellStyle name="Total 3 3 2 2 23 3" xfId="29845"/>
    <cellStyle name="Total 3 3 2 2 23 4" xfId="40859"/>
    <cellStyle name="Total 3 3 2 2 23 5" xfId="17906"/>
    <cellStyle name="Total 3 3 2 2 24" xfId="6200"/>
    <cellStyle name="Total 3 3 2 2 24 2" xfId="11749"/>
    <cellStyle name="Total 3 3 2 2 24 2 2" xfId="35576"/>
    <cellStyle name="Total 3 3 2 2 24 2 3" xfId="46615"/>
    <cellStyle name="Total 3 3 2 2 24 2 4" xfId="23662"/>
    <cellStyle name="Total 3 3 2 2 24 3" xfId="30046"/>
    <cellStyle name="Total 3 3 2 2 24 4" xfId="41067"/>
    <cellStyle name="Total 3 3 2 2 24 5" xfId="18114"/>
    <cellStyle name="Total 3 3 2 2 25" xfId="6420"/>
    <cellStyle name="Total 3 3 2 2 25 2" xfId="11941"/>
    <cellStyle name="Total 3 3 2 2 25 2 2" xfId="35768"/>
    <cellStyle name="Total 3 3 2 2 25 2 3" xfId="46807"/>
    <cellStyle name="Total 3 3 2 2 25 2 4" xfId="23854"/>
    <cellStyle name="Total 3 3 2 2 25 3" xfId="30259"/>
    <cellStyle name="Total 3 3 2 2 25 4" xfId="41287"/>
    <cellStyle name="Total 3 3 2 2 25 5" xfId="18334"/>
    <cellStyle name="Total 3 3 2 2 26" xfId="6646"/>
    <cellStyle name="Total 3 3 2 2 26 2" xfId="12134"/>
    <cellStyle name="Total 3 3 2 2 26 2 2" xfId="35961"/>
    <cellStyle name="Total 3 3 2 2 26 2 3" xfId="47000"/>
    <cellStyle name="Total 3 3 2 2 26 2 4" xfId="24047"/>
    <cellStyle name="Total 3 3 2 2 26 3" xfId="30476"/>
    <cellStyle name="Total 3 3 2 2 26 4" xfId="41513"/>
    <cellStyle name="Total 3 3 2 2 26 5" xfId="18560"/>
    <cellStyle name="Total 3 3 2 2 27" xfId="762"/>
    <cellStyle name="Total 3 3 2 2 27 2" xfId="7069"/>
    <cellStyle name="Total 3 3 2 2 27 2 2" xfId="30896"/>
    <cellStyle name="Total 3 3 2 2 27 2 3" xfId="41935"/>
    <cellStyle name="Total 3 3 2 2 27 2 4" xfId="18982"/>
    <cellStyle name="Total 3 3 2 2 27 3" xfId="24753"/>
    <cellStyle name="Total 3 3 2 2 27 4" xfId="25779"/>
    <cellStyle name="Total 3 3 2 2 27 5" xfId="12676"/>
    <cellStyle name="Total 3 3 2 2 28" xfId="6852"/>
    <cellStyle name="Total 3 3 2 2 28 2" xfId="30679"/>
    <cellStyle name="Total 3 3 2 2 28 3" xfId="41718"/>
    <cellStyle name="Total 3 3 2 2 28 4" xfId="18765"/>
    <cellStyle name="Total 3 3 2 2 29" xfId="24529"/>
    <cellStyle name="Total 3 3 2 2 3" xfId="1394"/>
    <cellStyle name="Total 3 3 2 2 3 2" xfId="7605"/>
    <cellStyle name="Total 3 3 2 2 3 2 2" xfId="31432"/>
    <cellStyle name="Total 3 3 2 2 3 2 3" xfId="42471"/>
    <cellStyle name="Total 3 3 2 2 3 2 4" xfId="19518"/>
    <cellStyle name="Total 3 3 2 2 3 3" xfId="25364"/>
    <cellStyle name="Total 3 3 2 2 3 4" xfId="36261"/>
    <cellStyle name="Total 3 3 2 2 3 5" xfId="13308"/>
    <cellStyle name="Total 3 3 2 2 30" xfId="30031"/>
    <cellStyle name="Total 3 3 2 2 31" xfId="12451"/>
    <cellStyle name="Total 3 3 2 2 4" xfId="1626"/>
    <cellStyle name="Total 3 3 2 2 4 2" xfId="7803"/>
    <cellStyle name="Total 3 3 2 2 4 2 2" xfId="31630"/>
    <cellStyle name="Total 3 3 2 2 4 2 3" xfId="42669"/>
    <cellStyle name="Total 3 3 2 2 4 2 4" xfId="19716"/>
    <cellStyle name="Total 3 3 2 2 4 3" xfId="25588"/>
    <cellStyle name="Total 3 3 2 2 4 4" xfId="36493"/>
    <cellStyle name="Total 3 3 2 2 4 5" xfId="13540"/>
    <cellStyle name="Total 3 3 2 2 5" xfId="1837"/>
    <cellStyle name="Total 3 3 2 2 5 2" xfId="7987"/>
    <cellStyle name="Total 3 3 2 2 5 2 2" xfId="31814"/>
    <cellStyle name="Total 3 3 2 2 5 2 3" xfId="42853"/>
    <cellStyle name="Total 3 3 2 2 5 2 4" xfId="19900"/>
    <cellStyle name="Total 3 3 2 2 5 3" xfId="25792"/>
    <cellStyle name="Total 3 3 2 2 5 4" xfId="36704"/>
    <cellStyle name="Total 3 3 2 2 5 5" xfId="13751"/>
    <cellStyle name="Total 3 3 2 2 6" xfId="2068"/>
    <cellStyle name="Total 3 3 2 2 6 2" xfId="8188"/>
    <cellStyle name="Total 3 3 2 2 6 2 2" xfId="32015"/>
    <cellStyle name="Total 3 3 2 2 6 2 3" xfId="43054"/>
    <cellStyle name="Total 3 3 2 2 6 2 4" xfId="20101"/>
    <cellStyle name="Total 3 3 2 2 6 3" xfId="26017"/>
    <cellStyle name="Total 3 3 2 2 6 4" xfId="36935"/>
    <cellStyle name="Total 3 3 2 2 6 5" xfId="13982"/>
    <cellStyle name="Total 3 3 2 2 7" xfId="2293"/>
    <cellStyle name="Total 3 3 2 2 7 2" xfId="8379"/>
    <cellStyle name="Total 3 3 2 2 7 2 2" xfId="32206"/>
    <cellStyle name="Total 3 3 2 2 7 2 3" xfId="43245"/>
    <cellStyle name="Total 3 3 2 2 7 2 4" xfId="20292"/>
    <cellStyle name="Total 3 3 2 2 7 3" xfId="26234"/>
    <cellStyle name="Total 3 3 2 2 7 4" xfId="37160"/>
    <cellStyle name="Total 3 3 2 2 7 5" xfId="14207"/>
    <cellStyle name="Total 3 3 2 2 8" xfId="2507"/>
    <cellStyle name="Total 3 3 2 2 8 2" xfId="8565"/>
    <cellStyle name="Total 3 3 2 2 8 2 2" xfId="32392"/>
    <cellStyle name="Total 3 3 2 2 8 2 3" xfId="43431"/>
    <cellStyle name="Total 3 3 2 2 8 2 4" xfId="20478"/>
    <cellStyle name="Total 3 3 2 2 8 3" xfId="26443"/>
    <cellStyle name="Total 3 3 2 2 8 4" xfId="37374"/>
    <cellStyle name="Total 3 3 2 2 8 5" xfId="14421"/>
    <cellStyle name="Total 3 3 2 2 9" xfId="2725"/>
    <cellStyle name="Total 3 3 2 2 9 2" xfId="8749"/>
    <cellStyle name="Total 3 3 2 2 9 2 2" xfId="32576"/>
    <cellStyle name="Total 3 3 2 2 9 2 3" xfId="43615"/>
    <cellStyle name="Total 3 3 2 2 9 2 4" xfId="20662"/>
    <cellStyle name="Total 3 3 2 2 9 3" xfId="26655"/>
    <cellStyle name="Total 3 3 2 2 9 4" xfId="37592"/>
    <cellStyle name="Total 3 3 2 2 9 5" xfId="14639"/>
    <cellStyle name="Total 3 3 2 20" xfId="4522"/>
    <cellStyle name="Total 3 3 2 20 2" xfId="10301"/>
    <cellStyle name="Total 3 3 2 20 2 2" xfId="34128"/>
    <cellStyle name="Total 3 3 2 20 2 3" xfId="45167"/>
    <cellStyle name="Total 3 3 2 20 2 4" xfId="22214"/>
    <cellStyle name="Total 3 3 2 20 3" xfId="28418"/>
    <cellStyle name="Total 3 3 2 20 4" xfId="39389"/>
    <cellStyle name="Total 3 3 2 20 5" xfId="16436"/>
    <cellStyle name="Total 3 3 2 21" xfId="4732"/>
    <cellStyle name="Total 3 3 2 21 2" xfId="10484"/>
    <cellStyle name="Total 3 3 2 21 2 2" xfId="34311"/>
    <cellStyle name="Total 3 3 2 21 2 3" xfId="45350"/>
    <cellStyle name="Total 3 3 2 21 2 4" xfId="22397"/>
    <cellStyle name="Total 3 3 2 21 3" xfId="28622"/>
    <cellStyle name="Total 3 3 2 21 4" xfId="39599"/>
    <cellStyle name="Total 3 3 2 21 5" xfId="16646"/>
    <cellStyle name="Total 3 3 2 22" xfId="4967"/>
    <cellStyle name="Total 3 3 2 22 2" xfId="10689"/>
    <cellStyle name="Total 3 3 2 22 2 2" xfId="34516"/>
    <cellStyle name="Total 3 3 2 22 2 3" xfId="45555"/>
    <cellStyle name="Total 3 3 2 22 2 4" xfId="22602"/>
    <cellStyle name="Total 3 3 2 22 3" xfId="28851"/>
    <cellStyle name="Total 3 3 2 22 4" xfId="39834"/>
    <cellStyle name="Total 3 3 2 22 5" xfId="16881"/>
    <cellStyle name="Total 3 3 2 23" xfId="5188"/>
    <cellStyle name="Total 3 3 2 23 2" xfId="10876"/>
    <cellStyle name="Total 3 3 2 23 2 2" xfId="34703"/>
    <cellStyle name="Total 3 3 2 23 2 3" xfId="45742"/>
    <cellStyle name="Total 3 3 2 23 2 4" xfId="22789"/>
    <cellStyle name="Total 3 3 2 23 3" xfId="29065"/>
    <cellStyle name="Total 3 3 2 23 4" xfId="40055"/>
    <cellStyle name="Total 3 3 2 23 5" xfId="17102"/>
    <cellStyle name="Total 3 3 2 24" xfId="5421"/>
    <cellStyle name="Total 3 3 2 24 2" xfId="11079"/>
    <cellStyle name="Total 3 3 2 24 2 2" xfId="34906"/>
    <cellStyle name="Total 3 3 2 24 2 3" xfId="45945"/>
    <cellStyle name="Total 3 3 2 24 2 4" xfId="22992"/>
    <cellStyle name="Total 3 3 2 24 3" xfId="29292"/>
    <cellStyle name="Total 3 3 2 24 4" xfId="40288"/>
    <cellStyle name="Total 3 3 2 24 5" xfId="17335"/>
    <cellStyle name="Total 3 3 2 25" xfId="5654"/>
    <cellStyle name="Total 3 3 2 25 2" xfId="11280"/>
    <cellStyle name="Total 3 3 2 25 2 2" xfId="35107"/>
    <cellStyle name="Total 3 3 2 25 2 3" xfId="46146"/>
    <cellStyle name="Total 3 3 2 25 2 4" xfId="23193"/>
    <cellStyle name="Total 3 3 2 25 3" xfId="29518"/>
    <cellStyle name="Total 3 3 2 25 4" xfId="40521"/>
    <cellStyle name="Total 3 3 2 25 5" xfId="17568"/>
    <cellStyle name="Total 3 3 2 26" xfId="5871"/>
    <cellStyle name="Total 3 3 2 26 2" xfId="11464"/>
    <cellStyle name="Total 3 3 2 26 2 2" xfId="35291"/>
    <cellStyle name="Total 3 3 2 26 2 3" xfId="46330"/>
    <cellStyle name="Total 3 3 2 26 2 4" xfId="23377"/>
    <cellStyle name="Total 3 3 2 26 3" xfId="29729"/>
    <cellStyle name="Total 3 3 2 26 4" xfId="40738"/>
    <cellStyle name="Total 3 3 2 26 5" xfId="17785"/>
    <cellStyle name="Total 3 3 2 27" xfId="6079"/>
    <cellStyle name="Total 3 3 2 27 2" xfId="11645"/>
    <cellStyle name="Total 3 3 2 27 2 2" xfId="35472"/>
    <cellStyle name="Total 3 3 2 27 2 3" xfId="46511"/>
    <cellStyle name="Total 3 3 2 27 2 4" xfId="23558"/>
    <cellStyle name="Total 3 3 2 27 3" xfId="29930"/>
    <cellStyle name="Total 3 3 2 27 4" xfId="40946"/>
    <cellStyle name="Total 3 3 2 27 5" xfId="17993"/>
    <cellStyle name="Total 3 3 2 28" xfId="6299"/>
    <cellStyle name="Total 3 3 2 28 2" xfId="11837"/>
    <cellStyle name="Total 3 3 2 28 2 2" xfId="35664"/>
    <cellStyle name="Total 3 3 2 28 2 3" xfId="46703"/>
    <cellStyle name="Total 3 3 2 28 2 4" xfId="23750"/>
    <cellStyle name="Total 3 3 2 28 3" xfId="30143"/>
    <cellStyle name="Total 3 3 2 28 4" xfId="41166"/>
    <cellStyle name="Total 3 3 2 28 5" xfId="18213"/>
    <cellStyle name="Total 3 3 2 29" xfId="6534"/>
    <cellStyle name="Total 3 3 2 29 2" xfId="12039"/>
    <cellStyle name="Total 3 3 2 29 2 2" xfId="35866"/>
    <cellStyle name="Total 3 3 2 29 2 3" xfId="46905"/>
    <cellStyle name="Total 3 3 2 29 2 4" xfId="23952"/>
    <cellStyle name="Total 3 3 2 29 3" xfId="30369"/>
    <cellStyle name="Total 3 3 2 29 4" xfId="41401"/>
    <cellStyle name="Total 3 3 2 29 5" xfId="18448"/>
    <cellStyle name="Total 3 3 2 3" xfId="582"/>
    <cellStyle name="Total 3 3 2 3 10" xfId="2976"/>
    <cellStyle name="Total 3 3 2 3 10 2" xfId="8969"/>
    <cellStyle name="Total 3 3 2 3 10 2 2" xfId="32796"/>
    <cellStyle name="Total 3 3 2 3 10 2 3" xfId="43835"/>
    <cellStyle name="Total 3 3 2 3 10 2 4" xfId="20882"/>
    <cellStyle name="Total 3 3 2 3 10 3" xfId="26900"/>
    <cellStyle name="Total 3 3 2 3 10 4" xfId="37843"/>
    <cellStyle name="Total 3 3 2 3 10 5" xfId="14890"/>
    <cellStyle name="Total 3 3 2 3 11" xfId="3244"/>
    <cellStyle name="Total 3 3 2 3 11 2" xfId="9198"/>
    <cellStyle name="Total 3 3 2 3 11 2 2" xfId="33025"/>
    <cellStyle name="Total 3 3 2 3 11 2 3" xfId="44064"/>
    <cellStyle name="Total 3 3 2 3 11 2 4" xfId="21111"/>
    <cellStyle name="Total 3 3 2 3 11 3" xfId="27165"/>
    <cellStyle name="Total 3 3 2 3 11 4" xfId="38111"/>
    <cellStyle name="Total 3 3 2 3 11 5" xfId="15158"/>
    <cellStyle name="Total 3 3 2 3 12" xfId="3488"/>
    <cellStyle name="Total 3 3 2 3 12 2" xfId="9410"/>
    <cellStyle name="Total 3 3 2 3 12 2 2" xfId="33237"/>
    <cellStyle name="Total 3 3 2 3 12 2 3" xfId="44276"/>
    <cellStyle name="Total 3 3 2 3 12 2 4" xfId="21323"/>
    <cellStyle name="Total 3 3 2 3 12 3" xfId="27404"/>
    <cellStyle name="Total 3 3 2 3 12 4" xfId="38355"/>
    <cellStyle name="Total 3 3 2 3 12 5" xfId="15402"/>
    <cellStyle name="Total 3 3 2 3 13" xfId="3733"/>
    <cellStyle name="Total 3 3 2 3 13 2" xfId="9623"/>
    <cellStyle name="Total 3 3 2 3 13 2 2" xfId="33450"/>
    <cellStyle name="Total 3 3 2 3 13 2 3" xfId="44489"/>
    <cellStyle name="Total 3 3 2 3 13 2 4" xfId="21536"/>
    <cellStyle name="Total 3 3 2 3 13 3" xfId="27645"/>
    <cellStyle name="Total 3 3 2 3 13 4" xfId="38600"/>
    <cellStyle name="Total 3 3 2 3 13 5" xfId="15647"/>
    <cellStyle name="Total 3 3 2 3 14" xfId="3981"/>
    <cellStyle name="Total 3 3 2 3 14 2" xfId="9837"/>
    <cellStyle name="Total 3 3 2 3 14 2 2" xfId="33664"/>
    <cellStyle name="Total 3 3 2 3 14 2 3" xfId="44703"/>
    <cellStyle name="Total 3 3 2 3 14 2 4" xfId="21750"/>
    <cellStyle name="Total 3 3 2 3 14 3" xfId="27888"/>
    <cellStyle name="Total 3 3 2 3 14 4" xfId="38848"/>
    <cellStyle name="Total 3 3 2 3 14 5" xfId="15895"/>
    <cellStyle name="Total 3 3 2 3 15" xfId="4225"/>
    <cellStyle name="Total 3 3 2 3 15 2" xfId="10048"/>
    <cellStyle name="Total 3 3 2 3 15 2 2" xfId="33875"/>
    <cellStyle name="Total 3 3 2 3 15 2 3" xfId="44914"/>
    <cellStyle name="Total 3 3 2 3 15 2 4" xfId="21961"/>
    <cellStyle name="Total 3 3 2 3 15 3" xfId="28127"/>
    <cellStyle name="Total 3 3 2 3 15 4" xfId="39092"/>
    <cellStyle name="Total 3 3 2 3 15 5" xfId="16139"/>
    <cellStyle name="Total 3 3 2 3 16" xfId="4467"/>
    <cellStyle name="Total 3 3 2 3 16 2" xfId="10258"/>
    <cellStyle name="Total 3 3 2 3 16 2 2" xfId="34085"/>
    <cellStyle name="Total 3 3 2 3 16 2 3" xfId="45124"/>
    <cellStyle name="Total 3 3 2 3 16 2 4" xfId="22171"/>
    <cellStyle name="Total 3 3 2 3 16 3" xfId="28364"/>
    <cellStyle name="Total 3 3 2 3 16 4" xfId="39334"/>
    <cellStyle name="Total 3 3 2 3 16 5" xfId="16381"/>
    <cellStyle name="Total 3 3 2 3 17" xfId="4688"/>
    <cellStyle name="Total 3 3 2 3 17 2" xfId="10445"/>
    <cellStyle name="Total 3 3 2 3 17 2 2" xfId="34272"/>
    <cellStyle name="Total 3 3 2 3 17 2 3" xfId="45311"/>
    <cellStyle name="Total 3 3 2 3 17 2 4" xfId="22358"/>
    <cellStyle name="Total 3 3 2 3 17 3" xfId="28579"/>
    <cellStyle name="Total 3 3 2 3 17 4" xfId="39555"/>
    <cellStyle name="Total 3 3 2 3 17 5" xfId="16602"/>
    <cellStyle name="Total 3 3 2 3 18" xfId="4898"/>
    <cellStyle name="Total 3 3 2 3 18 2" xfId="10628"/>
    <cellStyle name="Total 3 3 2 3 18 2 2" xfId="34455"/>
    <cellStyle name="Total 3 3 2 3 18 2 3" xfId="45494"/>
    <cellStyle name="Total 3 3 2 3 18 2 4" xfId="22541"/>
    <cellStyle name="Total 3 3 2 3 18 3" xfId="28783"/>
    <cellStyle name="Total 3 3 2 3 18 4" xfId="39765"/>
    <cellStyle name="Total 3 3 2 3 18 5" xfId="16812"/>
    <cellStyle name="Total 3 3 2 3 19" xfId="5133"/>
    <cellStyle name="Total 3 3 2 3 19 2" xfId="10833"/>
    <cellStyle name="Total 3 3 2 3 19 2 2" xfId="34660"/>
    <cellStyle name="Total 3 3 2 3 19 2 3" xfId="45699"/>
    <cellStyle name="Total 3 3 2 3 19 2 4" xfId="22746"/>
    <cellStyle name="Total 3 3 2 3 19 3" xfId="29013"/>
    <cellStyle name="Total 3 3 2 3 19 4" xfId="40000"/>
    <cellStyle name="Total 3 3 2 3 19 5" xfId="17047"/>
    <cellStyle name="Total 3 3 2 3 2" xfId="1226"/>
    <cellStyle name="Total 3 3 2 3 2 2" xfId="7460"/>
    <cellStyle name="Total 3 3 2 3 2 2 2" xfId="31287"/>
    <cellStyle name="Total 3 3 2 3 2 2 3" xfId="42326"/>
    <cellStyle name="Total 3 3 2 3 2 2 4" xfId="19373"/>
    <cellStyle name="Total 3 3 2 3 2 3" xfId="25202"/>
    <cellStyle name="Total 3 3 2 3 2 4" xfId="24321"/>
    <cellStyle name="Total 3 3 2 3 2 5" xfId="13140"/>
    <cellStyle name="Total 3 3 2 3 20" xfId="5354"/>
    <cellStyle name="Total 3 3 2 3 20 2" xfId="11020"/>
    <cellStyle name="Total 3 3 2 3 20 2 2" xfId="34847"/>
    <cellStyle name="Total 3 3 2 3 20 2 3" xfId="45886"/>
    <cellStyle name="Total 3 3 2 3 20 2 4" xfId="22933"/>
    <cellStyle name="Total 3 3 2 3 20 3" xfId="29226"/>
    <cellStyle name="Total 3 3 2 3 20 4" xfId="40221"/>
    <cellStyle name="Total 3 3 2 3 20 5" xfId="17268"/>
    <cellStyle name="Total 3 3 2 3 21" xfId="5587"/>
    <cellStyle name="Total 3 3 2 3 21 2" xfId="11223"/>
    <cellStyle name="Total 3 3 2 3 21 2 2" xfId="35050"/>
    <cellStyle name="Total 3 3 2 3 21 2 3" xfId="46089"/>
    <cellStyle name="Total 3 3 2 3 21 2 4" xfId="23136"/>
    <cellStyle name="Total 3 3 2 3 21 3" xfId="29453"/>
    <cellStyle name="Total 3 3 2 3 21 4" xfId="40454"/>
    <cellStyle name="Total 3 3 2 3 21 5" xfId="17501"/>
    <cellStyle name="Total 3 3 2 3 22" xfId="5820"/>
    <cellStyle name="Total 3 3 2 3 22 2" xfId="11424"/>
    <cellStyle name="Total 3 3 2 3 22 2 2" xfId="35251"/>
    <cellStyle name="Total 3 3 2 3 22 2 3" xfId="46290"/>
    <cellStyle name="Total 3 3 2 3 22 2 4" xfId="23337"/>
    <cellStyle name="Total 3 3 2 3 22 3" xfId="29679"/>
    <cellStyle name="Total 3 3 2 3 22 4" xfId="40687"/>
    <cellStyle name="Total 3 3 2 3 22 5" xfId="17734"/>
    <cellStyle name="Total 3 3 2 3 23" xfId="6037"/>
    <cellStyle name="Total 3 3 2 3 23 2" xfId="11608"/>
    <cellStyle name="Total 3 3 2 3 23 2 2" xfId="35435"/>
    <cellStyle name="Total 3 3 2 3 23 2 3" xfId="46474"/>
    <cellStyle name="Total 3 3 2 3 23 2 4" xfId="23521"/>
    <cellStyle name="Total 3 3 2 3 23 3" xfId="29889"/>
    <cellStyle name="Total 3 3 2 3 23 4" xfId="40904"/>
    <cellStyle name="Total 3 3 2 3 23 5" xfId="17951"/>
    <cellStyle name="Total 3 3 2 3 24" xfId="6245"/>
    <cellStyle name="Total 3 3 2 3 24 2" xfId="11789"/>
    <cellStyle name="Total 3 3 2 3 24 2 2" xfId="35616"/>
    <cellStyle name="Total 3 3 2 3 24 2 3" xfId="46655"/>
    <cellStyle name="Total 3 3 2 3 24 2 4" xfId="23702"/>
    <cellStyle name="Total 3 3 2 3 24 3" xfId="30090"/>
    <cellStyle name="Total 3 3 2 3 24 4" xfId="41112"/>
    <cellStyle name="Total 3 3 2 3 24 5" xfId="18159"/>
    <cellStyle name="Total 3 3 2 3 25" xfId="6465"/>
    <cellStyle name="Total 3 3 2 3 25 2" xfId="11981"/>
    <cellStyle name="Total 3 3 2 3 25 2 2" xfId="35808"/>
    <cellStyle name="Total 3 3 2 3 25 2 3" xfId="46847"/>
    <cellStyle name="Total 3 3 2 3 25 2 4" xfId="23894"/>
    <cellStyle name="Total 3 3 2 3 25 3" xfId="30303"/>
    <cellStyle name="Total 3 3 2 3 25 4" xfId="41332"/>
    <cellStyle name="Total 3 3 2 3 25 5" xfId="18379"/>
    <cellStyle name="Total 3 3 2 3 26" xfId="6691"/>
    <cellStyle name="Total 3 3 2 3 26 2" xfId="12174"/>
    <cellStyle name="Total 3 3 2 3 26 2 2" xfId="36001"/>
    <cellStyle name="Total 3 3 2 3 26 2 3" xfId="47040"/>
    <cellStyle name="Total 3 3 2 3 26 2 4" xfId="24087"/>
    <cellStyle name="Total 3 3 2 3 26 3" xfId="30520"/>
    <cellStyle name="Total 3 3 2 3 26 4" xfId="41558"/>
    <cellStyle name="Total 3 3 2 3 26 5" xfId="18605"/>
    <cellStyle name="Total 3 3 2 3 27" xfId="802"/>
    <cellStyle name="Total 3 3 2 3 27 2" xfId="7109"/>
    <cellStyle name="Total 3 3 2 3 27 2 2" xfId="30936"/>
    <cellStyle name="Total 3 3 2 3 27 2 3" xfId="41975"/>
    <cellStyle name="Total 3 3 2 3 27 2 4" xfId="19022"/>
    <cellStyle name="Total 3 3 2 3 27 3" xfId="24793"/>
    <cellStyle name="Total 3 3 2 3 27 4" xfId="26490"/>
    <cellStyle name="Total 3 3 2 3 27 5" xfId="12716"/>
    <cellStyle name="Total 3 3 2 3 28" xfId="6892"/>
    <cellStyle name="Total 3 3 2 3 28 2" xfId="30719"/>
    <cellStyle name="Total 3 3 2 3 28 3" xfId="41758"/>
    <cellStyle name="Total 3 3 2 3 28 4" xfId="18805"/>
    <cellStyle name="Total 3 3 2 3 29" xfId="24573"/>
    <cellStyle name="Total 3 3 2 3 3" xfId="1439"/>
    <cellStyle name="Total 3 3 2 3 3 2" xfId="7645"/>
    <cellStyle name="Total 3 3 2 3 3 2 2" xfId="31472"/>
    <cellStyle name="Total 3 3 2 3 3 2 3" xfId="42511"/>
    <cellStyle name="Total 3 3 2 3 3 2 4" xfId="19558"/>
    <cellStyle name="Total 3 3 2 3 3 3" xfId="25408"/>
    <cellStyle name="Total 3 3 2 3 3 4" xfId="36306"/>
    <cellStyle name="Total 3 3 2 3 3 5" xfId="13353"/>
    <cellStyle name="Total 3 3 2 3 30" xfId="29442"/>
    <cellStyle name="Total 3 3 2 3 31" xfId="12496"/>
    <cellStyle name="Total 3 3 2 3 4" xfId="1671"/>
    <cellStyle name="Total 3 3 2 3 4 2" xfId="7843"/>
    <cellStyle name="Total 3 3 2 3 4 2 2" xfId="31670"/>
    <cellStyle name="Total 3 3 2 3 4 2 3" xfId="42709"/>
    <cellStyle name="Total 3 3 2 3 4 2 4" xfId="19756"/>
    <cellStyle name="Total 3 3 2 3 4 3" xfId="25632"/>
    <cellStyle name="Total 3 3 2 3 4 4" xfId="36538"/>
    <cellStyle name="Total 3 3 2 3 4 5" xfId="13585"/>
    <cellStyle name="Total 3 3 2 3 5" xfId="1882"/>
    <cellStyle name="Total 3 3 2 3 5 2" xfId="8027"/>
    <cellStyle name="Total 3 3 2 3 5 2 2" xfId="31854"/>
    <cellStyle name="Total 3 3 2 3 5 2 3" xfId="42893"/>
    <cellStyle name="Total 3 3 2 3 5 2 4" xfId="19940"/>
    <cellStyle name="Total 3 3 2 3 5 3" xfId="25836"/>
    <cellStyle name="Total 3 3 2 3 5 4" xfId="36749"/>
    <cellStyle name="Total 3 3 2 3 5 5" xfId="13796"/>
    <cellStyle name="Total 3 3 2 3 6" xfId="2113"/>
    <cellStyle name="Total 3 3 2 3 6 2" xfId="8228"/>
    <cellStyle name="Total 3 3 2 3 6 2 2" xfId="32055"/>
    <cellStyle name="Total 3 3 2 3 6 2 3" xfId="43094"/>
    <cellStyle name="Total 3 3 2 3 6 2 4" xfId="20141"/>
    <cellStyle name="Total 3 3 2 3 6 3" xfId="26061"/>
    <cellStyle name="Total 3 3 2 3 6 4" xfId="36980"/>
    <cellStyle name="Total 3 3 2 3 6 5" xfId="14027"/>
    <cellStyle name="Total 3 3 2 3 7" xfId="2338"/>
    <cellStyle name="Total 3 3 2 3 7 2" xfId="8419"/>
    <cellStyle name="Total 3 3 2 3 7 2 2" xfId="32246"/>
    <cellStyle name="Total 3 3 2 3 7 2 3" xfId="43285"/>
    <cellStyle name="Total 3 3 2 3 7 2 4" xfId="20332"/>
    <cellStyle name="Total 3 3 2 3 7 3" xfId="26278"/>
    <cellStyle name="Total 3 3 2 3 7 4" xfId="37205"/>
    <cellStyle name="Total 3 3 2 3 7 5" xfId="14252"/>
    <cellStyle name="Total 3 3 2 3 8" xfId="2552"/>
    <cellStyle name="Total 3 3 2 3 8 2" xfId="8605"/>
    <cellStyle name="Total 3 3 2 3 8 2 2" xfId="32432"/>
    <cellStyle name="Total 3 3 2 3 8 2 3" xfId="43471"/>
    <cellStyle name="Total 3 3 2 3 8 2 4" xfId="20518"/>
    <cellStyle name="Total 3 3 2 3 8 3" xfId="26487"/>
    <cellStyle name="Total 3 3 2 3 8 4" xfId="37419"/>
    <cellStyle name="Total 3 3 2 3 8 5" xfId="14466"/>
    <cellStyle name="Total 3 3 2 3 9" xfId="2770"/>
    <cellStyle name="Total 3 3 2 3 9 2" xfId="8789"/>
    <cellStyle name="Total 3 3 2 3 9 2 2" xfId="32616"/>
    <cellStyle name="Total 3 3 2 3 9 2 3" xfId="43655"/>
    <cellStyle name="Total 3 3 2 3 9 2 4" xfId="20702"/>
    <cellStyle name="Total 3 3 2 3 9 3" xfId="26699"/>
    <cellStyle name="Total 3 3 2 3 9 4" xfId="37637"/>
    <cellStyle name="Total 3 3 2 3 9 5" xfId="14684"/>
    <cellStyle name="Total 3 3 2 30" xfId="6735"/>
    <cellStyle name="Total 3 3 2 30 2" xfId="12210"/>
    <cellStyle name="Total 3 3 2 30 2 2" xfId="36037"/>
    <cellStyle name="Total 3 3 2 30 2 3" xfId="47076"/>
    <cellStyle name="Total 3 3 2 30 2 4" xfId="24123"/>
    <cellStyle name="Total 3 3 2 30 3" xfId="30563"/>
    <cellStyle name="Total 3 3 2 30 4" xfId="41602"/>
    <cellStyle name="Total 3 3 2 30 5" xfId="18649"/>
    <cellStyle name="Total 3 3 2 31" xfId="6780"/>
    <cellStyle name="Total 3 3 2 31 2" xfId="12250"/>
    <cellStyle name="Total 3 3 2 31 2 2" xfId="36077"/>
    <cellStyle name="Total 3 3 2 31 2 3" xfId="47116"/>
    <cellStyle name="Total 3 3 2 31 2 4" xfId="24163"/>
    <cellStyle name="Total 3 3 2 31 3" xfId="30607"/>
    <cellStyle name="Total 3 3 2 31 4" xfId="41647"/>
    <cellStyle name="Total 3 3 2 31 5" xfId="18694"/>
    <cellStyle name="Total 3 3 2 32" xfId="658"/>
    <cellStyle name="Total 3 3 2 32 2" xfId="6965"/>
    <cellStyle name="Total 3 3 2 32 2 2" xfId="30792"/>
    <cellStyle name="Total 3 3 2 32 2 3" xfId="41831"/>
    <cellStyle name="Total 3 3 2 32 2 4" xfId="18878"/>
    <cellStyle name="Total 3 3 2 32 3" xfId="24649"/>
    <cellStyle name="Total 3 3 2 32 4" xfId="28607"/>
    <cellStyle name="Total 3 3 2 32 5" xfId="12572"/>
    <cellStyle name="Total 3 3 2 33" xfId="24412"/>
    <cellStyle name="Total 3 3 2 34" xfId="25770"/>
    <cellStyle name="Total 3 3 2 35" xfId="12330"/>
    <cellStyle name="Total 3 3 2 4" xfId="456"/>
    <cellStyle name="Total 3 3 2 4 10" xfId="2850"/>
    <cellStyle name="Total 3 3 2 4 10 2" xfId="8862"/>
    <cellStyle name="Total 3 3 2 4 10 2 2" xfId="32689"/>
    <cellStyle name="Total 3 3 2 4 10 2 3" xfId="43728"/>
    <cellStyle name="Total 3 3 2 4 10 2 4" xfId="20775"/>
    <cellStyle name="Total 3 3 2 4 10 3" xfId="26779"/>
    <cellStyle name="Total 3 3 2 4 10 4" xfId="37717"/>
    <cellStyle name="Total 3 3 2 4 10 5" xfId="14764"/>
    <cellStyle name="Total 3 3 2 4 11" xfId="3118"/>
    <cellStyle name="Total 3 3 2 4 11 2" xfId="9091"/>
    <cellStyle name="Total 3 3 2 4 11 2 2" xfId="32918"/>
    <cellStyle name="Total 3 3 2 4 11 2 3" xfId="43957"/>
    <cellStyle name="Total 3 3 2 4 11 2 4" xfId="21004"/>
    <cellStyle name="Total 3 3 2 4 11 3" xfId="27042"/>
    <cellStyle name="Total 3 3 2 4 11 4" xfId="37985"/>
    <cellStyle name="Total 3 3 2 4 11 5" xfId="15032"/>
    <cellStyle name="Total 3 3 2 4 12" xfId="3362"/>
    <cellStyle name="Total 3 3 2 4 12 2" xfId="9303"/>
    <cellStyle name="Total 3 3 2 4 12 2 2" xfId="33130"/>
    <cellStyle name="Total 3 3 2 4 12 2 3" xfId="44169"/>
    <cellStyle name="Total 3 3 2 4 12 2 4" xfId="21216"/>
    <cellStyle name="Total 3 3 2 4 12 3" xfId="27283"/>
    <cellStyle name="Total 3 3 2 4 12 4" xfId="38229"/>
    <cellStyle name="Total 3 3 2 4 12 5" xfId="15276"/>
    <cellStyle name="Total 3 3 2 4 13" xfId="3607"/>
    <cellStyle name="Total 3 3 2 4 13 2" xfId="9516"/>
    <cellStyle name="Total 3 3 2 4 13 2 2" xfId="33343"/>
    <cellStyle name="Total 3 3 2 4 13 2 3" xfId="44382"/>
    <cellStyle name="Total 3 3 2 4 13 2 4" xfId="21429"/>
    <cellStyle name="Total 3 3 2 4 13 3" xfId="27523"/>
    <cellStyle name="Total 3 3 2 4 13 4" xfId="38474"/>
    <cellStyle name="Total 3 3 2 4 13 5" xfId="15521"/>
    <cellStyle name="Total 3 3 2 4 14" xfId="3855"/>
    <cellStyle name="Total 3 3 2 4 14 2" xfId="9730"/>
    <cellStyle name="Total 3 3 2 4 14 2 2" xfId="33557"/>
    <cellStyle name="Total 3 3 2 4 14 2 3" xfId="44596"/>
    <cellStyle name="Total 3 3 2 4 14 2 4" xfId="21643"/>
    <cellStyle name="Total 3 3 2 4 14 3" xfId="27767"/>
    <cellStyle name="Total 3 3 2 4 14 4" xfId="38722"/>
    <cellStyle name="Total 3 3 2 4 14 5" xfId="15769"/>
    <cellStyle name="Total 3 3 2 4 15" xfId="4099"/>
    <cellStyle name="Total 3 3 2 4 15 2" xfId="9941"/>
    <cellStyle name="Total 3 3 2 4 15 2 2" xfId="33768"/>
    <cellStyle name="Total 3 3 2 4 15 2 3" xfId="44807"/>
    <cellStyle name="Total 3 3 2 4 15 2 4" xfId="21854"/>
    <cellStyle name="Total 3 3 2 4 15 3" xfId="28006"/>
    <cellStyle name="Total 3 3 2 4 15 4" xfId="38966"/>
    <cellStyle name="Total 3 3 2 4 15 5" xfId="16013"/>
    <cellStyle name="Total 3 3 2 4 16" xfId="4341"/>
    <cellStyle name="Total 3 3 2 4 16 2" xfId="10151"/>
    <cellStyle name="Total 3 3 2 4 16 2 2" xfId="33978"/>
    <cellStyle name="Total 3 3 2 4 16 2 3" xfId="45017"/>
    <cellStyle name="Total 3 3 2 4 16 2 4" xfId="22064"/>
    <cellStyle name="Total 3 3 2 4 16 3" xfId="28243"/>
    <cellStyle name="Total 3 3 2 4 16 4" xfId="39208"/>
    <cellStyle name="Total 3 3 2 4 16 5" xfId="16255"/>
    <cellStyle name="Total 3 3 2 4 17" xfId="4562"/>
    <cellStyle name="Total 3 3 2 4 17 2" xfId="10338"/>
    <cellStyle name="Total 3 3 2 4 17 2 2" xfId="34165"/>
    <cellStyle name="Total 3 3 2 4 17 2 3" xfId="45204"/>
    <cellStyle name="Total 3 3 2 4 17 2 4" xfId="22251"/>
    <cellStyle name="Total 3 3 2 4 17 3" xfId="28458"/>
    <cellStyle name="Total 3 3 2 4 17 4" xfId="39429"/>
    <cellStyle name="Total 3 3 2 4 17 5" xfId="16476"/>
    <cellStyle name="Total 3 3 2 4 18" xfId="4772"/>
    <cellStyle name="Total 3 3 2 4 18 2" xfId="10521"/>
    <cellStyle name="Total 3 3 2 4 18 2 2" xfId="34348"/>
    <cellStyle name="Total 3 3 2 4 18 2 3" xfId="45387"/>
    <cellStyle name="Total 3 3 2 4 18 2 4" xfId="22434"/>
    <cellStyle name="Total 3 3 2 4 18 3" xfId="28662"/>
    <cellStyle name="Total 3 3 2 4 18 4" xfId="39639"/>
    <cellStyle name="Total 3 3 2 4 18 5" xfId="16686"/>
    <cellStyle name="Total 3 3 2 4 19" xfId="5007"/>
    <cellStyle name="Total 3 3 2 4 19 2" xfId="10726"/>
    <cellStyle name="Total 3 3 2 4 19 2 2" xfId="34553"/>
    <cellStyle name="Total 3 3 2 4 19 2 3" xfId="45592"/>
    <cellStyle name="Total 3 3 2 4 19 2 4" xfId="22639"/>
    <cellStyle name="Total 3 3 2 4 19 3" xfId="28891"/>
    <cellStyle name="Total 3 3 2 4 19 4" xfId="39874"/>
    <cellStyle name="Total 3 3 2 4 19 5" xfId="16921"/>
    <cellStyle name="Total 3 3 2 4 2" xfId="1100"/>
    <cellStyle name="Total 3 3 2 4 2 2" xfId="7353"/>
    <cellStyle name="Total 3 3 2 4 2 2 2" xfId="31180"/>
    <cellStyle name="Total 3 3 2 4 2 2 3" xfId="42219"/>
    <cellStyle name="Total 3 3 2 4 2 2 4" xfId="19266"/>
    <cellStyle name="Total 3 3 2 4 2 3" xfId="25081"/>
    <cellStyle name="Total 3 3 2 4 2 4" xfId="24234"/>
    <cellStyle name="Total 3 3 2 4 2 5" xfId="13014"/>
    <cellStyle name="Total 3 3 2 4 20" xfId="5228"/>
    <cellStyle name="Total 3 3 2 4 20 2" xfId="10913"/>
    <cellStyle name="Total 3 3 2 4 20 2 2" xfId="34740"/>
    <cellStyle name="Total 3 3 2 4 20 2 3" xfId="45779"/>
    <cellStyle name="Total 3 3 2 4 20 2 4" xfId="22826"/>
    <cellStyle name="Total 3 3 2 4 20 3" xfId="29105"/>
    <cellStyle name="Total 3 3 2 4 20 4" xfId="40095"/>
    <cellStyle name="Total 3 3 2 4 20 5" xfId="17142"/>
    <cellStyle name="Total 3 3 2 4 21" xfId="5461"/>
    <cellStyle name="Total 3 3 2 4 21 2" xfId="11116"/>
    <cellStyle name="Total 3 3 2 4 21 2 2" xfId="34943"/>
    <cellStyle name="Total 3 3 2 4 21 2 3" xfId="45982"/>
    <cellStyle name="Total 3 3 2 4 21 2 4" xfId="23029"/>
    <cellStyle name="Total 3 3 2 4 21 3" xfId="29332"/>
    <cellStyle name="Total 3 3 2 4 21 4" xfId="40328"/>
    <cellStyle name="Total 3 3 2 4 21 5" xfId="17375"/>
    <cellStyle name="Total 3 3 2 4 22" xfId="5694"/>
    <cellStyle name="Total 3 3 2 4 22 2" xfId="11317"/>
    <cellStyle name="Total 3 3 2 4 22 2 2" xfId="35144"/>
    <cellStyle name="Total 3 3 2 4 22 2 3" xfId="46183"/>
    <cellStyle name="Total 3 3 2 4 22 2 4" xfId="23230"/>
    <cellStyle name="Total 3 3 2 4 22 3" xfId="29558"/>
    <cellStyle name="Total 3 3 2 4 22 4" xfId="40561"/>
    <cellStyle name="Total 3 3 2 4 22 5" xfId="17608"/>
    <cellStyle name="Total 3 3 2 4 23" xfId="5911"/>
    <cellStyle name="Total 3 3 2 4 23 2" xfId="11501"/>
    <cellStyle name="Total 3 3 2 4 23 2 2" xfId="35328"/>
    <cellStyle name="Total 3 3 2 4 23 2 3" xfId="46367"/>
    <cellStyle name="Total 3 3 2 4 23 2 4" xfId="23414"/>
    <cellStyle name="Total 3 3 2 4 23 3" xfId="29769"/>
    <cellStyle name="Total 3 3 2 4 23 4" xfId="40778"/>
    <cellStyle name="Total 3 3 2 4 23 5" xfId="17825"/>
    <cellStyle name="Total 3 3 2 4 24" xfId="6119"/>
    <cellStyle name="Total 3 3 2 4 24 2" xfId="11682"/>
    <cellStyle name="Total 3 3 2 4 24 2 2" xfId="35509"/>
    <cellStyle name="Total 3 3 2 4 24 2 3" xfId="46548"/>
    <cellStyle name="Total 3 3 2 4 24 2 4" xfId="23595"/>
    <cellStyle name="Total 3 3 2 4 24 3" xfId="29970"/>
    <cellStyle name="Total 3 3 2 4 24 4" xfId="40986"/>
    <cellStyle name="Total 3 3 2 4 24 5" xfId="18033"/>
    <cellStyle name="Total 3 3 2 4 25" xfId="6339"/>
    <cellStyle name="Total 3 3 2 4 25 2" xfId="11874"/>
    <cellStyle name="Total 3 3 2 4 25 2 2" xfId="35701"/>
    <cellStyle name="Total 3 3 2 4 25 2 3" xfId="46740"/>
    <cellStyle name="Total 3 3 2 4 25 2 4" xfId="23787"/>
    <cellStyle name="Total 3 3 2 4 25 3" xfId="30183"/>
    <cellStyle name="Total 3 3 2 4 25 4" xfId="41206"/>
    <cellStyle name="Total 3 3 2 4 25 5" xfId="18253"/>
    <cellStyle name="Total 3 3 2 4 26" xfId="6573"/>
    <cellStyle name="Total 3 3 2 4 26 2" xfId="12075"/>
    <cellStyle name="Total 3 3 2 4 26 2 2" xfId="35902"/>
    <cellStyle name="Total 3 3 2 4 26 2 3" xfId="46941"/>
    <cellStyle name="Total 3 3 2 4 26 2 4" xfId="23988"/>
    <cellStyle name="Total 3 3 2 4 26 3" xfId="30408"/>
    <cellStyle name="Total 3 3 2 4 26 4" xfId="41440"/>
    <cellStyle name="Total 3 3 2 4 26 5" xfId="18487"/>
    <cellStyle name="Total 3 3 2 4 27" xfId="695"/>
    <cellStyle name="Total 3 3 2 4 27 2" xfId="7002"/>
    <cellStyle name="Total 3 3 2 4 27 2 2" xfId="30829"/>
    <cellStyle name="Total 3 3 2 4 27 2 3" xfId="41868"/>
    <cellStyle name="Total 3 3 2 4 27 2 4" xfId="18915"/>
    <cellStyle name="Total 3 3 2 4 27 3" xfId="24686"/>
    <cellStyle name="Total 3 3 2 4 27 4" xfId="28348"/>
    <cellStyle name="Total 3 3 2 4 27 5" xfId="12609"/>
    <cellStyle name="Total 3 3 2 4 28" xfId="24452"/>
    <cellStyle name="Total 3 3 2 4 29" xfId="30247"/>
    <cellStyle name="Total 3 3 2 4 3" xfId="1313"/>
    <cellStyle name="Total 3 3 2 4 3 2" xfId="7538"/>
    <cellStyle name="Total 3 3 2 4 3 2 2" xfId="31365"/>
    <cellStyle name="Total 3 3 2 4 3 2 3" xfId="42404"/>
    <cellStyle name="Total 3 3 2 4 3 2 4" xfId="19451"/>
    <cellStyle name="Total 3 3 2 4 3 3" xfId="25288"/>
    <cellStyle name="Total 3 3 2 4 3 4" xfId="36180"/>
    <cellStyle name="Total 3 3 2 4 3 5" xfId="13227"/>
    <cellStyle name="Total 3 3 2 4 30" xfId="12370"/>
    <cellStyle name="Total 3 3 2 4 4" xfId="1545"/>
    <cellStyle name="Total 3 3 2 4 4 2" xfId="7736"/>
    <cellStyle name="Total 3 3 2 4 4 2 2" xfId="31563"/>
    <cellStyle name="Total 3 3 2 4 4 2 3" xfId="42602"/>
    <cellStyle name="Total 3 3 2 4 4 2 4" xfId="19649"/>
    <cellStyle name="Total 3 3 2 4 4 3" xfId="25512"/>
    <cellStyle name="Total 3 3 2 4 4 4" xfId="36412"/>
    <cellStyle name="Total 3 3 2 4 4 5" xfId="13459"/>
    <cellStyle name="Total 3 3 2 4 5" xfId="1756"/>
    <cellStyle name="Total 3 3 2 4 5 2" xfId="7920"/>
    <cellStyle name="Total 3 3 2 4 5 2 2" xfId="31747"/>
    <cellStyle name="Total 3 3 2 4 5 2 3" xfId="42786"/>
    <cellStyle name="Total 3 3 2 4 5 2 4" xfId="19833"/>
    <cellStyle name="Total 3 3 2 4 5 3" xfId="25716"/>
    <cellStyle name="Total 3 3 2 4 5 4" xfId="36623"/>
    <cellStyle name="Total 3 3 2 4 5 5" xfId="13670"/>
    <cellStyle name="Total 3 3 2 4 6" xfId="1987"/>
    <cellStyle name="Total 3 3 2 4 6 2" xfId="8121"/>
    <cellStyle name="Total 3 3 2 4 6 2 2" xfId="31948"/>
    <cellStyle name="Total 3 3 2 4 6 2 3" xfId="42987"/>
    <cellStyle name="Total 3 3 2 4 6 2 4" xfId="20034"/>
    <cellStyle name="Total 3 3 2 4 6 3" xfId="25940"/>
    <cellStyle name="Total 3 3 2 4 6 4" xfId="36854"/>
    <cellStyle name="Total 3 3 2 4 6 5" xfId="13901"/>
    <cellStyle name="Total 3 3 2 4 7" xfId="2212"/>
    <cellStyle name="Total 3 3 2 4 7 2" xfId="8312"/>
    <cellStyle name="Total 3 3 2 4 7 2 2" xfId="32139"/>
    <cellStyle name="Total 3 3 2 4 7 2 3" xfId="43178"/>
    <cellStyle name="Total 3 3 2 4 7 2 4" xfId="20225"/>
    <cellStyle name="Total 3 3 2 4 7 3" xfId="26158"/>
    <cellStyle name="Total 3 3 2 4 7 4" xfId="37079"/>
    <cellStyle name="Total 3 3 2 4 7 5" xfId="14126"/>
    <cellStyle name="Total 3 3 2 4 8" xfId="2426"/>
    <cellStyle name="Total 3 3 2 4 8 2" xfId="8498"/>
    <cellStyle name="Total 3 3 2 4 8 2 2" xfId="32325"/>
    <cellStyle name="Total 3 3 2 4 8 2 3" xfId="43364"/>
    <cellStyle name="Total 3 3 2 4 8 2 4" xfId="20411"/>
    <cellStyle name="Total 3 3 2 4 8 3" xfId="26366"/>
    <cellStyle name="Total 3 3 2 4 8 4" xfId="37293"/>
    <cellStyle name="Total 3 3 2 4 8 5" xfId="14340"/>
    <cellStyle name="Total 3 3 2 4 9" xfId="2648"/>
    <cellStyle name="Total 3 3 2 4 9 2" xfId="8687"/>
    <cellStyle name="Total 3 3 2 4 9 2 2" xfId="32514"/>
    <cellStyle name="Total 3 3 2 4 9 2 3" xfId="43553"/>
    <cellStyle name="Total 3 3 2 4 9 2 4" xfId="20600"/>
    <cellStyle name="Total 3 3 2 4 9 3" xfId="26583"/>
    <cellStyle name="Total 3 3 2 4 9 4" xfId="37515"/>
    <cellStyle name="Total 3 3 2 4 9 5" xfId="14562"/>
    <cellStyle name="Total 3 3 2 5" xfId="1060"/>
    <cellStyle name="Total 3 3 2 5 2" xfId="7316"/>
    <cellStyle name="Total 3 3 2 5 2 2" xfId="31143"/>
    <cellStyle name="Total 3 3 2 5 2 3" xfId="42182"/>
    <cellStyle name="Total 3 3 2 5 2 4" xfId="19229"/>
    <cellStyle name="Total 3 3 2 5 3" xfId="25041"/>
    <cellStyle name="Total 3 3 2 5 4" xfId="24978"/>
    <cellStyle name="Total 3 3 2 5 5" xfId="12974"/>
    <cellStyle name="Total 3 3 2 6" xfId="1273"/>
    <cellStyle name="Total 3 3 2 6 2" xfId="7501"/>
    <cellStyle name="Total 3 3 2 6 2 2" xfId="31328"/>
    <cellStyle name="Total 3 3 2 6 2 3" xfId="42367"/>
    <cellStyle name="Total 3 3 2 6 2 4" xfId="19414"/>
    <cellStyle name="Total 3 3 2 6 3" xfId="25248"/>
    <cellStyle name="Total 3 3 2 6 4" xfId="36140"/>
    <cellStyle name="Total 3 3 2 6 5" xfId="13187"/>
    <cellStyle name="Total 3 3 2 7" xfId="1505"/>
    <cellStyle name="Total 3 3 2 7 2" xfId="7699"/>
    <cellStyle name="Total 3 3 2 7 2 2" xfId="31526"/>
    <cellStyle name="Total 3 3 2 7 2 3" xfId="42565"/>
    <cellStyle name="Total 3 3 2 7 2 4" xfId="19612"/>
    <cellStyle name="Total 3 3 2 7 3" xfId="25472"/>
    <cellStyle name="Total 3 3 2 7 4" xfId="36372"/>
    <cellStyle name="Total 3 3 2 7 5" xfId="13419"/>
    <cellStyle name="Total 3 3 2 8" xfId="1716"/>
    <cellStyle name="Total 3 3 2 8 2" xfId="7883"/>
    <cellStyle name="Total 3 3 2 8 2 2" xfId="31710"/>
    <cellStyle name="Total 3 3 2 8 2 3" xfId="42749"/>
    <cellStyle name="Total 3 3 2 8 2 4" xfId="19796"/>
    <cellStyle name="Total 3 3 2 8 3" xfId="25676"/>
    <cellStyle name="Total 3 3 2 8 4" xfId="36583"/>
    <cellStyle name="Total 3 3 2 8 5" xfId="13630"/>
    <cellStyle name="Total 3 3 2 9" xfId="1947"/>
    <cellStyle name="Total 3 3 2 9 2" xfId="8084"/>
    <cellStyle name="Total 3 3 2 9 2 2" xfId="31911"/>
    <cellStyle name="Total 3 3 2 9 2 3" xfId="42950"/>
    <cellStyle name="Total 3 3 2 9 2 4" xfId="19997"/>
    <cellStyle name="Total 3 3 2 9 3" xfId="25900"/>
    <cellStyle name="Total 3 3 2 9 4" xfId="36814"/>
    <cellStyle name="Total 3 3 2 9 5" xfId="13861"/>
    <cellStyle name="Total 3 3 20" xfId="6500"/>
    <cellStyle name="Total 3 3 20 2" xfId="12011"/>
    <cellStyle name="Total 3 3 20 2 2" xfId="35838"/>
    <cellStyle name="Total 3 3 20 2 3" xfId="46877"/>
    <cellStyle name="Total 3 3 20 2 4" xfId="23924"/>
    <cellStyle name="Total 3 3 20 3" xfId="30337"/>
    <cellStyle name="Total 3 3 20 4" xfId="41367"/>
    <cellStyle name="Total 3 3 20 5" xfId="18414"/>
    <cellStyle name="Total 3 3 21" xfId="5640"/>
    <cellStyle name="Total 3 3 21 2" xfId="11268"/>
    <cellStyle name="Total 3 3 21 2 2" xfId="35095"/>
    <cellStyle name="Total 3 3 21 2 3" xfId="46134"/>
    <cellStyle name="Total 3 3 21 2 4" xfId="23181"/>
    <cellStyle name="Total 3 3 21 3" xfId="29505"/>
    <cellStyle name="Total 3 3 21 4" xfId="40507"/>
    <cellStyle name="Total 3 3 21 5" xfId="17554"/>
    <cellStyle name="Total 3 3 22" xfId="622"/>
    <cellStyle name="Total 3 3 22 2" xfId="6929"/>
    <cellStyle name="Total 3 3 22 2 2" xfId="30756"/>
    <cellStyle name="Total 3 3 22 2 3" xfId="41795"/>
    <cellStyle name="Total 3 3 22 2 4" xfId="18842"/>
    <cellStyle name="Total 3 3 22 3" xfId="24613"/>
    <cellStyle name="Total 3 3 22 4" xfId="26845"/>
    <cellStyle name="Total 3 3 22 5" xfId="12536"/>
    <cellStyle name="Total 3 3 23" xfId="24370"/>
    <cellStyle name="Total 3 3 24" xfId="28735"/>
    <cellStyle name="Total 3 3 25" xfId="12289"/>
    <cellStyle name="Total 3 3 3" xfId="503"/>
    <cellStyle name="Total 3 3 3 10" xfId="2897"/>
    <cellStyle name="Total 3 3 3 10 2" xfId="8906"/>
    <cellStyle name="Total 3 3 3 10 2 2" xfId="32733"/>
    <cellStyle name="Total 3 3 3 10 2 3" xfId="43772"/>
    <cellStyle name="Total 3 3 3 10 2 4" xfId="20819"/>
    <cellStyle name="Total 3 3 3 10 3" xfId="26824"/>
    <cellStyle name="Total 3 3 3 10 4" xfId="37764"/>
    <cellStyle name="Total 3 3 3 10 5" xfId="14811"/>
    <cellStyle name="Total 3 3 3 11" xfId="3165"/>
    <cellStyle name="Total 3 3 3 11 2" xfId="9135"/>
    <cellStyle name="Total 3 3 3 11 2 2" xfId="32962"/>
    <cellStyle name="Total 3 3 3 11 2 3" xfId="44001"/>
    <cellStyle name="Total 3 3 3 11 2 4" xfId="21048"/>
    <cellStyle name="Total 3 3 3 11 3" xfId="27088"/>
    <cellStyle name="Total 3 3 3 11 4" xfId="38032"/>
    <cellStyle name="Total 3 3 3 11 5" xfId="15079"/>
    <cellStyle name="Total 3 3 3 12" xfId="3409"/>
    <cellStyle name="Total 3 3 3 12 2" xfId="9347"/>
    <cellStyle name="Total 3 3 3 12 2 2" xfId="33174"/>
    <cellStyle name="Total 3 3 3 12 2 3" xfId="44213"/>
    <cellStyle name="Total 3 3 3 12 2 4" xfId="21260"/>
    <cellStyle name="Total 3 3 3 12 3" xfId="27328"/>
    <cellStyle name="Total 3 3 3 12 4" xfId="38276"/>
    <cellStyle name="Total 3 3 3 12 5" xfId="15323"/>
    <cellStyle name="Total 3 3 3 13" xfId="3654"/>
    <cellStyle name="Total 3 3 3 13 2" xfId="9560"/>
    <cellStyle name="Total 3 3 3 13 2 2" xfId="33387"/>
    <cellStyle name="Total 3 3 3 13 2 3" xfId="44426"/>
    <cellStyle name="Total 3 3 3 13 2 4" xfId="21473"/>
    <cellStyle name="Total 3 3 3 13 3" xfId="27568"/>
    <cellStyle name="Total 3 3 3 13 4" xfId="38521"/>
    <cellStyle name="Total 3 3 3 13 5" xfId="15568"/>
    <cellStyle name="Total 3 3 3 14" xfId="3902"/>
    <cellStyle name="Total 3 3 3 14 2" xfId="9774"/>
    <cellStyle name="Total 3 3 3 14 2 2" xfId="33601"/>
    <cellStyle name="Total 3 3 3 14 2 3" xfId="44640"/>
    <cellStyle name="Total 3 3 3 14 2 4" xfId="21687"/>
    <cellStyle name="Total 3 3 3 14 3" xfId="27812"/>
    <cellStyle name="Total 3 3 3 14 4" xfId="38769"/>
    <cellStyle name="Total 3 3 3 14 5" xfId="15816"/>
    <cellStyle name="Total 3 3 3 15" xfId="4146"/>
    <cellStyle name="Total 3 3 3 15 2" xfId="9985"/>
    <cellStyle name="Total 3 3 3 15 2 2" xfId="33812"/>
    <cellStyle name="Total 3 3 3 15 2 3" xfId="44851"/>
    <cellStyle name="Total 3 3 3 15 2 4" xfId="21898"/>
    <cellStyle name="Total 3 3 3 15 3" xfId="28051"/>
    <cellStyle name="Total 3 3 3 15 4" xfId="39013"/>
    <cellStyle name="Total 3 3 3 15 5" xfId="16060"/>
    <cellStyle name="Total 3 3 3 16" xfId="4388"/>
    <cellStyle name="Total 3 3 3 16 2" xfId="10195"/>
    <cellStyle name="Total 3 3 3 16 2 2" xfId="34022"/>
    <cellStyle name="Total 3 3 3 16 2 3" xfId="45061"/>
    <cellStyle name="Total 3 3 3 16 2 4" xfId="22108"/>
    <cellStyle name="Total 3 3 3 16 3" xfId="28288"/>
    <cellStyle name="Total 3 3 3 16 4" xfId="39255"/>
    <cellStyle name="Total 3 3 3 16 5" xfId="16302"/>
    <cellStyle name="Total 3 3 3 17" xfId="4609"/>
    <cellStyle name="Total 3 3 3 17 2" xfId="10382"/>
    <cellStyle name="Total 3 3 3 17 2 2" xfId="34209"/>
    <cellStyle name="Total 3 3 3 17 2 3" xfId="45248"/>
    <cellStyle name="Total 3 3 3 17 2 4" xfId="22295"/>
    <cellStyle name="Total 3 3 3 17 3" xfId="28503"/>
    <cellStyle name="Total 3 3 3 17 4" xfId="39476"/>
    <cellStyle name="Total 3 3 3 17 5" xfId="16523"/>
    <cellStyle name="Total 3 3 3 18" xfId="4819"/>
    <cellStyle name="Total 3 3 3 18 2" xfId="10565"/>
    <cellStyle name="Total 3 3 3 18 2 2" xfId="34392"/>
    <cellStyle name="Total 3 3 3 18 2 3" xfId="45431"/>
    <cellStyle name="Total 3 3 3 18 2 4" xfId="22478"/>
    <cellStyle name="Total 3 3 3 18 3" xfId="28707"/>
    <cellStyle name="Total 3 3 3 18 4" xfId="39686"/>
    <cellStyle name="Total 3 3 3 18 5" xfId="16733"/>
    <cellStyle name="Total 3 3 3 19" xfId="5054"/>
    <cellStyle name="Total 3 3 3 19 2" xfId="10770"/>
    <cellStyle name="Total 3 3 3 19 2 2" xfId="34597"/>
    <cellStyle name="Total 3 3 3 19 2 3" xfId="45636"/>
    <cellStyle name="Total 3 3 3 19 2 4" xfId="22683"/>
    <cellStyle name="Total 3 3 3 19 3" xfId="28936"/>
    <cellStyle name="Total 3 3 3 19 4" xfId="39921"/>
    <cellStyle name="Total 3 3 3 19 5" xfId="16968"/>
    <cellStyle name="Total 3 3 3 2" xfId="1147"/>
    <cellStyle name="Total 3 3 3 2 2" xfId="7397"/>
    <cellStyle name="Total 3 3 3 2 2 2" xfId="31224"/>
    <cellStyle name="Total 3 3 3 2 2 3" xfId="42263"/>
    <cellStyle name="Total 3 3 3 2 2 4" xfId="19310"/>
    <cellStyle name="Total 3 3 3 2 3" xfId="25126"/>
    <cellStyle name="Total 3 3 3 2 4" xfId="24356"/>
    <cellStyle name="Total 3 3 3 2 5" xfId="13061"/>
    <cellStyle name="Total 3 3 3 20" xfId="5275"/>
    <cellStyle name="Total 3 3 3 20 2" xfId="10957"/>
    <cellStyle name="Total 3 3 3 20 2 2" xfId="34784"/>
    <cellStyle name="Total 3 3 3 20 2 3" xfId="45823"/>
    <cellStyle name="Total 3 3 3 20 2 4" xfId="22870"/>
    <cellStyle name="Total 3 3 3 20 3" xfId="29150"/>
    <cellStyle name="Total 3 3 3 20 4" xfId="40142"/>
    <cellStyle name="Total 3 3 3 20 5" xfId="17189"/>
    <cellStyle name="Total 3 3 3 21" xfId="5508"/>
    <cellStyle name="Total 3 3 3 21 2" xfId="11160"/>
    <cellStyle name="Total 3 3 3 21 2 2" xfId="34987"/>
    <cellStyle name="Total 3 3 3 21 2 3" xfId="46026"/>
    <cellStyle name="Total 3 3 3 21 2 4" xfId="23073"/>
    <cellStyle name="Total 3 3 3 21 3" xfId="29377"/>
    <cellStyle name="Total 3 3 3 21 4" xfId="40375"/>
    <cellStyle name="Total 3 3 3 21 5" xfId="17422"/>
    <cellStyle name="Total 3 3 3 22" xfId="5741"/>
    <cellStyle name="Total 3 3 3 22 2" xfId="11361"/>
    <cellStyle name="Total 3 3 3 22 2 2" xfId="35188"/>
    <cellStyle name="Total 3 3 3 22 2 3" xfId="46227"/>
    <cellStyle name="Total 3 3 3 22 2 4" xfId="23274"/>
    <cellStyle name="Total 3 3 3 22 3" xfId="29603"/>
    <cellStyle name="Total 3 3 3 22 4" xfId="40608"/>
    <cellStyle name="Total 3 3 3 22 5" xfId="17655"/>
    <cellStyle name="Total 3 3 3 23" xfId="5958"/>
    <cellStyle name="Total 3 3 3 23 2" xfId="11545"/>
    <cellStyle name="Total 3 3 3 23 2 2" xfId="35372"/>
    <cellStyle name="Total 3 3 3 23 2 3" xfId="46411"/>
    <cellStyle name="Total 3 3 3 23 2 4" xfId="23458"/>
    <cellStyle name="Total 3 3 3 23 3" xfId="29814"/>
    <cellStyle name="Total 3 3 3 23 4" xfId="40825"/>
    <cellStyle name="Total 3 3 3 23 5" xfId="17872"/>
    <cellStyle name="Total 3 3 3 24" xfId="6166"/>
    <cellStyle name="Total 3 3 3 24 2" xfId="11726"/>
    <cellStyle name="Total 3 3 3 24 2 2" xfId="35553"/>
    <cellStyle name="Total 3 3 3 24 2 3" xfId="46592"/>
    <cellStyle name="Total 3 3 3 24 2 4" xfId="23639"/>
    <cellStyle name="Total 3 3 3 24 3" xfId="30015"/>
    <cellStyle name="Total 3 3 3 24 4" xfId="41033"/>
    <cellStyle name="Total 3 3 3 24 5" xfId="18080"/>
    <cellStyle name="Total 3 3 3 25" xfId="6386"/>
    <cellStyle name="Total 3 3 3 25 2" xfId="11918"/>
    <cellStyle name="Total 3 3 3 25 2 2" xfId="35745"/>
    <cellStyle name="Total 3 3 3 25 2 3" xfId="46784"/>
    <cellStyle name="Total 3 3 3 25 2 4" xfId="23831"/>
    <cellStyle name="Total 3 3 3 25 3" xfId="30228"/>
    <cellStyle name="Total 3 3 3 25 4" xfId="41253"/>
    <cellStyle name="Total 3 3 3 25 5" xfId="18300"/>
    <cellStyle name="Total 3 3 3 26" xfId="6612"/>
    <cellStyle name="Total 3 3 3 26 2" xfId="12111"/>
    <cellStyle name="Total 3 3 3 26 2 2" xfId="35938"/>
    <cellStyle name="Total 3 3 3 26 2 3" xfId="46977"/>
    <cellStyle name="Total 3 3 3 26 2 4" xfId="24024"/>
    <cellStyle name="Total 3 3 3 26 3" xfId="30445"/>
    <cellStyle name="Total 3 3 3 26 4" xfId="41479"/>
    <cellStyle name="Total 3 3 3 26 5" xfId="18526"/>
    <cellStyle name="Total 3 3 3 27" xfId="739"/>
    <cellStyle name="Total 3 3 3 27 2" xfId="7046"/>
    <cellStyle name="Total 3 3 3 27 2 2" xfId="30873"/>
    <cellStyle name="Total 3 3 3 27 2 3" xfId="41912"/>
    <cellStyle name="Total 3 3 3 27 2 4" xfId="18959"/>
    <cellStyle name="Total 3 3 3 27 3" xfId="24730"/>
    <cellStyle name="Total 3 3 3 27 4" xfId="30003"/>
    <cellStyle name="Total 3 3 3 27 5" xfId="12653"/>
    <cellStyle name="Total 3 3 3 28" xfId="6829"/>
    <cellStyle name="Total 3 3 3 28 2" xfId="30656"/>
    <cellStyle name="Total 3 3 3 28 3" xfId="41695"/>
    <cellStyle name="Total 3 3 3 28 4" xfId="18742"/>
    <cellStyle name="Total 3 3 3 29" xfId="24497"/>
    <cellStyle name="Total 3 3 3 3" xfId="1360"/>
    <cellStyle name="Total 3 3 3 3 2" xfId="7582"/>
    <cellStyle name="Total 3 3 3 3 2 2" xfId="31409"/>
    <cellStyle name="Total 3 3 3 3 2 3" xfId="42448"/>
    <cellStyle name="Total 3 3 3 3 2 4" xfId="19495"/>
    <cellStyle name="Total 3 3 3 3 3" xfId="25333"/>
    <cellStyle name="Total 3 3 3 3 4" xfId="36227"/>
    <cellStyle name="Total 3 3 3 3 5" xfId="13274"/>
    <cellStyle name="Total 3 3 3 30" xfId="29618"/>
    <cellStyle name="Total 3 3 3 31" xfId="12417"/>
    <cellStyle name="Total 3 3 3 4" xfId="1592"/>
    <cellStyle name="Total 3 3 3 4 2" xfId="7780"/>
    <cellStyle name="Total 3 3 3 4 2 2" xfId="31607"/>
    <cellStyle name="Total 3 3 3 4 2 3" xfId="42646"/>
    <cellStyle name="Total 3 3 3 4 2 4" xfId="19693"/>
    <cellStyle name="Total 3 3 3 4 3" xfId="25557"/>
    <cellStyle name="Total 3 3 3 4 4" xfId="36459"/>
    <cellStyle name="Total 3 3 3 4 5" xfId="13506"/>
    <cellStyle name="Total 3 3 3 5" xfId="1803"/>
    <cellStyle name="Total 3 3 3 5 2" xfId="7964"/>
    <cellStyle name="Total 3 3 3 5 2 2" xfId="31791"/>
    <cellStyle name="Total 3 3 3 5 2 3" xfId="42830"/>
    <cellStyle name="Total 3 3 3 5 2 4" xfId="19877"/>
    <cellStyle name="Total 3 3 3 5 3" xfId="25761"/>
    <cellStyle name="Total 3 3 3 5 4" xfId="36670"/>
    <cellStyle name="Total 3 3 3 5 5" xfId="13717"/>
    <cellStyle name="Total 3 3 3 6" xfId="2034"/>
    <cellStyle name="Total 3 3 3 6 2" xfId="8165"/>
    <cellStyle name="Total 3 3 3 6 2 2" xfId="31992"/>
    <cellStyle name="Total 3 3 3 6 2 3" xfId="43031"/>
    <cellStyle name="Total 3 3 3 6 2 4" xfId="20078"/>
    <cellStyle name="Total 3 3 3 6 3" xfId="25986"/>
    <cellStyle name="Total 3 3 3 6 4" xfId="36901"/>
    <cellStyle name="Total 3 3 3 6 5" xfId="13948"/>
    <cellStyle name="Total 3 3 3 7" xfId="2259"/>
    <cellStyle name="Total 3 3 3 7 2" xfId="8356"/>
    <cellStyle name="Total 3 3 3 7 2 2" xfId="32183"/>
    <cellStyle name="Total 3 3 3 7 2 3" xfId="43222"/>
    <cellStyle name="Total 3 3 3 7 2 4" xfId="20269"/>
    <cellStyle name="Total 3 3 3 7 3" xfId="26203"/>
    <cellStyle name="Total 3 3 3 7 4" xfId="37126"/>
    <cellStyle name="Total 3 3 3 7 5" xfId="14173"/>
    <cellStyle name="Total 3 3 3 8" xfId="2473"/>
    <cellStyle name="Total 3 3 3 8 2" xfId="8542"/>
    <cellStyle name="Total 3 3 3 8 2 2" xfId="32369"/>
    <cellStyle name="Total 3 3 3 8 2 3" xfId="43408"/>
    <cellStyle name="Total 3 3 3 8 2 4" xfId="20455"/>
    <cellStyle name="Total 3 3 3 8 3" xfId="26412"/>
    <cellStyle name="Total 3 3 3 8 4" xfId="37340"/>
    <cellStyle name="Total 3 3 3 8 5" xfId="14387"/>
    <cellStyle name="Total 3 3 3 9" xfId="2691"/>
    <cellStyle name="Total 3 3 3 9 2" xfId="8726"/>
    <cellStyle name="Total 3 3 3 9 2 2" xfId="32553"/>
    <cellStyle name="Total 3 3 3 9 2 3" xfId="43592"/>
    <cellStyle name="Total 3 3 3 9 2 4" xfId="20639"/>
    <cellStyle name="Total 3 3 3 9 3" xfId="26624"/>
    <cellStyle name="Total 3 3 3 9 4" xfId="37558"/>
    <cellStyle name="Total 3 3 3 9 5" xfId="14605"/>
    <cellStyle name="Total 3 3 4" xfId="955"/>
    <cellStyle name="Total 3 3 4 2" xfId="7238"/>
    <cellStyle name="Total 3 3 4 2 2" xfId="31065"/>
    <cellStyle name="Total 3 3 4 2 3" xfId="42104"/>
    <cellStyle name="Total 3 3 4 2 4" xfId="19151"/>
    <cellStyle name="Total 3 3 4 3" xfId="24941"/>
    <cellStyle name="Total 3 3 4 4" xfId="30123"/>
    <cellStyle name="Total 3 3 4 5" xfId="12869"/>
    <cellStyle name="Total 3 3 5" xfId="1007"/>
    <cellStyle name="Total 3 3 5 2" xfId="7277"/>
    <cellStyle name="Total 3 3 5 2 2" xfId="31104"/>
    <cellStyle name="Total 3 3 5 2 3" xfId="42143"/>
    <cellStyle name="Total 3 3 5 2 4" xfId="19190"/>
    <cellStyle name="Total 3 3 5 3" xfId="24991"/>
    <cellStyle name="Total 3 3 5 4" xfId="26673"/>
    <cellStyle name="Total 3 3 5 5" xfId="12921"/>
    <cellStyle name="Total 3 3 6" xfId="903"/>
    <cellStyle name="Total 3 3 6 2" xfId="7199"/>
    <cellStyle name="Total 3 3 6 2 2" xfId="31026"/>
    <cellStyle name="Total 3 3 6 2 3" xfId="42065"/>
    <cellStyle name="Total 3 3 6 2 4" xfId="19112"/>
    <cellStyle name="Total 3 3 6 3" xfId="24892"/>
    <cellStyle name="Total 3 3 6 4" xfId="25991"/>
    <cellStyle name="Total 3 3 6 5" xfId="12817"/>
    <cellStyle name="Total 3 3 7" xfId="1924"/>
    <cellStyle name="Total 3 3 7 2" xfId="8064"/>
    <cellStyle name="Total 3 3 7 2 2" xfId="31891"/>
    <cellStyle name="Total 3 3 7 2 3" xfId="42930"/>
    <cellStyle name="Total 3 3 7 2 4" xfId="19977"/>
    <cellStyle name="Total 3 3 7 3" xfId="25878"/>
    <cellStyle name="Total 3 3 7 4" xfId="36791"/>
    <cellStyle name="Total 3 3 7 5" xfId="13838"/>
    <cellStyle name="Total 3 3 8" xfId="1002"/>
    <cellStyle name="Total 3 3 8 2" xfId="7275"/>
    <cellStyle name="Total 3 3 8 2 2" xfId="31102"/>
    <cellStyle name="Total 3 3 8 2 3" xfId="42141"/>
    <cellStyle name="Total 3 3 8 2 4" xfId="19188"/>
    <cellStyle name="Total 3 3 8 3" xfId="24986"/>
    <cellStyle name="Total 3 3 8 4" xfId="29536"/>
    <cellStyle name="Total 3 3 8 5" xfId="12916"/>
    <cellStyle name="Total 3 3 9" xfId="3036"/>
    <cellStyle name="Total 3 3 9 2" xfId="9018"/>
    <cellStyle name="Total 3 3 9 2 2" xfId="32845"/>
    <cellStyle name="Total 3 3 9 2 3" xfId="43884"/>
    <cellStyle name="Total 3 3 9 2 4" xfId="20931"/>
    <cellStyle name="Total 3 3 9 3" xfId="26960"/>
    <cellStyle name="Total 3 3 9 4" xfId="37903"/>
    <cellStyle name="Total 3 3 9 5" xfId="14950"/>
    <cellStyle name="Total 3 30" xfId="12282"/>
    <cellStyle name="Total 3 4" xfId="386"/>
    <cellStyle name="Total 3 4 10" xfId="3292"/>
    <cellStyle name="Total 3 4 10 2" xfId="9239"/>
    <cellStyle name="Total 3 4 10 2 2" xfId="33066"/>
    <cellStyle name="Total 3 4 10 2 3" xfId="44105"/>
    <cellStyle name="Total 3 4 10 2 4" xfId="21152"/>
    <cellStyle name="Total 3 4 10 3" xfId="27213"/>
    <cellStyle name="Total 3 4 10 4" xfId="38159"/>
    <cellStyle name="Total 3 4 10 5" xfId="15206"/>
    <cellStyle name="Total 3 4 11" xfId="3539"/>
    <cellStyle name="Total 3 4 11 2" xfId="9454"/>
    <cellStyle name="Total 3 4 11 2 2" xfId="33281"/>
    <cellStyle name="Total 3 4 11 2 3" xfId="44320"/>
    <cellStyle name="Total 3 4 11 2 4" xfId="21367"/>
    <cellStyle name="Total 3 4 11 3" xfId="27455"/>
    <cellStyle name="Total 3 4 11 4" xfId="38406"/>
    <cellStyle name="Total 3 4 11 5" xfId="15453"/>
    <cellStyle name="Total 3 4 12" xfId="3786"/>
    <cellStyle name="Total 3 4 12 2" xfId="9668"/>
    <cellStyle name="Total 3 4 12 2 2" xfId="33495"/>
    <cellStyle name="Total 3 4 12 2 3" xfId="44534"/>
    <cellStyle name="Total 3 4 12 2 4" xfId="21581"/>
    <cellStyle name="Total 3 4 12 3" xfId="27698"/>
    <cellStyle name="Total 3 4 12 4" xfId="38653"/>
    <cellStyle name="Total 3 4 12 5" xfId="15700"/>
    <cellStyle name="Total 3 4 13" xfId="4030"/>
    <cellStyle name="Total 3 4 13 2" xfId="9879"/>
    <cellStyle name="Total 3 4 13 2 2" xfId="33706"/>
    <cellStyle name="Total 3 4 13 2 3" xfId="44745"/>
    <cellStyle name="Total 3 4 13 2 4" xfId="21792"/>
    <cellStyle name="Total 3 4 13 3" xfId="27937"/>
    <cellStyle name="Total 3 4 13 4" xfId="38897"/>
    <cellStyle name="Total 3 4 13 5" xfId="15944"/>
    <cellStyle name="Total 3 4 14" xfId="4273"/>
    <cellStyle name="Total 3 4 14 2" xfId="10089"/>
    <cellStyle name="Total 3 4 14 2 2" xfId="33916"/>
    <cellStyle name="Total 3 4 14 2 3" xfId="44955"/>
    <cellStyle name="Total 3 4 14 2 4" xfId="22002"/>
    <cellStyle name="Total 3 4 14 3" xfId="28175"/>
    <cellStyle name="Total 3 4 14 4" xfId="39140"/>
    <cellStyle name="Total 3 4 14 5" xfId="16187"/>
    <cellStyle name="Total 3 4 15" xfId="1493"/>
    <cellStyle name="Total 3 4 15 2" xfId="7688"/>
    <cellStyle name="Total 3 4 15 2 2" xfId="31515"/>
    <cellStyle name="Total 3 4 15 2 3" xfId="42554"/>
    <cellStyle name="Total 3 4 15 2 4" xfId="19601"/>
    <cellStyle name="Total 3 4 15 3" xfId="25461"/>
    <cellStyle name="Total 3 4 15 4" xfId="36360"/>
    <cellStyle name="Total 3 4 15 5" xfId="13407"/>
    <cellStyle name="Total 3 4 16" xfId="4938"/>
    <cellStyle name="Total 3 4 16 2" xfId="10663"/>
    <cellStyle name="Total 3 4 16 2 2" xfId="34490"/>
    <cellStyle name="Total 3 4 16 2 3" xfId="45529"/>
    <cellStyle name="Total 3 4 16 2 4" xfId="22576"/>
    <cellStyle name="Total 3 4 16 3" xfId="28823"/>
    <cellStyle name="Total 3 4 16 4" xfId="39805"/>
    <cellStyle name="Total 3 4 16 5" xfId="16852"/>
    <cellStyle name="Total 3 4 17" xfId="5391"/>
    <cellStyle name="Total 3 4 17 2" xfId="11053"/>
    <cellStyle name="Total 3 4 17 2 2" xfId="34880"/>
    <cellStyle name="Total 3 4 17 2 3" xfId="45919"/>
    <cellStyle name="Total 3 4 17 2 4" xfId="22966"/>
    <cellStyle name="Total 3 4 17 3" xfId="29263"/>
    <cellStyle name="Total 3 4 17 4" xfId="40258"/>
    <cellStyle name="Total 3 4 17 5" xfId="17305"/>
    <cellStyle name="Total 3 4 18" xfId="5630"/>
    <cellStyle name="Total 3 4 18 2" xfId="11259"/>
    <cellStyle name="Total 3 4 18 2 2" xfId="35086"/>
    <cellStyle name="Total 3 4 18 2 3" xfId="46125"/>
    <cellStyle name="Total 3 4 18 2 4" xfId="23172"/>
    <cellStyle name="Total 3 4 18 3" xfId="29495"/>
    <cellStyle name="Total 3 4 18 4" xfId="40497"/>
    <cellStyle name="Total 3 4 18 5" xfId="17544"/>
    <cellStyle name="Total 3 4 19" xfId="956"/>
    <cellStyle name="Total 3 4 19 2" xfId="7239"/>
    <cellStyle name="Total 3 4 19 2 2" xfId="31066"/>
    <cellStyle name="Total 3 4 19 2 3" xfId="42105"/>
    <cellStyle name="Total 3 4 19 2 4" xfId="19152"/>
    <cellStyle name="Total 3 4 19 3" xfId="24942"/>
    <cellStyle name="Total 3 4 19 4" xfId="26936"/>
    <cellStyle name="Total 3 4 19 5" xfId="12870"/>
    <cellStyle name="Total 3 4 2" xfId="428"/>
    <cellStyle name="Total 3 4 2 10" xfId="2184"/>
    <cellStyle name="Total 3 4 2 10 2" xfId="8286"/>
    <cellStyle name="Total 3 4 2 10 2 2" xfId="32113"/>
    <cellStyle name="Total 3 4 2 10 2 3" xfId="43152"/>
    <cellStyle name="Total 3 4 2 10 2 4" xfId="20199"/>
    <cellStyle name="Total 3 4 2 10 3" xfId="26130"/>
    <cellStyle name="Total 3 4 2 10 4" xfId="37051"/>
    <cellStyle name="Total 3 4 2 10 5" xfId="14098"/>
    <cellStyle name="Total 3 4 2 11" xfId="2398"/>
    <cellStyle name="Total 3 4 2 11 2" xfId="8472"/>
    <cellStyle name="Total 3 4 2 11 2 2" xfId="32299"/>
    <cellStyle name="Total 3 4 2 11 2 3" xfId="43338"/>
    <cellStyle name="Total 3 4 2 11 2 4" xfId="20385"/>
    <cellStyle name="Total 3 4 2 11 3" xfId="26338"/>
    <cellStyle name="Total 3 4 2 11 4" xfId="37265"/>
    <cellStyle name="Total 3 4 2 11 5" xfId="14312"/>
    <cellStyle name="Total 3 4 2 12" xfId="2621"/>
    <cellStyle name="Total 3 4 2 12 2" xfId="8662"/>
    <cellStyle name="Total 3 4 2 12 2 2" xfId="32489"/>
    <cellStyle name="Total 3 4 2 12 2 3" xfId="43528"/>
    <cellStyle name="Total 3 4 2 12 2 4" xfId="20575"/>
    <cellStyle name="Total 3 4 2 12 3" xfId="26556"/>
    <cellStyle name="Total 3 4 2 12 4" xfId="37488"/>
    <cellStyle name="Total 3 4 2 12 5" xfId="14535"/>
    <cellStyle name="Total 3 4 2 13" xfId="2822"/>
    <cellStyle name="Total 3 4 2 13 2" xfId="8836"/>
    <cellStyle name="Total 3 4 2 13 2 2" xfId="32663"/>
    <cellStyle name="Total 3 4 2 13 2 3" xfId="43702"/>
    <cellStyle name="Total 3 4 2 13 2 4" xfId="20749"/>
    <cellStyle name="Total 3 4 2 13 3" xfId="26751"/>
    <cellStyle name="Total 3 4 2 13 4" xfId="37689"/>
    <cellStyle name="Total 3 4 2 13 5" xfId="14736"/>
    <cellStyle name="Total 3 4 2 14" xfId="3090"/>
    <cellStyle name="Total 3 4 2 14 2" xfId="9065"/>
    <cellStyle name="Total 3 4 2 14 2 2" xfId="32892"/>
    <cellStyle name="Total 3 4 2 14 2 3" xfId="43931"/>
    <cellStyle name="Total 3 4 2 14 2 4" xfId="20978"/>
    <cellStyle name="Total 3 4 2 14 3" xfId="27014"/>
    <cellStyle name="Total 3 4 2 14 4" xfId="37957"/>
    <cellStyle name="Total 3 4 2 14 5" xfId="15004"/>
    <cellStyle name="Total 3 4 2 15" xfId="3334"/>
    <cellStyle name="Total 3 4 2 15 2" xfId="9277"/>
    <cellStyle name="Total 3 4 2 15 2 2" xfId="33104"/>
    <cellStyle name="Total 3 4 2 15 2 3" xfId="44143"/>
    <cellStyle name="Total 3 4 2 15 2 4" xfId="21190"/>
    <cellStyle name="Total 3 4 2 15 3" xfId="27255"/>
    <cellStyle name="Total 3 4 2 15 4" xfId="38201"/>
    <cellStyle name="Total 3 4 2 15 5" xfId="15248"/>
    <cellStyle name="Total 3 4 2 16" xfId="3579"/>
    <cellStyle name="Total 3 4 2 16 2" xfId="9490"/>
    <cellStyle name="Total 3 4 2 16 2 2" xfId="33317"/>
    <cellStyle name="Total 3 4 2 16 2 3" xfId="44356"/>
    <cellStyle name="Total 3 4 2 16 2 4" xfId="21403"/>
    <cellStyle name="Total 3 4 2 16 3" xfId="27495"/>
    <cellStyle name="Total 3 4 2 16 4" xfId="38446"/>
    <cellStyle name="Total 3 4 2 16 5" xfId="15493"/>
    <cellStyle name="Total 3 4 2 17" xfId="3827"/>
    <cellStyle name="Total 3 4 2 17 2" xfId="9704"/>
    <cellStyle name="Total 3 4 2 17 2 2" xfId="33531"/>
    <cellStyle name="Total 3 4 2 17 2 3" xfId="44570"/>
    <cellStyle name="Total 3 4 2 17 2 4" xfId="21617"/>
    <cellStyle name="Total 3 4 2 17 3" xfId="27739"/>
    <cellStyle name="Total 3 4 2 17 4" xfId="38694"/>
    <cellStyle name="Total 3 4 2 17 5" xfId="15741"/>
    <cellStyle name="Total 3 4 2 18" xfId="4071"/>
    <cellStyle name="Total 3 4 2 18 2" xfId="9915"/>
    <cellStyle name="Total 3 4 2 18 2 2" xfId="33742"/>
    <cellStyle name="Total 3 4 2 18 2 3" xfId="44781"/>
    <cellStyle name="Total 3 4 2 18 2 4" xfId="21828"/>
    <cellStyle name="Total 3 4 2 18 3" xfId="27978"/>
    <cellStyle name="Total 3 4 2 18 4" xfId="38938"/>
    <cellStyle name="Total 3 4 2 18 5" xfId="15985"/>
    <cellStyle name="Total 3 4 2 19" xfId="4313"/>
    <cellStyle name="Total 3 4 2 19 2" xfId="10125"/>
    <cellStyle name="Total 3 4 2 19 2 2" xfId="33952"/>
    <cellStyle name="Total 3 4 2 19 2 3" xfId="44991"/>
    <cellStyle name="Total 3 4 2 19 2 4" xfId="22038"/>
    <cellStyle name="Total 3 4 2 19 3" xfId="28215"/>
    <cellStyle name="Total 3 4 2 19 4" xfId="39180"/>
    <cellStyle name="Total 3 4 2 19 5" xfId="16227"/>
    <cellStyle name="Total 3 4 2 2" xfId="549"/>
    <cellStyle name="Total 3 4 2 2 10" xfId="2943"/>
    <cellStyle name="Total 3 4 2 2 10 2" xfId="8940"/>
    <cellStyle name="Total 3 4 2 2 10 2 2" xfId="32767"/>
    <cellStyle name="Total 3 4 2 2 10 2 3" xfId="43806"/>
    <cellStyle name="Total 3 4 2 2 10 2 4" xfId="20853"/>
    <cellStyle name="Total 3 4 2 2 10 3" xfId="26868"/>
    <cellStyle name="Total 3 4 2 2 10 4" xfId="37810"/>
    <cellStyle name="Total 3 4 2 2 10 5" xfId="14857"/>
    <cellStyle name="Total 3 4 2 2 11" xfId="3211"/>
    <cellStyle name="Total 3 4 2 2 11 2" xfId="9169"/>
    <cellStyle name="Total 3 4 2 2 11 2 2" xfId="32996"/>
    <cellStyle name="Total 3 4 2 2 11 2 3" xfId="44035"/>
    <cellStyle name="Total 3 4 2 2 11 2 4" xfId="21082"/>
    <cellStyle name="Total 3 4 2 2 11 3" xfId="27133"/>
    <cellStyle name="Total 3 4 2 2 11 4" xfId="38078"/>
    <cellStyle name="Total 3 4 2 2 11 5" xfId="15125"/>
    <cellStyle name="Total 3 4 2 2 12" xfId="3455"/>
    <cellStyle name="Total 3 4 2 2 12 2" xfId="9381"/>
    <cellStyle name="Total 3 4 2 2 12 2 2" xfId="33208"/>
    <cellStyle name="Total 3 4 2 2 12 2 3" xfId="44247"/>
    <cellStyle name="Total 3 4 2 2 12 2 4" xfId="21294"/>
    <cellStyle name="Total 3 4 2 2 12 3" xfId="27372"/>
    <cellStyle name="Total 3 4 2 2 12 4" xfId="38322"/>
    <cellStyle name="Total 3 4 2 2 12 5" xfId="15369"/>
    <cellStyle name="Total 3 4 2 2 13" xfId="3700"/>
    <cellStyle name="Total 3 4 2 2 13 2" xfId="9594"/>
    <cellStyle name="Total 3 4 2 2 13 2 2" xfId="33421"/>
    <cellStyle name="Total 3 4 2 2 13 2 3" xfId="44460"/>
    <cellStyle name="Total 3 4 2 2 13 2 4" xfId="21507"/>
    <cellStyle name="Total 3 4 2 2 13 3" xfId="27613"/>
    <cellStyle name="Total 3 4 2 2 13 4" xfId="38567"/>
    <cellStyle name="Total 3 4 2 2 13 5" xfId="15614"/>
    <cellStyle name="Total 3 4 2 2 14" xfId="3948"/>
    <cellStyle name="Total 3 4 2 2 14 2" xfId="9808"/>
    <cellStyle name="Total 3 4 2 2 14 2 2" xfId="33635"/>
    <cellStyle name="Total 3 4 2 2 14 2 3" xfId="44674"/>
    <cellStyle name="Total 3 4 2 2 14 2 4" xfId="21721"/>
    <cellStyle name="Total 3 4 2 2 14 3" xfId="27856"/>
    <cellStyle name="Total 3 4 2 2 14 4" xfId="38815"/>
    <cellStyle name="Total 3 4 2 2 14 5" xfId="15862"/>
    <cellStyle name="Total 3 4 2 2 15" xfId="4192"/>
    <cellStyle name="Total 3 4 2 2 15 2" xfId="10019"/>
    <cellStyle name="Total 3 4 2 2 15 2 2" xfId="33846"/>
    <cellStyle name="Total 3 4 2 2 15 2 3" xfId="44885"/>
    <cellStyle name="Total 3 4 2 2 15 2 4" xfId="21932"/>
    <cellStyle name="Total 3 4 2 2 15 3" xfId="28095"/>
    <cellStyle name="Total 3 4 2 2 15 4" xfId="39059"/>
    <cellStyle name="Total 3 4 2 2 15 5" xfId="16106"/>
    <cellStyle name="Total 3 4 2 2 16" xfId="4434"/>
    <cellStyle name="Total 3 4 2 2 16 2" xfId="10229"/>
    <cellStyle name="Total 3 4 2 2 16 2 2" xfId="34056"/>
    <cellStyle name="Total 3 4 2 2 16 2 3" xfId="45095"/>
    <cellStyle name="Total 3 4 2 2 16 2 4" xfId="22142"/>
    <cellStyle name="Total 3 4 2 2 16 3" xfId="28332"/>
    <cellStyle name="Total 3 4 2 2 16 4" xfId="39301"/>
    <cellStyle name="Total 3 4 2 2 16 5" xfId="16348"/>
    <cellStyle name="Total 3 4 2 2 17" xfId="4655"/>
    <cellStyle name="Total 3 4 2 2 17 2" xfId="10416"/>
    <cellStyle name="Total 3 4 2 2 17 2 2" xfId="34243"/>
    <cellStyle name="Total 3 4 2 2 17 2 3" xfId="45282"/>
    <cellStyle name="Total 3 4 2 2 17 2 4" xfId="22329"/>
    <cellStyle name="Total 3 4 2 2 17 3" xfId="28547"/>
    <cellStyle name="Total 3 4 2 2 17 4" xfId="39522"/>
    <cellStyle name="Total 3 4 2 2 17 5" xfId="16569"/>
    <cellStyle name="Total 3 4 2 2 18" xfId="4865"/>
    <cellStyle name="Total 3 4 2 2 18 2" xfId="10599"/>
    <cellStyle name="Total 3 4 2 2 18 2 2" xfId="34426"/>
    <cellStyle name="Total 3 4 2 2 18 2 3" xfId="45465"/>
    <cellStyle name="Total 3 4 2 2 18 2 4" xfId="22512"/>
    <cellStyle name="Total 3 4 2 2 18 3" xfId="28751"/>
    <cellStyle name="Total 3 4 2 2 18 4" xfId="39732"/>
    <cellStyle name="Total 3 4 2 2 18 5" xfId="16779"/>
    <cellStyle name="Total 3 4 2 2 19" xfId="5100"/>
    <cellStyle name="Total 3 4 2 2 19 2" xfId="10804"/>
    <cellStyle name="Total 3 4 2 2 19 2 2" xfId="34631"/>
    <cellStyle name="Total 3 4 2 2 19 2 3" xfId="45670"/>
    <cellStyle name="Total 3 4 2 2 19 2 4" xfId="22717"/>
    <cellStyle name="Total 3 4 2 2 19 3" xfId="28981"/>
    <cellStyle name="Total 3 4 2 2 19 4" xfId="39967"/>
    <cellStyle name="Total 3 4 2 2 19 5" xfId="17014"/>
    <cellStyle name="Total 3 4 2 2 2" xfId="1193"/>
    <cellStyle name="Total 3 4 2 2 2 2" xfId="7431"/>
    <cellStyle name="Total 3 4 2 2 2 2 2" xfId="31258"/>
    <cellStyle name="Total 3 4 2 2 2 2 3" xfId="42297"/>
    <cellStyle name="Total 3 4 2 2 2 2 4" xfId="19344"/>
    <cellStyle name="Total 3 4 2 2 2 3" xfId="25170"/>
    <cellStyle name="Total 3 4 2 2 2 4" xfId="24297"/>
    <cellStyle name="Total 3 4 2 2 2 5" xfId="13107"/>
    <cellStyle name="Total 3 4 2 2 20" xfId="5321"/>
    <cellStyle name="Total 3 4 2 2 20 2" xfId="10991"/>
    <cellStyle name="Total 3 4 2 2 20 2 2" xfId="34818"/>
    <cellStyle name="Total 3 4 2 2 20 2 3" xfId="45857"/>
    <cellStyle name="Total 3 4 2 2 20 2 4" xfId="22904"/>
    <cellStyle name="Total 3 4 2 2 20 3" xfId="29194"/>
    <cellStyle name="Total 3 4 2 2 20 4" xfId="40188"/>
    <cellStyle name="Total 3 4 2 2 20 5" xfId="17235"/>
    <cellStyle name="Total 3 4 2 2 21" xfId="5554"/>
    <cellStyle name="Total 3 4 2 2 21 2" xfId="11194"/>
    <cellStyle name="Total 3 4 2 2 21 2 2" xfId="35021"/>
    <cellStyle name="Total 3 4 2 2 21 2 3" xfId="46060"/>
    <cellStyle name="Total 3 4 2 2 21 2 4" xfId="23107"/>
    <cellStyle name="Total 3 4 2 2 21 3" xfId="29421"/>
    <cellStyle name="Total 3 4 2 2 21 4" xfId="40421"/>
    <cellStyle name="Total 3 4 2 2 21 5" xfId="17468"/>
    <cellStyle name="Total 3 4 2 2 22" xfId="5787"/>
    <cellStyle name="Total 3 4 2 2 22 2" xfId="11395"/>
    <cellStyle name="Total 3 4 2 2 22 2 2" xfId="35222"/>
    <cellStyle name="Total 3 4 2 2 22 2 3" xfId="46261"/>
    <cellStyle name="Total 3 4 2 2 22 2 4" xfId="23308"/>
    <cellStyle name="Total 3 4 2 2 22 3" xfId="29647"/>
    <cellStyle name="Total 3 4 2 2 22 4" xfId="40654"/>
    <cellStyle name="Total 3 4 2 2 22 5" xfId="17701"/>
    <cellStyle name="Total 3 4 2 2 23" xfId="6004"/>
    <cellStyle name="Total 3 4 2 2 23 2" xfId="11579"/>
    <cellStyle name="Total 3 4 2 2 23 2 2" xfId="35406"/>
    <cellStyle name="Total 3 4 2 2 23 2 3" xfId="46445"/>
    <cellStyle name="Total 3 4 2 2 23 2 4" xfId="23492"/>
    <cellStyle name="Total 3 4 2 2 23 3" xfId="29857"/>
    <cellStyle name="Total 3 4 2 2 23 4" xfId="40871"/>
    <cellStyle name="Total 3 4 2 2 23 5" xfId="17918"/>
    <cellStyle name="Total 3 4 2 2 24" xfId="6212"/>
    <cellStyle name="Total 3 4 2 2 24 2" xfId="11760"/>
    <cellStyle name="Total 3 4 2 2 24 2 2" xfId="35587"/>
    <cellStyle name="Total 3 4 2 2 24 2 3" xfId="46626"/>
    <cellStyle name="Total 3 4 2 2 24 2 4" xfId="23673"/>
    <cellStyle name="Total 3 4 2 2 24 3" xfId="30058"/>
    <cellStyle name="Total 3 4 2 2 24 4" xfId="41079"/>
    <cellStyle name="Total 3 4 2 2 24 5" xfId="18126"/>
    <cellStyle name="Total 3 4 2 2 25" xfId="6432"/>
    <cellStyle name="Total 3 4 2 2 25 2" xfId="11952"/>
    <cellStyle name="Total 3 4 2 2 25 2 2" xfId="35779"/>
    <cellStyle name="Total 3 4 2 2 25 2 3" xfId="46818"/>
    <cellStyle name="Total 3 4 2 2 25 2 4" xfId="23865"/>
    <cellStyle name="Total 3 4 2 2 25 3" xfId="30271"/>
    <cellStyle name="Total 3 4 2 2 25 4" xfId="41299"/>
    <cellStyle name="Total 3 4 2 2 25 5" xfId="18346"/>
    <cellStyle name="Total 3 4 2 2 26" xfId="6658"/>
    <cellStyle name="Total 3 4 2 2 26 2" xfId="12145"/>
    <cellStyle name="Total 3 4 2 2 26 2 2" xfId="35972"/>
    <cellStyle name="Total 3 4 2 2 26 2 3" xfId="47011"/>
    <cellStyle name="Total 3 4 2 2 26 2 4" xfId="24058"/>
    <cellStyle name="Total 3 4 2 2 26 3" xfId="30488"/>
    <cellStyle name="Total 3 4 2 2 26 4" xfId="41525"/>
    <cellStyle name="Total 3 4 2 2 26 5" xfId="18572"/>
    <cellStyle name="Total 3 4 2 2 27" xfId="773"/>
    <cellStyle name="Total 3 4 2 2 27 2" xfId="7080"/>
    <cellStyle name="Total 3 4 2 2 27 2 2" xfId="30907"/>
    <cellStyle name="Total 3 4 2 2 27 2 3" xfId="41946"/>
    <cellStyle name="Total 3 4 2 2 27 2 4" xfId="18993"/>
    <cellStyle name="Total 3 4 2 2 27 3" xfId="24764"/>
    <cellStyle name="Total 3 4 2 2 27 4" xfId="28954"/>
    <cellStyle name="Total 3 4 2 2 27 5" xfId="12687"/>
    <cellStyle name="Total 3 4 2 2 28" xfId="6863"/>
    <cellStyle name="Total 3 4 2 2 28 2" xfId="30690"/>
    <cellStyle name="Total 3 4 2 2 28 3" xfId="41729"/>
    <cellStyle name="Total 3 4 2 2 28 4" xfId="18776"/>
    <cellStyle name="Total 3 4 2 2 29" xfId="24541"/>
    <cellStyle name="Total 3 4 2 2 3" xfId="1406"/>
    <cellStyle name="Total 3 4 2 2 3 2" xfId="7616"/>
    <cellStyle name="Total 3 4 2 2 3 2 2" xfId="31443"/>
    <cellStyle name="Total 3 4 2 2 3 2 3" xfId="42482"/>
    <cellStyle name="Total 3 4 2 2 3 2 4" xfId="19529"/>
    <cellStyle name="Total 3 4 2 2 3 3" xfId="25376"/>
    <cellStyle name="Total 3 4 2 2 3 4" xfId="36273"/>
    <cellStyle name="Total 3 4 2 2 3 5" xfId="13320"/>
    <cellStyle name="Total 3 4 2 2 30" xfId="27584"/>
    <cellStyle name="Total 3 4 2 2 31" xfId="12463"/>
    <cellStyle name="Total 3 4 2 2 4" xfId="1638"/>
    <cellStyle name="Total 3 4 2 2 4 2" xfId="7814"/>
    <cellStyle name="Total 3 4 2 2 4 2 2" xfId="31641"/>
    <cellStyle name="Total 3 4 2 2 4 2 3" xfId="42680"/>
    <cellStyle name="Total 3 4 2 2 4 2 4" xfId="19727"/>
    <cellStyle name="Total 3 4 2 2 4 3" xfId="25600"/>
    <cellStyle name="Total 3 4 2 2 4 4" xfId="36505"/>
    <cellStyle name="Total 3 4 2 2 4 5" xfId="13552"/>
    <cellStyle name="Total 3 4 2 2 5" xfId="1849"/>
    <cellStyle name="Total 3 4 2 2 5 2" xfId="7998"/>
    <cellStyle name="Total 3 4 2 2 5 2 2" xfId="31825"/>
    <cellStyle name="Total 3 4 2 2 5 2 3" xfId="42864"/>
    <cellStyle name="Total 3 4 2 2 5 2 4" xfId="19911"/>
    <cellStyle name="Total 3 4 2 2 5 3" xfId="25804"/>
    <cellStyle name="Total 3 4 2 2 5 4" xfId="36716"/>
    <cellStyle name="Total 3 4 2 2 5 5" xfId="13763"/>
    <cellStyle name="Total 3 4 2 2 6" xfId="2080"/>
    <cellStyle name="Total 3 4 2 2 6 2" xfId="8199"/>
    <cellStyle name="Total 3 4 2 2 6 2 2" xfId="32026"/>
    <cellStyle name="Total 3 4 2 2 6 2 3" xfId="43065"/>
    <cellStyle name="Total 3 4 2 2 6 2 4" xfId="20112"/>
    <cellStyle name="Total 3 4 2 2 6 3" xfId="26029"/>
    <cellStyle name="Total 3 4 2 2 6 4" xfId="36947"/>
    <cellStyle name="Total 3 4 2 2 6 5" xfId="13994"/>
    <cellStyle name="Total 3 4 2 2 7" xfId="2305"/>
    <cellStyle name="Total 3 4 2 2 7 2" xfId="8390"/>
    <cellStyle name="Total 3 4 2 2 7 2 2" xfId="32217"/>
    <cellStyle name="Total 3 4 2 2 7 2 3" xfId="43256"/>
    <cellStyle name="Total 3 4 2 2 7 2 4" xfId="20303"/>
    <cellStyle name="Total 3 4 2 2 7 3" xfId="26246"/>
    <cellStyle name="Total 3 4 2 2 7 4" xfId="37172"/>
    <cellStyle name="Total 3 4 2 2 7 5" xfId="14219"/>
    <cellStyle name="Total 3 4 2 2 8" xfId="2519"/>
    <cellStyle name="Total 3 4 2 2 8 2" xfId="8576"/>
    <cellStyle name="Total 3 4 2 2 8 2 2" xfId="32403"/>
    <cellStyle name="Total 3 4 2 2 8 2 3" xfId="43442"/>
    <cellStyle name="Total 3 4 2 2 8 2 4" xfId="20489"/>
    <cellStyle name="Total 3 4 2 2 8 3" xfId="26455"/>
    <cellStyle name="Total 3 4 2 2 8 4" xfId="37386"/>
    <cellStyle name="Total 3 4 2 2 8 5" xfId="14433"/>
    <cellStyle name="Total 3 4 2 2 9" xfId="2737"/>
    <cellStyle name="Total 3 4 2 2 9 2" xfId="8760"/>
    <cellStyle name="Total 3 4 2 2 9 2 2" xfId="32587"/>
    <cellStyle name="Total 3 4 2 2 9 2 3" xfId="43626"/>
    <cellStyle name="Total 3 4 2 2 9 2 4" xfId="20673"/>
    <cellStyle name="Total 3 4 2 2 9 3" xfId="26667"/>
    <cellStyle name="Total 3 4 2 2 9 4" xfId="37604"/>
    <cellStyle name="Total 3 4 2 2 9 5" xfId="14651"/>
    <cellStyle name="Total 3 4 2 20" xfId="4534"/>
    <cellStyle name="Total 3 4 2 20 2" xfId="10312"/>
    <cellStyle name="Total 3 4 2 20 2 2" xfId="34139"/>
    <cellStyle name="Total 3 4 2 20 2 3" xfId="45178"/>
    <cellStyle name="Total 3 4 2 20 2 4" xfId="22225"/>
    <cellStyle name="Total 3 4 2 20 3" xfId="28430"/>
    <cellStyle name="Total 3 4 2 20 4" xfId="39401"/>
    <cellStyle name="Total 3 4 2 20 5" xfId="16448"/>
    <cellStyle name="Total 3 4 2 21" xfId="4744"/>
    <cellStyle name="Total 3 4 2 21 2" xfId="10495"/>
    <cellStyle name="Total 3 4 2 21 2 2" xfId="34322"/>
    <cellStyle name="Total 3 4 2 21 2 3" xfId="45361"/>
    <cellStyle name="Total 3 4 2 21 2 4" xfId="22408"/>
    <cellStyle name="Total 3 4 2 21 3" xfId="28634"/>
    <cellStyle name="Total 3 4 2 21 4" xfId="39611"/>
    <cellStyle name="Total 3 4 2 21 5" xfId="16658"/>
    <cellStyle name="Total 3 4 2 22" xfId="4979"/>
    <cellStyle name="Total 3 4 2 22 2" xfId="10700"/>
    <cellStyle name="Total 3 4 2 22 2 2" xfId="34527"/>
    <cellStyle name="Total 3 4 2 22 2 3" xfId="45566"/>
    <cellStyle name="Total 3 4 2 22 2 4" xfId="22613"/>
    <cellStyle name="Total 3 4 2 22 3" xfId="28863"/>
    <cellStyle name="Total 3 4 2 22 4" xfId="39846"/>
    <cellStyle name="Total 3 4 2 22 5" xfId="16893"/>
    <cellStyle name="Total 3 4 2 23" xfId="5200"/>
    <cellStyle name="Total 3 4 2 23 2" xfId="10887"/>
    <cellStyle name="Total 3 4 2 23 2 2" xfId="34714"/>
    <cellStyle name="Total 3 4 2 23 2 3" xfId="45753"/>
    <cellStyle name="Total 3 4 2 23 2 4" xfId="22800"/>
    <cellStyle name="Total 3 4 2 23 3" xfId="29077"/>
    <cellStyle name="Total 3 4 2 23 4" xfId="40067"/>
    <cellStyle name="Total 3 4 2 23 5" xfId="17114"/>
    <cellStyle name="Total 3 4 2 24" xfId="5433"/>
    <cellStyle name="Total 3 4 2 24 2" xfId="11090"/>
    <cellStyle name="Total 3 4 2 24 2 2" xfId="34917"/>
    <cellStyle name="Total 3 4 2 24 2 3" xfId="45956"/>
    <cellStyle name="Total 3 4 2 24 2 4" xfId="23003"/>
    <cellStyle name="Total 3 4 2 24 3" xfId="29304"/>
    <cellStyle name="Total 3 4 2 24 4" xfId="40300"/>
    <cellStyle name="Total 3 4 2 24 5" xfId="17347"/>
    <cellStyle name="Total 3 4 2 25" xfId="5666"/>
    <cellStyle name="Total 3 4 2 25 2" xfId="11291"/>
    <cellStyle name="Total 3 4 2 25 2 2" xfId="35118"/>
    <cellStyle name="Total 3 4 2 25 2 3" xfId="46157"/>
    <cellStyle name="Total 3 4 2 25 2 4" xfId="23204"/>
    <cellStyle name="Total 3 4 2 25 3" xfId="29530"/>
    <cellStyle name="Total 3 4 2 25 4" xfId="40533"/>
    <cellStyle name="Total 3 4 2 25 5" xfId="17580"/>
    <cellStyle name="Total 3 4 2 26" xfId="5883"/>
    <cellStyle name="Total 3 4 2 26 2" xfId="11475"/>
    <cellStyle name="Total 3 4 2 26 2 2" xfId="35302"/>
    <cellStyle name="Total 3 4 2 26 2 3" xfId="46341"/>
    <cellStyle name="Total 3 4 2 26 2 4" xfId="23388"/>
    <cellStyle name="Total 3 4 2 26 3" xfId="29741"/>
    <cellStyle name="Total 3 4 2 26 4" xfId="40750"/>
    <cellStyle name="Total 3 4 2 26 5" xfId="17797"/>
    <cellStyle name="Total 3 4 2 27" xfId="6091"/>
    <cellStyle name="Total 3 4 2 27 2" xfId="11656"/>
    <cellStyle name="Total 3 4 2 27 2 2" xfId="35483"/>
    <cellStyle name="Total 3 4 2 27 2 3" xfId="46522"/>
    <cellStyle name="Total 3 4 2 27 2 4" xfId="23569"/>
    <cellStyle name="Total 3 4 2 27 3" xfId="29942"/>
    <cellStyle name="Total 3 4 2 27 4" xfId="40958"/>
    <cellStyle name="Total 3 4 2 27 5" xfId="18005"/>
    <cellStyle name="Total 3 4 2 28" xfId="6311"/>
    <cellStyle name="Total 3 4 2 28 2" xfId="11848"/>
    <cellStyle name="Total 3 4 2 28 2 2" xfId="35675"/>
    <cellStyle name="Total 3 4 2 28 2 3" xfId="46714"/>
    <cellStyle name="Total 3 4 2 28 2 4" xfId="23761"/>
    <cellStyle name="Total 3 4 2 28 3" xfId="30155"/>
    <cellStyle name="Total 3 4 2 28 4" xfId="41178"/>
    <cellStyle name="Total 3 4 2 28 5" xfId="18225"/>
    <cellStyle name="Total 3 4 2 29" xfId="6546"/>
    <cellStyle name="Total 3 4 2 29 2" xfId="12050"/>
    <cellStyle name="Total 3 4 2 29 2 2" xfId="35877"/>
    <cellStyle name="Total 3 4 2 29 2 3" xfId="46916"/>
    <cellStyle name="Total 3 4 2 29 2 4" xfId="23963"/>
    <cellStyle name="Total 3 4 2 29 3" xfId="30381"/>
    <cellStyle name="Total 3 4 2 29 4" xfId="41413"/>
    <cellStyle name="Total 3 4 2 29 5" xfId="18460"/>
    <cellStyle name="Total 3 4 2 3" xfId="594"/>
    <cellStyle name="Total 3 4 2 3 10" xfId="2988"/>
    <cellStyle name="Total 3 4 2 3 10 2" xfId="8980"/>
    <cellStyle name="Total 3 4 2 3 10 2 2" xfId="32807"/>
    <cellStyle name="Total 3 4 2 3 10 2 3" xfId="43846"/>
    <cellStyle name="Total 3 4 2 3 10 2 4" xfId="20893"/>
    <cellStyle name="Total 3 4 2 3 10 3" xfId="26912"/>
    <cellStyle name="Total 3 4 2 3 10 4" xfId="37855"/>
    <cellStyle name="Total 3 4 2 3 10 5" xfId="14902"/>
    <cellStyle name="Total 3 4 2 3 11" xfId="3256"/>
    <cellStyle name="Total 3 4 2 3 11 2" xfId="9209"/>
    <cellStyle name="Total 3 4 2 3 11 2 2" xfId="33036"/>
    <cellStyle name="Total 3 4 2 3 11 2 3" xfId="44075"/>
    <cellStyle name="Total 3 4 2 3 11 2 4" xfId="21122"/>
    <cellStyle name="Total 3 4 2 3 11 3" xfId="27177"/>
    <cellStyle name="Total 3 4 2 3 11 4" xfId="38123"/>
    <cellStyle name="Total 3 4 2 3 11 5" xfId="15170"/>
    <cellStyle name="Total 3 4 2 3 12" xfId="3500"/>
    <cellStyle name="Total 3 4 2 3 12 2" xfId="9421"/>
    <cellStyle name="Total 3 4 2 3 12 2 2" xfId="33248"/>
    <cellStyle name="Total 3 4 2 3 12 2 3" xfId="44287"/>
    <cellStyle name="Total 3 4 2 3 12 2 4" xfId="21334"/>
    <cellStyle name="Total 3 4 2 3 12 3" xfId="27416"/>
    <cellStyle name="Total 3 4 2 3 12 4" xfId="38367"/>
    <cellStyle name="Total 3 4 2 3 12 5" xfId="15414"/>
    <cellStyle name="Total 3 4 2 3 13" xfId="3745"/>
    <cellStyle name="Total 3 4 2 3 13 2" xfId="9634"/>
    <cellStyle name="Total 3 4 2 3 13 2 2" xfId="33461"/>
    <cellStyle name="Total 3 4 2 3 13 2 3" xfId="44500"/>
    <cellStyle name="Total 3 4 2 3 13 2 4" xfId="21547"/>
    <cellStyle name="Total 3 4 2 3 13 3" xfId="27657"/>
    <cellStyle name="Total 3 4 2 3 13 4" xfId="38612"/>
    <cellStyle name="Total 3 4 2 3 13 5" xfId="15659"/>
    <cellStyle name="Total 3 4 2 3 14" xfId="3993"/>
    <cellStyle name="Total 3 4 2 3 14 2" xfId="9848"/>
    <cellStyle name="Total 3 4 2 3 14 2 2" xfId="33675"/>
    <cellStyle name="Total 3 4 2 3 14 2 3" xfId="44714"/>
    <cellStyle name="Total 3 4 2 3 14 2 4" xfId="21761"/>
    <cellStyle name="Total 3 4 2 3 14 3" xfId="27900"/>
    <cellStyle name="Total 3 4 2 3 14 4" xfId="38860"/>
    <cellStyle name="Total 3 4 2 3 14 5" xfId="15907"/>
    <cellStyle name="Total 3 4 2 3 15" xfId="4237"/>
    <cellStyle name="Total 3 4 2 3 15 2" xfId="10059"/>
    <cellStyle name="Total 3 4 2 3 15 2 2" xfId="33886"/>
    <cellStyle name="Total 3 4 2 3 15 2 3" xfId="44925"/>
    <cellStyle name="Total 3 4 2 3 15 2 4" xfId="21972"/>
    <cellStyle name="Total 3 4 2 3 15 3" xfId="28139"/>
    <cellStyle name="Total 3 4 2 3 15 4" xfId="39104"/>
    <cellStyle name="Total 3 4 2 3 15 5" xfId="16151"/>
    <cellStyle name="Total 3 4 2 3 16" xfId="4479"/>
    <cellStyle name="Total 3 4 2 3 16 2" xfId="10269"/>
    <cellStyle name="Total 3 4 2 3 16 2 2" xfId="34096"/>
    <cellStyle name="Total 3 4 2 3 16 2 3" xfId="45135"/>
    <cellStyle name="Total 3 4 2 3 16 2 4" xfId="22182"/>
    <cellStyle name="Total 3 4 2 3 16 3" xfId="28376"/>
    <cellStyle name="Total 3 4 2 3 16 4" xfId="39346"/>
    <cellStyle name="Total 3 4 2 3 16 5" xfId="16393"/>
    <cellStyle name="Total 3 4 2 3 17" xfId="4700"/>
    <cellStyle name="Total 3 4 2 3 17 2" xfId="10456"/>
    <cellStyle name="Total 3 4 2 3 17 2 2" xfId="34283"/>
    <cellStyle name="Total 3 4 2 3 17 2 3" xfId="45322"/>
    <cellStyle name="Total 3 4 2 3 17 2 4" xfId="22369"/>
    <cellStyle name="Total 3 4 2 3 17 3" xfId="28591"/>
    <cellStyle name="Total 3 4 2 3 17 4" xfId="39567"/>
    <cellStyle name="Total 3 4 2 3 17 5" xfId="16614"/>
    <cellStyle name="Total 3 4 2 3 18" xfId="4910"/>
    <cellStyle name="Total 3 4 2 3 18 2" xfId="10639"/>
    <cellStyle name="Total 3 4 2 3 18 2 2" xfId="34466"/>
    <cellStyle name="Total 3 4 2 3 18 2 3" xfId="45505"/>
    <cellStyle name="Total 3 4 2 3 18 2 4" xfId="22552"/>
    <cellStyle name="Total 3 4 2 3 18 3" xfId="28795"/>
    <cellStyle name="Total 3 4 2 3 18 4" xfId="39777"/>
    <cellStyle name="Total 3 4 2 3 18 5" xfId="16824"/>
    <cellStyle name="Total 3 4 2 3 19" xfId="5145"/>
    <cellStyle name="Total 3 4 2 3 19 2" xfId="10844"/>
    <cellStyle name="Total 3 4 2 3 19 2 2" xfId="34671"/>
    <cellStyle name="Total 3 4 2 3 19 2 3" xfId="45710"/>
    <cellStyle name="Total 3 4 2 3 19 2 4" xfId="22757"/>
    <cellStyle name="Total 3 4 2 3 19 3" xfId="29025"/>
    <cellStyle name="Total 3 4 2 3 19 4" xfId="40012"/>
    <cellStyle name="Total 3 4 2 3 19 5" xfId="17059"/>
    <cellStyle name="Total 3 4 2 3 2" xfId="1238"/>
    <cellStyle name="Total 3 4 2 3 2 2" xfId="7471"/>
    <cellStyle name="Total 3 4 2 3 2 2 2" xfId="31298"/>
    <cellStyle name="Total 3 4 2 3 2 2 3" xfId="42337"/>
    <cellStyle name="Total 3 4 2 3 2 2 4" xfId="19384"/>
    <cellStyle name="Total 3 4 2 3 2 3" xfId="25214"/>
    <cellStyle name="Total 3 4 2 3 2 4" xfId="36105"/>
    <cellStyle name="Total 3 4 2 3 2 5" xfId="13152"/>
    <cellStyle name="Total 3 4 2 3 20" xfId="5366"/>
    <cellStyle name="Total 3 4 2 3 20 2" xfId="11031"/>
    <cellStyle name="Total 3 4 2 3 20 2 2" xfId="34858"/>
    <cellStyle name="Total 3 4 2 3 20 2 3" xfId="45897"/>
    <cellStyle name="Total 3 4 2 3 20 2 4" xfId="22944"/>
    <cellStyle name="Total 3 4 2 3 20 3" xfId="29238"/>
    <cellStyle name="Total 3 4 2 3 20 4" xfId="40233"/>
    <cellStyle name="Total 3 4 2 3 20 5" xfId="17280"/>
    <cellStyle name="Total 3 4 2 3 21" xfId="5599"/>
    <cellStyle name="Total 3 4 2 3 21 2" xfId="11234"/>
    <cellStyle name="Total 3 4 2 3 21 2 2" xfId="35061"/>
    <cellStyle name="Total 3 4 2 3 21 2 3" xfId="46100"/>
    <cellStyle name="Total 3 4 2 3 21 2 4" xfId="23147"/>
    <cellStyle name="Total 3 4 2 3 21 3" xfId="29465"/>
    <cellStyle name="Total 3 4 2 3 21 4" xfId="40466"/>
    <cellStyle name="Total 3 4 2 3 21 5" xfId="17513"/>
    <cellStyle name="Total 3 4 2 3 22" xfId="5832"/>
    <cellStyle name="Total 3 4 2 3 22 2" xfId="11435"/>
    <cellStyle name="Total 3 4 2 3 22 2 2" xfId="35262"/>
    <cellStyle name="Total 3 4 2 3 22 2 3" xfId="46301"/>
    <cellStyle name="Total 3 4 2 3 22 2 4" xfId="23348"/>
    <cellStyle name="Total 3 4 2 3 22 3" xfId="29691"/>
    <cellStyle name="Total 3 4 2 3 22 4" xfId="40699"/>
    <cellStyle name="Total 3 4 2 3 22 5" xfId="17746"/>
    <cellStyle name="Total 3 4 2 3 23" xfId="6049"/>
    <cellStyle name="Total 3 4 2 3 23 2" xfId="11619"/>
    <cellStyle name="Total 3 4 2 3 23 2 2" xfId="35446"/>
    <cellStyle name="Total 3 4 2 3 23 2 3" xfId="46485"/>
    <cellStyle name="Total 3 4 2 3 23 2 4" xfId="23532"/>
    <cellStyle name="Total 3 4 2 3 23 3" xfId="29901"/>
    <cellStyle name="Total 3 4 2 3 23 4" xfId="40916"/>
    <cellStyle name="Total 3 4 2 3 23 5" xfId="17963"/>
    <cellStyle name="Total 3 4 2 3 24" xfId="6257"/>
    <cellStyle name="Total 3 4 2 3 24 2" xfId="11800"/>
    <cellStyle name="Total 3 4 2 3 24 2 2" xfId="35627"/>
    <cellStyle name="Total 3 4 2 3 24 2 3" xfId="46666"/>
    <cellStyle name="Total 3 4 2 3 24 2 4" xfId="23713"/>
    <cellStyle name="Total 3 4 2 3 24 3" xfId="30102"/>
    <cellStyle name="Total 3 4 2 3 24 4" xfId="41124"/>
    <cellStyle name="Total 3 4 2 3 24 5" xfId="18171"/>
    <cellStyle name="Total 3 4 2 3 25" xfId="6477"/>
    <cellStyle name="Total 3 4 2 3 25 2" xfId="11992"/>
    <cellStyle name="Total 3 4 2 3 25 2 2" xfId="35819"/>
    <cellStyle name="Total 3 4 2 3 25 2 3" xfId="46858"/>
    <cellStyle name="Total 3 4 2 3 25 2 4" xfId="23905"/>
    <cellStyle name="Total 3 4 2 3 25 3" xfId="30315"/>
    <cellStyle name="Total 3 4 2 3 25 4" xfId="41344"/>
    <cellStyle name="Total 3 4 2 3 25 5" xfId="18391"/>
    <cellStyle name="Total 3 4 2 3 26" xfId="6703"/>
    <cellStyle name="Total 3 4 2 3 26 2" xfId="12185"/>
    <cellStyle name="Total 3 4 2 3 26 2 2" xfId="36012"/>
    <cellStyle name="Total 3 4 2 3 26 2 3" xfId="47051"/>
    <cellStyle name="Total 3 4 2 3 26 2 4" xfId="24098"/>
    <cellStyle name="Total 3 4 2 3 26 3" xfId="30532"/>
    <cellStyle name="Total 3 4 2 3 26 4" xfId="41570"/>
    <cellStyle name="Total 3 4 2 3 26 5" xfId="18617"/>
    <cellStyle name="Total 3 4 2 3 27" xfId="813"/>
    <cellStyle name="Total 3 4 2 3 27 2" xfId="7120"/>
    <cellStyle name="Total 3 4 2 3 27 2 2" xfId="30947"/>
    <cellStyle name="Total 3 4 2 3 27 2 3" xfId="41986"/>
    <cellStyle name="Total 3 4 2 3 27 2 4" xfId="19033"/>
    <cellStyle name="Total 3 4 2 3 27 3" xfId="24804"/>
    <cellStyle name="Total 3 4 2 3 27 4" xfId="29456"/>
    <cellStyle name="Total 3 4 2 3 27 5" xfId="12727"/>
    <cellStyle name="Total 3 4 2 3 28" xfId="6903"/>
    <cellStyle name="Total 3 4 2 3 28 2" xfId="30730"/>
    <cellStyle name="Total 3 4 2 3 28 3" xfId="41769"/>
    <cellStyle name="Total 3 4 2 3 28 4" xfId="18816"/>
    <cellStyle name="Total 3 4 2 3 29" xfId="24585"/>
    <cellStyle name="Total 3 4 2 3 3" xfId="1451"/>
    <cellStyle name="Total 3 4 2 3 3 2" xfId="7656"/>
    <cellStyle name="Total 3 4 2 3 3 2 2" xfId="31483"/>
    <cellStyle name="Total 3 4 2 3 3 2 3" xfId="42522"/>
    <cellStyle name="Total 3 4 2 3 3 2 4" xfId="19569"/>
    <cellStyle name="Total 3 4 2 3 3 3" xfId="25420"/>
    <cellStyle name="Total 3 4 2 3 3 4" xfId="36318"/>
    <cellStyle name="Total 3 4 2 3 3 5" xfId="13365"/>
    <cellStyle name="Total 3 4 2 3 30" xfId="26889"/>
    <cellStyle name="Total 3 4 2 3 31" xfId="12508"/>
    <cellStyle name="Total 3 4 2 3 4" xfId="1683"/>
    <cellStyle name="Total 3 4 2 3 4 2" xfId="7854"/>
    <cellStyle name="Total 3 4 2 3 4 2 2" xfId="31681"/>
    <cellStyle name="Total 3 4 2 3 4 2 3" xfId="42720"/>
    <cellStyle name="Total 3 4 2 3 4 2 4" xfId="19767"/>
    <cellStyle name="Total 3 4 2 3 4 3" xfId="25644"/>
    <cellStyle name="Total 3 4 2 3 4 4" xfId="36550"/>
    <cellStyle name="Total 3 4 2 3 4 5" xfId="13597"/>
    <cellStyle name="Total 3 4 2 3 5" xfId="1894"/>
    <cellStyle name="Total 3 4 2 3 5 2" xfId="8038"/>
    <cellStyle name="Total 3 4 2 3 5 2 2" xfId="31865"/>
    <cellStyle name="Total 3 4 2 3 5 2 3" xfId="42904"/>
    <cellStyle name="Total 3 4 2 3 5 2 4" xfId="19951"/>
    <cellStyle name="Total 3 4 2 3 5 3" xfId="25848"/>
    <cellStyle name="Total 3 4 2 3 5 4" xfId="36761"/>
    <cellStyle name="Total 3 4 2 3 5 5" xfId="13808"/>
    <cellStyle name="Total 3 4 2 3 6" xfId="2125"/>
    <cellStyle name="Total 3 4 2 3 6 2" xfId="8239"/>
    <cellStyle name="Total 3 4 2 3 6 2 2" xfId="32066"/>
    <cellStyle name="Total 3 4 2 3 6 2 3" xfId="43105"/>
    <cellStyle name="Total 3 4 2 3 6 2 4" xfId="20152"/>
    <cellStyle name="Total 3 4 2 3 6 3" xfId="26073"/>
    <cellStyle name="Total 3 4 2 3 6 4" xfId="36992"/>
    <cellStyle name="Total 3 4 2 3 6 5" xfId="14039"/>
    <cellStyle name="Total 3 4 2 3 7" xfId="2350"/>
    <cellStyle name="Total 3 4 2 3 7 2" xfId="8430"/>
    <cellStyle name="Total 3 4 2 3 7 2 2" xfId="32257"/>
    <cellStyle name="Total 3 4 2 3 7 2 3" xfId="43296"/>
    <cellStyle name="Total 3 4 2 3 7 2 4" xfId="20343"/>
    <cellStyle name="Total 3 4 2 3 7 3" xfId="26290"/>
    <cellStyle name="Total 3 4 2 3 7 4" xfId="37217"/>
    <cellStyle name="Total 3 4 2 3 7 5" xfId="14264"/>
    <cellStyle name="Total 3 4 2 3 8" xfId="2564"/>
    <cellStyle name="Total 3 4 2 3 8 2" xfId="8616"/>
    <cellStyle name="Total 3 4 2 3 8 2 2" xfId="32443"/>
    <cellStyle name="Total 3 4 2 3 8 2 3" xfId="43482"/>
    <cellStyle name="Total 3 4 2 3 8 2 4" xfId="20529"/>
    <cellStyle name="Total 3 4 2 3 8 3" xfId="26499"/>
    <cellStyle name="Total 3 4 2 3 8 4" xfId="37431"/>
    <cellStyle name="Total 3 4 2 3 8 5" xfId="14478"/>
    <cellStyle name="Total 3 4 2 3 9" xfId="2782"/>
    <cellStyle name="Total 3 4 2 3 9 2" xfId="8800"/>
    <cellStyle name="Total 3 4 2 3 9 2 2" xfId="32627"/>
    <cellStyle name="Total 3 4 2 3 9 2 3" xfId="43666"/>
    <cellStyle name="Total 3 4 2 3 9 2 4" xfId="20713"/>
    <cellStyle name="Total 3 4 2 3 9 3" xfId="26711"/>
    <cellStyle name="Total 3 4 2 3 9 4" xfId="37649"/>
    <cellStyle name="Total 3 4 2 3 9 5" xfId="14696"/>
    <cellStyle name="Total 3 4 2 30" xfId="6747"/>
    <cellStyle name="Total 3 4 2 30 2" xfId="12221"/>
    <cellStyle name="Total 3 4 2 30 2 2" xfId="36048"/>
    <cellStyle name="Total 3 4 2 30 2 3" xfId="47087"/>
    <cellStyle name="Total 3 4 2 30 2 4" xfId="24134"/>
    <cellStyle name="Total 3 4 2 30 3" xfId="30575"/>
    <cellStyle name="Total 3 4 2 30 4" xfId="41614"/>
    <cellStyle name="Total 3 4 2 30 5" xfId="18661"/>
    <cellStyle name="Total 3 4 2 31" xfId="6792"/>
    <cellStyle name="Total 3 4 2 31 2" xfId="12261"/>
    <cellStyle name="Total 3 4 2 31 2 2" xfId="36088"/>
    <cellStyle name="Total 3 4 2 31 2 3" xfId="47127"/>
    <cellStyle name="Total 3 4 2 31 2 4" xfId="24174"/>
    <cellStyle name="Total 3 4 2 31 3" xfId="30619"/>
    <cellStyle name="Total 3 4 2 31 4" xfId="41659"/>
    <cellStyle name="Total 3 4 2 31 5" xfId="18706"/>
    <cellStyle name="Total 3 4 2 32" xfId="669"/>
    <cellStyle name="Total 3 4 2 32 2" xfId="6976"/>
    <cellStyle name="Total 3 4 2 32 2 2" xfId="30803"/>
    <cellStyle name="Total 3 4 2 32 2 3" xfId="41842"/>
    <cellStyle name="Total 3 4 2 32 2 4" xfId="18889"/>
    <cellStyle name="Total 3 4 2 32 3" xfId="24660"/>
    <cellStyle name="Total 3 4 2 32 4" xfId="30171"/>
    <cellStyle name="Total 3 4 2 32 5" xfId="12583"/>
    <cellStyle name="Total 3 4 2 33" xfId="24424"/>
    <cellStyle name="Total 3 4 2 34" xfId="28716"/>
    <cellStyle name="Total 3 4 2 35" xfId="12342"/>
    <cellStyle name="Total 3 4 2 4" xfId="467"/>
    <cellStyle name="Total 3 4 2 4 10" xfId="2861"/>
    <cellStyle name="Total 3 4 2 4 10 2" xfId="8873"/>
    <cellStyle name="Total 3 4 2 4 10 2 2" xfId="32700"/>
    <cellStyle name="Total 3 4 2 4 10 2 3" xfId="43739"/>
    <cellStyle name="Total 3 4 2 4 10 2 4" xfId="20786"/>
    <cellStyle name="Total 3 4 2 4 10 3" xfId="26790"/>
    <cellStyle name="Total 3 4 2 4 10 4" xfId="37728"/>
    <cellStyle name="Total 3 4 2 4 10 5" xfId="14775"/>
    <cellStyle name="Total 3 4 2 4 11" xfId="3129"/>
    <cellStyle name="Total 3 4 2 4 11 2" xfId="9102"/>
    <cellStyle name="Total 3 4 2 4 11 2 2" xfId="32929"/>
    <cellStyle name="Total 3 4 2 4 11 2 3" xfId="43968"/>
    <cellStyle name="Total 3 4 2 4 11 2 4" xfId="21015"/>
    <cellStyle name="Total 3 4 2 4 11 3" xfId="27053"/>
    <cellStyle name="Total 3 4 2 4 11 4" xfId="37996"/>
    <cellStyle name="Total 3 4 2 4 11 5" xfId="15043"/>
    <cellStyle name="Total 3 4 2 4 12" xfId="3373"/>
    <cellStyle name="Total 3 4 2 4 12 2" xfId="9314"/>
    <cellStyle name="Total 3 4 2 4 12 2 2" xfId="33141"/>
    <cellStyle name="Total 3 4 2 4 12 2 3" xfId="44180"/>
    <cellStyle name="Total 3 4 2 4 12 2 4" xfId="21227"/>
    <cellStyle name="Total 3 4 2 4 12 3" xfId="27294"/>
    <cellStyle name="Total 3 4 2 4 12 4" xfId="38240"/>
    <cellStyle name="Total 3 4 2 4 12 5" xfId="15287"/>
    <cellStyle name="Total 3 4 2 4 13" xfId="3618"/>
    <cellStyle name="Total 3 4 2 4 13 2" xfId="9527"/>
    <cellStyle name="Total 3 4 2 4 13 2 2" xfId="33354"/>
    <cellStyle name="Total 3 4 2 4 13 2 3" xfId="44393"/>
    <cellStyle name="Total 3 4 2 4 13 2 4" xfId="21440"/>
    <cellStyle name="Total 3 4 2 4 13 3" xfId="27534"/>
    <cellStyle name="Total 3 4 2 4 13 4" xfId="38485"/>
    <cellStyle name="Total 3 4 2 4 13 5" xfId="15532"/>
    <cellStyle name="Total 3 4 2 4 14" xfId="3866"/>
    <cellStyle name="Total 3 4 2 4 14 2" xfId="9741"/>
    <cellStyle name="Total 3 4 2 4 14 2 2" xfId="33568"/>
    <cellStyle name="Total 3 4 2 4 14 2 3" xfId="44607"/>
    <cellStyle name="Total 3 4 2 4 14 2 4" xfId="21654"/>
    <cellStyle name="Total 3 4 2 4 14 3" xfId="27778"/>
    <cellStyle name="Total 3 4 2 4 14 4" xfId="38733"/>
    <cellStyle name="Total 3 4 2 4 14 5" xfId="15780"/>
    <cellStyle name="Total 3 4 2 4 15" xfId="4110"/>
    <cellStyle name="Total 3 4 2 4 15 2" xfId="9952"/>
    <cellStyle name="Total 3 4 2 4 15 2 2" xfId="33779"/>
    <cellStyle name="Total 3 4 2 4 15 2 3" xfId="44818"/>
    <cellStyle name="Total 3 4 2 4 15 2 4" xfId="21865"/>
    <cellStyle name="Total 3 4 2 4 15 3" xfId="28017"/>
    <cellStyle name="Total 3 4 2 4 15 4" xfId="38977"/>
    <cellStyle name="Total 3 4 2 4 15 5" xfId="16024"/>
    <cellStyle name="Total 3 4 2 4 16" xfId="4352"/>
    <cellStyle name="Total 3 4 2 4 16 2" xfId="10162"/>
    <cellStyle name="Total 3 4 2 4 16 2 2" xfId="33989"/>
    <cellStyle name="Total 3 4 2 4 16 2 3" xfId="45028"/>
    <cellStyle name="Total 3 4 2 4 16 2 4" xfId="22075"/>
    <cellStyle name="Total 3 4 2 4 16 3" xfId="28254"/>
    <cellStyle name="Total 3 4 2 4 16 4" xfId="39219"/>
    <cellStyle name="Total 3 4 2 4 16 5" xfId="16266"/>
    <cellStyle name="Total 3 4 2 4 17" xfId="4573"/>
    <cellStyle name="Total 3 4 2 4 17 2" xfId="10349"/>
    <cellStyle name="Total 3 4 2 4 17 2 2" xfId="34176"/>
    <cellStyle name="Total 3 4 2 4 17 2 3" xfId="45215"/>
    <cellStyle name="Total 3 4 2 4 17 2 4" xfId="22262"/>
    <cellStyle name="Total 3 4 2 4 17 3" xfId="28469"/>
    <cellStyle name="Total 3 4 2 4 17 4" xfId="39440"/>
    <cellStyle name="Total 3 4 2 4 17 5" xfId="16487"/>
    <cellStyle name="Total 3 4 2 4 18" xfId="4783"/>
    <cellStyle name="Total 3 4 2 4 18 2" xfId="10532"/>
    <cellStyle name="Total 3 4 2 4 18 2 2" xfId="34359"/>
    <cellStyle name="Total 3 4 2 4 18 2 3" xfId="45398"/>
    <cellStyle name="Total 3 4 2 4 18 2 4" xfId="22445"/>
    <cellStyle name="Total 3 4 2 4 18 3" xfId="28673"/>
    <cellStyle name="Total 3 4 2 4 18 4" xfId="39650"/>
    <cellStyle name="Total 3 4 2 4 18 5" xfId="16697"/>
    <cellStyle name="Total 3 4 2 4 19" xfId="5018"/>
    <cellStyle name="Total 3 4 2 4 19 2" xfId="10737"/>
    <cellStyle name="Total 3 4 2 4 19 2 2" xfId="34564"/>
    <cellStyle name="Total 3 4 2 4 19 2 3" xfId="45603"/>
    <cellStyle name="Total 3 4 2 4 19 2 4" xfId="22650"/>
    <cellStyle name="Total 3 4 2 4 19 3" xfId="28902"/>
    <cellStyle name="Total 3 4 2 4 19 4" xfId="39885"/>
    <cellStyle name="Total 3 4 2 4 19 5" xfId="16932"/>
    <cellStyle name="Total 3 4 2 4 2" xfId="1111"/>
    <cellStyle name="Total 3 4 2 4 2 2" xfId="7364"/>
    <cellStyle name="Total 3 4 2 4 2 2 2" xfId="31191"/>
    <cellStyle name="Total 3 4 2 4 2 2 3" xfId="42230"/>
    <cellStyle name="Total 3 4 2 4 2 2 4" xfId="19277"/>
    <cellStyle name="Total 3 4 2 4 2 3" xfId="25092"/>
    <cellStyle name="Total 3 4 2 4 2 4" xfId="24263"/>
    <cellStyle name="Total 3 4 2 4 2 5" xfId="13025"/>
    <cellStyle name="Total 3 4 2 4 20" xfId="5239"/>
    <cellStyle name="Total 3 4 2 4 20 2" xfId="10924"/>
    <cellStyle name="Total 3 4 2 4 20 2 2" xfId="34751"/>
    <cellStyle name="Total 3 4 2 4 20 2 3" xfId="45790"/>
    <cellStyle name="Total 3 4 2 4 20 2 4" xfId="22837"/>
    <cellStyle name="Total 3 4 2 4 20 3" xfId="29116"/>
    <cellStyle name="Total 3 4 2 4 20 4" xfId="40106"/>
    <cellStyle name="Total 3 4 2 4 20 5" xfId="17153"/>
    <cellStyle name="Total 3 4 2 4 21" xfId="5472"/>
    <cellStyle name="Total 3 4 2 4 21 2" xfId="11127"/>
    <cellStyle name="Total 3 4 2 4 21 2 2" xfId="34954"/>
    <cellStyle name="Total 3 4 2 4 21 2 3" xfId="45993"/>
    <cellStyle name="Total 3 4 2 4 21 2 4" xfId="23040"/>
    <cellStyle name="Total 3 4 2 4 21 3" xfId="29343"/>
    <cellStyle name="Total 3 4 2 4 21 4" xfId="40339"/>
    <cellStyle name="Total 3 4 2 4 21 5" xfId="17386"/>
    <cellStyle name="Total 3 4 2 4 22" xfId="5705"/>
    <cellStyle name="Total 3 4 2 4 22 2" xfId="11328"/>
    <cellStyle name="Total 3 4 2 4 22 2 2" xfId="35155"/>
    <cellStyle name="Total 3 4 2 4 22 2 3" xfId="46194"/>
    <cellStyle name="Total 3 4 2 4 22 2 4" xfId="23241"/>
    <cellStyle name="Total 3 4 2 4 22 3" xfId="29569"/>
    <cellStyle name="Total 3 4 2 4 22 4" xfId="40572"/>
    <cellStyle name="Total 3 4 2 4 22 5" xfId="17619"/>
    <cellStyle name="Total 3 4 2 4 23" xfId="5922"/>
    <cellStyle name="Total 3 4 2 4 23 2" xfId="11512"/>
    <cellStyle name="Total 3 4 2 4 23 2 2" xfId="35339"/>
    <cellStyle name="Total 3 4 2 4 23 2 3" xfId="46378"/>
    <cellStyle name="Total 3 4 2 4 23 2 4" xfId="23425"/>
    <cellStyle name="Total 3 4 2 4 23 3" xfId="29780"/>
    <cellStyle name="Total 3 4 2 4 23 4" xfId="40789"/>
    <cellStyle name="Total 3 4 2 4 23 5" xfId="17836"/>
    <cellStyle name="Total 3 4 2 4 24" xfId="6130"/>
    <cellStyle name="Total 3 4 2 4 24 2" xfId="11693"/>
    <cellStyle name="Total 3 4 2 4 24 2 2" xfId="35520"/>
    <cellStyle name="Total 3 4 2 4 24 2 3" xfId="46559"/>
    <cellStyle name="Total 3 4 2 4 24 2 4" xfId="23606"/>
    <cellStyle name="Total 3 4 2 4 24 3" xfId="29981"/>
    <cellStyle name="Total 3 4 2 4 24 4" xfId="40997"/>
    <cellStyle name="Total 3 4 2 4 24 5" xfId="18044"/>
    <cellStyle name="Total 3 4 2 4 25" xfId="6350"/>
    <cellStyle name="Total 3 4 2 4 25 2" xfId="11885"/>
    <cellStyle name="Total 3 4 2 4 25 2 2" xfId="35712"/>
    <cellStyle name="Total 3 4 2 4 25 2 3" xfId="46751"/>
    <cellStyle name="Total 3 4 2 4 25 2 4" xfId="23798"/>
    <cellStyle name="Total 3 4 2 4 25 3" xfId="30194"/>
    <cellStyle name="Total 3 4 2 4 25 4" xfId="41217"/>
    <cellStyle name="Total 3 4 2 4 25 5" xfId="18264"/>
    <cellStyle name="Total 3 4 2 4 26" xfId="6580"/>
    <cellStyle name="Total 3 4 2 4 26 2" xfId="12082"/>
    <cellStyle name="Total 3 4 2 4 26 2 2" xfId="35909"/>
    <cellStyle name="Total 3 4 2 4 26 2 3" xfId="46948"/>
    <cellStyle name="Total 3 4 2 4 26 2 4" xfId="23995"/>
    <cellStyle name="Total 3 4 2 4 26 3" xfId="30415"/>
    <cellStyle name="Total 3 4 2 4 26 4" xfId="41447"/>
    <cellStyle name="Total 3 4 2 4 26 5" xfId="18494"/>
    <cellStyle name="Total 3 4 2 4 27" xfId="706"/>
    <cellStyle name="Total 3 4 2 4 27 2" xfId="7013"/>
    <cellStyle name="Total 3 4 2 4 27 2 2" xfId="30840"/>
    <cellStyle name="Total 3 4 2 4 27 2 3" xfId="41879"/>
    <cellStyle name="Total 3 4 2 4 27 2 4" xfId="18926"/>
    <cellStyle name="Total 3 4 2 4 27 3" xfId="24697"/>
    <cellStyle name="Total 3 4 2 4 27 4" xfId="27755"/>
    <cellStyle name="Total 3 4 2 4 27 5" xfId="12620"/>
    <cellStyle name="Total 3 4 2 4 28" xfId="24463"/>
    <cellStyle name="Total 3 4 2 4 29" xfId="28070"/>
    <cellStyle name="Total 3 4 2 4 3" xfId="1324"/>
    <cellStyle name="Total 3 4 2 4 3 2" xfId="7549"/>
    <cellStyle name="Total 3 4 2 4 3 2 2" xfId="31376"/>
    <cellStyle name="Total 3 4 2 4 3 2 3" xfId="42415"/>
    <cellStyle name="Total 3 4 2 4 3 2 4" xfId="19462"/>
    <cellStyle name="Total 3 4 2 4 3 3" xfId="25299"/>
    <cellStyle name="Total 3 4 2 4 3 4" xfId="36191"/>
    <cellStyle name="Total 3 4 2 4 3 5" xfId="13238"/>
    <cellStyle name="Total 3 4 2 4 30" xfId="12381"/>
    <cellStyle name="Total 3 4 2 4 4" xfId="1556"/>
    <cellStyle name="Total 3 4 2 4 4 2" xfId="7747"/>
    <cellStyle name="Total 3 4 2 4 4 2 2" xfId="31574"/>
    <cellStyle name="Total 3 4 2 4 4 2 3" xfId="42613"/>
    <cellStyle name="Total 3 4 2 4 4 2 4" xfId="19660"/>
    <cellStyle name="Total 3 4 2 4 4 3" xfId="25523"/>
    <cellStyle name="Total 3 4 2 4 4 4" xfId="36423"/>
    <cellStyle name="Total 3 4 2 4 4 5" xfId="13470"/>
    <cellStyle name="Total 3 4 2 4 5" xfId="1767"/>
    <cellStyle name="Total 3 4 2 4 5 2" xfId="7931"/>
    <cellStyle name="Total 3 4 2 4 5 2 2" xfId="31758"/>
    <cellStyle name="Total 3 4 2 4 5 2 3" xfId="42797"/>
    <cellStyle name="Total 3 4 2 4 5 2 4" xfId="19844"/>
    <cellStyle name="Total 3 4 2 4 5 3" xfId="25727"/>
    <cellStyle name="Total 3 4 2 4 5 4" xfId="36634"/>
    <cellStyle name="Total 3 4 2 4 5 5" xfId="13681"/>
    <cellStyle name="Total 3 4 2 4 6" xfId="1998"/>
    <cellStyle name="Total 3 4 2 4 6 2" xfId="8132"/>
    <cellStyle name="Total 3 4 2 4 6 2 2" xfId="31959"/>
    <cellStyle name="Total 3 4 2 4 6 2 3" xfId="42998"/>
    <cellStyle name="Total 3 4 2 4 6 2 4" xfId="20045"/>
    <cellStyle name="Total 3 4 2 4 6 3" xfId="25951"/>
    <cellStyle name="Total 3 4 2 4 6 4" xfId="36865"/>
    <cellStyle name="Total 3 4 2 4 6 5" xfId="13912"/>
    <cellStyle name="Total 3 4 2 4 7" xfId="2223"/>
    <cellStyle name="Total 3 4 2 4 7 2" xfId="8323"/>
    <cellStyle name="Total 3 4 2 4 7 2 2" xfId="32150"/>
    <cellStyle name="Total 3 4 2 4 7 2 3" xfId="43189"/>
    <cellStyle name="Total 3 4 2 4 7 2 4" xfId="20236"/>
    <cellStyle name="Total 3 4 2 4 7 3" xfId="26169"/>
    <cellStyle name="Total 3 4 2 4 7 4" xfId="37090"/>
    <cellStyle name="Total 3 4 2 4 7 5" xfId="14137"/>
    <cellStyle name="Total 3 4 2 4 8" xfId="2437"/>
    <cellStyle name="Total 3 4 2 4 8 2" xfId="8509"/>
    <cellStyle name="Total 3 4 2 4 8 2 2" xfId="32336"/>
    <cellStyle name="Total 3 4 2 4 8 2 3" xfId="43375"/>
    <cellStyle name="Total 3 4 2 4 8 2 4" xfId="20422"/>
    <cellStyle name="Total 3 4 2 4 8 3" xfId="26377"/>
    <cellStyle name="Total 3 4 2 4 8 4" xfId="37304"/>
    <cellStyle name="Total 3 4 2 4 8 5" xfId="14351"/>
    <cellStyle name="Total 3 4 2 4 9" xfId="2657"/>
    <cellStyle name="Total 3 4 2 4 9 2" xfId="8695"/>
    <cellStyle name="Total 3 4 2 4 9 2 2" xfId="32522"/>
    <cellStyle name="Total 3 4 2 4 9 2 3" xfId="43561"/>
    <cellStyle name="Total 3 4 2 4 9 2 4" xfId="20608"/>
    <cellStyle name="Total 3 4 2 4 9 3" xfId="26591"/>
    <cellStyle name="Total 3 4 2 4 9 4" xfId="37524"/>
    <cellStyle name="Total 3 4 2 4 9 5" xfId="14571"/>
    <cellStyle name="Total 3 4 2 5" xfId="1072"/>
    <cellStyle name="Total 3 4 2 5 2" xfId="7327"/>
    <cellStyle name="Total 3 4 2 5 2 2" xfId="31154"/>
    <cellStyle name="Total 3 4 2 5 2 3" xfId="42193"/>
    <cellStyle name="Total 3 4 2 5 2 4" xfId="19240"/>
    <cellStyle name="Total 3 4 2 5 3" xfId="25053"/>
    <cellStyle name="Total 3 4 2 5 4" xfId="24238"/>
    <cellStyle name="Total 3 4 2 5 5" xfId="12986"/>
    <cellStyle name="Total 3 4 2 6" xfId="1285"/>
    <cellStyle name="Total 3 4 2 6 2" xfId="7512"/>
    <cellStyle name="Total 3 4 2 6 2 2" xfId="31339"/>
    <cellStyle name="Total 3 4 2 6 2 3" xfId="42378"/>
    <cellStyle name="Total 3 4 2 6 2 4" xfId="19425"/>
    <cellStyle name="Total 3 4 2 6 3" xfId="25260"/>
    <cellStyle name="Total 3 4 2 6 4" xfId="36152"/>
    <cellStyle name="Total 3 4 2 6 5" xfId="13199"/>
    <cellStyle name="Total 3 4 2 7" xfId="1517"/>
    <cellStyle name="Total 3 4 2 7 2" xfId="7710"/>
    <cellStyle name="Total 3 4 2 7 2 2" xfId="31537"/>
    <cellStyle name="Total 3 4 2 7 2 3" xfId="42576"/>
    <cellStyle name="Total 3 4 2 7 2 4" xfId="19623"/>
    <cellStyle name="Total 3 4 2 7 3" xfId="25484"/>
    <cellStyle name="Total 3 4 2 7 4" xfId="36384"/>
    <cellStyle name="Total 3 4 2 7 5" xfId="13431"/>
    <cellStyle name="Total 3 4 2 8" xfId="1728"/>
    <cellStyle name="Total 3 4 2 8 2" xfId="7894"/>
    <cellStyle name="Total 3 4 2 8 2 2" xfId="31721"/>
    <cellStyle name="Total 3 4 2 8 2 3" xfId="42760"/>
    <cellStyle name="Total 3 4 2 8 2 4" xfId="19807"/>
    <cellStyle name="Total 3 4 2 8 3" xfId="25688"/>
    <cellStyle name="Total 3 4 2 8 4" xfId="36595"/>
    <cellStyle name="Total 3 4 2 8 5" xfId="13642"/>
    <cellStyle name="Total 3 4 2 9" xfId="1959"/>
    <cellStyle name="Total 3 4 2 9 2" xfId="8095"/>
    <cellStyle name="Total 3 4 2 9 2 2" xfId="31922"/>
    <cellStyle name="Total 3 4 2 9 2 3" xfId="42961"/>
    <cellStyle name="Total 3 4 2 9 2 4" xfId="20008"/>
    <cellStyle name="Total 3 4 2 9 3" xfId="25912"/>
    <cellStyle name="Total 3 4 2 9 4" xfId="36826"/>
    <cellStyle name="Total 3 4 2 9 5" xfId="13873"/>
    <cellStyle name="Total 3 4 20" xfId="6510"/>
    <cellStyle name="Total 3 4 20 2" xfId="12018"/>
    <cellStyle name="Total 3 4 20 2 2" xfId="35845"/>
    <cellStyle name="Total 3 4 20 2 3" xfId="46884"/>
    <cellStyle name="Total 3 4 20 2 4" xfId="23931"/>
    <cellStyle name="Total 3 4 20 3" xfId="30346"/>
    <cellStyle name="Total 3 4 20 4" xfId="41377"/>
    <cellStyle name="Total 3 4 20 5" xfId="18424"/>
    <cellStyle name="Total 3 4 21" xfId="6506"/>
    <cellStyle name="Total 3 4 21 2" xfId="12016"/>
    <cellStyle name="Total 3 4 21 2 2" xfId="35843"/>
    <cellStyle name="Total 3 4 21 2 3" xfId="46882"/>
    <cellStyle name="Total 3 4 21 2 4" xfId="23929"/>
    <cellStyle name="Total 3 4 21 3" xfId="30343"/>
    <cellStyle name="Total 3 4 21 4" xfId="41373"/>
    <cellStyle name="Total 3 4 21 5" xfId="18420"/>
    <cellStyle name="Total 3 4 22" xfId="633"/>
    <cellStyle name="Total 3 4 22 2" xfId="6940"/>
    <cellStyle name="Total 3 4 22 2 2" xfId="30767"/>
    <cellStyle name="Total 3 4 22 2 3" xfId="41806"/>
    <cellStyle name="Total 3 4 22 2 4" xfId="18853"/>
    <cellStyle name="Total 3 4 22 3" xfId="24624"/>
    <cellStyle name="Total 3 4 22 4" xfId="28407"/>
    <cellStyle name="Total 3 4 22 5" xfId="12547"/>
    <cellStyle name="Total 3 4 23" xfId="24383"/>
    <cellStyle name="Total 3 4 24" xfId="27723"/>
    <cellStyle name="Total 3 4 25" xfId="12302"/>
    <cellStyle name="Total 3 4 3" xfId="493"/>
    <cellStyle name="Total 3 4 3 10" xfId="2887"/>
    <cellStyle name="Total 3 4 3 10 2" xfId="8898"/>
    <cellStyle name="Total 3 4 3 10 2 2" xfId="32725"/>
    <cellStyle name="Total 3 4 3 10 2 3" xfId="43764"/>
    <cellStyle name="Total 3 4 3 10 2 4" xfId="20811"/>
    <cellStyle name="Total 3 4 3 10 3" xfId="26816"/>
    <cellStyle name="Total 3 4 3 10 4" xfId="37754"/>
    <cellStyle name="Total 3 4 3 10 5" xfId="14801"/>
    <cellStyle name="Total 3 4 3 11" xfId="3155"/>
    <cellStyle name="Total 3 4 3 11 2" xfId="9127"/>
    <cellStyle name="Total 3 4 3 11 2 2" xfId="32954"/>
    <cellStyle name="Total 3 4 3 11 2 3" xfId="43993"/>
    <cellStyle name="Total 3 4 3 11 2 4" xfId="21040"/>
    <cellStyle name="Total 3 4 3 11 3" xfId="27079"/>
    <cellStyle name="Total 3 4 3 11 4" xfId="38022"/>
    <cellStyle name="Total 3 4 3 11 5" xfId="15069"/>
    <cellStyle name="Total 3 4 3 12" xfId="3399"/>
    <cellStyle name="Total 3 4 3 12 2" xfId="9339"/>
    <cellStyle name="Total 3 4 3 12 2 2" xfId="33166"/>
    <cellStyle name="Total 3 4 3 12 2 3" xfId="44205"/>
    <cellStyle name="Total 3 4 3 12 2 4" xfId="21252"/>
    <cellStyle name="Total 3 4 3 12 3" xfId="27320"/>
    <cellStyle name="Total 3 4 3 12 4" xfId="38266"/>
    <cellStyle name="Total 3 4 3 12 5" xfId="15313"/>
    <cellStyle name="Total 3 4 3 13" xfId="3644"/>
    <cellStyle name="Total 3 4 3 13 2" xfId="9552"/>
    <cellStyle name="Total 3 4 3 13 2 2" xfId="33379"/>
    <cellStyle name="Total 3 4 3 13 2 3" xfId="44418"/>
    <cellStyle name="Total 3 4 3 13 2 4" xfId="21465"/>
    <cellStyle name="Total 3 4 3 13 3" xfId="27560"/>
    <cellStyle name="Total 3 4 3 13 4" xfId="38511"/>
    <cellStyle name="Total 3 4 3 13 5" xfId="15558"/>
    <cellStyle name="Total 3 4 3 14" xfId="3892"/>
    <cellStyle name="Total 3 4 3 14 2" xfId="9766"/>
    <cellStyle name="Total 3 4 3 14 2 2" xfId="33593"/>
    <cellStyle name="Total 3 4 3 14 2 3" xfId="44632"/>
    <cellStyle name="Total 3 4 3 14 2 4" xfId="21679"/>
    <cellStyle name="Total 3 4 3 14 3" xfId="27804"/>
    <cellStyle name="Total 3 4 3 14 4" xfId="38759"/>
    <cellStyle name="Total 3 4 3 14 5" xfId="15806"/>
    <cellStyle name="Total 3 4 3 15" xfId="4136"/>
    <cellStyle name="Total 3 4 3 15 2" xfId="9977"/>
    <cellStyle name="Total 3 4 3 15 2 2" xfId="33804"/>
    <cellStyle name="Total 3 4 3 15 2 3" xfId="44843"/>
    <cellStyle name="Total 3 4 3 15 2 4" xfId="21890"/>
    <cellStyle name="Total 3 4 3 15 3" xfId="28043"/>
    <cellStyle name="Total 3 4 3 15 4" xfId="39003"/>
    <cellStyle name="Total 3 4 3 15 5" xfId="16050"/>
    <cellStyle name="Total 3 4 3 16" xfId="4378"/>
    <cellStyle name="Total 3 4 3 16 2" xfId="10187"/>
    <cellStyle name="Total 3 4 3 16 2 2" xfId="34014"/>
    <cellStyle name="Total 3 4 3 16 2 3" xfId="45053"/>
    <cellStyle name="Total 3 4 3 16 2 4" xfId="22100"/>
    <cellStyle name="Total 3 4 3 16 3" xfId="28280"/>
    <cellStyle name="Total 3 4 3 16 4" xfId="39245"/>
    <cellStyle name="Total 3 4 3 16 5" xfId="16292"/>
    <cellStyle name="Total 3 4 3 17" xfId="4599"/>
    <cellStyle name="Total 3 4 3 17 2" xfId="10374"/>
    <cellStyle name="Total 3 4 3 17 2 2" xfId="34201"/>
    <cellStyle name="Total 3 4 3 17 2 3" xfId="45240"/>
    <cellStyle name="Total 3 4 3 17 2 4" xfId="22287"/>
    <cellStyle name="Total 3 4 3 17 3" xfId="28495"/>
    <cellStyle name="Total 3 4 3 17 4" xfId="39466"/>
    <cellStyle name="Total 3 4 3 17 5" xfId="16513"/>
    <cellStyle name="Total 3 4 3 18" xfId="4809"/>
    <cellStyle name="Total 3 4 3 18 2" xfId="10557"/>
    <cellStyle name="Total 3 4 3 18 2 2" xfId="34384"/>
    <cellStyle name="Total 3 4 3 18 2 3" xfId="45423"/>
    <cellStyle name="Total 3 4 3 18 2 4" xfId="22470"/>
    <cellStyle name="Total 3 4 3 18 3" xfId="28699"/>
    <cellStyle name="Total 3 4 3 18 4" xfId="39676"/>
    <cellStyle name="Total 3 4 3 18 5" xfId="16723"/>
    <cellStyle name="Total 3 4 3 19" xfId="5044"/>
    <cellStyle name="Total 3 4 3 19 2" xfId="10762"/>
    <cellStyle name="Total 3 4 3 19 2 2" xfId="34589"/>
    <cellStyle name="Total 3 4 3 19 2 3" xfId="45628"/>
    <cellStyle name="Total 3 4 3 19 2 4" xfId="22675"/>
    <cellStyle name="Total 3 4 3 19 3" xfId="28928"/>
    <cellStyle name="Total 3 4 3 19 4" xfId="39911"/>
    <cellStyle name="Total 3 4 3 19 5" xfId="16958"/>
    <cellStyle name="Total 3 4 3 2" xfId="1137"/>
    <cellStyle name="Total 3 4 3 2 2" xfId="7389"/>
    <cellStyle name="Total 3 4 3 2 2 2" xfId="31216"/>
    <cellStyle name="Total 3 4 3 2 2 3" xfId="42255"/>
    <cellStyle name="Total 3 4 3 2 2 4" xfId="19302"/>
    <cellStyle name="Total 3 4 3 2 3" xfId="25118"/>
    <cellStyle name="Total 3 4 3 2 4" xfId="24315"/>
    <cellStyle name="Total 3 4 3 2 5" xfId="13051"/>
    <cellStyle name="Total 3 4 3 20" xfId="5265"/>
    <cellStyle name="Total 3 4 3 20 2" xfId="10949"/>
    <cellStyle name="Total 3 4 3 20 2 2" xfId="34776"/>
    <cellStyle name="Total 3 4 3 20 2 3" xfId="45815"/>
    <cellStyle name="Total 3 4 3 20 2 4" xfId="22862"/>
    <cellStyle name="Total 3 4 3 20 3" xfId="29142"/>
    <cellStyle name="Total 3 4 3 20 4" xfId="40132"/>
    <cellStyle name="Total 3 4 3 20 5" xfId="17179"/>
    <cellStyle name="Total 3 4 3 21" xfId="5498"/>
    <cellStyle name="Total 3 4 3 21 2" xfId="11152"/>
    <cellStyle name="Total 3 4 3 21 2 2" xfId="34979"/>
    <cellStyle name="Total 3 4 3 21 2 3" xfId="46018"/>
    <cellStyle name="Total 3 4 3 21 2 4" xfId="23065"/>
    <cellStyle name="Total 3 4 3 21 3" xfId="29369"/>
    <cellStyle name="Total 3 4 3 21 4" xfId="40365"/>
    <cellStyle name="Total 3 4 3 21 5" xfId="17412"/>
    <cellStyle name="Total 3 4 3 22" xfId="5731"/>
    <cellStyle name="Total 3 4 3 22 2" xfId="11353"/>
    <cellStyle name="Total 3 4 3 22 2 2" xfId="35180"/>
    <cellStyle name="Total 3 4 3 22 2 3" xfId="46219"/>
    <cellStyle name="Total 3 4 3 22 2 4" xfId="23266"/>
    <cellStyle name="Total 3 4 3 22 3" xfId="29595"/>
    <cellStyle name="Total 3 4 3 22 4" xfId="40598"/>
    <cellStyle name="Total 3 4 3 22 5" xfId="17645"/>
    <cellStyle name="Total 3 4 3 23" xfId="5948"/>
    <cellStyle name="Total 3 4 3 23 2" xfId="11537"/>
    <cellStyle name="Total 3 4 3 23 2 2" xfId="35364"/>
    <cellStyle name="Total 3 4 3 23 2 3" xfId="46403"/>
    <cellStyle name="Total 3 4 3 23 2 4" xfId="23450"/>
    <cellStyle name="Total 3 4 3 23 3" xfId="29806"/>
    <cellStyle name="Total 3 4 3 23 4" xfId="40815"/>
    <cellStyle name="Total 3 4 3 23 5" xfId="17862"/>
    <cellStyle name="Total 3 4 3 24" xfId="6156"/>
    <cellStyle name="Total 3 4 3 24 2" xfId="11718"/>
    <cellStyle name="Total 3 4 3 24 2 2" xfId="35545"/>
    <cellStyle name="Total 3 4 3 24 2 3" xfId="46584"/>
    <cellStyle name="Total 3 4 3 24 2 4" xfId="23631"/>
    <cellStyle name="Total 3 4 3 24 3" xfId="30007"/>
    <cellStyle name="Total 3 4 3 24 4" xfId="41023"/>
    <cellStyle name="Total 3 4 3 24 5" xfId="18070"/>
    <cellStyle name="Total 3 4 3 25" xfId="6376"/>
    <cellStyle name="Total 3 4 3 25 2" xfId="11910"/>
    <cellStyle name="Total 3 4 3 25 2 2" xfId="35737"/>
    <cellStyle name="Total 3 4 3 25 2 3" xfId="46776"/>
    <cellStyle name="Total 3 4 3 25 2 4" xfId="23823"/>
    <cellStyle name="Total 3 4 3 25 3" xfId="30220"/>
    <cellStyle name="Total 3 4 3 25 4" xfId="41243"/>
    <cellStyle name="Total 3 4 3 25 5" xfId="18290"/>
    <cellStyle name="Total 3 4 3 26" xfId="6602"/>
    <cellStyle name="Total 3 4 3 26 2" xfId="12103"/>
    <cellStyle name="Total 3 4 3 26 2 2" xfId="35930"/>
    <cellStyle name="Total 3 4 3 26 2 3" xfId="46969"/>
    <cellStyle name="Total 3 4 3 26 2 4" xfId="24016"/>
    <cellStyle name="Total 3 4 3 26 3" xfId="30437"/>
    <cellStyle name="Total 3 4 3 26 4" xfId="41469"/>
    <cellStyle name="Total 3 4 3 26 5" xfId="18516"/>
    <cellStyle name="Total 3 4 3 27" xfId="731"/>
    <cellStyle name="Total 3 4 3 27 2" xfId="7038"/>
    <cellStyle name="Total 3 4 3 27 2 2" xfId="30865"/>
    <cellStyle name="Total 3 4 3 27 2 3" xfId="41904"/>
    <cellStyle name="Total 3 4 3 27 2 4" xfId="18951"/>
    <cellStyle name="Total 3 4 3 27 3" xfId="24722"/>
    <cellStyle name="Total 3 4 3 27 4" xfId="26399"/>
    <cellStyle name="Total 3 4 3 27 5" xfId="12645"/>
    <cellStyle name="Total 3 4 3 28" xfId="6821"/>
    <cellStyle name="Total 3 4 3 28 2" xfId="30648"/>
    <cellStyle name="Total 3 4 3 28 3" xfId="41687"/>
    <cellStyle name="Total 3 4 3 28 4" xfId="18734"/>
    <cellStyle name="Total 3 4 3 29" xfId="24489"/>
    <cellStyle name="Total 3 4 3 3" xfId="1350"/>
    <cellStyle name="Total 3 4 3 3 2" xfId="7574"/>
    <cellStyle name="Total 3 4 3 3 2 2" xfId="31401"/>
    <cellStyle name="Total 3 4 3 3 2 3" xfId="42440"/>
    <cellStyle name="Total 3 4 3 3 2 4" xfId="19487"/>
    <cellStyle name="Total 3 4 3 3 3" xfId="25325"/>
    <cellStyle name="Total 3 4 3 3 4" xfId="36217"/>
    <cellStyle name="Total 3 4 3 3 5" xfId="13264"/>
    <cellStyle name="Total 3 4 3 30" xfId="26427"/>
    <cellStyle name="Total 3 4 3 31" xfId="12407"/>
    <cellStyle name="Total 3 4 3 4" xfId="1582"/>
    <cellStyle name="Total 3 4 3 4 2" xfId="7772"/>
    <cellStyle name="Total 3 4 3 4 2 2" xfId="31599"/>
    <cellStyle name="Total 3 4 3 4 2 3" xfId="42638"/>
    <cellStyle name="Total 3 4 3 4 2 4" xfId="19685"/>
    <cellStyle name="Total 3 4 3 4 3" xfId="25549"/>
    <cellStyle name="Total 3 4 3 4 4" xfId="36449"/>
    <cellStyle name="Total 3 4 3 4 5" xfId="13496"/>
    <cellStyle name="Total 3 4 3 5" xfId="1793"/>
    <cellStyle name="Total 3 4 3 5 2" xfId="7956"/>
    <cellStyle name="Total 3 4 3 5 2 2" xfId="31783"/>
    <cellStyle name="Total 3 4 3 5 2 3" xfId="42822"/>
    <cellStyle name="Total 3 4 3 5 2 4" xfId="19869"/>
    <cellStyle name="Total 3 4 3 5 3" xfId="25753"/>
    <cellStyle name="Total 3 4 3 5 4" xfId="36660"/>
    <cellStyle name="Total 3 4 3 5 5" xfId="13707"/>
    <cellStyle name="Total 3 4 3 6" xfId="2024"/>
    <cellStyle name="Total 3 4 3 6 2" xfId="8157"/>
    <cellStyle name="Total 3 4 3 6 2 2" xfId="31984"/>
    <cellStyle name="Total 3 4 3 6 2 3" xfId="43023"/>
    <cellStyle name="Total 3 4 3 6 2 4" xfId="20070"/>
    <cellStyle name="Total 3 4 3 6 3" xfId="25977"/>
    <cellStyle name="Total 3 4 3 6 4" xfId="36891"/>
    <cellStyle name="Total 3 4 3 6 5" xfId="13938"/>
    <cellStyle name="Total 3 4 3 7" xfId="2249"/>
    <cellStyle name="Total 3 4 3 7 2" xfId="8348"/>
    <cellStyle name="Total 3 4 3 7 2 2" xfId="32175"/>
    <cellStyle name="Total 3 4 3 7 2 3" xfId="43214"/>
    <cellStyle name="Total 3 4 3 7 2 4" xfId="20261"/>
    <cellStyle name="Total 3 4 3 7 3" xfId="26195"/>
    <cellStyle name="Total 3 4 3 7 4" xfId="37116"/>
    <cellStyle name="Total 3 4 3 7 5" xfId="14163"/>
    <cellStyle name="Total 3 4 3 8" xfId="2463"/>
    <cellStyle name="Total 3 4 3 8 2" xfId="8534"/>
    <cellStyle name="Total 3 4 3 8 2 2" xfId="32361"/>
    <cellStyle name="Total 3 4 3 8 2 3" xfId="43400"/>
    <cellStyle name="Total 3 4 3 8 2 4" xfId="20447"/>
    <cellStyle name="Total 3 4 3 8 3" xfId="26403"/>
    <cellStyle name="Total 3 4 3 8 4" xfId="37330"/>
    <cellStyle name="Total 3 4 3 8 5" xfId="14377"/>
    <cellStyle name="Total 3 4 3 9" xfId="2681"/>
    <cellStyle name="Total 3 4 3 9 2" xfId="8718"/>
    <cellStyle name="Total 3 4 3 9 2 2" xfId="32545"/>
    <cellStyle name="Total 3 4 3 9 2 3" xfId="43584"/>
    <cellStyle name="Total 3 4 3 9 2 4" xfId="20631"/>
    <cellStyle name="Total 3 4 3 9 3" xfId="26615"/>
    <cellStyle name="Total 3 4 3 9 4" xfId="37548"/>
    <cellStyle name="Total 3 4 3 9 5" xfId="14595"/>
    <cellStyle name="Total 3 4 4" xfId="912"/>
    <cellStyle name="Total 3 4 4 2" xfId="7207"/>
    <cellStyle name="Total 3 4 4 2 2" xfId="31034"/>
    <cellStyle name="Total 3 4 4 2 3" xfId="42073"/>
    <cellStyle name="Total 3 4 4 2 4" xfId="19120"/>
    <cellStyle name="Total 3 4 4 3" xfId="24901"/>
    <cellStyle name="Total 3 4 4 4" xfId="29382"/>
    <cellStyle name="Total 3 4 4 5" xfId="12826"/>
    <cellStyle name="Total 3 4 5" xfId="1010"/>
    <cellStyle name="Total 3 4 5 2" xfId="7279"/>
    <cellStyle name="Total 3 4 5 2 2" xfId="31106"/>
    <cellStyle name="Total 3 4 5 2 3" xfId="42145"/>
    <cellStyle name="Total 3 4 5 2 4" xfId="19192"/>
    <cellStyle name="Total 3 4 5 3" xfId="24993"/>
    <cellStyle name="Total 3 4 5 4" xfId="26035"/>
    <cellStyle name="Total 3 4 5 5" xfId="12924"/>
    <cellStyle name="Total 3 4 6" xfId="1920"/>
    <cellStyle name="Total 3 4 6 2" xfId="8060"/>
    <cellStyle name="Total 3 4 6 2 2" xfId="31887"/>
    <cellStyle name="Total 3 4 6 2 3" xfId="42926"/>
    <cellStyle name="Total 3 4 6 2 4" xfId="19973"/>
    <cellStyle name="Total 3 4 6 3" xfId="25874"/>
    <cellStyle name="Total 3 4 6 4" xfId="36787"/>
    <cellStyle name="Total 3 4 6 5" xfId="13834"/>
    <cellStyle name="Total 3 4 7" xfId="967"/>
    <cellStyle name="Total 3 4 7 2" xfId="7247"/>
    <cellStyle name="Total 3 4 7 2 2" xfId="31074"/>
    <cellStyle name="Total 3 4 7 2 3" xfId="42113"/>
    <cellStyle name="Total 3 4 7 2 4" xfId="19160"/>
    <cellStyle name="Total 3 4 7 3" xfId="24952"/>
    <cellStyle name="Total 3 4 7 4" xfId="25490"/>
    <cellStyle name="Total 3 4 7 5" xfId="12881"/>
    <cellStyle name="Total 3 4 8" xfId="872"/>
    <cellStyle name="Total 3 4 8 2" xfId="7173"/>
    <cellStyle name="Total 3 4 8 2 2" xfId="31000"/>
    <cellStyle name="Total 3 4 8 2 3" xfId="42039"/>
    <cellStyle name="Total 3 4 8 2 4" xfId="19086"/>
    <cellStyle name="Total 3 4 8 3" xfId="24862"/>
    <cellStyle name="Total 3 4 8 4" xfId="26329"/>
    <cellStyle name="Total 3 4 8 5" xfId="12786"/>
    <cellStyle name="Total 3 4 9" xfId="3049"/>
    <cellStyle name="Total 3 4 9 2" xfId="9029"/>
    <cellStyle name="Total 3 4 9 2 2" xfId="32856"/>
    <cellStyle name="Total 3 4 9 2 3" xfId="43895"/>
    <cellStyle name="Total 3 4 9 2 4" xfId="20942"/>
    <cellStyle name="Total 3 4 9 3" xfId="26973"/>
    <cellStyle name="Total 3 4 9 4" xfId="37916"/>
    <cellStyle name="Total 3 4 9 5" xfId="14963"/>
    <cellStyle name="Total 3 5" xfId="397"/>
    <cellStyle name="Total 3 5 10" xfId="3303"/>
    <cellStyle name="Total 3 5 10 2" xfId="9249"/>
    <cellStyle name="Total 3 5 10 2 2" xfId="33076"/>
    <cellStyle name="Total 3 5 10 2 3" xfId="44115"/>
    <cellStyle name="Total 3 5 10 2 4" xfId="21162"/>
    <cellStyle name="Total 3 5 10 3" xfId="27224"/>
    <cellStyle name="Total 3 5 10 4" xfId="38170"/>
    <cellStyle name="Total 3 5 10 5" xfId="15217"/>
    <cellStyle name="Total 3 5 11" xfId="3550"/>
    <cellStyle name="Total 3 5 11 2" xfId="9464"/>
    <cellStyle name="Total 3 5 11 2 2" xfId="33291"/>
    <cellStyle name="Total 3 5 11 2 3" xfId="44330"/>
    <cellStyle name="Total 3 5 11 2 4" xfId="21377"/>
    <cellStyle name="Total 3 5 11 3" xfId="27466"/>
    <cellStyle name="Total 3 5 11 4" xfId="38417"/>
    <cellStyle name="Total 3 5 11 5" xfId="15464"/>
    <cellStyle name="Total 3 5 12" xfId="3797"/>
    <cellStyle name="Total 3 5 12 2" xfId="9678"/>
    <cellStyle name="Total 3 5 12 2 2" xfId="33505"/>
    <cellStyle name="Total 3 5 12 2 3" xfId="44544"/>
    <cellStyle name="Total 3 5 12 2 4" xfId="21591"/>
    <cellStyle name="Total 3 5 12 3" xfId="27709"/>
    <cellStyle name="Total 3 5 12 4" xfId="38664"/>
    <cellStyle name="Total 3 5 12 5" xfId="15711"/>
    <cellStyle name="Total 3 5 13" xfId="4041"/>
    <cellStyle name="Total 3 5 13 2" xfId="9889"/>
    <cellStyle name="Total 3 5 13 2 2" xfId="33716"/>
    <cellStyle name="Total 3 5 13 2 3" xfId="44755"/>
    <cellStyle name="Total 3 5 13 2 4" xfId="21802"/>
    <cellStyle name="Total 3 5 13 3" xfId="27948"/>
    <cellStyle name="Total 3 5 13 4" xfId="38908"/>
    <cellStyle name="Total 3 5 13 5" xfId="15955"/>
    <cellStyle name="Total 3 5 14" xfId="4284"/>
    <cellStyle name="Total 3 5 14 2" xfId="10099"/>
    <cellStyle name="Total 3 5 14 2 2" xfId="33926"/>
    <cellStyle name="Total 3 5 14 2 3" xfId="44965"/>
    <cellStyle name="Total 3 5 14 2 4" xfId="22012"/>
    <cellStyle name="Total 3 5 14 3" xfId="28186"/>
    <cellStyle name="Total 3 5 14 4" xfId="39151"/>
    <cellStyle name="Total 3 5 14 5" xfId="16198"/>
    <cellStyle name="Total 3 5 15" xfId="998"/>
    <cellStyle name="Total 3 5 15 2" xfId="7272"/>
    <cellStyle name="Total 3 5 15 2 2" xfId="31099"/>
    <cellStyle name="Total 3 5 15 2 3" xfId="42138"/>
    <cellStyle name="Total 3 5 15 2 4" xfId="19185"/>
    <cellStyle name="Total 3 5 15 3" xfId="24982"/>
    <cellStyle name="Total 3 5 15 4" xfId="30387"/>
    <cellStyle name="Total 3 5 15 5" xfId="12912"/>
    <cellStyle name="Total 3 5 16" xfId="4949"/>
    <cellStyle name="Total 3 5 16 2" xfId="10673"/>
    <cellStyle name="Total 3 5 16 2 2" xfId="34500"/>
    <cellStyle name="Total 3 5 16 2 3" xfId="45539"/>
    <cellStyle name="Total 3 5 16 2 4" xfId="22586"/>
    <cellStyle name="Total 3 5 16 3" xfId="28834"/>
    <cellStyle name="Total 3 5 16 4" xfId="39816"/>
    <cellStyle name="Total 3 5 16 5" xfId="16863"/>
    <cellStyle name="Total 3 5 17" xfId="5402"/>
    <cellStyle name="Total 3 5 17 2" xfId="11063"/>
    <cellStyle name="Total 3 5 17 2 2" xfId="34890"/>
    <cellStyle name="Total 3 5 17 2 3" xfId="45929"/>
    <cellStyle name="Total 3 5 17 2 4" xfId="22976"/>
    <cellStyle name="Total 3 5 17 3" xfId="29274"/>
    <cellStyle name="Total 3 5 17 4" xfId="40269"/>
    <cellStyle name="Total 3 5 17 5" xfId="17316"/>
    <cellStyle name="Total 3 5 18" xfId="5637"/>
    <cellStyle name="Total 3 5 18 2" xfId="11265"/>
    <cellStyle name="Total 3 5 18 2 2" xfId="35092"/>
    <cellStyle name="Total 3 5 18 2 3" xfId="46131"/>
    <cellStyle name="Total 3 5 18 2 4" xfId="23178"/>
    <cellStyle name="Total 3 5 18 3" xfId="29502"/>
    <cellStyle name="Total 3 5 18 4" xfId="40504"/>
    <cellStyle name="Total 3 5 18 5" xfId="17551"/>
    <cellStyle name="Total 3 5 19" xfId="6282"/>
    <cellStyle name="Total 3 5 19 2" xfId="11822"/>
    <cellStyle name="Total 3 5 19 2 2" xfId="35649"/>
    <cellStyle name="Total 3 5 19 2 3" xfId="46688"/>
    <cellStyle name="Total 3 5 19 2 4" xfId="23735"/>
    <cellStyle name="Total 3 5 19 3" xfId="30127"/>
    <cellStyle name="Total 3 5 19 4" xfId="41149"/>
    <cellStyle name="Total 3 5 19 5" xfId="18196"/>
    <cellStyle name="Total 3 5 2" xfId="439"/>
    <cellStyle name="Total 3 5 2 10" xfId="2195"/>
    <cellStyle name="Total 3 5 2 10 2" xfId="8296"/>
    <cellStyle name="Total 3 5 2 10 2 2" xfId="32123"/>
    <cellStyle name="Total 3 5 2 10 2 3" xfId="43162"/>
    <cellStyle name="Total 3 5 2 10 2 4" xfId="20209"/>
    <cellStyle name="Total 3 5 2 10 3" xfId="26141"/>
    <cellStyle name="Total 3 5 2 10 4" xfId="37062"/>
    <cellStyle name="Total 3 5 2 10 5" xfId="14109"/>
    <cellStyle name="Total 3 5 2 11" xfId="2409"/>
    <cellStyle name="Total 3 5 2 11 2" xfId="8482"/>
    <cellStyle name="Total 3 5 2 11 2 2" xfId="32309"/>
    <cellStyle name="Total 3 5 2 11 2 3" xfId="43348"/>
    <cellStyle name="Total 3 5 2 11 2 4" xfId="20395"/>
    <cellStyle name="Total 3 5 2 11 3" xfId="26349"/>
    <cellStyle name="Total 3 5 2 11 4" xfId="37276"/>
    <cellStyle name="Total 3 5 2 11 5" xfId="14323"/>
    <cellStyle name="Total 3 5 2 12" xfId="2632"/>
    <cellStyle name="Total 3 5 2 12 2" xfId="8672"/>
    <cellStyle name="Total 3 5 2 12 2 2" xfId="32499"/>
    <cellStyle name="Total 3 5 2 12 2 3" xfId="43538"/>
    <cellStyle name="Total 3 5 2 12 2 4" xfId="20585"/>
    <cellStyle name="Total 3 5 2 12 3" xfId="26567"/>
    <cellStyle name="Total 3 5 2 12 4" xfId="37499"/>
    <cellStyle name="Total 3 5 2 12 5" xfId="14546"/>
    <cellStyle name="Total 3 5 2 13" xfId="2833"/>
    <cellStyle name="Total 3 5 2 13 2" xfId="8846"/>
    <cellStyle name="Total 3 5 2 13 2 2" xfId="32673"/>
    <cellStyle name="Total 3 5 2 13 2 3" xfId="43712"/>
    <cellStyle name="Total 3 5 2 13 2 4" xfId="20759"/>
    <cellStyle name="Total 3 5 2 13 3" xfId="26762"/>
    <cellStyle name="Total 3 5 2 13 4" xfId="37700"/>
    <cellStyle name="Total 3 5 2 13 5" xfId="14747"/>
    <cellStyle name="Total 3 5 2 14" xfId="3101"/>
    <cellStyle name="Total 3 5 2 14 2" xfId="9075"/>
    <cellStyle name="Total 3 5 2 14 2 2" xfId="32902"/>
    <cellStyle name="Total 3 5 2 14 2 3" xfId="43941"/>
    <cellStyle name="Total 3 5 2 14 2 4" xfId="20988"/>
    <cellStyle name="Total 3 5 2 14 3" xfId="27025"/>
    <cellStyle name="Total 3 5 2 14 4" xfId="37968"/>
    <cellStyle name="Total 3 5 2 14 5" xfId="15015"/>
    <cellStyle name="Total 3 5 2 15" xfId="3345"/>
    <cellStyle name="Total 3 5 2 15 2" xfId="9287"/>
    <cellStyle name="Total 3 5 2 15 2 2" xfId="33114"/>
    <cellStyle name="Total 3 5 2 15 2 3" xfId="44153"/>
    <cellStyle name="Total 3 5 2 15 2 4" xfId="21200"/>
    <cellStyle name="Total 3 5 2 15 3" xfId="27266"/>
    <cellStyle name="Total 3 5 2 15 4" xfId="38212"/>
    <cellStyle name="Total 3 5 2 15 5" xfId="15259"/>
    <cellStyle name="Total 3 5 2 16" xfId="3590"/>
    <cellStyle name="Total 3 5 2 16 2" xfId="9500"/>
    <cellStyle name="Total 3 5 2 16 2 2" xfId="33327"/>
    <cellStyle name="Total 3 5 2 16 2 3" xfId="44366"/>
    <cellStyle name="Total 3 5 2 16 2 4" xfId="21413"/>
    <cellStyle name="Total 3 5 2 16 3" xfId="27506"/>
    <cellStyle name="Total 3 5 2 16 4" xfId="38457"/>
    <cellStyle name="Total 3 5 2 16 5" xfId="15504"/>
    <cellStyle name="Total 3 5 2 17" xfId="3838"/>
    <cellStyle name="Total 3 5 2 17 2" xfId="9714"/>
    <cellStyle name="Total 3 5 2 17 2 2" xfId="33541"/>
    <cellStyle name="Total 3 5 2 17 2 3" xfId="44580"/>
    <cellStyle name="Total 3 5 2 17 2 4" xfId="21627"/>
    <cellStyle name="Total 3 5 2 17 3" xfId="27750"/>
    <cellStyle name="Total 3 5 2 17 4" xfId="38705"/>
    <cellStyle name="Total 3 5 2 17 5" xfId="15752"/>
    <cellStyle name="Total 3 5 2 18" xfId="4082"/>
    <cellStyle name="Total 3 5 2 18 2" xfId="9925"/>
    <cellStyle name="Total 3 5 2 18 2 2" xfId="33752"/>
    <cellStyle name="Total 3 5 2 18 2 3" xfId="44791"/>
    <cellStyle name="Total 3 5 2 18 2 4" xfId="21838"/>
    <cellStyle name="Total 3 5 2 18 3" xfId="27989"/>
    <cellStyle name="Total 3 5 2 18 4" xfId="38949"/>
    <cellStyle name="Total 3 5 2 18 5" xfId="15996"/>
    <cellStyle name="Total 3 5 2 19" xfId="4324"/>
    <cellStyle name="Total 3 5 2 19 2" xfId="10135"/>
    <cellStyle name="Total 3 5 2 19 2 2" xfId="33962"/>
    <cellStyle name="Total 3 5 2 19 2 3" xfId="45001"/>
    <cellStyle name="Total 3 5 2 19 2 4" xfId="22048"/>
    <cellStyle name="Total 3 5 2 19 3" xfId="28226"/>
    <cellStyle name="Total 3 5 2 19 4" xfId="39191"/>
    <cellStyle name="Total 3 5 2 19 5" xfId="16238"/>
    <cellStyle name="Total 3 5 2 2" xfId="560"/>
    <cellStyle name="Total 3 5 2 2 10" xfId="2954"/>
    <cellStyle name="Total 3 5 2 2 10 2" xfId="8950"/>
    <cellStyle name="Total 3 5 2 2 10 2 2" xfId="32777"/>
    <cellStyle name="Total 3 5 2 2 10 2 3" xfId="43816"/>
    <cellStyle name="Total 3 5 2 2 10 2 4" xfId="20863"/>
    <cellStyle name="Total 3 5 2 2 10 3" xfId="26879"/>
    <cellStyle name="Total 3 5 2 2 10 4" xfId="37821"/>
    <cellStyle name="Total 3 5 2 2 10 5" xfId="14868"/>
    <cellStyle name="Total 3 5 2 2 11" xfId="3222"/>
    <cellStyle name="Total 3 5 2 2 11 2" xfId="9179"/>
    <cellStyle name="Total 3 5 2 2 11 2 2" xfId="33006"/>
    <cellStyle name="Total 3 5 2 2 11 2 3" xfId="44045"/>
    <cellStyle name="Total 3 5 2 2 11 2 4" xfId="21092"/>
    <cellStyle name="Total 3 5 2 2 11 3" xfId="27144"/>
    <cellStyle name="Total 3 5 2 2 11 4" xfId="38089"/>
    <cellStyle name="Total 3 5 2 2 11 5" xfId="15136"/>
    <cellStyle name="Total 3 5 2 2 12" xfId="3466"/>
    <cellStyle name="Total 3 5 2 2 12 2" xfId="9391"/>
    <cellStyle name="Total 3 5 2 2 12 2 2" xfId="33218"/>
    <cellStyle name="Total 3 5 2 2 12 2 3" xfId="44257"/>
    <cellStyle name="Total 3 5 2 2 12 2 4" xfId="21304"/>
    <cellStyle name="Total 3 5 2 2 12 3" xfId="27383"/>
    <cellStyle name="Total 3 5 2 2 12 4" xfId="38333"/>
    <cellStyle name="Total 3 5 2 2 12 5" xfId="15380"/>
    <cellStyle name="Total 3 5 2 2 13" xfId="3711"/>
    <cellStyle name="Total 3 5 2 2 13 2" xfId="9604"/>
    <cellStyle name="Total 3 5 2 2 13 2 2" xfId="33431"/>
    <cellStyle name="Total 3 5 2 2 13 2 3" xfId="44470"/>
    <cellStyle name="Total 3 5 2 2 13 2 4" xfId="21517"/>
    <cellStyle name="Total 3 5 2 2 13 3" xfId="27624"/>
    <cellStyle name="Total 3 5 2 2 13 4" xfId="38578"/>
    <cellStyle name="Total 3 5 2 2 13 5" xfId="15625"/>
    <cellStyle name="Total 3 5 2 2 14" xfId="3959"/>
    <cellStyle name="Total 3 5 2 2 14 2" xfId="9818"/>
    <cellStyle name="Total 3 5 2 2 14 2 2" xfId="33645"/>
    <cellStyle name="Total 3 5 2 2 14 2 3" xfId="44684"/>
    <cellStyle name="Total 3 5 2 2 14 2 4" xfId="21731"/>
    <cellStyle name="Total 3 5 2 2 14 3" xfId="27867"/>
    <cellStyle name="Total 3 5 2 2 14 4" xfId="38826"/>
    <cellStyle name="Total 3 5 2 2 14 5" xfId="15873"/>
    <cellStyle name="Total 3 5 2 2 15" xfId="4203"/>
    <cellStyle name="Total 3 5 2 2 15 2" xfId="10029"/>
    <cellStyle name="Total 3 5 2 2 15 2 2" xfId="33856"/>
    <cellStyle name="Total 3 5 2 2 15 2 3" xfId="44895"/>
    <cellStyle name="Total 3 5 2 2 15 2 4" xfId="21942"/>
    <cellStyle name="Total 3 5 2 2 15 3" xfId="28106"/>
    <cellStyle name="Total 3 5 2 2 15 4" xfId="39070"/>
    <cellStyle name="Total 3 5 2 2 15 5" xfId="16117"/>
    <cellStyle name="Total 3 5 2 2 16" xfId="4445"/>
    <cellStyle name="Total 3 5 2 2 16 2" xfId="10239"/>
    <cellStyle name="Total 3 5 2 2 16 2 2" xfId="34066"/>
    <cellStyle name="Total 3 5 2 2 16 2 3" xfId="45105"/>
    <cellStyle name="Total 3 5 2 2 16 2 4" xfId="22152"/>
    <cellStyle name="Total 3 5 2 2 16 3" xfId="28343"/>
    <cellStyle name="Total 3 5 2 2 16 4" xfId="39312"/>
    <cellStyle name="Total 3 5 2 2 16 5" xfId="16359"/>
    <cellStyle name="Total 3 5 2 2 17" xfId="4666"/>
    <cellStyle name="Total 3 5 2 2 17 2" xfId="10426"/>
    <cellStyle name="Total 3 5 2 2 17 2 2" xfId="34253"/>
    <cellStyle name="Total 3 5 2 2 17 2 3" xfId="45292"/>
    <cellStyle name="Total 3 5 2 2 17 2 4" xfId="22339"/>
    <cellStyle name="Total 3 5 2 2 17 3" xfId="28558"/>
    <cellStyle name="Total 3 5 2 2 17 4" xfId="39533"/>
    <cellStyle name="Total 3 5 2 2 17 5" xfId="16580"/>
    <cellStyle name="Total 3 5 2 2 18" xfId="4876"/>
    <cellStyle name="Total 3 5 2 2 18 2" xfId="10609"/>
    <cellStyle name="Total 3 5 2 2 18 2 2" xfId="34436"/>
    <cellStyle name="Total 3 5 2 2 18 2 3" xfId="45475"/>
    <cellStyle name="Total 3 5 2 2 18 2 4" xfId="22522"/>
    <cellStyle name="Total 3 5 2 2 18 3" xfId="28762"/>
    <cellStyle name="Total 3 5 2 2 18 4" xfId="39743"/>
    <cellStyle name="Total 3 5 2 2 18 5" xfId="16790"/>
    <cellStyle name="Total 3 5 2 2 19" xfId="5111"/>
    <cellStyle name="Total 3 5 2 2 19 2" xfId="10814"/>
    <cellStyle name="Total 3 5 2 2 19 2 2" xfId="34641"/>
    <cellStyle name="Total 3 5 2 2 19 2 3" xfId="45680"/>
    <cellStyle name="Total 3 5 2 2 19 2 4" xfId="22727"/>
    <cellStyle name="Total 3 5 2 2 19 3" xfId="28992"/>
    <cellStyle name="Total 3 5 2 2 19 4" xfId="39978"/>
    <cellStyle name="Total 3 5 2 2 19 5" xfId="17025"/>
    <cellStyle name="Total 3 5 2 2 2" xfId="1204"/>
    <cellStyle name="Total 3 5 2 2 2 2" xfId="7441"/>
    <cellStyle name="Total 3 5 2 2 2 2 2" xfId="31268"/>
    <cellStyle name="Total 3 5 2 2 2 2 3" xfId="42307"/>
    <cellStyle name="Total 3 5 2 2 2 2 4" xfId="19354"/>
    <cellStyle name="Total 3 5 2 2 2 3" xfId="25181"/>
    <cellStyle name="Total 3 5 2 2 2 4" xfId="24284"/>
    <cellStyle name="Total 3 5 2 2 2 5" xfId="13118"/>
    <cellStyle name="Total 3 5 2 2 20" xfId="5332"/>
    <cellStyle name="Total 3 5 2 2 20 2" xfId="11001"/>
    <cellStyle name="Total 3 5 2 2 20 2 2" xfId="34828"/>
    <cellStyle name="Total 3 5 2 2 20 2 3" xfId="45867"/>
    <cellStyle name="Total 3 5 2 2 20 2 4" xfId="22914"/>
    <cellStyle name="Total 3 5 2 2 20 3" xfId="29205"/>
    <cellStyle name="Total 3 5 2 2 20 4" xfId="40199"/>
    <cellStyle name="Total 3 5 2 2 20 5" xfId="17246"/>
    <cellStyle name="Total 3 5 2 2 21" xfId="5565"/>
    <cellStyle name="Total 3 5 2 2 21 2" xfId="11204"/>
    <cellStyle name="Total 3 5 2 2 21 2 2" xfId="35031"/>
    <cellStyle name="Total 3 5 2 2 21 2 3" xfId="46070"/>
    <cellStyle name="Total 3 5 2 2 21 2 4" xfId="23117"/>
    <cellStyle name="Total 3 5 2 2 21 3" xfId="29432"/>
    <cellStyle name="Total 3 5 2 2 21 4" xfId="40432"/>
    <cellStyle name="Total 3 5 2 2 21 5" xfId="17479"/>
    <cellStyle name="Total 3 5 2 2 22" xfId="5798"/>
    <cellStyle name="Total 3 5 2 2 22 2" xfId="11405"/>
    <cellStyle name="Total 3 5 2 2 22 2 2" xfId="35232"/>
    <cellStyle name="Total 3 5 2 2 22 2 3" xfId="46271"/>
    <cellStyle name="Total 3 5 2 2 22 2 4" xfId="23318"/>
    <cellStyle name="Total 3 5 2 2 22 3" xfId="29658"/>
    <cellStyle name="Total 3 5 2 2 22 4" xfId="40665"/>
    <cellStyle name="Total 3 5 2 2 22 5" xfId="17712"/>
    <cellStyle name="Total 3 5 2 2 23" xfId="6015"/>
    <cellStyle name="Total 3 5 2 2 23 2" xfId="11589"/>
    <cellStyle name="Total 3 5 2 2 23 2 2" xfId="35416"/>
    <cellStyle name="Total 3 5 2 2 23 2 3" xfId="46455"/>
    <cellStyle name="Total 3 5 2 2 23 2 4" xfId="23502"/>
    <cellStyle name="Total 3 5 2 2 23 3" xfId="29868"/>
    <cellStyle name="Total 3 5 2 2 23 4" xfId="40882"/>
    <cellStyle name="Total 3 5 2 2 23 5" xfId="17929"/>
    <cellStyle name="Total 3 5 2 2 24" xfId="6223"/>
    <cellStyle name="Total 3 5 2 2 24 2" xfId="11770"/>
    <cellStyle name="Total 3 5 2 2 24 2 2" xfId="35597"/>
    <cellStyle name="Total 3 5 2 2 24 2 3" xfId="46636"/>
    <cellStyle name="Total 3 5 2 2 24 2 4" xfId="23683"/>
    <cellStyle name="Total 3 5 2 2 24 3" xfId="30069"/>
    <cellStyle name="Total 3 5 2 2 24 4" xfId="41090"/>
    <cellStyle name="Total 3 5 2 2 24 5" xfId="18137"/>
    <cellStyle name="Total 3 5 2 2 25" xfId="6443"/>
    <cellStyle name="Total 3 5 2 2 25 2" xfId="11962"/>
    <cellStyle name="Total 3 5 2 2 25 2 2" xfId="35789"/>
    <cellStyle name="Total 3 5 2 2 25 2 3" xfId="46828"/>
    <cellStyle name="Total 3 5 2 2 25 2 4" xfId="23875"/>
    <cellStyle name="Total 3 5 2 2 25 3" xfId="30282"/>
    <cellStyle name="Total 3 5 2 2 25 4" xfId="41310"/>
    <cellStyle name="Total 3 5 2 2 25 5" xfId="18357"/>
    <cellStyle name="Total 3 5 2 2 26" xfId="6669"/>
    <cellStyle name="Total 3 5 2 2 26 2" xfId="12155"/>
    <cellStyle name="Total 3 5 2 2 26 2 2" xfId="35982"/>
    <cellStyle name="Total 3 5 2 2 26 2 3" xfId="47021"/>
    <cellStyle name="Total 3 5 2 2 26 2 4" xfId="24068"/>
    <cellStyle name="Total 3 5 2 2 26 3" xfId="30499"/>
    <cellStyle name="Total 3 5 2 2 26 4" xfId="41536"/>
    <cellStyle name="Total 3 5 2 2 26 5" xfId="18583"/>
    <cellStyle name="Total 3 5 2 2 27" xfId="783"/>
    <cellStyle name="Total 3 5 2 2 27 2" xfId="7090"/>
    <cellStyle name="Total 3 5 2 2 27 2 2" xfId="30917"/>
    <cellStyle name="Total 3 5 2 2 27 2 3" xfId="41956"/>
    <cellStyle name="Total 3 5 2 2 27 2 4" xfId="19003"/>
    <cellStyle name="Total 3 5 2 2 27 3" xfId="24774"/>
    <cellStyle name="Total 3 5 2 2 27 4" xfId="24515"/>
    <cellStyle name="Total 3 5 2 2 27 5" xfId="12697"/>
    <cellStyle name="Total 3 5 2 2 28" xfId="6873"/>
    <cellStyle name="Total 3 5 2 2 28 2" xfId="30700"/>
    <cellStyle name="Total 3 5 2 2 28 3" xfId="41739"/>
    <cellStyle name="Total 3 5 2 2 28 4" xfId="18786"/>
    <cellStyle name="Total 3 5 2 2 29" xfId="24552"/>
    <cellStyle name="Total 3 5 2 2 3" xfId="1417"/>
    <cellStyle name="Total 3 5 2 2 3 2" xfId="7626"/>
    <cellStyle name="Total 3 5 2 2 3 2 2" xfId="31453"/>
    <cellStyle name="Total 3 5 2 2 3 2 3" xfId="42492"/>
    <cellStyle name="Total 3 5 2 2 3 2 4" xfId="19539"/>
    <cellStyle name="Total 3 5 2 2 3 3" xfId="25387"/>
    <cellStyle name="Total 3 5 2 2 3 4" xfId="36284"/>
    <cellStyle name="Total 3 5 2 2 3 5" xfId="13331"/>
    <cellStyle name="Total 3 5 2 2 30" xfId="26957"/>
    <cellStyle name="Total 3 5 2 2 31" xfId="12474"/>
    <cellStyle name="Total 3 5 2 2 4" xfId="1649"/>
    <cellStyle name="Total 3 5 2 2 4 2" xfId="7824"/>
    <cellStyle name="Total 3 5 2 2 4 2 2" xfId="31651"/>
    <cellStyle name="Total 3 5 2 2 4 2 3" xfId="42690"/>
    <cellStyle name="Total 3 5 2 2 4 2 4" xfId="19737"/>
    <cellStyle name="Total 3 5 2 2 4 3" xfId="25611"/>
    <cellStyle name="Total 3 5 2 2 4 4" xfId="36516"/>
    <cellStyle name="Total 3 5 2 2 4 5" xfId="13563"/>
    <cellStyle name="Total 3 5 2 2 5" xfId="1860"/>
    <cellStyle name="Total 3 5 2 2 5 2" xfId="8008"/>
    <cellStyle name="Total 3 5 2 2 5 2 2" xfId="31835"/>
    <cellStyle name="Total 3 5 2 2 5 2 3" xfId="42874"/>
    <cellStyle name="Total 3 5 2 2 5 2 4" xfId="19921"/>
    <cellStyle name="Total 3 5 2 2 5 3" xfId="25815"/>
    <cellStyle name="Total 3 5 2 2 5 4" xfId="36727"/>
    <cellStyle name="Total 3 5 2 2 5 5" xfId="13774"/>
    <cellStyle name="Total 3 5 2 2 6" xfId="2091"/>
    <cellStyle name="Total 3 5 2 2 6 2" xfId="8209"/>
    <cellStyle name="Total 3 5 2 2 6 2 2" xfId="32036"/>
    <cellStyle name="Total 3 5 2 2 6 2 3" xfId="43075"/>
    <cellStyle name="Total 3 5 2 2 6 2 4" xfId="20122"/>
    <cellStyle name="Total 3 5 2 2 6 3" xfId="26040"/>
    <cellStyle name="Total 3 5 2 2 6 4" xfId="36958"/>
    <cellStyle name="Total 3 5 2 2 6 5" xfId="14005"/>
    <cellStyle name="Total 3 5 2 2 7" xfId="2316"/>
    <cellStyle name="Total 3 5 2 2 7 2" xfId="8400"/>
    <cellStyle name="Total 3 5 2 2 7 2 2" xfId="32227"/>
    <cellStyle name="Total 3 5 2 2 7 2 3" xfId="43266"/>
    <cellStyle name="Total 3 5 2 2 7 2 4" xfId="20313"/>
    <cellStyle name="Total 3 5 2 2 7 3" xfId="26257"/>
    <cellStyle name="Total 3 5 2 2 7 4" xfId="37183"/>
    <cellStyle name="Total 3 5 2 2 7 5" xfId="14230"/>
    <cellStyle name="Total 3 5 2 2 8" xfId="2530"/>
    <cellStyle name="Total 3 5 2 2 8 2" xfId="8586"/>
    <cellStyle name="Total 3 5 2 2 8 2 2" xfId="32413"/>
    <cellStyle name="Total 3 5 2 2 8 2 3" xfId="43452"/>
    <cellStyle name="Total 3 5 2 2 8 2 4" xfId="20499"/>
    <cellStyle name="Total 3 5 2 2 8 3" xfId="26466"/>
    <cellStyle name="Total 3 5 2 2 8 4" xfId="37397"/>
    <cellStyle name="Total 3 5 2 2 8 5" xfId="14444"/>
    <cellStyle name="Total 3 5 2 2 9" xfId="2748"/>
    <cellStyle name="Total 3 5 2 2 9 2" xfId="8770"/>
    <cellStyle name="Total 3 5 2 2 9 2 2" xfId="32597"/>
    <cellStyle name="Total 3 5 2 2 9 2 3" xfId="43636"/>
    <cellStyle name="Total 3 5 2 2 9 2 4" xfId="20683"/>
    <cellStyle name="Total 3 5 2 2 9 3" xfId="26678"/>
    <cellStyle name="Total 3 5 2 2 9 4" xfId="37615"/>
    <cellStyle name="Total 3 5 2 2 9 5" xfId="14662"/>
    <cellStyle name="Total 3 5 2 20" xfId="4545"/>
    <cellStyle name="Total 3 5 2 20 2" xfId="10322"/>
    <cellStyle name="Total 3 5 2 20 2 2" xfId="34149"/>
    <cellStyle name="Total 3 5 2 20 2 3" xfId="45188"/>
    <cellStyle name="Total 3 5 2 20 2 4" xfId="22235"/>
    <cellStyle name="Total 3 5 2 20 3" xfId="28441"/>
    <cellStyle name="Total 3 5 2 20 4" xfId="39412"/>
    <cellStyle name="Total 3 5 2 20 5" xfId="16459"/>
    <cellStyle name="Total 3 5 2 21" xfId="4755"/>
    <cellStyle name="Total 3 5 2 21 2" xfId="10505"/>
    <cellStyle name="Total 3 5 2 21 2 2" xfId="34332"/>
    <cellStyle name="Total 3 5 2 21 2 3" xfId="45371"/>
    <cellStyle name="Total 3 5 2 21 2 4" xfId="22418"/>
    <cellStyle name="Total 3 5 2 21 3" xfId="28645"/>
    <cellStyle name="Total 3 5 2 21 4" xfId="39622"/>
    <cellStyle name="Total 3 5 2 21 5" xfId="16669"/>
    <cellStyle name="Total 3 5 2 22" xfId="4990"/>
    <cellStyle name="Total 3 5 2 22 2" xfId="10710"/>
    <cellStyle name="Total 3 5 2 22 2 2" xfId="34537"/>
    <cellStyle name="Total 3 5 2 22 2 3" xfId="45576"/>
    <cellStyle name="Total 3 5 2 22 2 4" xfId="22623"/>
    <cellStyle name="Total 3 5 2 22 3" xfId="28874"/>
    <cellStyle name="Total 3 5 2 22 4" xfId="39857"/>
    <cellStyle name="Total 3 5 2 22 5" xfId="16904"/>
    <cellStyle name="Total 3 5 2 23" xfId="5211"/>
    <cellStyle name="Total 3 5 2 23 2" xfId="10897"/>
    <cellStyle name="Total 3 5 2 23 2 2" xfId="34724"/>
    <cellStyle name="Total 3 5 2 23 2 3" xfId="45763"/>
    <cellStyle name="Total 3 5 2 23 2 4" xfId="22810"/>
    <cellStyle name="Total 3 5 2 23 3" xfId="29088"/>
    <cellStyle name="Total 3 5 2 23 4" xfId="40078"/>
    <cellStyle name="Total 3 5 2 23 5" xfId="17125"/>
    <cellStyle name="Total 3 5 2 24" xfId="5444"/>
    <cellStyle name="Total 3 5 2 24 2" xfId="11100"/>
    <cellStyle name="Total 3 5 2 24 2 2" xfId="34927"/>
    <cellStyle name="Total 3 5 2 24 2 3" xfId="45966"/>
    <cellStyle name="Total 3 5 2 24 2 4" xfId="23013"/>
    <cellStyle name="Total 3 5 2 24 3" xfId="29315"/>
    <cellStyle name="Total 3 5 2 24 4" xfId="40311"/>
    <cellStyle name="Total 3 5 2 24 5" xfId="17358"/>
    <cellStyle name="Total 3 5 2 25" xfId="5677"/>
    <cellStyle name="Total 3 5 2 25 2" xfId="11301"/>
    <cellStyle name="Total 3 5 2 25 2 2" xfId="35128"/>
    <cellStyle name="Total 3 5 2 25 2 3" xfId="46167"/>
    <cellStyle name="Total 3 5 2 25 2 4" xfId="23214"/>
    <cellStyle name="Total 3 5 2 25 3" xfId="29541"/>
    <cellStyle name="Total 3 5 2 25 4" xfId="40544"/>
    <cellStyle name="Total 3 5 2 25 5" xfId="17591"/>
    <cellStyle name="Total 3 5 2 26" xfId="5894"/>
    <cellStyle name="Total 3 5 2 26 2" xfId="11485"/>
    <cellStyle name="Total 3 5 2 26 2 2" xfId="35312"/>
    <cellStyle name="Total 3 5 2 26 2 3" xfId="46351"/>
    <cellStyle name="Total 3 5 2 26 2 4" xfId="23398"/>
    <cellStyle name="Total 3 5 2 26 3" xfId="29752"/>
    <cellStyle name="Total 3 5 2 26 4" xfId="40761"/>
    <cellStyle name="Total 3 5 2 26 5" xfId="17808"/>
    <cellStyle name="Total 3 5 2 27" xfId="6102"/>
    <cellStyle name="Total 3 5 2 27 2" xfId="11666"/>
    <cellStyle name="Total 3 5 2 27 2 2" xfId="35493"/>
    <cellStyle name="Total 3 5 2 27 2 3" xfId="46532"/>
    <cellStyle name="Total 3 5 2 27 2 4" xfId="23579"/>
    <cellStyle name="Total 3 5 2 27 3" xfId="29953"/>
    <cellStyle name="Total 3 5 2 27 4" xfId="40969"/>
    <cellStyle name="Total 3 5 2 27 5" xfId="18016"/>
    <cellStyle name="Total 3 5 2 28" xfId="6322"/>
    <cellStyle name="Total 3 5 2 28 2" xfId="11858"/>
    <cellStyle name="Total 3 5 2 28 2 2" xfId="35685"/>
    <cellStyle name="Total 3 5 2 28 2 3" xfId="46724"/>
    <cellStyle name="Total 3 5 2 28 2 4" xfId="23771"/>
    <cellStyle name="Total 3 5 2 28 3" xfId="30166"/>
    <cellStyle name="Total 3 5 2 28 4" xfId="41189"/>
    <cellStyle name="Total 3 5 2 28 5" xfId="18236"/>
    <cellStyle name="Total 3 5 2 29" xfId="6557"/>
    <cellStyle name="Total 3 5 2 29 2" xfId="12060"/>
    <cellStyle name="Total 3 5 2 29 2 2" xfId="35887"/>
    <cellStyle name="Total 3 5 2 29 2 3" xfId="46926"/>
    <cellStyle name="Total 3 5 2 29 2 4" xfId="23973"/>
    <cellStyle name="Total 3 5 2 29 3" xfId="30392"/>
    <cellStyle name="Total 3 5 2 29 4" xfId="41424"/>
    <cellStyle name="Total 3 5 2 29 5" xfId="18471"/>
    <cellStyle name="Total 3 5 2 3" xfId="605"/>
    <cellStyle name="Total 3 5 2 3 10" xfId="2999"/>
    <cellStyle name="Total 3 5 2 3 10 2" xfId="8990"/>
    <cellStyle name="Total 3 5 2 3 10 2 2" xfId="32817"/>
    <cellStyle name="Total 3 5 2 3 10 2 3" xfId="43856"/>
    <cellStyle name="Total 3 5 2 3 10 2 4" xfId="20903"/>
    <cellStyle name="Total 3 5 2 3 10 3" xfId="26923"/>
    <cellStyle name="Total 3 5 2 3 10 4" xfId="37866"/>
    <cellStyle name="Total 3 5 2 3 10 5" xfId="14913"/>
    <cellStyle name="Total 3 5 2 3 11" xfId="3267"/>
    <cellStyle name="Total 3 5 2 3 11 2" xfId="9219"/>
    <cellStyle name="Total 3 5 2 3 11 2 2" xfId="33046"/>
    <cellStyle name="Total 3 5 2 3 11 2 3" xfId="44085"/>
    <cellStyle name="Total 3 5 2 3 11 2 4" xfId="21132"/>
    <cellStyle name="Total 3 5 2 3 11 3" xfId="27188"/>
    <cellStyle name="Total 3 5 2 3 11 4" xfId="38134"/>
    <cellStyle name="Total 3 5 2 3 11 5" xfId="15181"/>
    <cellStyle name="Total 3 5 2 3 12" xfId="3511"/>
    <cellStyle name="Total 3 5 2 3 12 2" xfId="9431"/>
    <cellStyle name="Total 3 5 2 3 12 2 2" xfId="33258"/>
    <cellStyle name="Total 3 5 2 3 12 2 3" xfId="44297"/>
    <cellStyle name="Total 3 5 2 3 12 2 4" xfId="21344"/>
    <cellStyle name="Total 3 5 2 3 12 3" xfId="27427"/>
    <cellStyle name="Total 3 5 2 3 12 4" xfId="38378"/>
    <cellStyle name="Total 3 5 2 3 12 5" xfId="15425"/>
    <cellStyle name="Total 3 5 2 3 13" xfId="3756"/>
    <cellStyle name="Total 3 5 2 3 13 2" xfId="9644"/>
    <cellStyle name="Total 3 5 2 3 13 2 2" xfId="33471"/>
    <cellStyle name="Total 3 5 2 3 13 2 3" xfId="44510"/>
    <cellStyle name="Total 3 5 2 3 13 2 4" xfId="21557"/>
    <cellStyle name="Total 3 5 2 3 13 3" xfId="27668"/>
    <cellStyle name="Total 3 5 2 3 13 4" xfId="38623"/>
    <cellStyle name="Total 3 5 2 3 13 5" xfId="15670"/>
    <cellStyle name="Total 3 5 2 3 14" xfId="4004"/>
    <cellStyle name="Total 3 5 2 3 14 2" xfId="9858"/>
    <cellStyle name="Total 3 5 2 3 14 2 2" xfId="33685"/>
    <cellStyle name="Total 3 5 2 3 14 2 3" xfId="44724"/>
    <cellStyle name="Total 3 5 2 3 14 2 4" xfId="21771"/>
    <cellStyle name="Total 3 5 2 3 14 3" xfId="27911"/>
    <cellStyle name="Total 3 5 2 3 14 4" xfId="38871"/>
    <cellStyle name="Total 3 5 2 3 14 5" xfId="15918"/>
    <cellStyle name="Total 3 5 2 3 15" xfId="4248"/>
    <cellStyle name="Total 3 5 2 3 15 2" xfId="10069"/>
    <cellStyle name="Total 3 5 2 3 15 2 2" xfId="33896"/>
    <cellStyle name="Total 3 5 2 3 15 2 3" xfId="44935"/>
    <cellStyle name="Total 3 5 2 3 15 2 4" xfId="21982"/>
    <cellStyle name="Total 3 5 2 3 15 3" xfId="28150"/>
    <cellStyle name="Total 3 5 2 3 15 4" xfId="39115"/>
    <cellStyle name="Total 3 5 2 3 15 5" xfId="16162"/>
    <cellStyle name="Total 3 5 2 3 16" xfId="4490"/>
    <cellStyle name="Total 3 5 2 3 16 2" xfId="10279"/>
    <cellStyle name="Total 3 5 2 3 16 2 2" xfId="34106"/>
    <cellStyle name="Total 3 5 2 3 16 2 3" xfId="45145"/>
    <cellStyle name="Total 3 5 2 3 16 2 4" xfId="22192"/>
    <cellStyle name="Total 3 5 2 3 16 3" xfId="28387"/>
    <cellStyle name="Total 3 5 2 3 16 4" xfId="39357"/>
    <cellStyle name="Total 3 5 2 3 16 5" xfId="16404"/>
    <cellStyle name="Total 3 5 2 3 17" xfId="4711"/>
    <cellStyle name="Total 3 5 2 3 17 2" xfId="10466"/>
    <cellStyle name="Total 3 5 2 3 17 2 2" xfId="34293"/>
    <cellStyle name="Total 3 5 2 3 17 2 3" xfId="45332"/>
    <cellStyle name="Total 3 5 2 3 17 2 4" xfId="22379"/>
    <cellStyle name="Total 3 5 2 3 17 3" xfId="28602"/>
    <cellStyle name="Total 3 5 2 3 17 4" xfId="39578"/>
    <cellStyle name="Total 3 5 2 3 17 5" xfId="16625"/>
    <cellStyle name="Total 3 5 2 3 18" xfId="4921"/>
    <cellStyle name="Total 3 5 2 3 18 2" xfId="10649"/>
    <cellStyle name="Total 3 5 2 3 18 2 2" xfId="34476"/>
    <cellStyle name="Total 3 5 2 3 18 2 3" xfId="45515"/>
    <cellStyle name="Total 3 5 2 3 18 2 4" xfId="22562"/>
    <cellStyle name="Total 3 5 2 3 18 3" xfId="28806"/>
    <cellStyle name="Total 3 5 2 3 18 4" xfId="39788"/>
    <cellStyle name="Total 3 5 2 3 18 5" xfId="16835"/>
    <cellStyle name="Total 3 5 2 3 19" xfId="5156"/>
    <cellStyle name="Total 3 5 2 3 19 2" xfId="10854"/>
    <cellStyle name="Total 3 5 2 3 19 2 2" xfId="34681"/>
    <cellStyle name="Total 3 5 2 3 19 2 3" xfId="45720"/>
    <cellStyle name="Total 3 5 2 3 19 2 4" xfId="22767"/>
    <cellStyle name="Total 3 5 2 3 19 3" xfId="29036"/>
    <cellStyle name="Total 3 5 2 3 19 4" xfId="40023"/>
    <cellStyle name="Total 3 5 2 3 19 5" xfId="17070"/>
    <cellStyle name="Total 3 5 2 3 2" xfId="1249"/>
    <cellStyle name="Total 3 5 2 3 2 2" xfId="7481"/>
    <cellStyle name="Total 3 5 2 3 2 2 2" xfId="31308"/>
    <cellStyle name="Total 3 5 2 3 2 2 3" xfId="42347"/>
    <cellStyle name="Total 3 5 2 3 2 2 4" xfId="19394"/>
    <cellStyle name="Total 3 5 2 3 2 3" xfId="25225"/>
    <cellStyle name="Total 3 5 2 3 2 4" xfId="36116"/>
    <cellStyle name="Total 3 5 2 3 2 5" xfId="13163"/>
    <cellStyle name="Total 3 5 2 3 20" xfId="5377"/>
    <cellStyle name="Total 3 5 2 3 20 2" xfId="11041"/>
    <cellStyle name="Total 3 5 2 3 20 2 2" xfId="34868"/>
    <cellStyle name="Total 3 5 2 3 20 2 3" xfId="45907"/>
    <cellStyle name="Total 3 5 2 3 20 2 4" xfId="22954"/>
    <cellStyle name="Total 3 5 2 3 20 3" xfId="29249"/>
    <cellStyle name="Total 3 5 2 3 20 4" xfId="40244"/>
    <cellStyle name="Total 3 5 2 3 20 5" xfId="17291"/>
    <cellStyle name="Total 3 5 2 3 21" xfId="5610"/>
    <cellStyle name="Total 3 5 2 3 21 2" xfId="11244"/>
    <cellStyle name="Total 3 5 2 3 21 2 2" xfId="35071"/>
    <cellStyle name="Total 3 5 2 3 21 2 3" xfId="46110"/>
    <cellStyle name="Total 3 5 2 3 21 2 4" xfId="23157"/>
    <cellStyle name="Total 3 5 2 3 21 3" xfId="29476"/>
    <cellStyle name="Total 3 5 2 3 21 4" xfId="40477"/>
    <cellStyle name="Total 3 5 2 3 21 5" xfId="17524"/>
    <cellStyle name="Total 3 5 2 3 22" xfId="5843"/>
    <cellStyle name="Total 3 5 2 3 22 2" xfId="11445"/>
    <cellStyle name="Total 3 5 2 3 22 2 2" xfId="35272"/>
    <cellStyle name="Total 3 5 2 3 22 2 3" xfId="46311"/>
    <cellStyle name="Total 3 5 2 3 22 2 4" xfId="23358"/>
    <cellStyle name="Total 3 5 2 3 22 3" xfId="29702"/>
    <cellStyle name="Total 3 5 2 3 22 4" xfId="40710"/>
    <cellStyle name="Total 3 5 2 3 22 5" xfId="17757"/>
    <cellStyle name="Total 3 5 2 3 23" xfId="6060"/>
    <cellStyle name="Total 3 5 2 3 23 2" xfId="11629"/>
    <cellStyle name="Total 3 5 2 3 23 2 2" xfId="35456"/>
    <cellStyle name="Total 3 5 2 3 23 2 3" xfId="46495"/>
    <cellStyle name="Total 3 5 2 3 23 2 4" xfId="23542"/>
    <cellStyle name="Total 3 5 2 3 23 3" xfId="29912"/>
    <cellStyle name="Total 3 5 2 3 23 4" xfId="40927"/>
    <cellStyle name="Total 3 5 2 3 23 5" xfId="17974"/>
    <cellStyle name="Total 3 5 2 3 24" xfId="6268"/>
    <cellStyle name="Total 3 5 2 3 24 2" xfId="11810"/>
    <cellStyle name="Total 3 5 2 3 24 2 2" xfId="35637"/>
    <cellStyle name="Total 3 5 2 3 24 2 3" xfId="46676"/>
    <cellStyle name="Total 3 5 2 3 24 2 4" xfId="23723"/>
    <cellStyle name="Total 3 5 2 3 24 3" xfId="30113"/>
    <cellStyle name="Total 3 5 2 3 24 4" xfId="41135"/>
    <cellStyle name="Total 3 5 2 3 24 5" xfId="18182"/>
    <cellStyle name="Total 3 5 2 3 25" xfId="6488"/>
    <cellStyle name="Total 3 5 2 3 25 2" xfId="12002"/>
    <cellStyle name="Total 3 5 2 3 25 2 2" xfId="35829"/>
    <cellStyle name="Total 3 5 2 3 25 2 3" xfId="46868"/>
    <cellStyle name="Total 3 5 2 3 25 2 4" xfId="23915"/>
    <cellStyle name="Total 3 5 2 3 25 3" xfId="30326"/>
    <cellStyle name="Total 3 5 2 3 25 4" xfId="41355"/>
    <cellStyle name="Total 3 5 2 3 25 5" xfId="18402"/>
    <cellStyle name="Total 3 5 2 3 26" xfId="6714"/>
    <cellStyle name="Total 3 5 2 3 26 2" xfId="12195"/>
    <cellStyle name="Total 3 5 2 3 26 2 2" xfId="36022"/>
    <cellStyle name="Total 3 5 2 3 26 2 3" xfId="47061"/>
    <cellStyle name="Total 3 5 2 3 26 2 4" xfId="24108"/>
    <cellStyle name="Total 3 5 2 3 26 3" xfId="30543"/>
    <cellStyle name="Total 3 5 2 3 26 4" xfId="41581"/>
    <cellStyle name="Total 3 5 2 3 26 5" xfId="18628"/>
    <cellStyle name="Total 3 5 2 3 27" xfId="823"/>
    <cellStyle name="Total 3 5 2 3 27 2" xfId="7130"/>
    <cellStyle name="Total 3 5 2 3 27 2 2" xfId="30957"/>
    <cellStyle name="Total 3 5 2 3 27 2 3" xfId="41996"/>
    <cellStyle name="Total 3 5 2 3 27 2 4" xfId="19043"/>
    <cellStyle name="Total 3 5 2 3 27 3" xfId="24814"/>
    <cellStyle name="Total 3 5 2 3 27 4" xfId="27407"/>
    <cellStyle name="Total 3 5 2 3 27 5" xfId="12737"/>
    <cellStyle name="Total 3 5 2 3 28" xfId="6913"/>
    <cellStyle name="Total 3 5 2 3 28 2" xfId="30740"/>
    <cellStyle name="Total 3 5 2 3 28 3" xfId="41779"/>
    <cellStyle name="Total 3 5 2 3 28 4" xfId="18826"/>
    <cellStyle name="Total 3 5 2 3 29" xfId="24596"/>
    <cellStyle name="Total 3 5 2 3 3" xfId="1462"/>
    <cellStyle name="Total 3 5 2 3 3 2" xfId="7666"/>
    <cellStyle name="Total 3 5 2 3 3 2 2" xfId="31493"/>
    <cellStyle name="Total 3 5 2 3 3 2 3" xfId="42532"/>
    <cellStyle name="Total 3 5 2 3 3 2 4" xfId="19579"/>
    <cellStyle name="Total 3 5 2 3 3 3" xfId="25431"/>
    <cellStyle name="Total 3 5 2 3 3 4" xfId="36329"/>
    <cellStyle name="Total 3 5 2 3 3 5" xfId="13376"/>
    <cellStyle name="Total 3 5 2 3 30" xfId="30466"/>
    <cellStyle name="Total 3 5 2 3 31" xfId="12519"/>
    <cellStyle name="Total 3 5 2 3 4" xfId="1694"/>
    <cellStyle name="Total 3 5 2 3 4 2" xfId="7864"/>
    <cellStyle name="Total 3 5 2 3 4 2 2" xfId="31691"/>
    <cellStyle name="Total 3 5 2 3 4 2 3" xfId="42730"/>
    <cellStyle name="Total 3 5 2 3 4 2 4" xfId="19777"/>
    <cellStyle name="Total 3 5 2 3 4 3" xfId="25655"/>
    <cellStyle name="Total 3 5 2 3 4 4" xfId="36561"/>
    <cellStyle name="Total 3 5 2 3 4 5" xfId="13608"/>
    <cellStyle name="Total 3 5 2 3 5" xfId="1905"/>
    <cellStyle name="Total 3 5 2 3 5 2" xfId="8048"/>
    <cellStyle name="Total 3 5 2 3 5 2 2" xfId="31875"/>
    <cellStyle name="Total 3 5 2 3 5 2 3" xfId="42914"/>
    <cellStyle name="Total 3 5 2 3 5 2 4" xfId="19961"/>
    <cellStyle name="Total 3 5 2 3 5 3" xfId="25859"/>
    <cellStyle name="Total 3 5 2 3 5 4" xfId="36772"/>
    <cellStyle name="Total 3 5 2 3 5 5" xfId="13819"/>
    <cellStyle name="Total 3 5 2 3 6" xfId="2136"/>
    <cellStyle name="Total 3 5 2 3 6 2" xfId="8249"/>
    <cellStyle name="Total 3 5 2 3 6 2 2" xfId="32076"/>
    <cellStyle name="Total 3 5 2 3 6 2 3" xfId="43115"/>
    <cellStyle name="Total 3 5 2 3 6 2 4" xfId="20162"/>
    <cellStyle name="Total 3 5 2 3 6 3" xfId="26084"/>
    <cellStyle name="Total 3 5 2 3 6 4" xfId="37003"/>
    <cellStyle name="Total 3 5 2 3 6 5" xfId="14050"/>
    <cellStyle name="Total 3 5 2 3 7" xfId="2361"/>
    <cellStyle name="Total 3 5 2 3 7 2" xfId="8440"/>
    <cellStyle name="Total 3 5 2 3 7 2 2" xfId="32267"/>
    <cellStyle name="Total 3 5 2 3 7 2 3" xfId="43306"/>
    <cellStyle name="Total 3 5 2 3 7 2 4" xfId="20353"/>
    <cellStyle name="Total 3 5 2 3 7 3" xfId="26301"/>
    <cellStyle name="Total 3 5 2 3 7 4" xfId="37228"/>
    <cellStyle name="Total 3 5 2 3 7 5" xfId="14275"/>
    <cellStyle name="Total 3 5 2 3 8" xfId="2575"/>
    <cellStyle name="Total 3 5 2 3 8 2" xfId="8626"/>
    <cellStyle name="Total 3 5 2 3 8 2 2" xfId="32453"/>
    <cellStyle name="Total 3 5 2 3 8 2 3" xfId="43492"/>
    <cellStyle name="Total 3 5 2 3 8 2 4" xfId="20539"/>
    <cellStyle name="Total 3 5 2 3 8 3" xfId="26510"/>
    <cellStyle name="Total 3 5 2 3 8 4" xfId="37442"/>
    <cellStyle name="Total 3 5 2 3 8 5" xfId="14489"/>
    <cellStyle name="Total 3 5 2 3 9" xfId="2793"/>
    <cellStyle name="Total 3 5 2 3 9 2" xfId="8810"/>
    <cellStyle name="Total 3 5 2 3 9 2 2" xfId="32637"/>
    <cellStyle name="Total 3 5 2 3 9 2 3" xfId="43676"/>
    <cellStyle name="Total 3 5 2 3 9 2 4" xfId="20723"/>
    <cellStyle name="Total 3 5 2 3 9 3" xfId="26722"/>
    <cellStyle name="Total 3 5 2 3 9 4" xfId="37660"/>
    <cellStyle name="Total 3 5 2 3 9 5" xfId="14707"/>
    <cellStyle name="Total 3 5 2 30" xfId="6758"/>
    <cellStyle name="Total 3 5 2 30 2" xfId="12231"/>
    <cellStyle name="Total 3 5 2 30 2 2" xfId="36058"/>
    <cellStyle name="Total 3 5 2 30 2 3" xfId="47097"/>
    <cellStyle name="Total 3 5 2 30 2 4" xfId="24144"/>
    <cellStyle name="Total 3 5 2 30 3" xfId="30586"/>
    <cellStyle name="Total 3 5 2 30 4" xfId="41625"/>
    <cellStyle name="Total 3 5 2 30 5" xfId="18672"/>
    <cellStyle name="Total 3 5 2 31" xfId="6803"/>
    <cellStyle name="Total 3 5 2 31 2" xfId="12271"/>
    <cellStyle name="Total 3 5 2 31 2 2" xfId="36098"/>
    <cellStyle name="Total 3 5 2 31 2 3" xfId="47137"/>
    <cellStyle name="Total 3 5 2 31 2 4" xfId="24184"/>
    <cellStyle name="Total 3 5 2 31 3" xfId="30630"/>
    <cellStyle name="Total 3 5 2 31 4" xfId="41670"/>
    <cellStyle name="Total 3 5 2 31 5" xfId="18717"/>
    <cellStyle name="Total 3 5 2 32" xfId="679"/>
    <cellStyle name="Total 3 5 2 32 2" xfId="6986"/>
    <cellStyle name="Total 3 5 2 32 2 2" xfId="30813"/>
    <cellStyle name="Total 3 5 2 32 2 3" xfId="41852"/>
    <cellStyle name="Total 3 5 2 32 2 4" xfId="18899"/>
    <cellStyle name="Total 3 5 2 32 3" xfId="24670"/>
    <cellStyle name="Total 3 5 2 32 4" xfId="26262"/>
    <cellStyle name="Total 3 5 2 32 5" xfId="12593"/>
    <cellStyle name="Total 3 5 2 33" xfId="24435"/>
    <cellStyle name="Total 3 5 2 34" xfId="30344"/>
    <cellStyle name="Total 3 5 2 35" xfId="12353"/>
    <cellStyle name="Total 3 5 2 4" xfId="477"/>
    <cellStyle name="Total 3 5 2 4 10" xfId="2871"/>
    <cellStyle name="Total 3 5 2 4 10 2" xfId="8883"/>
    <cellStyle name="Total 3 5 2 4 10 2 2" xfId="32710"/>
    <cellStyle name="Total 3 5 2 4 10 2 3" xfId="43749"/>
    <cellStyle name="Total 3 5 2 4 10 2 4" xfId="20796"/>
    <cellStyle name="Total 3 5 2 4 10 3" xfId="26800"/>
    <cellStyle name="Total 3 5 2 4 10 4" xfId="37738"/>
    <cellStyle name="Total 3 5 2 4 10 5" xfId="14785"/>
    <cellStyle name="Total 3 5 2 4 11" xfId="3139"/>
    <cellStyle name="Total 3 5 2 4 11 2" xfId="9112"/>
    <cellStyle name="Total 3 5 2 4 11 2 2" xfId="32939"/>
    <cellStyle name="Total 3 5 2 4 11 2 3" xfId="43978"/>
    <cellStyle name="Total 3 5 2 4 11 2 4" xfId="21025"/>
    <cellStyle name="Total 3 5 2 4 11 3" xfId="27063"/>
    <cellStyle name="Total 3 5 2 4 11 4" xfId="38006"/>
    <cellStyle name="Total 3 5 2 4 11 5" xfId="15053"/>
    <cellStyle name="Total 3 5 2 4 12" xfId="3383"/>
    <cellStyle name="Total 3 5 2 4 12 2" xfId="9324"/>
    <cellStyle name="Total 3 5 2 4 12 2 2" xfId="33151"/>
    <cellStyle name="Total 3 5 2 4 12 2 3" xfId="44190"/>
    <cellStyle name="Total 3 5 2 4 12 2 4" xfId="21237"/>
    <cellStyle name="Total 3 5 2 4 12 3" xfId="27304"/>
    <cellStyle name="Total 3 5 2 4 12 4" xfId="38250"/>
    <cellStyle name="Total 3 5 2 4 12 5" xfId="15297"/>
    <cellStyle name="Total 3 5 2 4 13" xfId="3628"/>
    <cellStyle name="Total 3 5 2 4 13 2" xfId="9537"/>
    <cellStyle name="Total 3 5 2 4 13 2 2" xfId="33364"/>
    <cellStyle name="Total 3 5 2 4 13 2 3" xfId="44403"/>
    <cellStyle name="Total 3 5 2 4 13 2 4" xfId="21450"/>
    <cellStyle name="Total 3 5 2 4 13 3" xfId="27544"/>
    <cellStyle name="Total 3 5 2 4 13 4" xfId="38495"/>
    <cellStyle name="Total 3 5 2 4 13 5" xfId="15542"/>
    <cellStyle name="Total 3 5 2 4 14" xfId="3876"/>
    <cellStyle name="Total 3 5 2 4 14 2" xfId="9751"/>
    <cellStyle name="Total 3 5 2 4 14 2 2" xfId="33578"/>
    <cellStyle name="Total 3 5 2 4 14 2 3" xfId="44617"/>
    <cellStyle name="Total 3 5 2 4 14 2 4" xfId="21664"/>
    <cellStyle name="Total 3 5 2 4 14 3" xfId="27788"/>
    <cellStyle name="Total 3 5 2 4 14 4" xfId="38743"/>
    <cellStyle name="Total 3 5 2 4 14 5" xfId="15790"/>
    <cellStyle name="Total 3 5 2 4 15" xfId="4120"/>
    <cellStyle name="Total 3 5 2 4 15 2" xfId="9962"/>
    <cellStyle name="Total 3 5 2 4 15 2 2" xfId="33789"/>
    <cellStyle name="Total 3 5 2 4 15 2 3" xfId="44828"/>
    <cellStyle name="Total 3 5 2 4 15 2 4" xfId="21875"/>
    <cellStyle name="Total 3 5 2 4 15 3" xfId="28027"/>
    <cellStyle name="Total 3 5 2 4 15 4" xfId="38987"/>
    <cellStyle name="Total 3 5 2 4 15 5" xfId="16034"/>
    <cellStyle name="Total 3 5 2 4 16" xfId="4362"/>
    <cellStyle name="Total 3 5 2 4 16 2" xfId="10172"/>
    <cellStyle name="Total 3 5 2 4 16 2 2" xfId="33999"/>
    <cellStyle name="Total 3 5 2 4 16 2 3" xfId="45038"/>
    <cellStyle name="Total 3 5 2 4 16 2 4" xfId="22085"/>
    <cellStyle name="Total 3 5 2 4 16 3" xfId="28264"/>
    <cellStyle name="Total 3 5 2 4 16 4" xfId="39229"/>
    <cellStyle name="Total 3 5 2 4 16 5" xfId="16276"/>
    <cellStyle name="Total 3 5 2 4 17" xfId="4583"/>
    <cellStyle name="Total 3 5 2 4 17 2" xfId="10359"/>
    <cellStyle name="Total 3 5 2 4 17 2 2" xfId="34186"/>
    <cellStyle name="Total 3 5 2 4 17 2 3" xfId="45225"/>
    <cellStyle name="Total 3 5 2 4 17 2 4" xfId="22272"/>
    <cellStyle name="Total 3 5 2 4 17 3" xfId="28479"/>
    <cellStyle name="Total 3 5 2 4 17 4" xfId="39450"/>
    <cellStyle name="Total 3 5 2 4 17 5" xfId="16497"/>
    <cellStyle name="Total 3 5 2 4 18" xfId="4793"/>
    <cellStyle name="Total 3 5 2 4 18 2" xfId="10542"/>
    <cellStyle name="Total 3 5 2 4 18 2 2" xfId="34369"/>
    <cellStyle name="Total 3 5 2 4 18 2 3" xfId="45408"/>
    <cellStyle name="Total 3 5 2 4 18 2 4" xfId="22455"/>
    <cellStyle name="Total 3 5 2 4 18 3" xfId="28683"/>
    <cellStyle name="Total 3 5 2 4 18 4" xfId="39660"/>
    <cellStyle name="Total 3 5 2 4 18 5" xfId="16707"/>
    <cellStyle name="Total 3 5 2 4 19" xfId="5028"/>
    <cellStyle name="Total 3 5 2 4 19 2" xfId="10747"/>
    <cellStyle name="Total 3 5 2 4 19 2 2" xfId="34574"/>
    <cellStyle name="Total 3 5 2 4 19 2 3" xfId="45613"/>
    <cellStyle name="Total 3 5 2 4 19 2 4" xfId="22660"/>
    <cellStyle name="Total 3 5 2 4 19 3" xfId="28912"/>
    <cellStyle name="Total 3 5 2 4 19 4" xfId="39895"/>
    <cellStyle name="Total 3 5 2 4 19 5" xfId="16942"/>
    <cellStyle name="Total 3 5 2 4 2" xfId="1121"/>
    <cellStyle name="Total 3 5 2 4 2 2" xfId="7374"/>
    <cellStyle name="Total 3 5 2 4 2 2 2" xfId="31201"/>
    <cellStyle name="Total 3 5 2 4 2 2 3" xfId="42240"/>
    <cellStyle name="Total 3 5 2 4 2 2 4" xfId="19287"/>
    <cellStyle name="Total 3 5 2 4 2 3" xfId="25102"/>
    <cellStyle name="Total 3 5 2 4 2 4" xfId="24258"/>
    <cellStyle name="Total 3 5 2 4 2 5" xfId="13035"/>
    <cellStyle name="Total 3 5 2 4 20" xfId="5249"/>
    <cellStyle name="Total 3 5 2 4 20 2" xfId="10934"/>
    <cellStyle name="Total 3 5 2 4 20 2 2" xfId="34761"/>
    <cellStyle name="Total 3 5 2 4 20 2 3" xfId="45800"/>
    <cellStyle name="Total 3 5 2 4 20 2 4" xfId="22847"/>
    <cellStyle name="Total 3 5 2 4 20 3" xfId="29126"/>
    <cellStyle name="Total 3 5 2 4 20 4" xfId="40116"/>
    <cellStyle name="Total 3 5 2 4 20 5" xfId="17163"/>
    <cellStyle name="Total 3 5 2 4 21" xfId="5482"/>
    <cellStyle name="Total 3 5 2 4 21 2" xfId="11137"/>
    <cellStyle name="Total 3 5 2 4 21 2 2" xfId="34964"/>
    <cellStyle name="Total 3 5 2 4 21 2 3" xfId="46003"/>
    <cellStyle name="Total 3 5 2 4 21 2 4" xfId="23050"/>
    <cellStyle name="Total 3 5 2 4 21 3" xfId="29353"/>
    <cellStyle name="Total 3 5 2 4 21 4" xfId="40349"/>
    <cellStyle name="Total 3 5 2 4 21 5" xfId="17396"/>
    <cellStyle name="Total 3 5 2 4 22" xfId="5715"/>
    <cellStyle name="Total 3 5 2 4 22 2" xfId="11338"/>
    <cellStyle name="Total 3 5 2 4 22 2 2" xfId="35165"/>
    <cellStyle name="Total 3 5 2 4 22 2 3" xfId="46204"/>
    <cellStyle name="Total 3 5 2 4 22 2 4" xfId="23251"/>
    <cellStyle name="Total 3 5 2 4 22 3" xfId="29579"/>
    <cellStyle name="Total 3 5 2 4 22 4" xfId="40582"/>
    <cellStyle name="Total 3 5 2 4 22 5" xfId="17629"/>
    <cellStyle name="Total 3 5 2 4 23" xfId="5932"/>
    <cellStyle name="Total 3 5 2 4 23 2" xfId="11522"/>
    <cellStyle name="Total 3 5 2 4 23 2 2" xfId="35349"/>
    <cellStyle name="Total 3 5 2 4 23 2 3" xfId="46388"/>
    <cellStyle name="Total 3 5 2 4 23 2 4" xfId="23435"/>
    <cellStyle name="Total 3 5 2 4 23 3" xfId="29790"/>
    <cellStyle name="Total 3 5 2 4 23 4" xfId="40799"/>
    <cellStyle name="Total 3 5 2 4 23 5" xfId="17846"/>
    <cellStyle name="Total 3 5 2 4 24" xfId="6140"/>
    <cellStyle name="Total 3 5 2 4 24 2" xfId="11703"/>
    <cellStyle name="Total 3 5 2 4 24 2 2" xfId="35530"/>
    <cellStyle name="Total 3 5 2 4 24 2 3" xfId="46569"/>
    <cellStyle name="Total 3 5 2 4 24 2 4" xfId="23616"/>
    <cellStyle name="Total 3 5 2 4 24 3" xfId="29991"/>
    <cellStyle name="Total 3 5 2 4 24 4" xfId="41007"/>
    <cellStyle name="Total 3 5 2 4 24 5" xfId="18054"/>
    <cellStyle name="Total 3 5 2 4 25" xfId="6360"/>
    <cellStyle name="Total 3 5 2 4 25 2" xfId="11895"/>
    <cellStyle name="Total 3 5 2 4 25 2 2" xfId="35722"/>
    <cellStyle name="Total 3 5 2 4 25 2 3" xfId="46761"/>
    <cellStyle name="Total 3 5 2 4 25 2 4" xfId="23808"/>
    <cellStyle name="Total 3 5 2 4 25 3" xfId="30204"/>
    <cellStyle name="Total 3 5 2 4 25 4" xfId="41227"/>
    <cellStyle name="Total 3 5 2 4 25 5" xfId="18274"/>
    <cellStyle name="Total 3 5 2 4 26" xfId="6586"/>
    <cellStyle name="Total 3 5 2 4 26 2" xfId="12088"/>
    <cellStyle name="Total 3 5 2 4 26 2 2" xfId="35915"/>
    <cellStyle name="Total 3 5 2 4 26 2 3" xfId="46954"/>
    <cellStyle name="Total 3 5 2 4 26 2 4" xfId="24001"/>
    <cellStyle name="Total 3 5 2 4 26 3" xfId="30421"/>
    <cellStyle name="Total 3 5 2 4 26 4" xfId="41453"/>
    <cellStyle name="Total 3 5 2 4 26 5" xfId="18500"/>
    <cellStyle name="Total 3 5 2 4 27" xfId="716"/>
    <cellStyle name="Total 3 5 2 4 27 2" xfId="7023"/>
    <cellStyle name="Total 3 5 2 4 27 2 2" xfId="30850"/>
    <cellStyle name="Total 3 5 2 4 27 2 3" xfId="41889"/>
    <cellStyle name="Total 3 5 2 4 27 2 4" xfId="18936"/>
    <cellStyle name="Total 3 5 2 4 27 3" xfId="24707"/>
    <cellStyle name="Total 3 5 2 4 27 4" xfId="27714"/>
    <cellStyle name="Total 3 5 2 4 27 5" xfId="12630"/>
    <cellStyle name="Total 3 5 2 4 28" xfId="24473"/>
    <cellStyle name="Total 3 5 2 4 29" xfId="27695"/>
    <cellStyle name="Total 3 5 2 4 3" xfId="1334"/>
    <cellStyle name="Total 3 5 2 4 3 2" xfId="7559"/>
    <cellStyle name="Total 3 5 2 4 3 2 2" xfId="31386"/>
    <cellStyle name="Total 3 5 2 4 3 2 3" xfId="42425"/>
    <cellStyle name="Total 3 5 2 4 3 2 4" xfId="19472"/>
    <cellStyle name="Total 3 5 2 4 3 3" xfId="25309"/>
    <cellStyle name="Total 3 5 2 4 3 4" xfId="36201"/>
    <cellStyle name="Total 3 5 2 4 3 5" xfId="13248"/>
    <cellStyle name="Total 3 5 2 4 30" xfId="12391"/>
    <cellStyle name="Total 3 5 2 4 4" xfId="1566"/>
    <cellStyle name="Total 3 5 2 4 4 2" xfId="7757"/>
    <cellStyle name="Total 3 5 2 4 4 2 2" xfId="31584"/>
    <cellStyle name="Total 3 5 2 4 4 2 3" xfId="42623"/>
    <cellStyle name="Total 3 5 2 4 4 2 4" xfId="19670"/>
    <cellStyle name="Total 3 5 2 4 4 3" xfId="25533"/>
    <cellStyle name="Total 3 5 2 4 4 4" xfId="36433"/>
    <cellStyle name="Total 3 5 2 4 4 5" xfId="13480"/>
    <cellStyle name="Total 3 5 2 4 5" xfId="1777"/>
    <cellStyle name="Total 3 5 2 4 5 2" xfId="7941"/>
    <cellStyle name="Total 3 5 2 4 5 2 2" xfId="31768"/>
    <cellStyle name="Total 3 5 2 4 5 2 3" xfId="42807"/>
    <cellStyle name="Total 3 5 2 4 5 2 4" xfId="19854"/>
    <cellStyle name="Total 3 5 2 4 5 3" xfId="25737"/>
    <cellStyle name="Total 3 5 2 4 5 4" xfId="36644"/>
    <cellStyle name="Total 3 5 2 4 5 5" xfId="13691"/>
    <cellStyle name="Total 3 5 2 4 6" xfId="2008"/>
    <cellStyle name="Total 3 5 2 4 6 2" xfId="8142"/>
    <cellStyle name="Total 3 5 2 4 6 2 2" xfId="31969"/>
    <cellStyle name="Total 3 5 2 4 6 2 3" xfId="43008"/>
    <cellStyle name="Total 3 5 2 4 6 2 4" xfId="20055"/>
    <cellStyle name="Total 3 5 2 4 6 3" xfId="25961"/>
    <cellStyle name="Total 3 5 2 4 6 4" xfId="36875"/>
    <cellStyle name="Total 3 5 2 4 6 5" xfId="13922"/>
    <cellStyle name="Total 3 5 2 4 7" xfId="2233"/>
    <cellStyle name="Total 3 5 2 4 7 2" xfId="8333"/>
    <cellStyle name="Total 3 5 2 4 7 2 2" xfId="32160"/>
    <cellStyle name="Total 3 5 2 4 7 2 3" xfId="43199"/>
    <cellStyle name="Total 3 5 2 4 7 2 4" xfId="20246"/>
    <cellStyle name="Total 3 5 2 4 7 3" xfId="26179"/>
    <cellStyle name="Total 3 5 2 4 7 4" xfId="37100"/>
    <cellStyle name="Total 3 5 2 4 7 5" xfId="14147"/>
    <cellStyle name="Total 3 5 2 4 8" xfId="2447"/>
    <cellStyle name="Total 3 5 2 4 8 2" xfId="8519"/>
    <cellStyle name="Total 3 5 2 4 8 2 2" xfId="32346"/>
    <cellStyle name="Total 3 5 2 4 8 2 3" xfId="43385"/>
    <cellStyle name="Total 3 5 2 4 8 2 4" xfId="20432"/>
    <cellStyle name="Total 3 5 2 4 8 3" xfId="26387"/>
    <cellStyle name="Total 3 5 2 4 8 4" xfId="37314"/>
    <cellStyle name="Total 3 5 2 4 8 5" xfId="14361"/>
    <cellStyle name="Total 3 5 2 4 9" xfId="2666"/>
    <cellStyle name="Total 3 5 2 4 9 2" xfId="8704"/>
    <cellStyle name="Total 3 5 2 4 9 2 2" xfId="32531"/>
    <cellStyle name="Total 3 5 2 4 9 2 3" xfId="43570"/>
    <cellStyle name="Total 3 5 2 4 9 2 4" xfId="20617"/>
    <cellStyle name="Total 3 5 2 4 9 3" xfId="26600"/>
    <cellStyle name="Total 3 5 2 4 9 4" xfId="37533"/>
    <cellStyle name="Total 3 5 2 4 9 5" xfId="14580"/>
    <cellStyle name="Total 3 5 2 5" xfId="1083"/>
    <cellStyle name="Total 3 5 2 5 2" xfId="7337"/>
    <cellStyle name="Total 3 5 2 5 2 2" xfId="31164"/>
    <cellStyle name="Total 3 5 2 5 2 3" xfId="42203"/>
    <cellStyle name="Total 3 5 2 5 2 4" xfId="19250"/>
    <cellStyle name="Total 3 5 2 5 3" xfId="25064"/>
    <cellStyle name="Total 3 5 2 5 4" xfId="24201"/>
    <cellStyle name="Total 3 5 2 5 5" xfId="12997"/>
    <cellStyle name="Total 3 5 2 6" xfId="1296"/>
    <cellStyle name="Total 3 5 2 6 2" xfId="7522"/>
    <cellStyle name="Total 3 5 2 6 2 2" xfId="31349"/>
    <cellStyle name="Total 3 5 2 6 2 3" xfId="42388"/>
    <cellStyle name="Total 3 5 2 6 2 4" xfId="19435"/>
    <cellStyle name="Total 3 5 2 6 3" xfId="25271"/>
    <cellStyle name="Total 3 5 2 6 4" xfId="36163"/>
    <cellStyle name="Total 3 5 2 6 5" xfId="13210"/>
    <cellStyle name="Total 3 5 2 7" xfId="1528"/>
    <cellStyle name="Total 3 5 2 7 2" xfId="7720"/>
    <cellStyle name="Total 3 5 2 7 2 2" xfId="31547"/>
    <cellStyle name="Total 3 5 2 7 2 3" xfId="42586"/>
    <cellStyle name="Total 3 5 2 7 2 4" xfId="19633"/>
    <cellStyle name="Total 3 5 2 7 3" xfId="25495"/>
    <cellStyle name="Total 3 5 2 7 4" xfId="36395"/>
    <cellStyle name="Total 3 5 2 7 5" xfId="13442"/>
    <cellStyle name="Total 3 5 2 8" xfId="1739"/>
    <cellStyle name="Total 3 5 2 8 2" xfId="7904"/>
    <cellStyle name="Total 3 5 2 8 2 2" xfId="31731"/>
    <cellStyle name="Total 3 5 2 8 2 3" xfId="42770"/>
    <cellStyle name="Total 3 5 2 8 2 4" xfId="19817"/>
    <cellStyle name="Total 3 5 2 8 3" xfId="25699"/>
    <cellStyle name="Total 3 5 2 8 4" xfId="36606"/>
    <cellStyle name="Total 3 5 2 8 5" xfId="13653"/>
    <cellStyle name="Total 3 5 2 9" xfId="1970"/>
    <cellStyle name="Total 3 5 2 9 2" xfId="8105"/>
    <cellStyle name="Total 3 5 2 9 2 2" xfId="31932"/>
    <cellStyle name="Total 3 5 2 9 2 3" xfId="42971"/>
    <cellStyle name="Total 3 5 2 9 2 4" xfId="20018"/>
    <cellStyle name="Total 3 5 2 9 3" xfId="25923"/>
    <cellStyle name="Total 3 5 2 9 4" xfId="36837"/>
    <cellStyle name="Total 3 5 2 9 5" xfId="13884"/>
    <cellStyle name="Total 3 5 20" xfId="6517"/>
    <cellStyle name="Total 3 5 20 2" xfId="12024"/>
    <cellStyle name="Total 3 5 20 2 2" xfId="35851"/>
    <cellStyle name="Total 3 5 20 2 3" xfId="46890"/>
    <cellStyle name="Total 3 5 20 2 4" xfId="23937"/>
    <cellStyle name="Total 3 5 20 3" xfId="30353"/>
    <cellStyle name="Total 3 5 20 4" xfId="41384"/>
    <cellStyle name="Total 3 5 20 5" xfId="18431"/>
    <cellStyle name="Total 3 5 21" xfId="860"/>
    <cellStyle name="Total 3 5 21 2" xfId="7161"/>
    <cellStyle name="Total 3 5 21 2 2" xfId="30988"/>
    <cellStyle name="Total 3 5 21 2 3" xfId="42027"/>
    <cellStyle name="Total 3 5 21 2 4" xfId="19074"/>
    <cellStyle name="Total 3 5 21 3" xfId="24850"/>
    <cellStyle name="Total 3 5 21 4" xfId="27124"/>
    <cellStyle name="Total 3 5 21 5" xfId="12774"/>
    <cellStyle name="Total 3 5 22" xfId="643"/>
    <cellStyle name="Total 3 5 22 2" xfId="6950"/>
    <cellStyle name="Total 3 5 22 2 2" xfId="30777"/>
    <cellStyle name="Total 3 5 22 2 3" xfId="41816"/>
    <cellStyle name="Total 3 5 22 2 4" xfId="18863"/>
    <cellStyle name="Total 3 5 22 3" xfId="24634"/>
    <cellStyle name="Total 3 5 22 4" xfId="26306"/>
    <cellStyle name="Total 3 5 22 5" xfId="12557"/>
    <cellStyle name="Total 3 5 23" xfId="24394"/>
    <cellStyle name="Total 3 5 24" xfId="27437"/>
    <cellStyle name="Total 3 5 25" xfId="12313"/>
    <cellStyle name="Total 3 5 3" xfId="483"/>
    <cellStyle name="Total 3 5 3 10" xfId="2877"/>
    <cellStyle name="Total 3 5 3 10 2" xfId="8889"/>
    <cellStyle name="Total 3 5 3 10 2 2" xfId="32716"/>
    <cellStyle name="Total 3 5 3 10 2 3" xfId="43755"/>
    <cellStyle name="Total 3 5 3 10 2 4" xfId="20802"/>
    <cellStyle name="Total 3 5 3 10 3" xfId="26806"/>
    <cellStyle name="Total 3 5 3 10 4" xfId="37744"/>
    <cellStyle name="Total 3 5 3 10 5" xfId="14791"/>
    <cellStyle name="Total 3 5 3 11" xfId="3145"/>
    <cellStyle name="Total 3 5 3 11 2" xfId="9118"/>
    <cellStyle name="Total 3 5 3 11 2 2" xfId="32945"/>
    <cellStyle name="Total 3 5 3 11 2 3" xfId="43984"/>
    <cellStyle name="Total 3 5 3 11 2 4" xfId="21031"/>
    <cellStyle name="Total 3 5 3 11 3" xfId="27069"/>
    <cellStyle name="Total 3 5 3 11 4" xfId="38012"/>
    <cellStyle name="Total 3 5 3 11 5" xfId="15059"/>
    <cellStyle name="Total 3 5 3 12" xfId="3389"/>
    <cellStyle name="Total 3 5 3 12 2" xfId="9330"/>
    <cellStyle name="Total 3 5 3 12 2 2" xfId="33157"/>
    <cellStyle name="Total 3 5 3 12 2 3" xfId="44196"/>
    <cellStyle name="Total 3 5 3 12 2 4" xfId="21243"/>
    <cellStyle name="Total 3 5 3 12 3" xfId="27310"/>
    <cellStyle name="Total 3 5 3 12 4" xfId="38256"/>
    <cellStyle name="Total 3 5 3 12 5" xfId="15303"/>
    <cellStyle name="Total 3 5 3 13" xfId="3634"/>
    <cellStyle name="Total 3 5 3 13 2" xfId="9543"/>
    <cellStyle name="Total 3 5 3 13 2 2" xfId="33370"/>
    <cellStyle name="Total 3 5 3 13 2 3" xfId="44409"/>
    <cellStyle name="Total 3 5 3 13 2 4" xfId="21456"/>
    <cellStyle name="Total 3 5 3 13 3" xfId="27550"/>
    <cellStyle name="Total 3 5 3 13 4" xfId="38501"/>
    <cellStyle name="Total 3 5 3 13 5" xfId="15548"/>
    <cellStyle name="Total 3 5 3 14" xfId="3882"/>
    <cellStyle name="Total 3 5 3 14 2" xfId="9757"/>
    <cellStyle name="Total 3 5 3 14 2 2" xfId="33584"/>
    <cellStyle name="Total 3 5 3 14 2 3" xfId="44623"/>
    <cellStyle name="Total 3 5 3 14 2 4" xfId="21670"/>
    <cellStyle name="Total 3 5 3 14 3" xfId="27794"/>
    <cellStyle name="Total 3 5 3 14 4" xfId="38749"/>
    <cellStyle name="Total 3 5 3 14 5" xfId="15796"/>
    <cellStyle name="Total 3 5 3 15" xfId="4126"/>
    <cellStyle name="Total 3 5 3 15 2" xfId="9968"/>
    <cellStyle name="Total 3 5 3 15 2 2" xfId="33795"/>
    <cellStyle name="Total 3 5 3 15 2 3" xfId="44834"/>
    <cellStyle name="Total 3 5 3 15 2 4" xfId="21881"/>
    <cellStyle name="Total 3 5 3 15 3" xfId="28033"/>
    <cellStyle name="Total 3 5 3 15 4" xfId="38993"/>
    <cellStyle name="Total 3 5 3 15 5" xfId="16040"/>
    <cellStyle name="Total 3 5 3 16" xfId="4368"/>
    <cellStyle name="Total 3 5 3 16 2" xfId="10178"/>
    <cellStyle name="Total 3 5 3 16 2 2" xfId="34005"/>
    <cellStyle name="Total 3 5 3 16 2 3" xfId="45044"/>
    <cellStyle name="Total 3 5 3 16 2 4" xfId="22091"/>
    <cellStyle name="Total 3 5 3 16 3" xfId="28270"/>
    <cellStyle name="Total 3 5 3 16 4" xfId="39235"/>
    <cellStyle name="Total 3 5 3 16 5" xfId="16282"/>
    <cellStyle name="Total 3 5 3 17" xfId="4589"/>
    <cellStyle name="Total 3 5 3 17 2" xfId="10365"/>
    <cellStyle name="Total 3 5 3 17 2 2" xfId="34192"/>
    <cellStyle name="Total 3 5 3 17 2 3" xfId="45231"/>
    <cellStyle name="Total 3 5 3 17 2 4" xfId="22278"/>
    <cellStyle name="Total 3 5 3 17 3" xfId="28485"/>
    <cellStyle name="Total 3 5 3 17 4" xfId="39456"/>
    <cellStyle name="Total 3 5 3 17 5" xfId="16503"/>
    <cellStyle name="Total 3 5 3 18" xfId="4799"/>
    <cellStyle name="Total 3 5 3 18 2" xfId="10548"/>
    <cellStyle name="Total 3 5 3 18 2 2" xfId="34375"/>
    <cellStyle name="Total 3 5 3 18 2 3" xfId="45414"/>
    <cellStyle name="Total 3 5 3 18 2 4" xfId="22461"/>
    <cellStyle name="Total 3 5 3 18 3" xfId="28689"/>
    <cellStyle name="Total 3 5 3 18 4" xfId="39666"/>
    <cellStyle name="Total 3 5 3 18 5" xfId="16713"/>
    <cellStyle name="Total 3 5 3 19" xfId="5034"/>
    <cellStyle name="Total 3 5 3 19 2" xfId="10753"/>
    <cellStyle name="Total 3 5 3 19 2 2" xfId="34580"/>
    <cellStyle name="Total 3 5 3 19 2 3" xfId="45619"/>
    <cellStyle name="Total 3 5 3 19 2 4" xfId="22666"/>
    <cellStyle name="Total 3 5 3 19 3" xfId="28918"/>
    <cellStyle name="Total 3 5 3 19 4" xfId="39901"/>
    <cellStyle name="Total 3 5 3 19 5" xfId="16948"/>
    <cellStyle name="Total 3 5 3 2" xfId="1127"/>
    <cellStyle name="Total 3 5 3 2 2" xfId="7380"/>
    <cellStyle name="Total 3 5 3 2 2 2" xfId="31207"/>
    <cellStyle name="Total 3 5 3 2 2 3" xfId="42246"/>
    <cellStyle name="Total 3 5 3 2 2 4" xfId="19293"/>
    <cellStyle name="Total 3 5 3 2 3" xfId="25108"/>
    <cellStyle name="Total 3 5 3 2 4" xfId="24365"/>
    <cellStyle name="Total 3 5 3 2 5" xfId="13041"/>
    <cellStyle name="Total 3 5 3 20" xfId="5255"/>
    <cellStyle name="Total 3 5 3 20 2" xfId="10940"/>
    <cellStyle name="Total 3 5 3 20 2 2" xfId="34767"/>
    <cellStyle name="Total 3 5 3 20 2 3" xfId="45806"/>
    <cellStyle name="Total 3 5 3 20 2 4" xfId="22853"/>
    <cellStyle name="Total 3 5 3 20 3" xfId="29132"/>
    <cellStyle name="Total 3 5 3 20 4" xfId="40122"/>
    <cellStyle name="Total 3 5 3 20 5" xfId="17169"/>
    <cellStyle name="Total 3 5 3 21" xfId="5488"/>
    <cellStyle name="Total 3 5 3 21 2" xfId="11143"/>
    <cellStyle name="Total 3 5 3 21 2 2" xfId="34970"/>
    <cellStyle name="Total 3 5 3 21 2 3" xfId="46009"/>
    <cellStyle name="Total 3 5 3 21 2 4" xfId="23056"/>
    <cellStyle name="Total 3 5 3 21 3" xfId="29359"/>
    <cellStyle name="Total 3 5 3 21 4" xfId="40355"/>
    <cellStyle name="Total 3 5 3 21 5" xfId="17402"/>
    <cellStyle name="Total 3 5 3 22" xfId="5721"/>
    <cellStyle name="Total 3 5 3 22 2" xfId="11344"/>
    <cellStyle name="Total 3 5 3 22 2 2" xfId="35171"/>
    <cellStyle name="Total 3 5 3 22 2 3" xfId="46210"/>
    <cellStyle name="Total 3 5 3 22 2 4" xfId="23257"/>
    <cellStyle name="Total 3 5 3 22 3" xfId="29585"/>
    <cellStyle name="Total 3 5 3 22 4" xfId="40588"/>
    <cellStyle name="Total 3 5 3 22 5" xfId="17635"/>
    <cellStyle name="Total 3 5 3 23" xfId="5938"/>
    <cellStyle name="Total 3 5 3 23 2" xfId="11528"/>
    <cellStyle name="Total 3 5 3 23 2 2" xfId="35355"/>
    <cellStyle name="Total 3 5 3 23 2 3" xfId="46394"/>
    <cellStyle name="Total 3 5 3 23 2 4" xfId="23441"/>
    <cellStyle name="Total 3 5 3 23 3" xfId="29796"/>
    <cellStyle name="Total 3 5 3 23 4" xfId="40805"/>
    <cellStyle name="Total 3 5 3 23 5" xfId="17852"/>
    <cellStyle name="Total 3 5 3 24" xfId="6146"/>
    <cellStyle name="Total 3 5 3 24 2" xfId="11709"/>
    <cellStyle name="Total 3 5 3 24 2 2" xfId="35536"/>
    <cellStyle name="Total 3 5 3 24 2 3" xfId="46575"/>
    <cellStyle name="Total 3 5 3 24 2 4" xfId="23622"/>
    <cellStyle name="Total 3 5 3 24 3" xfId="29997"/>
    <cellStyle name="Total 3 5 3 24 4" xfId="41013"/>
    <cellStyle name="Total 3 5 3 24 5" xfId="18060"/>
    <cellStyle name="Total 3 5 3 25" xfId="6366"/>
    <cellStyle name="Total 3 5 3 25 2" xfId="11901"/>
    <cellStyle name="Total 3 5 3 25 2 2" xfId="35728"/>
    <cellStyle name="Total 3 5 3 25 2 3" xfId="46767"/>
    <cellStyle name="Total 3 5 3 25 2 4" xfId="23814"/>
    <cellStyle name="Total 3 5 3 25 3" xfId="30210"/>
    <cellStyle name="Total 3 5 3 25 4" xfId="41233"/>
    <cellStyle name="Total 3 5 3 25 5" xfId="18280"/>
    <cellStyle name="Total 3 5 3 26" xfId="6592"/>
    <cellStyle name="Total 3 5 3 26 2" xfId="12094"/>
    <cellStyle name="Total 3 5 3 26 2 2" xfId="35921"/>
    <cellStyle name="Total 3 5 3 26 2 3" xfId="46960"/>
    <cellStyle name="Total 3 5 3 26 2 4" xfId="24007"/>
    <cellStyle name="Total 3 5 3 26 3" xfId="30427"/>
    <cellStyle name="Total 3 5 3 26 4" xfId="41459"/>
    <cellStyle name="Total 3 5 3 26 5" xfId="18506"/>
    <cellStyle name="Total 3 5 3 27" xfId="722"/>
    <cellStyle name="Total 3 5 3 27 2" xfId="7029"/>
    <cellStyle name="Total 3 5 3 27 2 2" xfId="30856"/>
    <cellStyle name="Total 3 5 3 27 2 3" xfId="41895"/>
    <cellStyle name="Total 3 5 3 27 2 4" xfId="18942"/>
    <cellStyle name="Total 3 5 3 27 3" xfId="24713"/>
    <cellStyle name="Total 3 5 3 27 4" xfId="26313"/>
    <cellStyle name="Total 3 5 3 27 5" xfId="12636"/>
    <cellStyle name="Total 3 5 3 28" xfId="6812"/>
    <cellStyle name="Total 3 5 3 28 2" xfId="30639"/>
    <cellStyle name="Total 3 5 3 28 3" xfId="41678"/>
    <cellStyle name="Total 3 5 3 28 4" xfId="18725"/>
    <cellStyle name="Total 3 5 3 29" xfId="24479"/>
    <cellStyle name="Total 3 5 3 3" xfId="1340"/>
    <cellStyle name="Total 3 5 3 3 2" xfId="7565"/>
    <cellStyle name="Total 3 5 3 3 2 2" xfId="31392"/>
    <cellStyle name="Total 3 5 3 3 2 3" xfId="42431"/>
    <cellStyle name="Total 3 5 3 3 2 4" xfId="19478"/>
    <cellStyle name="Total 3 5 3 3 3" xfId="25315"/>
    <cellStyle name="Total 3 5 3 3 4" xfId="36207"/>
    <cellStyle name="Total 3 5 3 3 5" xfId="13254"/>
    <cellStyle name="Total 3 5 3 30" xfId="24999"/>
    <cellStyle name="Total 3 5 3 31" xfId="12397"/>
    <cellStyle name="Total 3 5 3 4" xfId="1572"/>
    <cellStyle name="Total 3 5 3 4 2" xfId="7763"/>
    <cellStyle name="Total 3 5 3 4 2 2" xfId="31590"/>
    <cellStyle name="Total 3 5 3 4 2 3" xfId="42629"/>
    <cellStyle name="Total 3 5 3 4 2 4" xfId="19676"/>
    <cellStyle name="Total 3 5 3 4 3" xfId="25539"/>
    <cellStyle name="Total 3 5 3 4 4" xfId="36439"/>
    <cellStyle name="Total 3 5 3 4 5" xfId="13486"/>
    <cellStyle name="Total 3 5 3 5" xfId="1783"/>
    <cellStyle name="Total 3 5 3 5 2" xfId="7947"/>
    <cellStyle name="Total 3 5 3 5 2 2" xfId="31774"/>
    <cellStyle name="Total 3 5 3 5 2 3" xfId="42813"/>
    <cellStyle name="Total 3 5 3 5 2 4" xfId="19860"/>
    <cellStyle name="Total 3 5 3 5 3" xfId="25743"/>
    <cellStyle name="Total 3 5 3 5 4" xfId="36650"/>
    <cellStyle name="Total 3 5 3 5 5" xfId="13697"/>
    <cellStyle name="Total 3 5 3 6" xfId="2014"/>
    <cellStyle name="Total 3 5 3 6 2" xfId="8148"/>
    <cellStyle name="Total 3 5 3 6 2 2" xfId="31975"/>
    <cellStyle name="Total 3 5 3 6 2 3" xfId="43014"/>
    <cellStyle name="Total 3 5 3 6 2 4" xfId="20061"/>
    <cellStyle name="Total 3 5 3 6 3" xfId="25967"/>
    <cellStyle name="Total 3 5 3 6 4" xfId="36881"/>
    <cellStyle name="Total 3 5 3 6 5" xfId="13928"/>
    <cellStyle name="Total 3 5 3 7" xfId="2239"/>
    <cellStyle name="Total 3 5 3 7 2" xfId="8339"/>
    <cellStyle name="Total 3 5 3 7 2 2" xfId="32166"/>
    <cellStyle name="Total 3 5 3 7 2 3" xfId="43205"/>
    <cellStyle name="Total 3 5 3 7 2 4" xfId="20252"/>
    <cellStyle name="Total 3 5 3 7 3" xfId="26185"/>
    <cellStyle name="Total 3 5 3 7 4" xfId="37106"/>
    <cellStyle name="Total 3 5 3 7 5" xfId="14153"/>
    <cellStyle name="Total 3 5 3 8" xfId="2453"/>
    <cellStyle name="Total 3 5 3 8 2" xfId="8525"/>
    <cellStyle name="Total 3 5 3 8 2 2" xfId="32352"/>
    <cellStyle name="Total 3 5 3 8 2 3" xfId="43391"/>
    <cellStyle name="Total 3 5 3 8 2 4" xfId="20438"/>
    <cellStyle name="Total 3 5 3 8 3" xfId="26393"/>
    <cellStyle name="Total 3 5 3 8 4" xfId="37320"/>
    <cellStyle name="Total 3 5 3 8 5" xfId="14367"/>
    <cellStyle name="Total 3 5 3 9" xfId="2671"/>
    <cellStyle name="Total 3 5 3 9 2" xfId="8709"/>
    <cellStyle name="Total 3 5 3 9 2 2" xfId="32536"/>
    <cellStyle name="Total 3 5 3 9 2 3" xfId="43575"/>
    <cellStyle name="Total 3 5 3 9 2 4" xfId="20622"/>
    <cellStyle name="Total 3 5 3 9 3" xfId="26605"/>
    <cellStyle name="Total 3 5 3 9 4" xfId="37538"/>
    <cellStyle name="Total 3 5 3 9 5" xfId="14585"/>
    <cellStyle name="Total 3 5 4" xfId="829"/>
    <cellStyle name="Total 3 5 4 2" xfId="7136"/>
    <cellStyle name="Total 3 5 4 2 2" xfId="30963"/>
    <cellStyle name="Total 3 5 4 2 3" xfId="42002"/>
    <cellStyle name="Total 3 5 4 2 4" xfId="19049"/>
    <cellStyle name="Total 3 5 4 3" xfId="24820"/>
    <cellStyle name="Total 3 5 4 4" xfId="30146"/>
    <cellStyle name="Total 3 5 4 5" xfId="12743"/>
    <cellStyle name="Total 3 5 5" xfId="874"/>
    <cellStyle name="Total 3 5 5 2" xfId="7174"/>
    <cellStyle name="Total 3 5 5 2 2" xfId="31001"/>
    <cellStyle name="Total 3 5 5 2 3" xfId="42040"/>
    <cellStyle name="Total 3 5 5 2 4" xfId="19087"/>
    <cellStyle name="Total 3 5 5 3" xfId="24864"/>
    <cellStyle name="Total 3 5 5 4" xfId="28165"/>
    <cellStyle name="Total 3 5 5 5" xfId="12788"/>
    <cellStyle name="Total 3 5 6" xfId="1930"/>
    <cellStyle name="Total 3 5 6 2" xfId="8069"/>
    <cellStyle name="Total 3 5 6 2 2" xfId="31896"/>
    <cellStyle name="Total 3 5 6 2 3" xfId="42935"/>
    <cellStyle name="Total 3 5 6 2 4" xfId="19982"/>
    <cellStyle name="Total 3 5 6 3" xfId="25884"/>
    <cellStyle name="Total 3 5 6 4" xfId="36797"/>
    <cellStyle name="Total 3 5 6 5" xfId="13844"/>
    <cellStyle name="Total 3 5 7" xfId="2368"/>
    <cellStyle name="Total 3 5 7 2" xfId="8446"/>
    <cellStyle name="Total 3 5 7 2 2" xfId="32273"/>
    <cellStyle name="Total 3 5 7 2 3" xfId="43312"/>
    <cellStyle name="Total 3 5 7 2 4" xfId="20359"/>
    <cellStyle name="Total 3 5 7 3" xfId="26308"/>
    <cellStyle name="Total 3 5 7 4" xfId="37235"/>
    <cellStyle name="Total 3 5 7 5" xfId="14282"/>
    <cellStyle name="Total 3 5 8" xfId="1032"/>
    <cellStyle name="Total 3 5 8 2" xfId="7296"/>
    <cellStyle name="Total 3 5 8 2 2" xfId="31123"/>
    <cellStyle name="Total 3 5 8 2 3" xfId="42162"/>
    <cellStyle name="Total 3 5 8 2 4" xfId="19209"/>
    <cellStyle name="Total 3 5 8 3" xfId="25014"/>
    <cellStyle name="Total 3 5 8 4" xfId="24547"/>
    <cellStyle name="Total 3 5 8 5" xfId="12946"/>
    <cellStyle name="Total 3 5 9" xfId="3060"/>
    <cellStyle name="Total 3 5 9 2" xfId="9039"/>
    <cellStyle name="Total 3 5 9 2 2" xfId="32866"/>
    <cellStyle name="Total 3 5 9 2 3" xfId="43905"/>
    <cellStyle name="Total 3 5 9 2 4" xfId="20952"/>
    <cellStyle name="Total 3 5 9 3" xfId="26984"/>
    <cellStyle name="Total 3 5 9 4" xfId="37927"/>
    <cellStyle name="Total 3 5 9 5" xfId="14974"/>
    <cellStyle name="Total 3 6" xfId="381"/>
    <cellStyle name="Total 3 6 10" xfId="3287"/>
    <cellStyle name="Total 3 6 10 2" xfId="9235"/>
    <cellStyle name="Total 3 6 10 2 2" xfId="33062"/>
    <cellStyle name="Total 3 6 10 2 3" xfId="44101"/>
    <cellStyle name="Total 3 6 10 2 4" xfId="21148"/>
    <cellStyle name="Total 3 6 10 3" xfId="27208"/>
    <cellStyle name="Total 3 6 10 4" xfId="38154"/>
    <cellStyle name="Total 3 6 10 5" xfId="15201"/>
    <cellStyle name="Total 3 6 11" xfId="3534"/>
    <cellStyle name="Total 3 6 11 2" xfId="9450"/>
    <cellStyle name="Total 3 6 11 2 2" xfId="33277"/>
    <cellStyle name="Total 3 6 11 2 3" xfId="44316"/>
    <cellStyle name="Total 3 6 11 2 4" xfId="21363"/>
    <cellStyle name="Total 3 6 11 3" xfId="27450"/>
    <cellStyle name="Total 3 6 11 4" xfId="38401"/>
    <cellStyle name="Total 3 6 11 5" xfId="15448"/>
    <cellStyle name="Total 3 6 12" xfId="3781"/>
    <cellStyle name="Total 3 6 12 2" xfId="9664"/>
    <cellStyle name="Total 3 6 12 2 2" xfId="33491"/>
    <cellStyle name="Total 3 6 12 2 3" xfId="44530"/>
    <cellStyle name="Total 3 6 12 2 4" xfId="21577"/>
    <cellStyle name="Total 3 6 12 3" xfId="27693"/>
    <cellStyle name="Total 3 6 12 4" xfId="38648"/>
    <cellStyle name="Total 3 6 12 5" xfId="15695"/>
    <cellStyle name="Total 3 6 13" xfId="4025"/>
    <cellStyle name="Total 3 6 13 2" xfId="9875"/>
    <cellStyle name="Total 3 6 13 2 2" xfId="33702"/>
    <cellStyle name="Total 3 6 13 2 3" xfId="44741"/>
    <cellStyle name="Total 3 6 13 2 4" xfId="21788"/>
    <cellStyle name="Total 3 6 13 3" xfId="27932"/>
    <cellStyle name="Total 3 6 13 4" xfId="38892"/>
    <cellStyle name="Total 3 6 13 5" xfId="15939"/>
    <cellStyle name="Total 3 6 14" xfId="4268"/>
    <cellStyle name="Total 3 6 14 2" xfId="10085"/>
    <cellStyle name="Total 3 6 14 2 2" xfId="33912"/>
    <cellStyle name="Total 3 6 14 2 3" xfId="44951"/>
    <cellStyle name="Total 3 6 14 2 4" xfId="21998"/>
    <cellStyle name="Total 3 6 14 3" xfId="28170"/>
    <cellStyle name="Total 3 6 14 4" xfId="39135"/>
    <cellStyle name="Total 3 6 14 5" xfId="16182"/>
    <cellStyle name="Total 3 6 15" xfId="886"/>
    <cellStyle name="Total 3 6 15 2" xfId="7184"/>
    <cellStyle name="Total 3 6 15 2 2" xfId="31011"/>
    <cellStyle name="Total 3 6 15 2 3" xfId="42050"/>
    <cellStyle name="Total 3 6 15 2 4" xfId="19097"/>
    <cellStyle name="Total 3 6 15 3" xfId="24876"/>
    <cellStyle name="Total 3 6 15 4" xfId="24897"/>
    <cellStyle name="Total 3 6 15 5" xfId="12800"/>
    <cellStyle name="Total 3 6 16" xfId="4933"/>
    <cellStyle name="Total 3 6 16 2" xfId="10659"/>
    <cellStyle name="Total 3 6 16 2 2" xfId="34486"/>
    <cellStyle name="Total 3 6 16 2 3" xfId="45525"/>
    <cellStyle name="Total 3 6 16 2 4" xfId="22572"/>
    <cellStyle name="Total 3 6 16 3" xfId="28818"/>
    <cellStyle name="Total 3 6 16 4" xfId="39800"/>
    <cellStyle name="Total 3 6 16 5" xfId="16847"/>
    <cellStyle name="Total 3 6 17" xfId="5386"/>
    <cellStyle name="Total 3 6 17 2" xfId="11049"/>
    <cellStyle name="Total 3 6 17 2 2" xfId="34876"/>
    <cellStyle name="Total 3 6 17 2 3" xfId="45915"/>
    <cellStyle name="Total 3 6 17 2 4" xfId="22962"/>
    <cellStyle name="Total 3 6 17 3" xfId="29258"/>
    <cellStyle name="Total 3 6 17 4" xfId="40253"/>
    <cellStyle name="Total 3 6 17 5" xfId="17300"/>
    <cellStyle name="Total 3 6 18" xfId="5627"/>
    <cellStyle name="Total 3 6 18 2" xfId="11257"/>
    <cellStyle name="Total 3 6 18 2 2" xfId="35084"/>
    <cellStyle name="Total 3 6 18 2 3" xfId="46123"/>
    <cellStyle name="Total 3 6 18 2 4" xfId="23170"/>
    <cellStyle name="Total 3 6 18 3" xfId="29492"/>
    <cellStyle name="Total 3 6 18 4" xfId="40494"/>
    <cellStyle name="Total 3 6 18 5" xfId="17541"/>
    <cellStyle name="Total 3 6 19" xfId="902"/>
    <cellStyle name="Total 3 6 19 2" xfId="7198"/>
    <cellStyle name="Total 3 6 19 2 2" xfId="31025"/>
    <cellStyle name="Total 3 6 19 2 3" xfId="42064"/>
    <cellStyle name="Total 3 6 19 2 4" xfId="19111"/>
    <cellStyle name="Total 3 6 19 3" xfId="24891"/>
    <cellStyle name="Total 3 6 19 4" xfId="26208"/>
    <cellStyle name="Total 3 6 19 5" xfId="12816"/>
    <cellStyle name="Total 3 6 2" xfId="424"/>
    <cellStyle name="Total 3 6 2 10" xfId="2180"/>
    <cellStyle name="Total 3 6 2 10 2" xfId="8282"/>
    <cellStyle name="Total 3 6 2 10 2 2" xfId="32109"/>
    <cellStyle name="Total 3 6 2 10 2 3" xfId="43148"/>
    <cellStyle name="Total 3 6 2 10 2 4" xfId="20195"/>
    <cellStyle name="Total 3 6 2 10 3" xfId="26126"/>
    <cellStyle name="Total 3 6 2 10 4" xfId="37047"/>
    <cellStyle name="Total 3 6 2 10 5" xfId="14094"/>
    <cellStyle name="Total 3 6 2 11" xfId="2394"/>
    <cellStyle name="Total 3 6 2 11 2" xfId="8468"/>
    <cellStyle name="Total 3 6 2 11 2 2" xfId="32295"/>
    <cellStyle name="Total 3 6 2 11 2 3" xfId="43334"/>
    <cellStyle name="Total 3 6 2 11 2 4" xfId="20381"/>
    <cellStyle name="Total 3 6 2 11 3" xfId="26334"/>
    <cellStyle name="Total 3 6 2 11 4" xfId="37261"/>
    <cellStyle name="Total 3 6 2 11 5" xfId="14308"/>
    <cellStyle name="Total 3 6 2 12" xfId="2617"/>
    <cellStyle name="Total 3 6 2 12 2" xfId="8658"/>
    <cellStyle name="Total 3 6 2 12 2 2" xfId="32485"/>
    <cellStyle name="Total 3 6 2 12 2 3" xfId="43524"/>
    <cellStyle name="Total 3 6 2 12 2 4" xfId="20571"/>
    <cellStyle name="Total 3 6 2 12 3" xfId="26552"/>
    <cellStyle name="Total 3 6 2 12 4" xfId="37484"/>
    <cellStyle name="Total 3 6 2 12 5" xfId="14531"/>
    <cellStyle name="Total 3 6 2 13" xfId="2818"/>
    <cellStyle name="Total 3 6 2 13 2" xfId="8832"/>
    <cellStyle name="Total 3 6 2 13 2 2" xfId="32659"/>
    <cellStyle name="Total 3 6 2 13 2 3" xfId="43698"/>
    <cellStyle name="Total 3 6 2 13 2 4" xfId="20745"/>
    <cellStyle name="Total 3 6 2 13 3" xfId="26747"/>
    <cellStyle name="Total 3 6 2 13 4" xfId="37685"/>
    <cellStyle name="Total 3 6 2 13 5" xfId="14732"/>
    <cellStyle name="Total 3 6 2 14" xfId="3086"/>
    <cellStyle name="Total 3 6 2 14 2" xfId="9061"/>
    <cellStyle name="Total 3 6 2 14 2 2" xfId="32888"/>
    <cellStyle name="Total 3 6 2 14 2 3" xfId="43927"/>
    <cellStyle name="Total 3 6 2 14 2 4" xfId="20974"/>
    <cellStyle name="Total 3 6 2 14 3" xfId="27010"/>
    <cellStyle name="Total 3 6 2 14 4" xfId="37953"/>
    <cellStyle name="Total 3 6 2 14 5" xfId="15000"/>
    <cellStyle name="Total 3 6 2 15" xfId="3330"/>
    <cellStyle name="Total 3 6 2 15 2" xfId="9273"/>
    <cellStyle name="Total 3 6 2 15 2 2" xfId="33100"/>
    <cellStyle name="Total 3 6 2 15 2 3" xfId="44139"/>
    <cellStyle name="Total 3 6 2 15 2 4" xfId="21186"/>
    <cellStyle name="Total 3 6 2 15 3" xfId="27251"/>
    <cellStyle name="Total 3 6 2 15 4" xfId="38197"/>
    <cellStyle name="Total 3 6 2 15 5" xfId="15244"/>
    <cellStyle name="Total 3 6 2 16" xfId="3575"/>
    <cellStyle name="Total 3 6 2 16 2" xfId="9486"/>
    <cellStyle name="Total 3 6 2 16 2 2" xfId="33313"/>
    <cellStyle name="Total 3 6 2 16 2 3" xfId="44352"/>
    <cellStyle name="Total 3 6 2 16 2 4" xfId="21399"/>
    <cellStyle name="Total 3 6 2 16 3" xfId="27491"/>
    <cellStyle name="Total 3 6 2 16 4" xfId="38442"/>
    <cellStyle name="Total 3 6 2 16 5" xfId="15489"/>
    <cellStyle name="Total 3 6 2 17" xfId="3823"/>
    <cellStyle name="Total 3 6 2 17 2" xfId="9700"/>
    <cellStyle name="Total 3 6 2 17 2 2" xfId="33527"/>
    <cellStyle name="Total 3 6 2 17 2 3" xfId="44566"/>
    <cellStyle name="Total 3 6 2 17 2 4" xfId="21613"/>
    <cellStyle name="Total 3 6 2 17 3" xfId="27735"/>
    <cellStyle name="Total 3 6 2 17 4" xfId="38690"/>
    <cellStyle name="Total 3 6 2 17 5" xfId="15737"/>
    <cellStyle name="Total 3 6 2 18" xfId="4067"/>
    <cellStyle name="Total 3 6 2 18 2" xfId="9911"/>
    <cellStyle name="Total 3 6 2 18 2 2" xfId="33738"/>
    <cellStyle name="Total 3 6 2 18 2 3" xfId="44777"/>
    <cellStyle name="Total 3 6 2 18 2 4" xfId="21824"/>
    <cellStyle name="Total 3 6 2 18 3" xfId="27974"/>
    <cellStyle name="Total 3 6 2 18 4" xfId="38934"/>
    <cellStyle name="Total 3 6 2 18 5" xfId="15981"/>
    <cellStyle name="Total 3 6 2 19" xfId="4309"/>
    <cellStyle name="Total 3 6 2 19 2" xfId="10121"/>
    <cellStyle name="Total 3 6 2 19 2 2" xfId="33948"/>
    <cellStyle name="Total 3 6 2 19 2 3" xfId="44987"/>
    <cellStyle name="Total 3 6 2 19 2 4" xfId="22034"/>
    <cellStyle name="Total 3 6 2 19 3" xfId="28211"/>
    <cellStyle name="Total 3 6 2 19 4" xfId="39176"/>
    <cellStyle name="Total 3 6 2 19 5" xfId="16223"/>
    <cellStyle name="Total 3 6 2 2" xfId="545"/>
    <cellStyle name="Total 3 6 2 2 10" xfId="2939"/>
    <cellStyle name="Total 3 6 2 2 10 2" xfId="8936"/>
    <cellStyle name="Total 3 6 2 2 10 2 2" xfId="32763"/>
    <cellStyle name="Total 3 6 2 2 10 2 3" xfId="43802"/>
    <cellStyle name="Total 3 6 2 2 10 2 4" xfId="20849"/>
    <cellStyle name="Total 3 6 2 2 10 3" xfId="26864"/>
    <cellStyle name="Total 3 6 2 2 10 4" xfId="37806"/>
    <cellStyle name="Total 3 6 2 2 10 5" xfId="14853"/>
    <cellStyle name="Total 3 6 2 2 11" xfId="3207"/>
    <cellStyle name="Total 3 6 2 2 11 2" xfId="9165"/>
    <cellStyle name="Total 3 6 2 2 11 2 2" xfId="32992"/>
    <cellStyle name="Total 3 6 2 2 11 2 3" xfId="44031"/>
    <cellStyle name="Total 3 6 2 2 11 2 4" xfId="21078"/>
    <cellStyle name="Total 3 6 2 2 11 3" xfId="27129"/>
    <cellStyle name="Total 3 6 2 2 11 4" xfId="38074"/>
    <cellStyle name="Total 3 6 2 2 11 5" xfId="15121"/>
    <cellStyle name="Total 3 6 2 2 12" xfId="3451"/>
    <cellStyle name="Total 3 6 2 2 12 2" xfId="9377"/>
    <cellStyle name="Total 3 6 2 2 12 2 2" xfId="33204"/>
    <cellStyle name="Total 3 6 2 2 12 2 3" xfId="44243"/>
    <cellStyle name="Total 3 6 2 2 12 2 4" xfId="21290"/>
    <cellStyle name="Total 3 6 2 2 12 3" xfId="27368"/>
    <cellStyle name="Total 3 6 2 2 12 4" xfId="38318"/>
    <cellStyle name="Total 3 6 2 2 12 5" xfId="15365"/>
    <cellStyle name="Total 3 6 2 2 13" xfId="3696"/>
    <cellStyle name="Total 3 6 2 2 13 2" xfId="9590"/>
    <cellStyle name="Total 3 6 2 2 13 2 2" xfId="33417"/>
    <cellStyle name="Total 3 6 2 2 13 2 3" xfId="44456"/>
    <cellStyle name="Total 3 6 2 2 13 2 4" xfId="21503"/>
    <cellStyle name="Total 3 6 2 2 13 3" xfId="27609"/>
    <cellStyle name="Total 3 6 2 2 13 4" xfId="38563"/>
    <cellStyle name="Total 3 6 2 2 13 5" xfId="15610"/>
    <cellStyle name="Total 3 6 2 2 14" xfId="3944"/>
    <cellStyle name="Total 3 6 2 2 14 2" xfId="9804"/>
    <cellStyle name="Total 3 6 2 2 14 2 2" xfId="33631"/>
    <cellStyle name="Total 3 6 2 2 14 2 3" xfId="44670"/>
    <cellStyle name="Total 3 6 2 2 14 2 4" xfId="21717"/>
    <cellStyle name="Total 3 6 2 2 14 3" xfId="27852"/>
    <cellStyle name="Total 3 6 2 2 14 4" xfId="38811"/>
    <cellStyle name="Total 3 6 2 2 14 5" xfId="15858"/>
    <cellStyle name="Total 3 6 2 2 15" xfId="4188"/>
    <cellStyle name="Total 3 6 2 2 15 2" xfId="10015"/>
    <cellStyle name="Total 3 6 2 2 15 2 2" xfId="33842"/>
    <cellStyle name="Total 3 6 2 2 15 2 3" xfId="44881"/>
    <cellStyle name="Total 3 6 2 2 15 2 4" xfId="21928"/>
    <cellStyle name="Total 3 6 2 2 15 3" xfId="28091"/>
    <cellStyle name="Total 3 6 2 2 15 4" xfId="39055"/>
    <cellStyle name="Total 3 6 2 2 15 5" xfId="16102"/>
    <cellStyle name="Total 3 6 2 2 16" xfId="4430"/>
    <cellStyle name="Total 3 6 2 2 16 2" xfId="10225"/>
    <cellStyle name="Total 3 6 2 2 16 2 2" xfId="34052"/>
    <cellStyle name="Total 3 6 2 2 16 2 3" xfId="45091"/>
    <cellStyle name="Total 3 6 2 2 16 2 4" xfId="22138"/>
    <cellStyle name="Total 3 6 2 2 16 3" xfId="28328"/>
    <cellStyle name="Total 3 6 2 2 16 4" xfId="39297"/>
    <cellStyle name="Total 3 6 2 2 16 5" xfId="16344"/>
    <cellStyle name="Total 3 6 2 2 17" xfId="4651"/>
    <cellStyle name="Total 3 6 2 2 17 2" xfId="10412"/>
    <cellStyle name="Total 3 6 2 2 17 2 2" xfId="34239"/>
    <cellStyle name="Total 3 6 2 2 17 2 3" xfId="45278"/>
    <cellStyle name="Total 3 6 2 2 17 2 4" xfId="22325"/>
    <cellStyle name="Total 3 6 2 2 17 3" xfId="28543"/>
    <cellStyle name="Total 3 6 2 2 17 4" xfId="39518"/>
    <cellStyle name="Total 3 6 2 2 17 5" xfId="16565"/>
    <cellStyle name="Total 3 6 2 2 18" xfId="4861"/>
    <cellStyle name="Total 3 6 2 2 18 2" xfId="10595"/>
    <cellStyle name="Total 3 6 2 2 18 2 2" xfId="34422"/>
    <cellStyle name="Total 3 6 2 2 18 2 3" xfId="45461"/>
    <cellStyle name="Total 3 6 2 2 18 2 4" xfId="22508"/>
    <cellStyle name="Total 3 6 2 2 18 3" xfId="28747"/>
    <cellStyle name="Total 3 6 2 2 18 4" xfId="39728"/>
    <cellStyle name="Total 3 6 2 2 18 5" xfId="16775"/>
    <cellStyle name="Total 3 6 2 2 19" xfId="5096"/>
    <cellStyle name="Total 3 6 2 2 19 2" xfId="10800"/>
    <cellStyle name="Total 3 6 2 2 19 2 2" xfId="34627"/>
    <cellStyle name="Total 3 6 2 2 19 2 3" xfId="45666"/>
    <cellStyle name="Total 3 6 2 2 19 2 4" xfId="22713"/>
    <cellStyle name="Total 3 6 2 2 19 3" xfId="28977"/>
    <cellStyle name="Total 3 6 2 2 19 4" xfId="39963"/>
    <cellStyle name="Total 3 6 2 2 19 5" xfId="17010"/>
    <cellStyle name="Total 3 6 2 2 2" xfId="1189"/>
    <cellStyle name="Total 3 6 2 2 2 2" xfId="7427"/>
    <cellStyle name="Total 3 6 2 2 2 2 2" xfId="31254"/>
    <cellStyle name="Total 3 6 2 2 2 2 3" xfId="42293"/>
    <cellStyle name="Total 3 6 2 2 2 2 4" xfId="19340"/>
    <cellStyle name="Total 3 6 2 2 2 3" xfId="25166"/>
    <cellStyle name="Total 3 6 2 2 2 4" xfId="24334"/>
    <cellStyle name="Total 3 6 2 2 2 5" xfId="13103"/>
    <cellStyle name="Total 3 6 2 2 20" xfId="5317"/>
    <cellStyle name="Total 3 6 2 2 20 2" xfId="10987"/>
    <cellStyle name="Total 3 6 2 2 20 2 2" xfId="34814"/>
    <cellStyle name="Total 3 6 2 2 20 2 3" xfId="45853"/>
    <cellStyle name="Total 3 6 2 2 20 2 4" xfId="22900"/>
    <cellStyle name="Total 3 6 2 2 20 3" xfId="29190"/>
    <cellStyle name="Total 3 6 2 2 20 4" xfId="40184"/>
    <cellStyle name="Total 3 6 2 2 20 5" xfId="17231"/>
    <cellStyle name="Total 3 6 2 2 21" xfId="5550"/>
    <cellStyle name="Total 3 6 2 2 21 2" xfId="11190"/>
    <cellStyle name="Total 3 6 2 2 21 2 2" xfId="35017"/>
    <cellStyle name="Total 3 6 2 2 21 2 3" xfId="46056"/>
    <cellStyle name="Total 3 6 2 2 21 2 4" xfId="23103"/>
    <cellStyle name="Total 3 6 2 2 21 3" xfId="29417"/>
    <cellStyle name="Total 3 6 2 2 21 4" xfId="40417"/>
    <cellStyle name="Total 3 6 2 2 21 5" xfId="17464"/>
    <cellStyle name="Total 3 6 2 2 22" xfId="5783"/>
    <cellStyle name="Total 3 6 2 2 22 2" xfId="11391"/>
    <cellStyle name="Total 3 6 2 2 22 2 2" xfId="35218"/>
    <cellStyle name="Total 3 6 2 2 22 2 3" xfId="46257"/>
    <cellStyle name="Total 3 6 2 2 22 2 4" xfId="23304"/>
    <cellStyle name="Total 3 6 2 2 22 3" xfId="29643"/>
    <cellStyle name="Total 3 6 2 2 22 4" xfId="40650"/>
    <cellStyle name="Total 3 6 2 2 22 5" xfId="17697"/>
    <cellStyle name="Total 3 6 2 2 23" xfId="6000"/>
    <cellStyle name="Total 3 6 2 2 23 2" xfId="11575"/>
    <cellStyle name="Total 3 6 2 2 23 2 2" xfId="35402"/>
    <cellStyle name="Total 3 6 2 2 23 2 3" xfId="46441"/>
    <cellStyle name="Total 3 6 2 2 23 2 4" xfId="23488"/>
    <cellStyle name="Total 3 6 2 2 23 3" xfId="29853"/>
    <cellStyle name="Total 3 6 2 2 23 4" xfId="40867"/>
    <cellStyle name="Total 3 6 2 2 23 5" xfId="17914"/>
    <cellStyle name="Total 3 6 2 2 24" xfId="6208"/>
    <cellStyle name="Total 3 6 2 2 24 2" xfId="11756"/>
    <cellStyle name="Total 3 6 2 2 24 2 2" xfId="35583"/>
    <cellStyle name="Total 3 6 2 2 24 2 3" xfId="46622"/>
    <cellStyle name="Total 3 6 2 2 24 2 4" xfId="23669"/>
    <cellStyle name="Total 3 6 2 2 24 3" xfId="30054"/>
    <cellStyle name="Total 3 6 2 2 24 4" xfId="41075"/>
    <cellStyle name="Total 3 6 2 2 24 5" xfId="18122"/>
    <cellStyle name="Total 3 6 2 2 25" xfId="6428"/>
    <cellStyle name="Total 3 6 2 2 25 2" xfId="11948"/>
    <cellStyle name="Total 3 6 2 2 25 2 2" xfId="35775"/>
    <cellStyle name="Total 3 6 2 2 25 2 3" xfId="46814"/>
    <cellStyle name="Total 3 6 2 2 25 2 4" xfId="23861"/>
    <cellStyle name="Total 3 6 2 2 25 3" xfId="30267"/>
    <cellStyle name="Total 3 6 2 2 25 4" xfId="41295"/>
    <cellStyle name="Total 3 6 2 2 25 5" xfId="18342"/>
    <cellStyle name="Total 3 6 2 2 26" xfId="6654"/>
    <cellStyle name="Total 3 6 2 2 26 2" xfId="12141"/>
    <cellStyle name="Total 3 6 2 2 26 2 2" xfId="35968"/>
    <cellStyle name="Total 3 6 2 2 26 2 3" xfId="47007"/>
    <cellStyle name="Total 3 6 2 2 26 2 4" xfId="24054"/>
    <cellStyle name="Total 3 6 2 2 26 3" xfId="30484"/>
    <cellStyle name="Total 3 6 2 2 26 4" xfId="41521"/>
    <cellStyle name="Total 3 6 2 2 26 5" xfId="18568"/>
    <cellStyle name="Total 3 6 2 2 27" xfId="769"/>
    <cellStyle name="Total 3 6 2 2 27 2" xfId="7076"/>
    <cellStyle name="Total 3 6 2 2 27 2 2" xfId="30903"/>
    <cellStyle name="Total 3 6 2 2 27 2 3" xfId="41942"/>
    <cellStyle name="Total 3 6 2 2 27 2 4" xfId="18989"/>
    <cellStyle name="Total 3 6 2 2 27 3" xfId="24760"/>
    <cellStyle name="Total 3 6 2 2 27 4" xfId="29621"/>
    <cellStyle name="Total 3 6 2 2 27 5" xfId="12683"/>
    <cellStyle name="Total 3 6 2 2 28" xfId="6859"/>
    <cellStyle name="Total 3 6 2 2 28 2" xfId="30686"/>
    <cellStyle name="Total 3 6 2 2 28 3" xfId="41725"/>
    <cellStyle name="Total 3 6 2 2 28 4" xfId="18772"/>
    <cellStyle name="Total 3 6 2 2 29" xfId="24537"/>
    <cellStyle name="Total 3 6 2 2 3" xfId="1402"/>
    <cellStyle name="Total 3 6 2 2 3 2" xfId="7612"/>
    <cellStyle name="Total 3 6 2 2 3 2 2" xfId="31439"/>
    <cellStyle name="Total 3 6 2 2 3 2 3" xfId="42478"/>
    <cellStyle name="Total 3 6 2 2 3 2 4" xfId="19525"/>
    <cellStyle name="Total 3 6 2 2 3 3" xfId="25372"/>
    <cellStyle name="Total 3 6 2 2 3 4" xfId="36269"/>
    <cellStyle name="Total 3 6 2 2 3 5" xfId="13316"/>
    <cellStyle name="Total 3 6 2 2 30" xfId="28519"/>
    <cellStyle name="Total 3 6 2 2 31" xfId="12459"/>
    <cellStyle name="Total 3 6 2 2 4" xfId="1634"/>
    <cellStyle name="Total 3 6 2 2 4 2" xfId="7810"/>
    <cellStyle name="Total 3 6 2 2 4 2 2" xfId="31637"/>
    <cellStyle name="Total 3 6 2 2 4 2 3" xfId="42676"/>
    <cellStyle name="Total 3 6 2 2 4 2 4" xfId="19723"/>
    <cellStyle name="Total 3 6 2 2 4 3" xfId="25596"/>
    <cellStyle name="Total 3 6 2 2 4 4" xfId="36501"/>
    <cellStyle name="Total 3 6 2 2 4 5" xfId="13548"/>
    <cellStyle name="Total 3 6 2 2 5" xfId="1845"/>
    <cellStyle name="Total 3 6 2 2 5 2" xfId="7994"/>
    <cellStyle name="Total 3 6 2 2 5 2 2" xfId="31821"/>
    <cellStyle name="Total 3 6 2 2 5 2 3" xfId="42860"/>
    <cellStyle name="Total 3 6 2 2 5 2 4" xfId="19907"/>
    <cellStyle name="Total 3 6 2 2 5 3" xfId="25800"/>
    <cellStyle name="Total 3 6 2 2 5 4" xfId="36712"/>
    <cellStyle name="Total 3 6 2 2 5 5" xfId="13759"/>
    <cellStyle name="Total 3 6 2 2 6" xfId="2076"/>
    <cellStyle name="Total 3 6 2 2 6 2" xfId="8195"/>
    <cellStyle name="Total 3 6 2 2 6 2 2" xfId="32022"/>
    <cellStyle name="Total 3 6 2 2 6 2 3" xfId="43061"/>
    <cellStyle name="Total 3 6 2 2 6 2 4" xfId="20108"/>
    <cellStyle name="Total 3 6 2 2 6 3" xfId="26025"/>
    <cellStyle name="Total 3 6 2 2 6 4" xfId="36943"/>
    <cellStyle name="Total 3 6 2 2 6 5" xfId="13990"/>
    <cellStyle name="Total 3 6 2 2 7" xfId="2301"/>
    <cellStyle name="Total 3 6 2 2 7 2" xfId="8386"/>
    <cellStyle name="Total 3 6 2 2 7 2 2" xfId="32213"/>
    <cellStyle name="Total 3 6 2 2 7 2 3" xfId="43252"/>
    <cellStyle name="Total 3 6 2 2 7 2 4" xfId="20299"/>
    <cellStyle name="Total 3 6 2 2 7 3" xfId="26242"/>
    <cellStyle name="Total 3 6 2 2 7 4" xfId="37168"/>
    <cellStyle name="Total 3 6 2 2 7 5" xfId="14215"/>
    <cellStyle name="Total 3 6 2 2 8" xfId="2515"/>
    <cellStyle name="Total 3 6 2 2 8 2" xfId="8572"/>
    <cellStyle name="Total 3 6 2 2 8 2 2" xfId="32399"/>
    <cellStyle name="Total 3 6 2 2 8 2 3" xfId="43438"/>
    <cellStyle name="Total 3 6 2 2 8 2 4" xfId="20485"/>
    <cellStyle name="Total 3 6 2 2 8 3" xfId="26451"/>
    <cellStyle name="Total 3 6 2 2 8 4" xfId="37382"/>
    <cellStyle name="Total 3 6 2 2 8 5" xfId="14429"/>
    <cellStyle name="Total 3 6 2 2 9" xfId="2733"/>
    <cellStyle name="Total 3 6 2 2 9 2" xfId="8756"/>
    <cellStyle name="Total 3 6 2 2 9 2 2" xfId="32583"/>
    <cellStyle name="Total 3 6 2 2 9 2 3" xfId="43622"/>
    <cellStyle name="Total 3 6 2 2 9 2 4" xfId="20669"/>
    <cellStyle name="Total 3 6 2 2 9 3" xfId="26663"/>
    <cellStyle name="Total 3 6 2 2 9 4" xfId="37600"/>
    <cellStyle name="Total 3 6 2 2 9 5" xfId="14647"/>
    <cellStyle name="Total 3 6 2 20" xfId="4530"/>
    <cellStyle name="Total 3 6 2 20 2" xfId="10308"/>
    <cellStyle name="Total 3 6 2 20 2 2" xfId="34135"/>
    <cellStyle name="Total 3 6 2 20 2 3" xfId="45174"/>
    <cellStyle name="Total 3 6 2 20 2 4" xfId="22221"/>
    <cellStyle name="Total 3 6 2 20 3" xfId="28426"/>
    <cellStyle name="Total 3 6 2 20 4" xfId="39397"/>
    <cellStyle name="Total 3 6 2 20 5" xfId="16444"/>
    <cellStyle name="Total 3 6 2 21" xfId="4740"/>
    <cellStyle name="Total 3 6 2 21 2" xfId="10491"/>
    <cellStyle name="Total 3 6 2 21 2 2" xfId="34318"/>
    <cellStyle name="Total 3 6 2 21 2 3" xfId="45357"/>
    <cellStyle name="Total 3 6 2 21 2 4" xfId="22404"/>
    <cellStyle name="Total 3 6 2 21 3" xfId="28630"/>
    <cellStyle name="Total 3 6 2 21 4" xfId="39607"/>
    <cellStyle name="Total 3 6 2 21 5" xfId="16654"/>
    <cellStyle name="Total 3 6 2 22" xfId="4975"/>
    <cellStyle name="Total 3 6 2 22 2" xfId="10696"/>
    <cellStyle name="Total 3 6 2 22 2 2" xfId="34523"/>
    <cellStyle name="Total 3 6 2 22 2 3" xfId="45562"/>
    <cellStyle name="Total 3 6 2 22 2 4" xfId="22609"/>
    <cellStyle name="Total 3 6 2 22 3" xfId="28859"/>
    <cellStyle name="Total 3 6 2 22 4" xfId="39842"/>
    <cellStyle name="Total 3 6 2 22 5" xfId="16889"/>
    <cellStyle name="Total 3 6 2 23" xfId="5196"/>
    <cellStyle name="Total 3 6 2 23 2" xfId="10883"/>
    <cellStyle name="Total 3 6 2 23 2 2" xfId="34710"/>
    <cellStyle name="Total 3 6 2 23 2 3" xfId="45749"/>
    <cellStyle name="Total 3 6 2 23 2 4" xfId="22796"/>
    <cellStyle name="Total 3 6 2 23 3" xfId="29073"/>
    <cellStyle name="Total 3 6 2 23 4" xfId="40063"/>
    <cellStyle name="Total 3 6 2 23 5" xfId="17110"/>
    <cellStyle name="Total 3 6 2 24" xfId="5429"/>
    <cellStyle name="Total 3 6 2 24 2" xfId="11086"/>
    <cellStyle name="Total 3 6 2 24 2 2" xfId="34913"/>
    <cellStyle name="Total 3 6 2 24 2 3" xfId="45952"/>
    <cellStyle name="Total 3 6 2 24 2 4" xfId="22999"/>
    <cellStyle name="Total 3 6 2 24 3" xfId="29300"/>
    <cellStyle name="Total 3 6 2 24 4" xfId="40296"/>
    <cellStyle name="Total 3 6 2 24 5" xfId="17343"/>
    <cellStyle name="Total 3 6 2 25" xfId="5662"/>
    <cellStyle name="Total 3 6 2 25 2" xfId="11287"/>
    <cellStyle name="Total 3 6 2 25 2 2" xfId="35114"/>
    <cellStyle name="Total 3 6 2 25 2 3" xfId="46153"/>
    <cellStyle name="Total 3 6 2 25 2 4" xfId="23200"/>
    <cellStyle name="Total 3 6 2 25 3" xfId="29526"/>
    <cellStyle name="Total 3 6 2 25 4" xfId="40529"/>
    <cellStyle name="Total 3 6 2 25 5" xfId="17576"/>
    <cellStyle name="Total 3 6 2 26" xfId="5879"/>
    <cellStyle name="Total 3 6 2 26 2" xfId="11471"/>
    <cellStyle name="Total 3 6 2 26 2 2" xfId="35298"/>
    <cellStyle name="Total 3 6 2 26 2 3" xfId="46337"/>
    <cellStyle name="Total 3 6 2 26 2 4" xfId="23384"/>
    <cellStyle name="Total 3 6 2 26 3" xfId="29737"/>
    <cellStyle name="Total 3 6 2 26 4" xfId="40746"/>
    <cellStyle name="Total 3 6 2 26 5" xfId="17793"/>
    <cellStyle name="Total 3 6 2 27" xfId="6087"/>
    <cellStyle name="Total 3 6 2 27 2" xfId="11652"/>
    <cellStyle name="Total 3 6 2 27 2 2" xfId="35479"/>
    <cellStyle name="Total 3 6 2 27 2 3" xfId="46518"/>
    <cellStyle name="Total 3 6 2 27 2 4" xfId="23565"/>
    <cellStyle name="Total 3 6 2 27 3" xfId="29938"/>
    <cellStyle name="Total 3 6 2 27 4" xfId="40954"/>
    <cellStyle name="Total 3 6 2 27 5" xfId="18001"/>
    <cellStyle name="Total 3 6 2 28" xfId="6307"/>
    <cellStyle name="Total 3 6 2 28 2" xfId="11844"/>
    <cellStyle name="Total 3 6 2 28 2 2" xfId="35671"/>
    <cellStyle name="Total 3 6 2 28 2 3" xfId="46710"/>
    <cellStyle name="Total 3 6 2 28 2 4" xfId="23757"/>
    <cellStyle name="Total 3 6 2 28 3" xfId="30151"/>
    <cellStyle name="Total 3 6 2 28 4" xfId="41174"/>
    <cellStyle name="Total 3 6 2 28 5" xfId="18221"/>
    <cellStyle name="Total 3 6 2 29" xfId="6542"/>
    <cellStyle name="Total 3 6 2 29 2" xfId="12046"/>
    <cellStyle name="Total 3 6 2 29 2 2" xfId="35873"/>
    <cellStyle name="Total 3 6 2 29 2 3" xfId="46912"/>
    <cellStyle name="Total 3 6 2 29 2 4" xfId="23959"/>
    <cellStyle name="Total 3 6 2 29 3" xfId="30377"/>
    <cellStyle name="Total 3 6 2 29 4" xfId="41409"/>
    <cellStyle name="Total 3 6 2 29 5" xfId="18456"/>
    <cellStyle name="Total 3 6 2 3" xfId="590"/>
    <cellStyle name="Total 3 6 2 3 10" xfId="2984"/>
    <cellStyle name="Total 3 6 2 3 10 2" xfId="8976"/>
    <cellStyle name="Total 3 6 2 3 10 2 2" xfId="32803"/>
    <cellStyle name="Total 3 6 2 3 10 2 3" xfId="43842"/>
    <cellStyle name="Total 3 6 2 3 10 2 4" xfId="20889"/>
    <cellStyle name="Total 3 6 2 3 10 3" xfId="26908"/>
    <cellStyle name="Total 3 6 2 3 10 4" xfId="37851"/>
    <cellStyle name="Total 3 6 2 3 10 5" xfId="14898"/>
    <cellStyle name="Total 3 6 2 3 11" xfId="3252"/>
    <cellStyle name="Total 3 6 2 3 11 2" xfId="9205"/>
    <cellStyle name="Total 3 6 2 3 11 2 2" xfId="33032"/>
    <cellStyle name="Total 3 6 2 3 11 2 3" xfId="44071"/>
    <cellStyle name="Total 3 6 2 3 11 2 4" xfId="21118"/>
    <cellStyle name="Total 3 6 2 3 11 3" xfId="27173"/>
    <cellStyle name="Total 3 6 2 3 11 4" xfId="38119"/>
    <cellStyle name="Total 3 6 2 3 11 5" xfId="15166"/>
    <cellStyle name="Total 3 6 2 3 12" xfId="3496"/>
    <cellStyle name="Total 3 6 2 3 12 2" xfId="9417"/>
    <cellStyle name="Total 3 6 2 3 12 2 2" xfId="33244"/>
    <cellStyle name="Total 3 6 2 3 12 2 3" xfId="44283"/>
    <cellStyle name="Total 3 6 2 3 12 2 4" xfId="21330"/>
    <cellStyle name="Total 3 6 2 3 12 3" xfId="27412"/>
    <cellStyle name="Total 3 6 2 3 12 4" xfId="38363"/>
    <cellStyle name="Total 3 6 2 3 12 5" xfId="15410"/>
    <cellStyle name="Total 3 6 2 3 13" xfId="3741"/>
    <cellStyle name="Total 3 6 2 3 13 2" xfId="9630"/>
    <cellStyle name="Total 3 6 2 3 13 2 2" xfId="33457"/>
    <cellStyle name="Total 3 6 2 3 13 2 3" xfId="44496"/>
    <cellStyle name="Total 3 6 2 3 13 2 4" xfId="21543"/>
    <cellStyle name="Total 3 6 2 3 13 3" xfId="27653"/>
    <cellStyle name="Total 3 6 2 3 13 4" xfId="38608"/>
    <cellStyle name="Total 3 6 2 3 13 5" xfId="15655"/>
    <cellStyle name="Total 3 6 2 3 14" xfId="3989"/>
    <cellStyle name="Total 3 6 2 3 14 2" xfId="9844"/>
    <cellStyle name="Total 3 6 2 3 14 2 2" xfId="33671"/>
    <cellStyle name="Total 3 6 2 3 14 2 3" xfId="44710"/>
    <cellStyle name="Total 3 6 2 3 14 2 4" xfId="21757"/>
    <cellStyle name="Total 3 6 2 3 14 3" xfId="27896"/>
    <cellStyle name="Total 3 6 2 3 14 4" xfId="38856"/>
    <cellStyle name="Total 3 6 2 3 14 5" xfId="15903"/>
    <cellStyle name="Total 3 6 2 3 15" xfId="4233"/>
    <cellStyle name="Total 3 6 2 3 15 2" xfId="10055"/>
    <cellStyle name="Total 3 6 2 3 15 2 2" xfId="33882"/>
    <cellStyle name="Total 3 6 2 3 15 2 3" xfId="44921"/>
    <cellStyle name="Total 3 6 2 3 15 2 4" xfId="21968"/>
    <cellStyle name="Total 3 6 2 3 15 3" xfId="28135"/>
    <cellStyle name="Total 3 6 2 3 15 4" xfId="39100"/>
    <cellStyle name="Total 3 6 2 3 15 5" xfId="16147"/>
    <cellStyle name="Total 3 6 2 3 16" xfId="4475"/>
    <cellStyle name="Total 3 6 2 3 16 2" xfId="10265"/>
    <cellStyle name="Total 3 6 2 3 16 2 2" xfId="34092"/>
    <cellStyle name="Total 3 6 2 3 16 2 3" xfId="45131"/>
    <cellStyle name="Total 3 6 2 3 16 2 4" xfId="22178"/>
    <cellStyle name="Total 3 6 2 3 16 3" xfId="28372"/>
    <cellStyle name="Total 3 6 2 3 16 4" xfId="39342"/>
    <cellStyle name="Total 3 6 2 3 16 5" xfId="16389"/>
    <cellStyle name="Total 3 6 2 3 17" xfId="4696"/>
    <cellStyle name="Total 3 6 2 3 17 2" xfId="10452"/>
    <cellStyle name="Total 3 6 2 3 17 2 2" xfId="34279"/>
    <cellStyle name="Total 3 6 2 3 17 2 3" xfId="45318"/>
    <cellStyle name="Total 3 6 2 3 17 2 4" xfId="22365"/>
    <cellStyle name="Total 3 6 2 3 17 3" xfId="28587"/>
    <cellStyle name="Total 3 6 2 3 17 4" xfId="39563"/>
    <cellStyle name="Total 3 6 2 3 17 5" xfId="16610"/>
    <cellStyle name="Total 3 6 2 3 18" xfId="4906"/>
    <cellStyle name="Total 3 6 2 3 18 2" xfId="10635"/>
    <cellStyle name="Total 3 6 2 3 18 2 2" xfId="34462"/>
    <cellStyle name="Total 3 6 2 3 18 2 3" xfId="45501"/>
    <cellStyle name="Total 3 6 2 3 18 2 4" xfId="22548"/>
    <cellStyle name="Total 3 6 2 3 18 3" xfId="28791"/>
    <cellStyle name="Total 3 6 2 3 18 4" xfId="39773"/>
    <cellStyle name="Total 3 6 2 3 18 5" xfId="16820"/>
    <cellStyle name="Total 3 6 2 3 19" xfId="5141"/>
    <cellStyle name="Total 3 6 2 3 19 2" xfId="10840"/>
    <cellStyle name="Total 3 6 2 3 19 2 2" xfId="34667"/>
    <cellStyle name="Total 3 6 2 3 19 2 3" xfId="45706"/>
    <cellStyle name="Total 3 6 2 3 19 2 4" xfId="22753"/>
    <cellStyle name="Total 3 6 2 3 19 3" xfId="29021"/>
    <cellStyle name="Total 3 6 2 3 19 4" xfId="40008"/>
    <cellStyle name="Total 3 6 2 3 19 5" xfId="17055"/>
    <cellStyle name="Total 3 6 2 3 2" xfId="1234"/>
    <cellStyle name="Total 3 6 2 3 2 2" xfId="7467"/>
    <cellStyle name="Total 3 6 2 3 2 2 2" xfId="31294"/>
    <cellStyle name="Total 3 6 2 3 2 2 3" xfId="42333"/>
    <cellStyle name="Total 3 6 2 3 2 2 4" xfId="19380"/>
    <cellStyle name="Total 3 6 2 3 2 3" xfId="25210"/>
    <cellStyle name="Total 3 6 2 3 2 4" xfId="24191"/>
    <cellStyle name="Total 3 6 2 3 2 5" xfId="13148"/>
    <cellStyle name="Total 3 6 2 3 20" xfId="5362"/>
    <cellStyle name="Total 3 6 2 3 20 2" xfId="11027"/>
    <cellStyle name="Total 3 6 2 3 20 2 2" xfId="34854"/>
    <cellStyle name="Total 3 6 2 3 20 2 3" xfId="45893"/>
    <cellStyle name="Total 3 6 2 3 20 2 4" xfId="22940"/>
    <cellStyle name="Total 3 6 2 3 20 3" xfId="29234"/>
    <cellStyle name="Total 3 6 2 3 20 4" xfId="40229"/>
    <cellStyle name="Total 3 6 2 3 20 5" xfId="17276"/>
    <cellStyle name="Total 3 6 2 3 21" xfId="5595"/>
    <cellStyle name="Total 3 6 2 3 21 2" xfId="11230"/>
    <cellStyle name="Total 3 6 2 3 21 2 2" xfId="35057"/>
    <cellStyle name="Total 3 6 2 3 21 2 3" xfId="46096"/>
    <cellStyle name="Total 3 6 2 3 21 2 4" xfId="23143"/>
    <cellStyle name="Total 3 6 2 3 21 3" xfId="29461"/>
    <cellStyle name="Total 3 6 2 3 21 4" xfId="40462"/>
    <cellStyle name="Total 3 6 2 3 21 5" xfId="17509"/>
    <cellStyle name="Total 3 6 2 3 22" xfId="5828"/>
    <cellStyle name="Total 3 6 2 3 22 2" xfId="11431"/>
    <cellStyle name="Total 3 6 2 3 22 2 2" xfId="35258"/>
    <cellStyle name="Total 3 6 2 3 22 2 3" xfId="46297"/>
    <cellStyle name="Total 3 6 2 3 22 2 4" xfId="23344"/>
    <cellStyle name="Total 3 6 2 3 22 3" xfId="29687"/>
    <cellStyle name="Total 3 6 2 3 22 4" xfId="40695"/>
    <cellStyle name="Total 3 6 2 3 22 5" xfId="17742"/>
    <cellStyle name="Total 3 6 2 3 23" xfId="6045"/>
    <cellStyle name="Total 3 6 2 3 23 2" xfId="11615"/>
    <cellStyle name="Total 3 6 2 3 23 2 2" xfId="35442"/>
    <cellStyle name="Total 3 6 2 3 23 2 3" xfId="46481"/>
    <cellStyle name="Total 3 6 2 3 23 2 4" xfId="23528"/>
    <cellStyle name="Total 3 6 2 3 23 3" xfId="29897"/>
    <cellStyle name="Total 3 6 2 3 23 4" xfId="40912"/>
    <cellStyle name="Total 3 6 2 3 23 5" xfId="17959"/>
    <cellStyle name="Total 3 6 2 3 24" xfId="6253"/>
    <cellStyle name="Total 3 6 2 3 24 2" xfId="11796"/>
    <cellStyle name="Total 3 6 2 3 24 2 2" xfId="35623"/>
    <cellStyle name="Total 3 6 2 3 24 2 3" xfId="46662"/>
    <cellStyle name="Total 3 6 2 3 24 2 4" xfId="23709"/>
    <cellStyle name="Total 3 6 2 3 24 3" xfId="30098"/>
    <cellStyle name="Total 3 6 2 3 24 4" xfId="41120"/>
    <cellStyle name="Total 3 6 2 3 24 5" xfId="18167"/>
    <cellStyle name="Total 3 6 2 3 25" xfId="6473"/>
    <cellStyle name="Total 3 6 2 3 25 2" xfId="11988"/>
    <cellStyle name="Total 3 6 2 3 25 2 2" xfId="35815"/>
    <cellStyle name="Total 3 6 2 3 25 2 3" xfId="46854"/>
    <cellStyle name="Total 3 6 2 3 25 2 4" xfId="23901"/>
    <cellStyle name="Total 3 6 2 3 25 3" xfId="30311"/>
    <cellStyle name="Total 3 6 2 3 25 4" xfId="41340"/>
    <cellStyle name="Total 3 6 2 3 25 5" xfId="18387"/>
    <cellStyle name="Total 3 6 2 3 26" xfId="6699"/>
    <cellStyle name="Total 3 6 2 3 26 2" xfId="12181"/>
    <cellStyle name="Total 3 6 2 3 26 2 2" xfId="36008"/>
    <cellStyle name="Total 3 6 2 3 26 2 3" xfId="47047"/>
    <cellStyle name="Total 3 6 2 3 26 2 4" xfId="24094"/>
    <cellStyle name="Total 3 6 2 3 26 3" xfId="30528"/>
    <cellStyle name="Total 3 6 2 3 26 4" xfId="41566"/>
    <cellStyle name="Total 3 6 2 3 26 5" xfId="18613"/>
    <cellStyle name="Total 3 6 2 3 27" xfId="809"/>
    <cellStyle name="Total 3 6 2 3 27 2" xfId="7116"/>
    <cellStyle name="Total 3 6 2 3 27 2 2" xfId="30943"/>
    <cellStyle name="Total 3 6 2 3 27 2 3" xfId="41982"/>
    <cellStyle name="Total 3 6 2 3 27 2 4" xfId="19029"/>
    <cellStyle name="Total 3 6 2 3 27 3" xfId="24800"/>
    <cellStyle name="Total 3 6 2 3 27 4" xfId="30306"/>
    <cellStyle name="Total 3 6 2 3 27 5" xfId="12723"/>
    <cellStyle name="Total 3 6 2 3 28" xfId="6899"/>
    <cellStyle name="Total 3 6 2 3 28 2" xfId="30726"/>
    <cellStyle name="Total 3 6 2 3 28 3" xfId="41765"/>
    <cellStyle name="Total 3 6 2 3 28 4" xfId="18812"/>
    <cellStyle name="Total 3 6 2 3 29" xfId="24581"/>
    <cellStyle name="Total 3 6 2 3 3" xfId="1447"/>
    <cellStyle name="Total 3 6 2 3 3 2" xfId="7652"/>
    <cellStyle name="Total 3 6 2 3 3 2 2" xfId="31479"/>
    <cellStyle name="Total 3 6 2 3 3 2 3" xfId="42518"/>
    <cellStyle name="Total 3 6 2 3 3 2 4" xfId="19565"/>
    <cellStyle name="Total 3 6 2 3 3 3" xfId="25416"/>
    <cellStyle name="Total 3 6 2 3 3 4" xfId="36314"/>
    <cellStyle name="Total 3 6 2 3 3 5" xfId="13361"/>
    <cellStyle name="Total 3 6 2 3 30" xfId="27877"/>
    <cellStyle name="Total 3 6 2 3 31" xfId="12504"/>
    <cellStyle name="Total 3 6 2 3 4" xfId="1679"/>
    <cellStyle name="Total 3 6 2 3 4 2" xfId="7850"/>
    <cellStyle name="Total 3 6 2 3 4 2 2" xfId="31677"/>
    <cellStyle name="Total 3 6 2 3 4 2 3" xfId="42716"/>
    <cellStyle name="Total 3 6 2 3 4 2 4" xfId="19763"/>
    <cellStyle name="Total 3 6 2 3 4 3" xfId="25640"/>
    <cellStyle name="Total 3 6 2 3 4 4" xfId="36546"/>
    <cellStyle name="Total 3 6 2 3 4 5" xfId="13593"/>
    <cellStyle name="Total 3 6 2 3 5" xfId="1890"/>
    <cellStyle name="Total 3 6 2 3 5 2" xfId="8034"/>
    <cellStyle name="Total 3 6 2 3 5 2 2" xfId="31861"/>
    <cellStyle name="Total 3 6 2 3 5 2 3" xfId="42900"/>
    <cellStyle name="Total 3 6 2 3 5 2 4" xfId="19947"/>
    <cellStyle name="Total 3 6 2 3 5 3" xfId="25844"/>
    <cellStyle name="Total 3 6 2 3 5 4" xfId="36757"/>
    <cellStyle name="Total 3 6 2 3 5 5" xfId="13804"/>
    <cellStyle name="Total 3 6 2 3 6" xfId="2121"/>
    <cellStyle name="Total 3 6 2 3 6 2" xfId="8235"/>
    <cellStyle name="Total 3 6 2 3 6 2 2" xfId="32062"/>
    <cellStyle name="Total 3 6 2 3 6 2 3" xfId="43101"/>
    <cellStyle name="Total 3 6 2 3 6 2 4" xfId="20148"/>
    <cellStyle name="Total 3 6 2 3 6 3" xfId="26069"/>
    <cellStyle name="Total 3 6 2 3 6 4" xfId="36988"/>
    <cellStyle name="Total 3 6 2 3 6 5" xfId="14035"/>
    <cellStyle name="Total 3 6 2 3 7" xfId="2346"/>
    <cellStyle name="Total 3 6 2 3 7 2" xfId="8426"/>
    <cellStyle name="Total 3 6 2 3 7 2 2" xfId="32253"/>
    <cellStyle name="Total 3 6 2 3 7 2 3" xfId="43292"/>
    <cellStyle name="Total 3 6 2 3 7 2 4" xfId="20339"/>
    <cellStyle name="Total 3 6 2 3 7 3" xfId="26286"/>
    <cellStyle name="Total 3 6 2 3 7 4" xfId="37213"/>
    <cellStyle name="Total 3 6 2 3 7 5" xfId="14260"/>
    <cellStyle name="Total 3 6 2 3 8" xfId="2560"/>
    <cellStyle name="Total 3 6 2 3 8 2" xfId="8612"/>
    <cellStyle name="Total 3 6 2 3 8 2 2" xfId="32439"/>
    <cellStyle name="Total 3 6 2 3 8 2 3" xfId="43478"/>
    <cellStyle name="Total 3 6 2 3 8 2 4" xfId="20525"/>
    <cellStyle name="Total 3 6 2 3 8 3" xfId="26495"/>
    <cellStyle name="Total 3 6 2 3 8 4" xfId="37427"/>
    <cellStyle name="Total 3 6 2 3 8 5" xfId="14474"/>
    <cellStyle name="Total 3 6 2 3 9" xfId="2778"/>
    <cellStyle name="Total 3 6 2 3 9 2" xfId="8796"/>
    <cellStyle name="Total 3 6 2 3 9 2 2" xfId="32623"/>
    <cellStyle name="Total 3 6 2 3 9 2 3" xfId="43662"/>
    <cellStyle name="Total 3 6 2 3 9 2 4" xfId="20709"/>
    <cellStyle name="Total 3 6 2 3 9 3" xfId="26707"/>
    <cellStyle name="Total 3 6 2 3 9 4" xfId="37645"/>
    <cellStyle name="Total 3 6 2 3 9 5" xfId="14692"/>
    <cellStyle name="Total 3 6 2 30" xfId="6743"/>
    <cellStyle name="Total 3 6 2 30 2" xfId="12217"/>
    <cellStyle name="Total 3 6 2 30 2 2" xfId="36044"/>
    <cellStyle name="Total 3 6 2 30 2 3" xfId="47083"/>
    <cellStyle name="Total 3 6 2 30 2 4" xfId="24130"/>
    <cellStyle name="Total 3 6 2 30 3" xfId="30571"/>
    <cellStyle name="Total 3 6 2 30 4" xfId="41610"/>
    <cellStyle name="Total 3 6 2 30 5" xfId="18657"/>
    <cellStyle name="Total 3 6 2 31" xfId="6788"/>
    <cellStyle name="Total 3 6 2 31 2" xfId="12257"/>
    <cellStyle name="Total 3 6 2 31 2 2" xfId="36084"/>
    <cellStyle name="Total 3 6 2 31 2 3" xfId="47123"/>
    <cellStyle name="Total 3 6 2 31 2 4" xfId="24170"/>
    <cellStyle name="Total 3 6 2 31 3" xfId="30615"/>
    <cellStyle name="Total 3 6 2 31 4" xfId="41655"/>
    <cellStyle name="Total 3 6 2 31 5" xfId="18702"/>
    <cellStyle name="Total 3 6 2 32" xfId="665"/>
    <cellStyle name="Total 3 6 2 32 2" xfId="6972"/>
    <cellStyle name="Total 3 6 2 32 2 2" xfId="30799"/>
    <cellStyle name="Total 3 6 2 32 2 3" xfId="41838"/>
    <cellStyle name="Total 3 6 2 32 2 4" xfId="18885"/>
    <cellStyle name="Total 3 6 2 32 3" xfId="24656"/>
    <cellStyle name="Total 3 6 2 32 4" xfId="26928"/>
    <cellStyle name="Total 3 6 2 32 5" xfId="12579"/>
    <cellStyle name="Total 3 6 2 33" xfId="24420"/>
    <cellStyle name="Total 3 6 2 34" xfId="29386"/>
    <cellStyle name="Total 3 6 2 35" xfId="12338"/>
    <cellStyle name="Total 3 6 2 4" xfId="463"/>
    <cellStyle name="Total 3 6 2 4 10" xfId="2857"/>
    <cellStyle name="Total 3 6 2 4 10 2" xfId="8869"/>
    <cellStyle name="Total 3 6 2 4 10 2 2" xfId="32696"/>
    <cellStyle name="Total 3 6 2 4 10 2 3" xfId="43735"/>
    <cellStyle name="Total 3 6 2 4 10 2 4" xfId="20782"/>
    <cellStyle name="Total 3 6 2 4 10 3" xfId="26786"/>
    <cellStyle name="Total 3 6 2 4 10 4" xfId="37724"/>
    <cellStyle name="Total 3 6 2 4 10 5" xfId="14771"/>
    <cellStyle name="Total 3 6 2 4 11" xfId="3125"/>
    <cellStyle name="Total 3 6 2 4 11 2" xfId="9098"/>
    <cellStyle name="Total 3 6 2 4 11 2 2" xfId="32925"/>
    <cellStyle name="Total 3 6 2 4 11 2 3" xfId="43964"/>
    <cellStyle name="Total 3 6 2 4 11 2 4" xfId="21011"/>
    <cellStyle name="Total 3 6 2 4 11 3" xfId="27049"/>
    <cellStyle name="Total 3 6 2 4 11 4" xfId="37992"/>
    <cellStyle name="Total 3 6 2 4 11 5" xfId="15039"/>
    <cellStyle name="Total 3 6 2 4 12" xfId="3369"/>
    <cellStyle name="Total 3 6 2 4 12 2" xfId="9310"/>
    <cellStyle name="Total 3 6 2 4 12 2 2" xfId="33137"/>
    <cellStyle name="Total 3 6 2 4 12 2 3" xfId="44176"/>
    <cellStyle name="Total 3 6 2 4 12 2 4" xfId="21223"/>
    <cellStyle name="Total 3 6 2 4 12 3" xfId="27290"/>
    <cellStyle name="Total 3 6 2 4 12 4" xfId="38236"/>
    <cellStyle name="Total 3 6 2 4 12 5" xfId="15283"/>
    <cellStyle name="Total 3 6 2 4 13" xfId="3614"/>
    <cellStyle name="Total 3 6 2 4 13 2" xfId="9523"/>
    <cellStyle name="Total 3 6 2 4 13 2 2" xfId="33350"/>
    <cellStyle name="Total 3 6 2 4 13 2 3" xfId="44389"/>
    <cellStyle name="Total 3 6 2 4 13 2 4" xfId="21436"/>
    <cellStyle name="Total 3 6 2 4 13 3" xfId="27530"/>
    <cellStyle name="Total 3 6 2 4 13 4" xfId="38481"/>
    <cellStyle name="Total 3 6 2 4 13 5" xfId="15528"/>
    <cellStyle name="Total 3 6 2 4 14" xfId="3862"/>
    <cellStyle name="Total 3 6 2 4 14 2" xfId="9737"/>
    <cellStyle name="Total 3 6 2 4 14 2 2" xfId="33564"/>
    <cellStyle name="Total 3 6 2 4 14 2 3" xfId="44603"/>
    <cellStyle name="Total 3 6 2 4 14 2 4" xfId="21650"/>
    <cellStyle name="Total 3 6 2 4 14 3" xfId="27774"/>
    <cellStyle name="Total 3 6 2 4 14 4" xfId="38729"/>
    <cellStyle name="Total 3 6 2 4 14 5" xfId="15776"/>
    <cellStyle name="Total 3 6 2 4 15" xfId="4106"/>
    <cellStyle name="Total 3 6 2 4 15 2" xfId="9948"/>
    <cellStyle name="Total 3 6 2 4 15 2 2" xfId="33775"/>
    <cellStyle name="Total 3 6 2 4 15 2 3" xfId="44814"/>
    <cellStyle name="Total 3 6 2 4 15 2 4" xfId="21861"/>
    <cellStyle name="Total 3 6 2 4 15 3" xfId="28013"/>
    <cellStyle name="Total 3 6 2 4 15 4" xfId="38973"/>
    <cellStyle name="Total 3 6 2 4 15 5" xfId="16020"/>
    <cellStyle name="Total 3 6 2 4 16" xfId="4348"/>
    <cellStyle name="Total 3 6 2 4 16 2" xfId="10158"/>
    <cellStyle name="Total 3 6 2 4 16 2 2" xfId="33985"/>
    <cellStyle name="Total 3 6 2 4 16 2 3" xfId="45024"/>
    <cellStyle name="Total 3 6 2 4 16 2 4" xfId="22071"/>
    <cellStyle name="Total 3 6 2 4 16 3" xfId="28250"/>
    <cellStyle name="Total 3 6 2 4 16 4" xfId="39215"/>
    <cellStyle name="Total 3 6 2 4 16 5" xfId="16262"/>
    <cellStyle name="Total 3 6 2 4 17" xfId="4569"/>
    <cellStyle name="Total 3 6 2 4 17 2" xfId="10345"/>
    <cellStyle name="Total 3 6 2 4 17 2 2" xfId="34172"/>
    <cellStyle name="Total 3 6 2 4 17 2 3" xfId="45211"/>
    <cellStyle name="Total 3 6 2 4 17 2 4" xfId="22258"/>
    <cellStyle name="Total 3 6 2 4 17 3" xfId="28465"/>
    <cellStyle name="Total 3 6 2 4 17 4" xfId="39436"/>
    <cellStyle name="Total 3 6 2 4 17 5" xfId="16483"/>
    <cellStyle name="Total 3 6 2 4 18" xfId="4779"/>
    <cellStyle name="Total 3 6 2 4 18 2" xfId="10528"/>
    <cellStyle name="Total 3 6 2 4 18 2 2" xfId="34355"/>
    <cellStyle name="Total 3 6 2 4 18 2 3" xfId="45394"/>
    <cellStyle name="Total 3 6 2 4 18 2 4" xfId="22441"/>
    <cellStyle name="Total 3 6 2 4 18 3" xfId="28669"/>
    <cellStyle name="Total 3 6 2 4 18 4" xfId="39646"/>
    <cellStyle name="Total 3 6 2 4 18 5" xfId="16693"/>
    <cellStyle name="Total 3 6 2 4 19" xfId="5014"/>
    <cellStyle name="Total 3 6 2 4 19 2" xfId="10733"/>
    <cellStyle name="Total 3 6 2 4 19 2 2" xfId="34560"/>
    <cellStyle name="Total 3 6 2 4 19 2 3" xfId="45599"/>
    <cellStyle name="Total 3 6 2 4 19 2 4" xfId="22646"/>
    <cellStyle name="Total 3 6 2 4 19 3" xfId="28898"/>
    <cellStyle name="Total 3 6 2 4 19 4" xfId="39881"/>
    <cellStyle name="Total 3 6 2 4 19 5" xfId="16928"/>
    <cellStyle name="Total 3 6 2 4 2" xfId="1107"/>
    <cellStyle name="Total 3 6 2 4 2 2" xfId="7360"/>
    <cellStyle name="Total 3 6 2 4 2 2 2" xfId="31187"/>
    <cellStyle name="Total 3 6 2 4 2 2 3" xfId="42226"/>
    <cellStyle name="Total 3 6 2 4 2 2 4" xfId="19273"/>
    <cellStyle name="Total 3 6 2 4 2 3" xfId="25088"/>
    <cellStyle name="Total 3 6 2 4 2 4" xfId="24265"/>
    <cellStyle name="Total 3 6 2 4 2 5" xfId="13021"/>
    <cellStyle name="Total 3 6 2 4 20" xfId="5235"/>
    <cellStyle name="Total 3 6 2 4 20 2" xfId="10920"/>
    <cellStyle name="Total 3 6 2 4 20 2 2" xfId="34747"/>
    <cellStyle name="Total 3 6 2 4 20 2 3" xfId="45786"/>
    <cellStyle name="Total 3 6 2 4 20 2 4" xfId="22833"/>
    <cellStyle name="Total 3 6 2 4 20 3" xfId="29112"/>
    <cellStyle name="Total 3 6 2 4 20 4" xfId="40102"/>
    <cellStyle name="Total 3 6 2 4 20 5" xfId="17149"/>
    <cellStyle name="Total 3 6 2 4 21" xfId="5468"/>
    <cellStyle name="Total 3 6 2 4 21 2" xfId="11123"/>
    <cellStyle name="Total 3 6 2 4 21 2 2" xfId="34950"/>
    <cellStyle name="Total 3 6 2 4 21 2 3" xfId="45989"/>
    <cellStyle name="Total 3 6 2 4 21 2 4" xfId="23036"/>
    <cellStyle name="Total 3 6 2 4 21 3" xfId="29339"/>
    <cellStyle name="Total 3 6 2 4 21 4" xfId="40335"/>
    <cellStyle name="Total 3 6 2 4 21 5" xfId="17382"/>
    <cellStyle name="Total 3 6 2 4 22" xfId="5701"/>
    <cellStyle name="Total 3 6 2 4 22 2" xfId="11324"/>
    <cellStyle name="Total 3 6 2 4 22 2 2" xfId="35151"/>
    <cellStyle name="Total 3 6 2 4 22 2 3" xfId="46190"/>
    <cellStyle name="Total 3 6 2 4 22 2 4" xfId="23237"/>
    <cellStyle name="Total 3 6 2 4 22 3" xfId="29565"/>
    <cellStyle name="Total 3 6 2 4 22 4" xfId="40568"/>
    <cellStyle name="Total 3 6 2 4 22 5" xfId="17615"/>
    <cellStyle name="Total 3 6 2 4 23" xfId="5918"/>
    <cellStyle name="Total 3 6 2 4 23 2" xfId="11508"/>
    <cellStyle name="Total 3 6 2 4 23 2 2" xfId="35335"/>
    <cellStyle name="Total 3 6 2 4 23 2 3" xfId="46374"/>
    <cellStyle name="Total 3 6 2 4 23 2 4" xfId="23421"/>
    <cellStyle name="Total 3 6 2 4 23 3" xfId="29776"/>
    <cellStyle name="Total 3 6 2 4 23 4" xfId="40785"/>
    <cellStyle name="Total 3 6 2 4 23 5" xfId="17832"/>
    <cellStyle name="Total 3 6 2 4 24" xfId="6126"/>
    <cellStyle name="Total 3 6 2 4 24 2" xfId="11689"/>
    <cellStyle name="Total 3 6 2 4 24 2 2" xfId="35516"/>
    <cellStyle name="Total 3 6 2 4 24 2 3" xfId="46555"/>
    <cellStyle name="Total 3 6 2 4 24 2 4" xfId="23602"/>
    <cellStyle name="Total 3 6 2 4 24 3" xfId="29977"/>
    <cellStyle name="Total 3 6 2 4 24 4" xfId="40993"/>
    <cellStyle name="Total 3 6 2 4 24 5" xfId="18040"/>
    <cellStyle name="Total 3 6 2 4 25" xfId="6346"/>
    <cellStyle name="Total 3 6 2 4 25 2" xfId="11881"/>
    <cellStyle name="Total 3 6 2 4 25 2 2" xfId="35708"/>
    <cellStyle name="Total 3 6 2 4 25 2 3" xfId="46747"/>
    <cellStyle name="Total 3 6 2 4 25 2 4" xfId="23794"/>
    <cellStyle name="Total 3 6 2 4 25 3" xfId="30190"/>
    <cellStyle name="Total 3 6 2 4 25 4" xfId="41213"/>
    <cellStyle name="Total 3 6 2 4 25 5" xfId="18260"/>
    <cellStyle name="Total 3 6 2 4 26" xfId="6577"/>
    <cellStyle name="Total 3 6 2 4 26 2" xfId="12079"/>
    <cellStyle name="Total 3 6 2 4 26 2 2" xfId="35906"/>
    <cellStyle name="Total 3 6 2 4 26 2 3" xfId="46945"/>
    <cellStyle name="Total 3 6 2 4 26 2 4" xfId="23992"/>
    <cellStyle name="Total 3 6 2 4 26 3" xfId="30412"/>
    <cellStyle name="Total 3 6 2 4 26 4" xfId="41444"/>
    <cellStyle name="Total 3 6 2 4 26 5" xfId="18491"/>
    <cellStyle name="Total 3 6 2 4 27" xfId="702"/>
    <cellStyle name="Total 3 6 2 4 27 2" xfId="7009"/>
    <cellStyle name="Total 3 6 2 4 27 2 2" xfId="30836"/>
    <cellStyle name="Total 3 6 2 4 27 2 3" xfId="41875"/>
    <cellStyle name="Total 3 6 2 4 27 2 4" xfId="18922"/>
    <cellStyle name="Total 3 6 2 4 27 3" xfId="24693"/>
    <cellStyle name="Total 3 6 2 4 27 4" xfId="24557"/>
    <cellStyle name="Total 3 6 2 4 27 5" xfId="12616"/>
    <cellStyle name="Total 3 6 2 4 28" xfId="24459"/>
    <cellStyle name="Total 3 6 2 4 29" xfId="28956"/>
    <cellStyle name="Total 3 6 2 4 3" xfId="1320"/>
    <cellStyle name="Total 3 6 2 4 3 2" xfId="7545"/>
    <cellStyle name="Total 3 6 2 4 3 2 2" xfId="31372"/>
    <cellStyle name="Total 3 6 2 4 3 2 3" xfId="42411"/>
    <cellStyle name="Total 3 6 2 4 3 2 4" xfId="19458"/>
    <cellStyle name="Total 3 6 2 4 3 3" xfId="25295"/>
    <cellStyle name="Total 3 6 2 4 3 4" xfId="36187"/>
    <cellStyle name="Total 3 6 2 4 3 5" xfId="13234"/>
    <cellStyle name="Total 3 6 2 4 30" xfId="12377"/>
    <cellStyle name="Total 3 6 2 4 4" xfId="1552"/>
    <cellStyle name="Total 3 6 2 4 4 2" xfId="7743"/>
    <cellStyle name="Total 3 6 2 4 4 2 2" xfId="31570"/>
    <cellStyle name="Total 3 6 2 4 4 2 3" xfId="42609"/>
    <cellStyle name="Total 3 6 2 4 4 2 4" xfId="19656"/>
    <cellStyle name="Total 3 6 2 4 4 3" xfId="25519"/>
    <cellStyle name="Total 3 6 2 4 4 4" xfId="36419"/>
    <cellStyle name="Total 3 6 2 4 4 5" xfId="13466"/>
    <cellStyle name="Total 3 6 2 4 5" xfId="1763"/>
    <cellStyle name="Total 3 6 2 4 5 2" xfId="7927"/>
    <cellStyle name="Total 3 6 2 4 5 2 2" xfId="31754"/>
    <cellStyle name="Total 3 6 2 4 5 2 3" xfId="42793"/>
    <cellStyle name="Total 3 6 2 4 5 2 4" xfId="19840"/>
    <cellStyle name="Total 3 6 2 4 5 3" xfId="25723"/>
    <cellStyle name="Total 3 6 2 4 5 4" xfId="36630"/>
    <cellStyle name="Total 3 6 2 4 5 5" xfId="13677"/>
    <cellStyle name="Total 3 6 2 4 6" xfId="1994"/>
    <cellStyle name="Total 3 6 2 4 6 2" xfId="8128"/>
    <cellStyle name="Total 3 6 2 4 6 2 2" xfId="31955"/>
    <cellStyle name="Total 3 6 2 4 6 2 3" xfId="42994"/>
    <cellStyle name="Total 3 6 2 4 6 2 4" xfId="20041"/>
    <cellStyle name="Total 3 6 2 4 6 3" xfId="25947"/>
    <cellStyle name="Total 3 6 2 4 6 4" xfId="36861"/>
    <cellStyle name="Total 3 6 2 4 6 5" xfId="13908"/>
    <cellStyle name="Total 3 6 2 4 7" xfId="2219"/>
    <cellStyle name="Total 3 6 2 4 7 2" xfId="8319"/>
    <cellStyle name="Total 3 6 2 4 7 2 2" xfId="32146"/>
    <cellStyle name="Total 3 6 2 4 7 2 3" xfId="43185"/>
    <cellStyle name="Total 3 6 2 4 7 2 4" xfId="20232"/>
    <cellStyle name="Total 3 6 2 4 7 3" xfId="26165"/>
    <cellStyle name="Total 3 6 2 4 7 4" xfId="37086"/>
    <cellStyle name="Total 3 6 2 4 7 5" xfId="14133"/>
    <cellStyle name="Total 3 6 2 4 8" xfId="2433"/>
    <cellStyle name="Total 3 6 2 4 8 2" xfId="8505"/>
    <cellStyle name="Total 3 6 2 4 8 2 2" xfId="32332"/>
    <cellStyle name="Total 3 6 2 4 8 2 3" xfId="43371"/>
    <cellStyle name="Total 3 6 2 4 8 2 4" xfId="20418"/>
    <cellStyle name="Total 3 6 2 4 8 3" xfId="26373"/>
    <cellStyle name="Total 3 6 2 4 8 4" xfId="37300"/>
    <cellStyle name="Total 3 6 2 4 8 5" xfId="14347"/>
    <cellStyle name="Total 3 6 2 4 9" xfId="2654"/>
    <cellStyle name="Total 3 6 2 4 9 2" xfId="8692"/>
    <cellStyle name="Total 3 6 2 4 9 2 2" xfId="32519"/>
    <cellStyle name="Total 3 6 2 4 9 2 3" xfId="43558"/>
    <cellStyle name="Total 3 6 2 4 9 2 4" xfId="20605"/>
    <cellStyle name="Total 3 6 2 4 9 3" xfId="26588"/>
    <cellStyle name="Total 3 6 2 4 9 4" xfId="37521"/>
    <cellStyle name="Total 3 6 2 4 9 5" xfId="14568"/>
    <cellStyle name="Total 3 6 2 5" xfId="1068"/>
    <cellStyle name="Total 3 6 2 5 2" xfId="7323"/>
    <cellStyle name="Total 3 6 2 5 2 2" xfId="31150"/>
    <cellStyle name="Total 3 6 2 5 2 3" xfId="42189"/>
    <cellStyle name="Total 3 6 2 5 2 4" xfId="19236"/>
    <cellStyle name="Total 3 6 2 5 3" xfId="25049"/>
    <cellStyle name="Total 3 6 2 5 4" xfId="24240"/>
    <cellStyle name="Total 3 6 2 5 5" xfId="12982"/>
    <cellStyle name="Total 3 6 2 6" xfId="1281"/>
    <cellStyle name="Total 3 6 2 6 2" xfId="7508"/>
    <cellStyle name="Total 3 6 2 6 2 2" xfId="31335"/>
    <cellStyle name="Total 3 6 2 6 2 3" xfId="42374"/>
    <cellStyle name="Total 3 6 2 6 2 4" xfId="19421"/>
    <cellStyle name="Total 3 6 2 6 3" xfId="25256"/>
    <cellStyle name="Total 3 6 2 6 4" xfId="36148"/>
    <cellStyle name="Total 3 6 2 6 5" xfId="13195"/>
    <cellStyle name="Total 3 6 2 7" xfId="1513"/>
    <cellStyle name="Total 3 6 2 7 2" xfId="7706"/>
    <cellStyle name="Total 3 6 2 7 2 2" xfId="31533"/>
    <cellStyle name="Total 3 6 2 7 2 3" xfId="42572"/>
    <cellStyle name="Total 3 6 2 7 2 4" xfId="19619"/>
    <cellStyle name="Total 3 6 2 7 3" xfId="25480"/>
    <cellStyle name="Total 3 6 2 7 4" xfId="36380"/>
    <cellStyle name="Total 3 6 2 7 5" xfId="13427"/>
    <cellStyle name="Total 3 6 2 8" xfId="1724"/>
    <cellStyle name="Total 3 6 2 8 2" xfId="7890"/>
    <cellStyle name="Total 3 6 2 8 2 2" xfId="31717"/>
    <cellStyle name="Total 3 6 2 8 2 3" xfId="42756"/>
    <cellStyle name="Total 3 6 2 8 2 4" xfId="19803"/>
    <cellStyle name="Total 3 6 2 8 3" xfId="25684"/>
    <cellStyle name="Total 3 6 2 8 4" xfId="36591"/>
    <cellStyle name="Total 3 6 2 8 5" xfId="13638"/>
    <cellStyle name="Total 3 6 2 9" xfId="1955"/>
    <cellStyle name="Total 3 6 2 9 2" xfId="8091"/>
    <cellStyle name="Total 3 6 2 9 2 2" xfId="31918"/>
    <cellStyle name="Total 3 6 2 9 2 3" xfId="42957"/>
    <cellStyle name="Total 3 6 2 9 2 4" xfId="20004"/>
    <cellStyle name="Total 3 6 2 9 3" xfId="25908"/>
    <cellStyle name="Total 3 6 2 9 4" xfId="36822"/>
    <cellStyle name="Total 3 6 2 9 5" xfId="13869"/>
    <cellStyle name="Total 3 6 20" xfId="6505"/>
    <cellStyle name="Total 3 6 20 2" xfId="12015"/>
    <cellStyle name="Total 3 6 20 2 2" xfId="35842"/>
    <cellStyle name="Total 3 6 20 2 3" xfId="46881"/>
    <cellStyle name="Total 3 6 20 2 4" xfId="23928"/>
    <cellStyle name="Total 3 6 20 3" xfId="30342"/>
    <cellStyle name="Total 3 6 20 4" xfId="41372"/>
    <cellStyle name="Total 3 6 20 5" xfId="18419"/>
    <cellStyle name="Total 3 6 21" xfId="1477"/>
    <cellStyle name="Total 3 6 21 2" xfId="7677"/>
    <cellStyle name="Total 3 6 21 2 2" xfId="31504"/>
    <cellStyle name="Total 3 6 21 2 3" xfId="42543"/>
    <cellStyle name="Total 3 6 21 2 4" xfId="19590"/>
    <cellStyle name="Total 3 6 21 3" xfId="25445"/>
    <cellStyle name="Total 3 6 21 4" xfId="36344"/>
    <cellStyle name="Total 3 6 21 5" xfId="13391"/>
    <cellStyle name="Total 3 6 22" xfId="629"/>
    <cellStyle name="Total 3 6 22 2" xfId="6936"/>
    <cellStyle name="Total 3 6 22 2 2" xfId="30763"/>
    <cellStyle name="Total 3 6 22 2 3" xfId="41802"/>
    <cellStyle name="Total 3 6 22 2 4" xfId="18849"/>
    <cellStyle name="Total 3 6 22 3" xfId="24620"/>
    <cellStyle name="Total 3 6 22 4" xfId="29279"/>
    <cellStyle name="Total 3 6 22 5" xfId="12543"/>
    <cellStyle name="Total 3 6 23" xfId="24378"/>
    <cellStyle name="Total 3 6 24" xfId="26852"/>
    <cellStyle name="Total 3 6 25" xfId="12297"/>
    <cellStyle name="Total 3 6 3" xfId="513"/>
    <cellStyle name="Total 3 6 3 10" xfId="2907"/>
    <cellStyle name="Total 3 6 3 10 2" xfId="8914"/>
    <cellStyle name="Total 3 6 3 10 2 2" xfId="32741"/>
    <cellStyle name="Total 3 6 3 10 2 3" xfId="43780"/>
    <cellStyle name="Total 3 6 3 10 2 4" xfId="20827"/>
    <cellStyle name="Total 3 6 3 10 3" xfId="26834"/>
    <cellStyle name="Total 3 6 3 10 4" xfId="37774"/>
    <cellStyle name="Total 3 6 3 10 5" xfId="14821"/>
    <cellStyle name="Total 3 6 3 11" xfId="3175"/>
    <cellStyle name="Total 3 6 3 11 2" xfId="9143"/>
    <cellStyle name="Total 3 6 3 11 2 2" xfId="32970"/>
    <cellStyle name="Total 3 6 3 11 2 3" xfId="44009"/>
    <cellStyle name="Total 3 6 3 11 2 4" xfId="21056"/>
    <cellStyle name="Total 3 6 3 11 3" xfId="27098"/>
    <cellStyle name="Total 3 6 3 11 4" xfId="38042"/>
    <cellStyle name="Total 3 6 3 11 5" xfId="15089"/>
    <cellStyle name="Total 3 6 3 12" xfId="3419"/>
    <cellStyle name="Total 3 6 3 12 2" xfId="9355"/>
    <cellStyle name="Total 3 6 3 12 2 2" xfId="33182"/>
    <cellStyle name="Total 3 6 3 12 2 3" xfId="44221"/>
    <cellStyle name="Total 3 6 3 12 2 4" xfId="21268"/>
    <cellStyle name="Total 3 6 3 12 3" xfId="27338"/>
    <cellStyle name="Total 3 6 3 12 4" xfId="38286"/>
    <cellStyle name="Total 3 6 3 12 5" xfId="15333"/>
    <cellStyle name="Total 3 6 3 13" xfId="3664"/>
    <cellStyle name="Total 3 6 3 13 2" xfId="9568"/>
    <cellStyle name="Total 3 6 3 13 2 2" xfId="33395"/>
    <cellStyle name="Total 3 6 3 13 2 3" xfId="44434"/>
    <cellStyle name="Total 3 6 3 13 2 4" xfId="21481"/>
    <cellStyle name="Total 3 6 3 13 3" xfId="27578"/>
    <cellStyle name="Total 3 6 3 13 4" xfId="38531"/>
    <cellStyle name="Total 3 6 3 13 5" xfId="15578"/>
    <cellStyle name="Total 3 6 3 14" xfId="3912"/>
    <cellStyle name="Total 3 6 3 14 2" xfId="9782"/>
    <cellStyle name="Total 3 6 3 14 2 2" xfId="33609"/>
    <cellStyle name="Total 3 6 3 14 2 3" xfId="44648"/>
    <cellStyle name="Total 3 6 3 14 2 4" xfId="21695"/>
    <cellStyle name="Total 3 6 3 14 3" xfId="27822"/>
    <cellStyle name="Total 3 6 3 14 4" xfId="38779"/>
    <cellStyle name="Total 3 6 3 14 5" xfId="15826"/>
    <cellStyle name="Total 3 6 3 15" xfId="4156"/>
    <cellStyle name="Total 3 6 3 15 2" xfId="9993"/>
    <cellStyle name="Total 3 6 3 15 2 2" xfId="33820"/>
    <cellStyle name="Total 3 6 3 15 2 3" xfId="44859"/>
    <cellStyle name="Total 3 6 3 15 2 4" xfId="21906"/>
    <cellStyle name="Total 3 6 3 15 3" xfId="28061"/>
    <cellStyle name="Total 3 6 3 15 4" xfId="39023"/>
    <cellStyle name="Total 3 6 3 15 5" xfId="16070"/>
    <cellStyle name="Total 3 6 3 16" xfId="4398"/>
    <cellStyle name="Total 3 6 3 16 2" xfId="10203"/>
    <cellStyle name="Total 3 6 3 16 2 2" xfId="34030"/>
    <cellStyle name="Total 3 6 3 16 2 3" xfId="45069"/>
    <cellStyle name="Total 3 6 3 16 2 4" xfId="22116"/>
    <cellStyle name="Total 3 6 3 16 3" xfId="28298"/>
    <cellStyle name="Total 3 6 3 16 4" xfId="39265"/>
    <cellStyle name="Total 3 6 3 16 5" xfId="16312"/>
    <cellStyle name="Total 3 6 3 17" xfId="4619"/>
    <cellStyle name="Total 3 6 3 17 2" xfId="10390"/>
    <cellStyle name="Total 3 6 3 17 2 2" xfId="34217"/>
    <cellStyle name="Total 3 6 3 17 2 3" xfId="45256"/>
    <cellStyle name="Total 3 6 3 17 2 4" xfId="22303"/>
    <cellStyle name="Total 3 6 3 17 3" xfId="28513"/>
    <cellStyle name="Total 3 6 3 17 4" xfId="39486"/>
    <cellStyle name="Total 3 6 3 17 5" xfId="16533"/>
    <cellStyle name="Total 3 6 3 18" xfId="4829"/>
    <cellStyle name="Total 3 6 3 18 2" xfId="10573"/>
    <cellStyle name="Total 3 6 3 18 2 2" xfId="34400"/>
    <cellStyle name="Total 3 6 3 18 2 3" xfId="45439"/>
    <cellStyle name="Total 3 6 3 18 2 4" xfId="22486"/>
    <cellStyle name="Total 3 6 3 18 3" xfId="28717"/>
    <cellStyle name="Total 3 6 3 18 4" xfId="39696"/>
    <cellStyle name="Total 3 6 3 18 5" xfId="16743"/>
    <cellStyle name="Total 3 6 3 19" xfId="5064"/>
    <cellStyle name="Total 3 6 3 19 2" xfId="10778"/>
    <cellStyle name="Total 3 6 3 19 2 2" xfId="34605"/>
    <cellStyle name="Total 3 6 3 19 2 3" xfId="45644"/>
    <cellStyle name="Total 3 6 3 19 2 4" xfId="22691"/>
    <cellStyle name="Total 3 6 3 19 3" xfId="28946"/>
    <cellStyle name="Total 3 6 3 19 4" xfId="39931"/>
    <cellStyle name="Total 3 6 3 19 5" xfId="16978"/>
    <cellStyle name="Total 3 6 3 2" xfId="1157"/>
    <cellStyle name="Total 3 6 3 2 2" xfId="7405"/>
    <cellStyle name="Total 3 6 3 2 2 2" xfId="31232"/>
    <cellStyle name="Total 3 6 3 2 2 3" xfId="42271"/>
    <cellStyle name="Total 3 6 3 2 2 4" xfId="19318"/>
    <cellStyle name="Total 3 6 3 2 3" xfId="25136"/>
    <cellStyle name="Total 3 6 3 2 4" xfId="24301"/>
    <cellStyle name="Total 3 6 3 2 5" xfId="13071"/>
    <cellStyle name="Total 3 6 3 20" xfId="5285"/>
    <cellStyle name="Total 3 6 3 20 2" xfId="10965"/>
    <cellStyle name="Total 3 6 3 20 2 2" xfId="34792"/>
    <cellStyle name="Total 3 6 3 20 2 3" xfId="45831"/>
    <cellStyle name="Total 3 6 3 20 2 4" xfId="22878"/>
    <cellStyle name="Total 3 6 3 20 3" xfId="29160"/>
    <cellStyle name="Total 3 6 3 20 4" xfId="40152"/>
    <cellStyle name="Total 3 6 3 20 5" xfId="17199"/>
    <cellStyle name="Total 3 6 3 21" xfId="5518"/>
    <cellStyle name="Total 3 6 3 21 2" xfId="11168"/>
    <cellStyle name="Total 3 6 3 21 2 2" xfId="34995"/>
    <cellStyle name="Total 3 6 3 21 2 3" xfId="46034"/>
    <cellStyle name="Total 3 6 3 21 2 4" xfId="23081"/>
    <cellStyle name="Total 3 6 3 21 3" xfId="29387"/>
    <cellStyle name="Total 3 6 3 21 4" xfId="40385"/>
    <cellStyle name="Total 3 6 3 21 5" xfId="17432"/>
    <cellStyle name="Total 3 6 3 22" xfId="5751"/>
    <cellStyle name="Total 3 6 3 22 2" xfId="11369"/>
    <cellStyle name="Total 3 6 3 22 2 2" xfId="35196"/>
    <cellStyle name="Total 3 6 3 22 2 3" xfId="46235"/>
    <cellStyle name="Total 3 6 3 22 2 4" xfId="23282"/>
    <cellStyle name="Total 3 6 3 22 3" xfId="29613"/>
    <cellStyle name="Total 3 6 3 22 4" xfId="40618"/>
    <cellStyle name="Total 3 6 3 22 5" xfId="17665"/>
    <cellStyle name="Total 3 6 3 23" xfId="5968"/>
    <cellStyle name="Total 3 6 3 23 2" xfId="11553"/>
    <cellStyle name="Total 3 6 3 23 2 2" xfId="35380"/>
    <cellStyle name="Total 3 6 3 23 2 3" xfId="46419"/>
    <cellStyle name="Total 3 6 3 23 2 4" xfId="23466"/>
    <cellStyle name="Total 3 6 3 23 3" xfId="29824"/>
    <cellStyle name="Total 3 6 3 23 4" xfId="40835"/>
    <cellStyle name="Total 3 6 3 23 5" xfId="17882"/>
    <cellStyle name="Total 3 6 3 24" xfId="6176"/>
    <cellStyle name="Total 3 6 3 24 2" xfId="11734"/>
    <cellStyle name="Total 3 6 3 24 2 2" xfId="35561"/>
    <cellStyle name="Total 3 6 3 24 2 3" xfId="46600"/>
    <cellStyle name="Total 3 6 3 24 2 4" xfId="23647"/>
    <cellStyle name="Total 3 6 3 24 3" xfId="30025"/>
    <cellStyle name="Total 3 6 3 24 4" xfId="41043"/>
    <cellStyle name="Total 3 6 3 24 5" xfId="18090"/>
    <cellStyle name="Total 3 6 3 25" xfId="6396"/>
    <cellStyle name="Total 3 6 3 25 2" xfId="11926"/>
    <cellStyle name="Total 3 6 3 25 2 2" xfId="35753"/>
    <cellStyle name="Total 3 6 3 25 2 3" xfId="46792"/>
    <cellStyle name="Total 3 6 3 25 2 4" xfId="23839"/>
    <cellStyle name="Total 3 6 3 25 3" xfId="30238"/>
    <cellStyle name="Total 3 6 3 25 4" xfId="41263"/>
    <cellStyle name="Total 3 6 3 25 5" xfId="18310"/>
    <cellStyle name="Total 3 6 3 26" xfId="6622"/>
    <cellStyle name="Total 3 6 3 26 2" xfId="12119"/>
    <cellStyle name="Total 3 6 3 26 2 2" xfId="35946"/>
    <cellStyle name="Total 3 6 3 26 2 3" xfId="46985"/>
    <cellStyle name="Total 3 6 3 26 2 4" xfId="24032"/>
    <cellStyle name="Total 3 6 3 26 3" xfId="30455"/>
    <cellStyle name="Total 3 6 3 26 4" xfId="41489"/>
    <cellStyle name="Total 3 6 3 26 5" xfId="18536"/>
    <cellStyle name="Total 3 6 3 27" xfId="747"/>
    <cellStyle name="Total 3 6 3 27 2" xfId="7054"/>
    <cellStyle name="Total 3 6 3 27 2 2" xfId="30881"/>
    <cellStyle name="Total 3 6 3 27 2 3" xfId="41920"/>
    <cellStyle name="Total 3 6 3 27 2 4" xfId="18967"/>
    <cellStyle name="Total 3 6 3 27 3" xfId="24738"/>
    <cellStyle name="Total 3 6 3 27 4" xfId="28491"/>
    <cellStyle name="Total 3 6 3 27 5" xfId="12661"/>
    <cellStyle name="Total 3 6 3 28" xfId="6837"/>
    <cellStyle name="Total 3 6 3 28 2" xfId="30664"/>
    <cellStyle name="Total 3 6 3 28 3" xfId="41703"/>
    <cellStyle name="Total 3 6 3 28 4" xfId="18750"/>
    <cellStyle name="Total 3 6 3 29" xfId="24507"/>
    <cellStyle name="Total 3 6 3 3" xfId="1370"/>
    <cellStyle name="Total 3 6 3 3 2" xfId="7590"/>
    <cellStyle name="Total 3 6 3 3 2 2" xfId="31417"/>
    <cellStyle name="Total 3 6 3 3 2 3" xfId="42456"/>
    <cellStyle name="Total 3 6 3 3 2 4" xfId="19503"/>
    <cellStyle name="Total 3 6 3 3 3" xfId="25343"/>
    <cellStyle name="Total 3 6 3 3 4" xfId="36237"/>
    <cellStyle name="Total 3 6 3 3 5" xfId="13284"/>
    <cellStyle name="Total 3 6 3 30" xfId="27583"/>
    <cellStyle name="Total 3 6 3 31" xfId="12427"/>
    <cellStyle name="Total 3 6 3 4" xfId="1602"/>
    <cellStyle name="Total 3 6 3 4 2" xfId="7788"/>
    <cellStyle name="Total 3 6 3 4 2 2" xfId="31615"/>
    <cellStyle name="Total 3 6 3 4 2 3" xfId="42654"/>
    <cellStyle name="Total 3 6 3 4 2 4" xfId="19701"/>
    <cellStyle name="Total 3 6 3 4 3" xfId="25567"/>
    <cellStyle name="Total 3 6 3 4 4" xfId="36469"/>
    <cellStyle name="Total 3 6 3 4 5" xfId="13516"/>
    <cellStyle name="Total 3 6 3 5" xfId="1813"/>
    <cellStyle name="Total 3 6 3 5 2" xfId="7972"/>
    <cellStyle name="Total 3 6 3 5 2 2" xfId="31799"/>
    <cellStyle name="Total 3 6 3 5 2 3" xfId="42838"/>
    <cellStyle name="Total 3 6 3 5 2 4" xfId="19885"/>
    <cellStyle name="Total 3 6 3 5 3" xfId="25771"/>
    <cellStyle name="Total 3 6 3 5 4" xfId="36680"/>
    <cellStyle name="Total 3 6 3 5 5" xfId="13727"/>
    <cellStyle name="Total 3 6 3 6" xfId="2044"/>
    <cellStyle name="Total 3 6 3 6 2" xfId="8173"/>
    <cellStyle name="Total 3 6 3 6 2 2" xfId="32000"/>
    <cellStyle name="Total 3 6 3 6 2 3" xfId="43039"/>
    <cellStyle name="Total 3 6 3 6 2 4" xfId="20086"/>
    <cellStyle name="Total 3 6 3 6 3" xfId="25996"/>
    <cellStyle name="Total 3 6 3 6 4" xfId="36911"/>
    <cellStyle name="Total 3 6 3 6 5" xfId="13958"/>
    <cellStyle name="Total 3 6 3 7" xfId="2269"/>
    <cellStyle name="Total 3 6 3 7 2" xfId="8364"/>
    <cellStyle name="Total 3 6 3 7 2 2" xfId="32191"/>
    <cellStyle name="Total 3 6 3 7 2 3" xfId="43230"/>
    <cellStyle name="Total 3 6 3 7 2 4" xfId="20277"/>
    <cellStyle name="Total 3 6 3 7 3" xfId="26213"/>
    <cellStyle name="Total 3 6 3 7 4" xfId="37136"/>
    <cellStyle name="Total 3 6 3 7 5" xfId="14183"/>
    <cellStyle name="Total 3 6 3 8" xfId="2483"/>
    <cellStyle name="Total 3 6 3 8 2" xfId="8550"/>
    <cellStyle name="Total 3 6 3 8 2 2" xfId="32377"/>
    <cellStyle name="Total 3 6 3 8 2 3" xfId="43416"/>
    <cellStyle name="Total 3 6 3 8 2 4" xfId="20463"/>
    <cellStyle name="Total 3 6 3 8 3" xfId="26422"/>
    <cellStyle name="Total 3 6 3 8 4" xfId="37350"/>
    <cellStyle name="Total 3 6 3 8 5" xfId="14397"/>
    <cellStyle name="Total 3 6 3 9" xfId="2701"/>
    <cellStyle name="Total 3 6 3 9 2" xfId="8734"/>
    <cellStyle name="Total 3 6 3 9 2 2" xfId="32561"/>
    <cellStyle name="Total 3 6 3 9 2 3" xfId="43600"/>
    <cellStyle name="Total 3 6 3 9 2 4" xfId="20647"/>
    <cellStyle name="Total 3 6 3 9 3" xfId="26634"/>
    <cellStyle name="Total 3 6 3 9 4" xfId="37568"/>
    <cellStyle name="Total 3 6 3 9 5" xfId="14615"/>
    <cellStyle name="Total 3 6 4" xfId="982"/>
    <cellStyle name="Total 3 6 4 2" xfId="7260"/>
    <cellStyle name="Total 3 6 4 2 2" xfId="31087"/>
    <cellStyle name="Total 3 6 4 2 3" xfId="42126"/>
    <cellStyle name="Total 3 6 4 2 4" xfId="19173"/>
    <cellStyle name="Total 3 6 4 3" xfId="24967"/>
    <cellStyle name="Total 3 6 4 4" xfId="29697"/>
    <cellStyle name="Total 3 6 4 5" xfId="12896"/>
    <cellStyle name="Total 3 6 5" xfId="1022"/>
    <cellStyle name="Total 3 6 5 2" xfId="7289"/>
    <cellStyle name="Total 3 6 5 2 2" xfId="31116"/>
    <cellStyle name="Total 3 6 5 2 3" xfId="42155"/>
    <cellStyle name="Total 3 6 5 2 4" xfId="19202"/>
    <cellStyle name="Total 3 6 5 3" xfId="25005"/>
    <cellStyle name="Total 3 6 5 4" xfId="28987"/>
    <cellStyle name="Total 3 6 5 5" xfId="12936"/>
    <cellStyle name="Total 3 6 6" xfId="1917"/>
    <cellStyle name="Total 3 6 6 2" xfId="8058"/>
    <cellStyle name="Total 3 6 6 2 2" xfId="31885"/>
    <cellStyle name="Total 3 6 6 2 3" xfId="42924"/>
    <cellStyle name="Total 3 6 6 2 4" xfId="19971"/>
    <cellStyle name="Total 3 6 6 3" xfId="25871"/>
    <cellStyle name="Total 3 6 6 4" xfId="36784"/>
    <cellStyle name="Total 3 6 6 5" xfId="13831"/>
    <cellStyle name="Total 3 6 7" xfId="973"/>
    <cellStyle name="Total 3 6 7 2" xfId="7253"/>
    <cellStyle name="Total 3 6 7 2 2" xfId="31080"/>
    <cellStyle name="Total 3 6 7 2 3" xfId="42119"/>
    <cellStyle name="Total 3 6 7 2 4" xfId="19166"/>
    <cellStyle name="Total 3 6 7 3" xfId="24958"/>
    <cellStyle name="Total 3 6 7 4" xfId="26296"/>
    <cellStyle name="Total 3 6 7 5" xfId="12887"/>
    <cellStyle name="Total 3 6 8" xfId="988"/>
    <cellStyle name="Total 3 6 8 2" xfId="7265"/>
    <cellStyle name="Total 3 6 8 2 2" xfId="31092"/>
    <cellStyle name="Total 3 6 8 2 3" xfId="42131"/>
    <cellStyle name="Total 3 6 8 2 4" xfId="19178"/>
    <cellStyle name="Total 3 6 8 3" xfId="24973"/>
    <cellStyle name="Total 3 6 8 4" xfId="28597"/>
    <cellStyle name="Total 3 6 8 5" xfId="12902"/>
    <cellStyle name="Total 3 6 9" xfId="3044"/>
    <cellStyle name="Total 3 6 9 2" xfId="9025"/>
    <cellStyle name="Total 3 6 9 2 2" xfId="32852"/>
    <cellStyle name="Total 3 6 9 2 3" xfId="43891"/>
    <cellStyle name="Total 3 6 9 2 4" xfId="20938"/>
    <cellStyle name="Total 3 6 9 3" xfId="26968"/>
    <cellStyle name="Total 3 6 9 4" xfId="37911"/>
    <cellStyle name="Total 3 6 9 5" xfId="14958"/>
    <cellStyle name="Total 3 7" xfId="410"/>
    <cellStyle name="Total 3 7 10" xfId="2166"/>
    <cellStyle name="Total 3 7 10 2" xfId="8270"/>
    <cellStyle name="Total 3 7 10 2 2" xfId="32097"/>
    <cellStyle name="Total 3 7 10 2 3" xfId="43136"/>
    <cellStyle name="Total 3 7 10 2 4" xfId="20183"/>
    <cellStyle name="Total 3 7 10 3" xfId="26113"/>
    <cellStyle name="Total 3 7 10 4" xfId="37033"/>
    <cellStyle name="Total 3 7 10 5" xfId="14080"/>
    <cellStyle name="Total 3 7 11" xfId="2380"/>
    <cellStyle name="Total 3 7 11 2" xfId="8456"/>
    <cellStyle name="Total 3 7 11 2 2" xfId="32283"/>
    <cellStyle name="Total 3 7 11 2 3" xfId="43322"/>
    <cellStyle name="Total 3 7 11 2 4" xfId="20369"/>
    <cellStyle name="Total 3 7 11 3" xfId="26320"/>
    <cellStyle name="Total 3 7 11 4" xfId="37247"/>
    <cellStyle name="Total 3 7 11 5" xfId="14294"/>
    <cellStyle name="Total 3 7 12" xfId="2603"/>
    <cellStyle name="Total 3 7 12 2" xfId="8646"/>
    <cellStyle name="Total 3 7 12 2 2" xfId="32473"/>
    <cellStyle name="Total 3 7 12 2 3" xfId="43512"/>
    <cellStyle name="Total 3 7 12 2 4" xfId="20559"/>
    <cellStyle name="Total 3 7 12 3" xfId="26538"/>
    <cellStyle name="Total 3 7 12 4" xfId="37470"/>
    <cellStyle name="Total 3 7 12 5" xfId="14517"/>
    <cellStyle name="Total 3 7 13" xfId="2804"/>
    <cellStyle name="Total 3 7 13 2" xfId="8820"/>
    <cellStyle name="Total 3 7 13 2 2" xfId="32647"/>
    <cellStyle name="Total 3 7 13 2 3" xfId="43686"/>
    <cellStyle name="Total 3 7 13 2 4" xfId="20733"/>
    <cellStyle name="Total 3 7 13 3" xfId="26733"/>
    <cellStyle name="Total 3 7 13 4" xfId="37671"/>
    <cellStyle name="Total 3 7 13 5" xfId="14718"/>
    <cellStyle name="Total 3 7 14" xfId="3072"/>
    <cellStyle name="Total 3 7 14 2" xfId="9049"/>
    <cellStyle name="Total 3 7 14 2 2" xfId="32876"/>
    <cellStyle name="Total 3 7 14 2 3" xfId="43915"/>
    <cellStyle name="Total 3 7 14 2 4" xfId="20962"/>
    <cellStyle name="Total 3 7 14 3" xfId="26996"/>
    <cellStyle name="Total 3 7 14 4" xfId="37939"/>
    <cellStyle name="Total 3 7 14 5" xfId="14986"/>
    <cellStyle name="Total 3 7 15" xfId="3316"/>
    <cellStyle name="Total 3 7 15 2" xfId="9261"/>
    <cellStyle name="Total 3 7 15 2 2" xfId="33088"/>
    <cellStyle name="Total 3 7 15 2 3" xfId="44127"/>
    <cellStyle name="Total 3 7 15 2 4" xfId="21174"/>
    <cellStyle name="Total 3 7 15 3" xfId="27237"/>
    <cellStyle name="Total 3 7 15 4" xfId="38183"/>
    <cellStyle name="Total 3 7 15 5" xfId="15230"/>
    <cellStyle name="Total 3 7 16" xfId="3561"/>
    <cellStyle name="Total 3 7 16 2" xfId="9474"/>
    <cellStyle name="Total 3 7 16 2 2" xfId="33301"/>
    <cellStyle name="Total 3 7 16 2 3" xfId="44340"/>
    <cellStyle name="Total 3 7 16 2 4" xfId="21387"/>
    <cellStyle name="Total 3 7 16 3" xfId="27477"/>
    <cellStyle name="Total 3 7 16 4" xfId="38428"/>
    <cellStyle name="Total 3 7 16 5" xfId="15475"/>
    <cellStyle name="Total 3 7 17" xfId="3809"/>
    <cellStyle name="Total 3 7 17 2" xfId="9688"/>
    <cellStyle name="Total 3 7 17 2 2" xfId="33515"/>
    <cellStyle name="Total 3 7 17 2 3" xfId="44554"/>
    <cellStyle name="Total 3 7 17 2 4" xfId="21601"/>
    <cellStyle name="Total 3 7 17 3" xfId="27721"/>
    <cellStyle name="Total 3 7 17 4" xfId="38676"/>
    <cellStyle name="Total 3 7 17 5" xfId="15723"/>
    <cellStyle name="Total 3 7 18" xfId="4053"/>
    <cellStyle name="Total 3 7 18 2" xfId="9899"/>
    <cellStyle name="Total 3 7 18 2 2" xfId="33726"/>
    <cellStyle name="Total 3 7 18 2 3" xfId="44765"/>
    <cellStyle name="Total 3 7 18 2 4" xfId="21812"/>
    <cellStyle name="Total 3 7 18 3" xfId="27960"/>
    <cellStyle name="Total 3 7 18 4" xfId="38920"/>
    <cellStyle name="Total 3 7 18 5" xfId="15967"/>
    <cellStyle name="Total 3 7 19" xfId="4295"/>
    <cellStyle name="Total 3 7 19 2" xfId="10109"/>
    <cellStyle name="Total 3 7 19 2 2" xfId="33936"/>
    <cellStyle name="Total 3 7 19 2 3" xfId="44975"/>
    <cellStyle name="Total 3 7 19 2 4" xfId="22022"/>
    <cellStyle name="Total 3 7 19 3" xfId="28197"/>
    <cellStyle name="Total 3 7 19 4" xfId="39162"/>
    <cellStyle name="Total 3 7 19 5" xfId="16209"/>
    <cellStyle name="Total 3 7 2" xfId="531"/>
    <cellStyle name="Total 3 7 2 10" xfId="2925"/>
    <cellStyle name="Total 3 7 2 10 2" xfId="8924"/>
    <cellStyle name="Total 3 7 2 10 2 2" xfId="32751"/>
    <cellStyle name="Total 3 7 2 10 2 3" xfId="43790"/>
    <cellStyle name="Total 3 7 2 10 2 4" xfId="20837"/>
    <cellStyle name="Total 3 7 2 10 3" xfId="26850"/>
    <cellStyle name="Total 3 7 2 10 4" xfId="37792"/>
    <cellStyle name="Total 3 7 2 10 5" xfId="14839"/>
    <cellStyle name="Total 3 7 2 11" xfId="3193"/>
    <cellStyle name="Total 3 7 2 11 2" xfId="9153"/>
    <cellStyle name="Total 3 7 2 11 2 2" xfId="32980"/>
    <cellStyle name="Total 3 7 2 11 2 3" xfId="44019"/>
    <cellStyle name="Total 3 7 2 11 2 4" xfId="21066"/>
    <cellStyle name="Total 3 7 2 11 3" xfId="27115"/>
    <cellStyle name="Total 3 7 2 11 4" xfId="38060"/>
    <cellStyle name="Total 3 7 2 11 5" xfId="15107"/>
    <cellStyle name="Total 3 7 2 12" xfId="3437"/>
    <cellStyle name="Total 3 7 2 12 2" xfId="9365"/>
    <cellStyle name="Total 3 7 2 12 2 2" xfId="33192"/>
    <cellStyle name="Total 3 7 2 12 2 3" xfId="44231"/>
    <cellStyle name="Total 3 7 2 12 2 4" xfId="21278"/>
    <cellStyle name="Total 3 7 2 12 3" xfId="27354"/>
    <cellStyle name="Total 3 7 2 12 4" xfId="38304"/>
    <cellStyle name="Total 3 7 2 12 5" xfId="15351"/>
    <cellStyle name="Total 3 7 2 13" xfId="3682"/>
    <cellStyle name="Total 3 7 2 13 2" xfId="9578"/>
    <cellStyle name="Total 3 7 2 13 2 2" xfId="33405"/>
    <cellStyle name="Total 3 7 2 13 2 3" xfId="44444"/>
    <cellStyle name="Total 3 7 2 13 2 4" xfId="21491"/>
    <cellStyle name="Total 3 7 2 13 3" xfId="27595"/>
    <cellStyle name="Total 3 7 2 13 4" xfId="38549"/>
    <cellStyle name="Total 3 7 2 13 5" xfId="15596"/>
    <cellStyle name="Total 3 7 2 14" xfId="3930"/>
    <cellStyle name="Total 3 7 2 14 2" xfId="9792"/>
    <cellStyle name="Total 3 7 2 14 2 2" xfId="33619"/>
    <cellStyle name="Total 3 7 2 14 2 3" xfId="44658"/>
    <cellStyle name="Total 3 7 2 14 2 4" xfId="21705"/>
    <cellStyle name="Total 3 7 2 14 3" xfId="27838"/>
    <cellStyle name="Total 3 7 2 14 4" xfId="38797"/>
    <cellStyle name="Total 3 7 2 14 5" xfId="15844"/>
    <cellStyle name="Total 3 7 2 15" xfId="4174"/>
    <cellStyle name="Total 3 7 2 15 2" xfId="10003"/>
    <cellStyle name="Total 3 7 2 15 2 2" xfId="33830"/>
    <cellStyle name="Total 3 7 2 15 2 3" xfId="44869"/>
    <cellStyle name="Total 3 7 2 15 2 4" xfId="21916"/>
    <cellStyle name="Total 3 7 2 15 3" xfId="28077"/>
    <cellStyle name="Total 3 7 2 15 4" xfId="39041"/>
    <cellStyle name="Total 3 7 2 15 5" xfId="16088"/>
    <cellStyle name="Total 3 7 2 16" xfId="4416"/>
    <cellStyle name="Total 3 7 2 16 2" xfId="10213"/>
    <cellStyle name="Total 3 7 2 16 2 2" xfId="34040"/>
    <cellStyle name="Total 3 7 2 16 2 3" xfId="45079"/>
    <cellStyle name="Total 3 7 2 16 2 4" xfId="22126"/>
    <cellStyle name="Total 3 7 2 16 3" xfId="28314"/>
    <cellStyle name="Total 3 7 2 16 4" xfId="39283"/>
    <cellStyle name="Total 3 7 2 16 5" xfId="16330"/>
    <cellStyle name="Total 3 7 2 17" xfId="4637"/>
    <cellStyle name="Total 3 7 2 17 2" xfId="10400"/>
    <cellStyle name="Total 3 7 2 17 2 2" xfId="34227"/>
    <cellStyle name="Total 3 7 2 17 2 3" xfId="45266"/>
    <cellStyle name="Total 3 7 2 17 2 4" xfId="22313"/>
    <cellStyle name="Total 3 7 2 17 3" xfId="28529"/>
    <cellStyle name="Total 3 7 2 17 4" xfId="39504"/>
    <cellStyle name="Total 3 7 2 17 5" xfId="16551"/>
    <cellStyle name="Total 3 7 2 18" xfId="4847"/>
    <cellStyle name="Total 3 7 2 18 2" xfId="10583"/>
    <cellStyle name="Total 3 7 2 18 2 2" xfId="34410"/>
    <cellStyle name="Total 3 7 2 18 2 3" xfId="45449"/>
    <cellStyle name="Total 3 7 2 18 2 4" xfId="22496"/>
    <cellStyle name="Total 3 7 2 18 3" xfId="28733"/>
    <cellStyle name="Total 3 7 2 18 4" xfId="39714"/>
    <cellStyle name="Total 3 7 2 18 5" xfId="16761"/>
    <cellStyle name="Total 3 7 2 19" xfId="5082"/>
    <cellStyle name="Total 3 7 2 19 2" xfId="10788"/>
    <cellStyle name="Total 3 7 2 19 2 2" xfId="34615"/>
    <cellStyle name="Total 3 7 2 19 2 3" xfId="45654"/>
    <cellStyle name="Total 3 7 2 19 2 4" xfId="22701"/>
    <cellStyle name="Total 3 7 2 19 3" xfId="28963"/>
    <cellStyle name="Total 3 7 2 19 4" xfId="39949"/>
    <cellStyle name="Total 3 7 2 19 5" xfId="16996"/>
    <cellStyle name="Total 3 7 2 2" xfId="1175"/>
    <cellStyle name="Total 3 7 2 2 2" xfId="7415"/>
    <cellStyle name="Total 3 7 2 2 2 2" xfId="31242"/>
    <cellStyle name="Total 3 7 2 2 2 3" xfId="42281"/>
    <cellStyle name="Total 3 7 2 2 2 4" xfId="19328"/>
    <cellStyle name="Total 3 7 2 2 3" xfId="25152"/>
    <cellStyle name="Total 3 7 2 2 4" xfId="24299"/>
    <cellStyle name="Total 3 7 2 2 5" xfId="13089"/>
    <cellStyle name="Total 3 7 2 20" xfId="5303"/>
    <cellStyle name="Total 3 7 2 20 2" xfId="10975"/>
    <cellStyle name="Total 3 7 2 20 2 2" xfId="34802"/>
    <cellStyle name="Total 3 7 2 20 2 3" xfId="45841"/>
    <cellStyle name="Total 3 7 2 20 2 4" xfId="22888"/>
    <cellStyle name="Total 3 7 2 20 3" xfId="29176"/>
    <cellStyle name="Total 3 7 2 20 4" xfId="40170"/>
    <cellStyle name="Total 3 7 2 20 5" xfId="17217"/>
    <cellStyle name="Total 3 7 2 21" xfId="5536"/>
    <cellStyle name="Total 3 7 2 21 2" xfId="11178"/>
    <cellStyle name="Total 3 7 2 21 2 2" xfId="35005"/>
    <cellStyle name="Total 3 7 2 21 2 3" xfId="46044"/>
    <cellStyle name="Total 3 7 2 21 2 4" xfId="23091"/>
    <cellStyle name="Total 3 7 2 21 3" xfId="29403"/>
    <cellStyle name="Total 3 7 2 21 4" xfId="40403"/>
    <cellStyle name="Total 3 7 2 21 5" xfId="17450"/>
    <cellStyle name="Total 3 7 2 22" xfId="5769"/>
    <cellStyle name="Total 3 7 2 22 2" xfId="11379"/>
    <cellStyle name="Total 3 7 2 22 2 2" xfId="35206"/>
    <cellStyle name="Total 3 7 2 22 2 3" xfId="46245"/>
    <cellStyle name="Total 3 7 2 22 2 4" xfId="23292"/>
    <cellStyle name="Total 3 7 2 22 3" xfId="29629"/>
    <cellStyle name="Total 3 7 2 22 4" xfId="40636"/>
    <cellStyle name="Total 3 7 2 22 5" xfId="17683"/>
    <cellStyle name="Total 3 7 2 23" xfId="5986"/>
    <cellStyle name="Total 3 7 2 23 2" xfId="11563"/>
    <cellStyle name="Total 3 7 2 23 2 2" xfId="35390"/>
    <cellStyle name="Total 3 7 2 23 2 3" xfId="46429"/>
    <cellStyle name="Total 3 7 2 23 2 4" xfId="23476"/>
    <cellStyle name="Total 3 7 2 23 3" xfId="29840"/>
    <cellStyle name="Total 3 7 2 23 4" xfId="40853"/>
    <cellStyle name="Total 3 7 2 23 5" xfId="17900"/>
    <cellStyle name="Total 3 7 2 24" xfId="6194"/>
    <cellStyle name="Total 3 7 2 24 2" xfId="11744"/>
    <cellStyle name="Total 3 7 2 24 2 2" xfId="35571"/>
    <cellStyle name="Total 3 7 2 24 2 3" xfId="46610"/>
    <cellStyle name="Total 3 7 2 24 2 4" xfId="23657"/>
    <cellStyle name="Total 3 7 2 24 3" xfId="30041"/>
    <cellStyle name="Total 3 7 2 24 4" xfId="41061"/>
    <cellStyle name="Total 3 7 2 24 5" xfId="18108"/>
    <cellStyle name="Total 3 7 2 25" xfId="6414"/>
    <cellStyle name="Total 3 7 2 25 2" xfId="11936"/>
    <cellStyle name="Total 3 7 2 25 2 2" xfId="35763"/>
    <cellStyle name="Total 3 7 2 25 2 3" xfId="46802"/>
    <cellStyle name="Total 3 7 2 25 2 4" xfId="23849"/>
    <cellStyle name="Total 3 7 2 25 3" xfId="30254"/>
    <cellStyle name="Total 3 7 2 25 4" xfId="41281"/>
    <cellStyle name="Total 3 7 2 25 5" xfId="18328"/>
    <cellStyle name="Total 3 7 2 26" xfId="6640"/>
    <cellStyle name="Total 3 7 2 26 2" xfId="12129"/>
    <cellStyle name="Total 3 7 2 26 2 2" xfId="35956"/>
    <cellStyle name="Total 3 7 2 26 2 3" xfId="46995"/>
    <cellStyle name="Total 3 7 2 26 2 4" xfId="24042"/>
    <cellStyle name="Total 3 7 2 26 3" xfId="30471"/>
    <cellStyle name="Total 3 7 2 26 4" xfId="41507"/>
    <cellStyle name="Total 3 7 2 26 5" xfId="18554"/>
    <cellStyle name="Total 3 7 2 27" xfId="757"/>
    <cellStyle name="Total 3 7 2 27 2" xfId="7064"/>
    <cellStyle name="Total 3 7 2 27 2 2" xfId="30891"/>
    <cellStyle name="Total 3 7 2 27 2 3" xfId="41930"/>
    <cellStyle name="Total 3 7 2 27 2 4" xfId="18977"/>
    <cellStyle name="Total 3 7 2 27 3" xfId="24748"/>
    <cellStyle name="Total 3 7 2 27 4" xfId="26521"/>
    <cellStyle name="Total 3 7 2 27 5" xfId="12671"/>
    <cellStyle name="Total 3 7 2 28" xfId="6847"/>
    <cellStyle name="Total 3 7 2 28 2" xfId="30674"/>
    <cellStyle name="Total 3 7 2 28 3" xfId="41713"/>
    <cellStyle name="Total 3 7 2 28 4" xfId="18760"/>
    <cellStyle name="Total 3 7 2 29" xfId="24523"/>
    <cellStyle name="Total 3 7 2 3" xfId="1388"/>
    <cellStyle name="Total 3 7 2 3 2" xfId="7600"/>
    <cellStyle name="Total 3 7 2 3 2 2" xfId="31427"/>
    <cellStyle name="Total 3 7 2 3 2 3" xfId="42466"/>
    <cellStyle name="Total 3 7 2 3 2 4" xfId="19513"/>
    <cellStyle name="Total 3 7 2 3 3" xfId="25359"/>
    <cellStyle name="Total 3 7 2 3 4" xfId="36255"/>
    <cellStyle name="Total 3 7 2 3 5" xfId="13302"/>
    <cellStyle name="Total 3 7 2 30" xfId="26002"/>
    <cellStyle name="Total 3 7 2 31" xfId="12445"/>
    <cellStyle name="Total 3 7 2 4" xfId="1620"/>
    <cellStyle name="Total 3 7 2 4 2" xfId="7798"/>
    <cellStyle name="Total 3 7 2 4 2 2" xfId="31625"/>
    <cellStyle name="Total 3 7 2 4 2 3" xfId="42664"/>
    <cellStyle name="Total 3 7 2 4 2 4" xfId="19711"/>
    <cellStyle name="Total 3 7 2 4 3" xfId="25583"/>
    <cellStyle name="Total 3 7 2 4 4" xfId="36487"/>
    <cellStyle name="Total 3 7 2 4 5" xfId="13534"/>
    <cellStyle name="Total 3 7 2 5" xfId="1831"/>
    <cellStyle name="Total 3 7 2 5 2" xfId="7982"/>
    <cellStyle name="Total 3 7 2 5 2 2" xfId="31809"/>
    <cellStyle name="Total 3 7 2 5 2 3" xfId="42848"/>
    <cellStyle name="Total 3 7 2 5 2 4" xfId="19895"/>
    <cellStyle name="Total 3 7 2 5 3" xfId="25787"/>
    <cellStyle name="Total 3 7 2 5 4" xfId="36698"/>
    <cellStyle name="Total 3 7 2 5 5" xfId="13745"/>
    <cellStyle name="Total 3 7 2 6" xfId="2062"/>
    <cellStyle name="Total 3 7 2 6 2" xfId="8183"/>
    <cellStyle name="Total 3 7 2 6 2 2" xfId="32010"/>
    <cellStyle name="Total 3 7 2 6 2 3" xfId="43049"/>
    <cellStyle name="Total 3 7 2 6 2 4" xfId="20096"/>
    <cellStyle name="Total 3 7 2 6 3" xfId="26012"/>
    <cellStyle name="Total 3 7 2 6 4" xfId="36929"/>
    <cellStyle name="Total 3 7 2 6 5" xfId="13976"/>
    <cellStyle name="Total 3 7 2 7" xfId="2287"/>
    <cellStyle name="Total 3 7 2 7 2" xfId="8374"/>
    <cellStyle name="Total 3 7 2 7 2 2" xfId="32201"/>
    <cellStyle name="Total 3 7 2 7 2 3" xfId="43240"/>
    <cellStyle name="Total 3 7 2 7 2 4" xfId="20287"/>
    <cellStyle name="Total 3 7 2 7 3" xfId="26229"/>
    <cellStyle name="Total 3 7 2 7 4" xfId="37154"/>
    <cellStyle name="Total 3 7 2 7 5" xfId="14201"/>
    <cellStyle name="Total 3 7 2 8" xfId="2501"/>
    <cellStyle name="Total 3 7 2 8 2" xfId="8560"/>
    <cellStyle name="Total 3 7 2 8 2 2" xfId="32387"/>
    <cellStyle name="Total 3 7 2 8 2 3" xfId="43426"/>
    <cellStyle name="Total 3 7 2 8 2 4" xfId="20473"/>
    <cellStyle name="Total 3 7 2 8 3" xfId="26438"/>
    <cellStyle name="Total 3 7 2 8 4" xfId="37368"/>
    <cellStyle name="Total 3 7 2 8 5" xfId="14415"/>
    <cellStyle name="Total 3 7 2 9" xfId="2719"/>
    <cellStyle name="Total 3 7 2 9 2" xfId="8744"/>
    <cellStyle name="Total 3 7 2 9 2 2" xfId="32571"/>
    <cellStyle name="Total 3 7 2 9 2 3" xfId="43610"/>
    <cellStyle name="Total 3 7 2 9 2 4" xfId="20657"/>
    <cellStyle name="Total 3 7 2 9 3" xfId="26650"/>
    <cellStyle name="Total 3 7 2 9 4" xfId="37586"/>
    <cellStyle name="Total 3 7 2 9 5" xfId="14633"/>
    <cellStyle name="Total 3 7 20" xfId="4516"/>
    <cellStyle name="Total 3 7 20 2" xfId="10296"/>
    <cellStyle name="Total 3 7 20 2 2" xfId="34123"/>
    <cellStyle name="Total 3 7 20 2 3" xfId="45162"/>
    <cellStyle name="Total 3 7 20 2 4" xfId="22209"/>
    <cellStyle name="Total 3 7 20 3" xfId="28412"/>
    <cellStyle name="Total 3 7 20 4" xfId="39383"/>
    <cellStyle name="Total 3 7 20 5" xfId="16430"/>
    <cellStyle name="Total 3 7 21" xfId="4726"/>
    <cellStyle name="Total 3 7 21 2" xfId="10479"/>
    <cellStyle name="Total 3 7 21 2 2" xfId="34306"/>
    <cellStyle name="Total 3 7 21 2 3" xfId="45345"/>
    <cellStyle name="Total 3 7 21 2 4" xfId="22392"/>
    <cellStyle name="Total 3 7 21 3" xfId="28617"/>
    <cellStyle name="Total 3 7 21 4" xfId="39593"/>
    <cellStyle name="Total 3 7 21 5" xfId="16640"/>
    <cellStyle name="Total 3 7 22" xfId="4961"/>
    <cellStyle name="Total 3 7 22 2" xfId="10684"/>
    <cellStyle name="Total 3 7 22 2 2" xfId="34511"/>
    <cellStyle name="Total 3 7 22 2 3" xfId="45550"/>
    <cellStyle name="Total 3 7 22 2 4" xfId="22597"/>
    <cellStyle name="Total 3 7 22 3" xfId="28846"/>
    <cellStyle name="Total 3 7 22 4" xfId="39828"/>
    <cellStyle name="Total 3 7 22 5" xfId="16875"/>
    <cellStyle name="Total 3 7 23" xfId="5182"/>
    <cellStyle name="Total 3 7 23 2" xfId="10871"/>
    <cellStyle name="Total 3 7 23 2 2" xfId="34698"/>
    <cellStyle name="Total 3 7 23 2 3" xfId="45737"/>
    <cellStyle name="Total 3 7 23 2 4" xfId="22784"/>
    <cellStyle name="Total 3 7 23 3" xfId="29060"/>
    <cellStyle name="Total 3 7 23 4" xfId="40049"/>
    <cellStyle name="Total 3 7 23 5" xfId="17096"/>
    <cellStyle name="Total 3 7 24" xfId="5415"/>
    <cellStyle name="Total 3 7 24 2" xfId="11074"/>
    <cellStyle name="Total 3 7 24 2 2" xfId="34901"/>
    <cellStyle name="Total 3 7 24 2 3" xfId="45940"/>
    <cellStyle name="Total 3 7 24 2 4" xfId="22987"/>
    <cellStyle name="Total 3 7 24 3" xfId="29287"/>
    <cellStyle name="Total 3 7 24 4" xfId="40282"/>
    <cellStyle name="Total 3 7 24 5" xfId="17329"/>
    <cellStyle name="Total 3 7 25" xfId="5648"/>
    <cellStyle name="Total 3 7 25 2" xfId="11275"/>
    <cellStyle name="Total 3 7 25 2 2" xfId="35102"/>
    <cellStyle name="Total 3 7 25 2 3" xfId="46141"/>
    <cellStyle name="Total 3 7 25 2 4" xfId="23188"/>
    <cellStyle name="Total 3 7 25 3" xfId="29513"/>
    <cellStyle name="Total 3 7 25 4" xfId="40515"/>
    <cellStyle name="Total 3 7 25 5" xfId="17562"/>
    <cellStyle name="Total 3 7 26" xfId="5865"/>
    <cellStyle name="Total 3 7 26 2" xfId="11459"/>
    <cellStyle name="Total 3 7 26 2 2" xfId="35286"/>
    <cellStyle name="Total 3 7 26 2 3" xfId="46325"/>
    <cellStyle name="Total 3 7 26 2 4" xfId="23372"/>
    <cellStyle name="Total 3 7 26 3" xfId="29724"/>
    <cellStyle name="Total 3 7 26 4" xfId="40732"/>
    <cellStyle name="Total 3 7 26 5" xfId="17779"/>
    <cellStyle name="Total 3 7 27" xfId="6073"/>
    <cellStyle name="Total 3 7 27 2" xfId="11640"/>
    <cellStyle name="Total 3 7 27 2 2" xfId="35467"/>
    <cellStyle name="Total 3 7 27 2 3" xfId="46506"/>
    <cellStyle name="Total 3 7 27 2 4" xfId="23553"/>
    <cellStyle name="Total 3 7 27 3" xfId="29925"/>
    <cellStyle name="Total 3 7 27 4" xfId="40940"/>
    <cellStyle name="Total 3 7 27 5" xfId="17987"/>
    <cellStyle name="Total 3 7 28" xfId="6293"/>
    <cellStyle name="Total 3 7 28 2" xfId="11832"/>
    <cellStyle name="Total 3 7 28 2 2" xfId="35659"/>
    <cellStyle name="Total 3 7 28 2 3" xfId="46698"/>
    <cellStyle name="Total 3 7 28 2 4" xfId="23745"/>
    <cellStyle name="Total 3 7 28 3" xfId="30138"/>
    <cellStyle name="Total 3 7 28 4" xfId="41160"/>
    <cellStyle name="Total 3 7 28 5" xfId="18207"/>
    <cellStyle name="Total 3 7 29" xfId="6528"/>
    <cellStyle name="Total 3 7 29 2" xfId="12034"/>
    <cellStyle name="Total 3 7 29 2 2" xfId="35861"/>
    <cellStyle name="Total 3 7 29 2 3" xfId="46900"/>
    <cellStyle name="Total 3 7 29 2 4" xfId="23947"/>
    <cellStyle name="Total 3 7 29 3" xfId="30364"/>
    <cellStyle name="Total 3 7 29 4" xfId="41395"/>
    <cellStyle name="Total 3 7 29 5" xfId="18442"/>
    <cellStyle name="Total 3 7 3" xfId="576"/>
    <cellStyle name="Total 3 7 3 10" xfId="2970"/>
    <cellStyle name="Total 3 7 3 10 2" xfId="8964"/>
    <cellStyle name="Total 3 7 3 10 2 2" xfId="32791"/>
    <cellStyle name="Total 3 7 3 10 2 3" xfId="43830"/>
    <cellStyle name="Total 3 7 3 10 2 4" xfId="20877"/>
    <cellStyle name="Total 3 7 3 10 3" xfId="26895"/>
    <cellStyle name="Total 3 7 3 10 4" xfId="37837"/>
    <cellStyle name="Total 3 7 3 10 5" xfId="14884"/>
    <cellStyle name="Total 3 7 3 11" xfId="3238"/>
    <cellStyle name="Total 3 7 3 11 2" xfId="9193"/>
    <cellStyle name="Total 3 7 3 11 2 2" xfId="33020"/>
    <cellStyle name="Total 3 7 3 11 2 3" xfId="44059"/>
    <cellStyle name="Total 3 7 3 11 2 4" xfId="21106"/>
    <cellStyle name="Total 3 7 3 11 3" xfId="27160"/>
    <cellStyle name="Total 3 7 3 11 4" xfId="38105"/>
    <cellStyle name="Total 3 7 3 11 5" xfId="15152"/>
    <cellStyle name="Total 3 7 3 12" xfId="3482"/>
    <cellStyle name="Total 3 7 3 12 2" xfId="9405"/>
    <cellStyle name="Total 3 7 3 12 2 2" xfId="33232"/>
    <cellStyle name="Total 3 7 3 12 2 3" xfId="44271"/>
    <cellStyle name="Total 3 7 3 12 2 4" xfId="21318"/>
    <cellStyle name="Total 3 7 3 12 3" xfId="27399"/>
    <cellStyle name="Total 3 7 3 12 4" xfId="38349"/>
    <cellStyle name="Total 3 7 3 12 5" xfId="15396"/>
    <cellStyle name="Total 3 7 3 13" xfId="3727"/>
    <cellStyle name="Total 3 7 3 13 2" xfId="9618"/>
    <cellStyle name="Total 3 7 3 13 2 2" xfId="33445"/>
    <cellStyle name="Total 3 7 3 13 2 3" xfId="44484"/>
    <cellStyle name="Total 3 7 3 13 2 4" xfId="21531"/>
    <cellStyle name="Total 3 7 3 13 3" xfId="27640"/>
    <cellStyle name="Total 3 7 3 13 4" xfId="38594"/>
    <cellStyle name="Total 3 7 3 13 5" xfId="15641"/>
    <cellStyle name="Total 3 7 3 14" xfId="3975"/>
    <cellStyle name="Total 3 7 3 14 2" xfId="9832"/>
    <cellStyle name="Total 3 7 3 14 2 2" xfId="33659"/>
    <cellStyle name="Total 3 7 3 14 2 3" xfId="44698"/>
    <cellStyle name="Total 3 7 3 14 2 4" xfId="21745"/>
    <cellStyle name="Total 3 7 3 14 3" xfId="27883"/>
    <cellStyle name="Total 3 7 3 14 4" xfId="38842"/>
    <cellStyle name="Total 3 7 3 14 5" xfId="15889"/>
    <cellStyle name="Total 3 7 3 15" xfId="4219"/>
    <cellStyle name="Total 3 7 3 15 2" xfId="10043"/>
    <cellStyle name="Total 3 7 3 15 2 2" xfId="33870"/>
    <cellStyle name="Total 3 7 3 15 2 3" xfId="44909"/>
    <cellStyle name="Total 3 7 3 15 2 4" xfId="21956"/>
    <cellStyle name="Total 3 7 3 15 3" xfId="28122"/>
    <cellStyle name="Total 3 7 3 15 4" xfId="39086"/>
    <cellStyle name="Total 3 7 3 15 5" xfId="16133"/>
    <cellStyle name="Total 3 7 3 16" xfId="4461"/>
    <cellStyle name="Total 3 7 3 16 2" xfId="10253"/>
    <cellStyle name="Total 3 7 3 16 2 2" xfId="34080"/>
    <cellStyle name="Total 3 7 3 16 2 3" xfId="45119"/>
    <cellStyle name="Total 3 7 3 16 2 4" xfId="22166"/>
    <cellStyle name="Total 3 7 3 16 3" xfId="28359"/>
    <cellStyle name="Total 3 7 3 16 4" xfId="39328"/>
    <cellStyle name="Total 3 7 3 16 5" xfId="16375"/>
    <cellStyle name="Total 3 7 3 17" xfId="4682"/>
    <cellStyle name="Total 3 7 3 17 2" xfId="10440"/>
    <cellStyle name="Total 3 7 3 17 2 2" xfId="34267"/>
    <cellStyle name="Total 3 7 3 17 2 3" xfId="45306"/>
    <cellStyle name="Total 3 7 3 17 2 4" xfId="22353"/>
    <cellStyle name="Total 3 7 3 17 3" xfId="28574"/>
    <cellStyle name="Total 3 7 3 17 4" xfId="39549"/>
    <cellStyle name="Total 3 7 3 17 5" xfId="16596"/>
    <cellStyle name="Total 3 7 3 18" xfId="4892"/>
    <cellStyle name="Total 3 7 3 18 2" xfId="10623"/>
    <cellStyle name="Total 3 7 3 18 2 2" xfId="34450"/>
    <cellStyle name="Total 3 7 3 18 2 3" xfId="45489"/>
    <cellStyle name="Total 3 7 3 18 2 4" xfId="22536"/>
    <cellStyle name="Total 3 7 3 18 3" xfId="28778"/>
    <cellStyle name="Total 3 7 3 18 4" xfId="39759"/>
    <cellStyle name="Total 3 7 3 18 5" xfId="16806"/>
    <cellStyle name="Total 3 7 3 19" xfId="5127"/>
    <cellStyle name="Total 3 7 3 19 2" xfId="10828"/>
    <cellStyle name="Total 3 7 3 19 2 2" xfId="34655"/>
    <cellStyle name="Total 3 7 3 19 2 3" xfId="45694"/>
    <cellStyle name="Total 3 7 3 19 2 4" xfId="22741"/>
    <cellStyle name="Total 3 7 3 19 3" xfId="29008"/>
    <cellStyle name="Total 3 7 3 19 4" xfId="39994"/>
    <cellStyle name="Total 3 7 3 19 5" xfId="17041"/>
    <cellStyle name="Total 3 7 3 2" xfId="1220"/>
    <cellStyle name="Total 3 7 3 2 2" xfId="7455"/>
    <cellStyle name="Total 3 7 3 2 2 2" xfId="31282"/>
    <cellStyle name="Total 3 7 3 2 2 3" xfId="42321"/>
    <cellStyle name="Total 3 7 3 2 2 4" xfId="19368"/>
    <cellStyle name="Total 3 7 3 2 3" xfId="25197"/>
    <cellStyle name="Total 3 7 3 2 4" xfId="24294"/>
    <cellStyle name="Total 3 7 3 2 5" xfId="13134"/>
    <cellStyle name="Total 3 7 3 20" xfId="5348"/>
    <cellStyle name="Total 3 7 3 20 2" xfId="11015"/>
    <cellStyle name="Total 3 7 3 20 2 2" xfId="34842"/>
    <cellStyle name="Total 3 7 3 20 2 3" xfId="45881"/>
    <cellStyle name="Total 3 7 3 20 2 4" xfId="22928"/>
    <cellStyle name="Total 3 7 3 20 3" xfId="29221"/>
    <cellStyle name="Total 3 7 3 20 4" xfId="40215"/>
    <cellStyle name="Total 3 7 3 20 5" xfId="17262"/>
    <cellStyle name="Total 3 7 3 21" xfId="5581"/>
    <cellStyle name="Total 3 7 3 21 2" xfId="11218"/>
    <cellStyle name="Total 3 7 3 21 2 2" xfId="35045"/>
    <cellStyle name="Total 3 7 3 21 2 3" xfId="46084"/>
    <cellStyle name="Total 3 7 3 21 2 4" xfId="23131"/>
    <cellStyle name="Total 3 7 3 21 3" xfId="29448"/>
    <cellStyle name="Total 3 7 3 21 4" xfId="40448"/>
    <cellStyle name="Total 3 7 3 21 5" xfId="17495"/>
    <cellStyle name="Total 3 7 3 22" xfId="5814"/>
    <cellStyle name="Total 3 7 3 22 2" xfId="11419"/>
    <cellStyle name="Total 3 7 3 22 2 2" xfId="35246"/>
    <cellStyle name="Total 3 7 3 22 2 3" xfId="46285"/>
    <cellStyle name="Total 3 7 3 22 2 4" xfId="23332"/>
    <cellStyle name="Total 3 7 3 22 3" xfId="29674"/>
    <cellStyle name="Total 3 7 3 22 4" xfId="40681"/>
    <cellStyle name="Total 3 7 3 22 5" xfId="17728"/>
    <cellStyle name="Total 3 7 3 23" xfId="6031"/>
    <cellStyle name="Total 3 7 3 23 2" xfId="11603"/>
    <cellStyle name="Total 3 7 3 23 2 2" xfId="35430"/>
    <cellStyle name="Total 3 7 3 23 2 3" xfId="46469"/>
    <cellStyle name="Total 3 7 3 23 2 4" xfId="23516"/>
    <cellStyle name="Total 3 7 3 23 3" xfId="29884"/>
    <cellStyle name="Total 3 7 3 23 4" xfId="40898"/>
    <cellStyle name="Total 3 7 3 23 5" xfId="17945"/>
    <cellStyle name="Total 3 7 3 24" xfId="6239"/>
    <cellStyle name="Total 3 7 3 24 2" xfId="11784"/>
    <cellStyle name="Total 3 7 3 24 2 2" xfId="35611"/>
    <cellStyle name="Total 3 7 3 24 2 3" xfId="46650"/>
    <cellStyle name="Total 3 7 3 24 2 4" xfId="23697"/>
    <cellStyle name="Total 3 7 3 24 3" xfId="30085"/>
    <cellStyle name="Total 3 7 3 24 4" xfId="41106"/>
    <cellStyle name="Total 3 7 3 24 5" xfId="18153"/>
    <cellStyle name="Total 3 7 3 25" xfId="6459"/>
    <cellStyle name="Total 3 7 3 25 2" xfId="11976"/>
    <cellStyle name="Total 3 7 3 25 2 2" xfId="35803"/>
    <cellStyle name="Total 3 7 3 25 2 3" xfId="46842"/>
    <cellStyle name="Total 3 7 3 25 2 4" xfId="23889"/>
    <cellStyle name="Total 3 7 3 25 3" xfId="30298"/>
    <cellStyle name="Total 3 7 3 25 4" xfId="41326"/>
    <cellStyle name="Total 3 7 3 25 5" xfId="18373"/>
    <cellStyle name="Total 3 7 3 26" xfId="6685"/>
    <cellStyle name="Total 3 7 3 26 2" xfId="12169"/>
    <cellStyle name="Total 3 7 3 26 2 2" xfId="35996"/>
    <cellStyle name="Total 3 7 3 26 2 3" xfId="47035"/>
    <cellStyle name="Total 3 7 3 26 2 4" xfId="24082"/>
    <cellStyle name="Total 3 7 3 26 3" xfId="30515"/>
    <cellStyle name="Total 3 7 3 26 4" xfId="41552"/>
    <cellStyle name="Total 3 7 3 26 5" xfId="18599"/>
    <cellStyle name="Total 3 7 3 27" xfId="797"/>
    <cellStyle name="Total 3 7 3 27 2" xfId="7104"/>
    <cellStyle name="Total 3 7 3 27 2 2" xfId="30931"/>
    <cellStyle name="Total 3 7 3 27 2 3" xfId="41970"/>
    <cellStyle name="Total 3 7 3 27 2 4" xfId="19017"/>
    <cellStyle name="Total 3 7 3 27 3" xfId="24788"/>
    <cellStyle name="Total 3 7 3 27 4" xfId="25475"/>
    <cellStyle name="Total 3 7 3 27 5" xfId="12711"/>
    <cellStyle name="Total 3 7 3 28" xfId="6887"/>
    <cellStyle name="Total 3 7 3 28 2" xfId="30714"/>
    <cellStyle name="Total 3 7 3 28 3" xfId="41753"/>
    <cellStyle name="Total 3 7 3 28 4" xfId="18800"/>
    <cellStyle name="Total 3 7 3 29" xfId="24568"/>
    <cellStyle name="Total 3 7 3 3" xfId="1433"/>
    <cellStyle name="Total 3 7 3 3 2" xfId="7640"/>
    <cellStyle name="Total 3 7 3 3 2 2" xfId="31467"/>
    <cellStyle name="Total 3 7 3 3 2 3" xfId="42506"/>
    <cellStyle name="Total 3 7 3 3 2 4" xfId="19553"/>
    <cellStyle name="Total 3 7 3 3 3" xfId="25403"/>
    <cellStyle name="Total 3 7 3 3 4" xfId="36300"/>
    <cellStyle name="Total 3 7 3 3 5" xfId="13347"/>
    <cellStyle name="Total 3 7 3 30" xfId="25397"/>
    <cellStyle name="Total 3 7 3 31" xfId="12490"/>
    <cellStyle name="Total 3 7 3 4" xfId="1665"/>
    <cellStyle name="Total 3 7 3 4 2" xfId="7838"/>
    <cellStyle name="Total 3 7 3 4 2 2" xfId="31665"/>
    <cellStyle name="Total 3 7 3 4 2 3" xfId="42704"/>
    <cellStyle name="Total 3 7 3 4 2 4" xfId="19751"/>
    <cellStyle name="Total 3 7 3 4 3" xfId="25627"/>
    <cellStyle name="Total 3 7 3 4 4" xfId="36532"/>
    <cellStyle name="Total 3 7 3 4 5" xfId="13579"/>
    <cellStyle name="Total 3 7 3 5" xfId="1876"/>
    <cellStyle name="Total 3 7 3 5 2" xfId="8022"/>
    <cellStyle name="Total 3 7 3 5 2 2" xfId="31849"/>
    <cellStyle name="Total 3 7 3 5 2 3" xfId="42888"/>
    <cellStyle name="Total 3 7 3 5 2 4" xfId="19935"/>
    <cellStyle name="Total 3 7 3 5 3" xfId="25831"/>
    <cellStyle name="Total 3 7 3 5 4" xfId="36743"/>
    <cellStyle name="Total 3 7 3 5 5" xfId="13790"/>
    <cellStyle name="Total 3 7 3 6" xfId="2107"/>
    <cellStyle name="Total 3 7 3 6 2" xfId="8223"/>
    <cellStyle name="Total 3 7 3 6 2 2" xfId="32050"/>
    <cellStyle name="Total 3 7 3 6 2 3" xfId="43089"/>
    <cellStyle name="Total 3 7 3 6 2 4" xfId="20136"/>
    <cellStyle name="Total 3 7 3 6 3" xfId="26056"/>
    <cellStyle name="Total 3 7 3 6 4" xfId="36974"/>
    <cellStyle name="Total 3 7 3 6 5" xfId="14021"/>
    <cellStyle name="Total 3 7 3 7" xfId="2332"/>
    <cellStyle name="Total 3 7 3 7 2" xfId="8414"/>
    <cellStyle name="Total 3 7 3 7 2 2" xfId="32241"/>
    <cellStyle name="Total 3 7 3 7 2 3" xfId="43280"/>
    <cellStyle name="Total 3 7 3 7 2 4" xfId="20327"/>
    <cellStyle name="Total 3 7 3 7 3" xfId="26273"/>
    <cellStyle name="Total 3 7 3 7 4" xfId="37199"/>
    <cellStyle name="Total 3 7 3 7 5" xfId="14246"/>
    <cellStyle name="Total 3 7 3 8" xfId="2546"/>
    <cellStyle name="Total 3 7 3 8 2" xfId="8600"/>
    <cellStyle name="Total 3 7 3 8 2 2" xfId="32427"/>
    <cellStyle name="Total 3 7 3 8 2 3" xfId="43466"/>
    <cellStyle name="Total 3 7 3 8 2 4" xfId="20513"/>
    <cellStyle name="Total 3 7 3 8 3" xfId="26482"/>
    <cellStyle name="Total 3 7 3 8 4" xfId="37413"/>
    <cellStyle name="Total 3 7 3 8 5" xfId="14460"/>
    <cellStyle name="Total 3 7 3 9" xfId="2764"/>
    <cellStyle name="Total 3 7 3 9 2" xfId="8784"/>
    <cellStyle name="Total 3 7 3 9 2 2" xfId="32611"/>
    <cellStyle name="Total 3 7 3 9 2 3" xfId="43650"/>
    <cellStyle name="Total 3 7 3 9 2 4" xfId="20697"/>
    <cellStyle name="Total 3 7 3 9 3" xfId="26694"/>
    <cellStyle name="Total 3 7 3 9 4" xfId="37631"/>
    <cellStyle name="Total 3 7 3 9 5" xfId="14678"/>
    <cellStyle name="Total 3 7 30" xfId="6729"/>
    <cellStyle name="Total 3 7 30 2" xfId="12205"/>
    <cellStyle name="Total 3 7 30 2 2" xfId="36032"/>
    <cellStyle name="Total 3 7 30 2 3" xfId="47071"/>
    <cellStyle name="Total 3 7 30 2 4" xfId="24118"/>
    <cellStyle name="Total 3 7 30 3" xfId="30558"/>
    <cellStyle name="Total 3 7 30 4" xfId="41596"/>
    <cellStyle name="Total 3 7 30 5" xfId="18643"/>
    <cellStyle name="Total 3 7 31" xfId="6774"/>
    <cellStyle name="Total 3 7 31 2" xfId="12245"/>
    <cellStyle name="Total 3 7 31 2 2" xfId="36072"/>
    <cellStyle name="Total 3 7 31 2 3" xfId="47111"/>
    <cellStyle name="Total 3 7 31 2 4" xfId="24158"/>
    <cellStyle name="Total 3 7 31 3" xfId="30602"/>
    <cellStyle name="Total 3 7 31 4" xfId="41641"/>
    <cellStyle name="Total 3 7 31 5" xfId="18688"/>
    <cellStyle name="Total 3 7 32" xfId="653"/>
    <cellStyle name="Total 3 7 32 2" xfId="6960"/>
    <cellStyle name="Total 3 7 32 2 2" xfId="30787"/>
    <cellStyle name="Total 3 7 32 2 3" xfId="41826"/>
    <cellStyle name="Total 3 7 32 2 4" xfId="18873"/>
    <cellStyle name="Total 3 7 32 3" xfId="24644"/>
    <cellStyle name="Total 3 7 32 4" xfId="29481"/>
    <cellStyle name="Total 3 7 32 5" xfId="12567"/>
    <cellStyle name="Total 3 7 33" xfId="24406"/>
    <cellStyle name="Total 3 7 34" xfId="25021"/>
    <cellStyle name="Total 3 7 35" xfId="12324"/>
    <cellStyle name="Total 3 7 4" xfId="451"/>
    <cellStyle name="Total 3 7 4 10" xfId="2845"/>
    <cellStyle name="Total 3 7 4 10 2" xfId="8857"/>
    <cellStyle name="Total 3 7 4 10 2 2" xfId="32684"/>
    <cellStyle name="Total 3 7 4 10 2 3" xfId="43723"/>
    <cellStyle name="Total 3 7 4 10 2 4" xfId="20770"/>
    <cellStyle name="Total 3 7 4 10 3" xfId="26774"/>
    <cellStyle name="Total 3 7 4 10 4" xfId="37712"/>
    <cellStyle name="Total 3 7 4 10 5" xfId="14759"/>
    <cellStyle name="Total 3 7 4 11" xfId="3113"/>
    <cellStyle name="Total 3 7 4 11 2" xfId="9086"/>
    <cellStyle name="Total 3 7 4 11 2 2" xfId="32913"/>
    <cellStyle name="Total 3 7 4 11 2 3" xfId="43952"/>
    <cellStyle name="Total 3 7 4 11 2 4" xfId="20999"/>
    <cellStyle name="Total 3 7 4 11 3" xfId="27037"/>
    <cellStyle name="Total 3 7 4 11 4" xfId="37980"/>
    <cellStyle name="Total 3 7 4 11 5" xfId="15027"/>
    <cellStyle name="Total 3 7 4 12" xfId="3357"/>
    <cellStyle name="Total 3 7 4 12 2" xfId="9298"/>
    <cellStyle name="Total 3 7 4 12 2 2" xfId="33125"/>
    <cellStyle name="Total 3 7 4 12 2 3" xfId="44164"/>
    <cellStyle name="Total 3 7 4 12 2 4" xfId="21211"/>
    <cellStyle name="Total 3 7 4 12 3" xfId="27278"/>
    <cellStyle name="Total 3 7 4 12 4" xfId="38224"/>
    <cellStyle name="Total 3 7 4 12 5" xfId="15271"/>
    <cellStyle name="Total 3 7 4 13" xfId="3602"/>
    <cellStyle name="Total 3 7 4 13 2" xfId="9511"/>
    <cellStyle name="Total 3 7 4 13 2 2" xfId="33338"/>
    <cellStyle name="Total 3 7 4 13 2 3" xfId="44377"/>
    <cellStyle name="Total 3 7 4 13 2 4" xfId="21424"/>
    <cellStyle name="Total 3 7 4 13 3" xfId="27518"/>
    <cellStyle name="Total 3 7 4 13 4" xfId="38469"/>
    <cellStyle name="Total 3 7 4 13 5" xfId="15516"/>
    <cellStyle name="Total 3 7 4 14" xfId="3850"/>
    <cellStyle name="Total 3 7 4 14 2" xfId="9725"/>
    <cellStyle name="Total 3 7 4 14 2 2" xfId="33552"/>
    <cellStyle name="Total 3 7 4 14 2 3" xfId="44591"/>
    <cellStyle name="Total 3 7 4 14 2 4" xfId="21638"/>
    <cellStyle name="Total 3 7 4 14 3" xfId="27762"/>
    <cellStyle name="Total 3 7 4 14 4" xfId="38717"/>
    <cellStyle name="Total 3 7 4 14 5" xfId="15764"/>
    <cellStyle name="Total 3 7 4 15" xfId="4094"/>
    <cellStyle name="Total 3 7 4 15 2" xfId="9936"/>
    <cellStyle name="Total 3 7 4 15 2 2" xfId="33763"/>
    <cellStyle name="Total 3 7 4 15 2 3" xfId="44802"/>
    <cellStyle name="Total 3 7 4 15 2 4" xfId="21849"/>
    <cellStyle name="Total 3 7 4 15 3" xfId="28001"/>
    <cellStyle name="Total 3 7 4 15 4" xfId="38961"/>
    <cellStyle name="Total 3 7 4 15 5" xfId="16008"/>
    <cellStyle name="Total 3 7 4 16" xfId="4336"/>
    <cellStyle name="Total 3 7 4 16 2" xfId="10146"/>
    <cellStyle name="Total 3 7 4 16 2 2" xfId="33973"/>
    <cellStyle name="Total 3 7 4 16 2 3" xfId="45012"/>
    <cellStyle name="Total 3 7 4 16 2 4" xfId="22059"/>
    <cellStyle name="Total 3 7 4 16 3" xfId="28238"/>
    <cellStyle name="Total 3 7 4 16 4" xfId="39203"/>
    <cellStyle name="Total 3 7 4 16 5" xfId="16250"/>
    <cellStyle name="Total 3 7 4 17" xfId="4557"/>
    <cellStyle name="Total 3 7 4 17 2" xfId="10333"/>
    <cellStyle name="Total 3 7 4 17 2 2" xfId="34160"/>
    <cellStyle name="Total 3 7 4 17 2 3" xfId="45199"/>
    <cellStyle name="Total 3 7 4 17 2 4" xfId="22246"/>
    <cellStyle name="Total 3 7 4 17 3" xfId="28453"/>
    <cellStyle name="Total 3 7 4 17 4" xfId="39424"/>
    <cellStyle name="Total 3 7 4 17 5" xfId="16471"/>
    <cellStyle name="Total 3 7 4 18" xfId="4767"/>
    <cellStyle name="Total 3 7 4 18 2" xfId="10516"/>
    <cellStyle name="Total 3 7 4 18 2 2" xfId="34343"/>
    <cellStyle name="Total 3 7 4 18 2 3" xfId="45382"/>
    <cellStyle name="Total 3 7 4 18 2 4" xfId="22429"/>
    <cellStyle name="Total 3 7 4 18 3" xfId="28657"/>
    <cellStyle name="Total 3 7 4 18 4" xfId="39634"/>
    <cellStyle name="Total 3 7 4 18 5" xfId="16681"/>
    <cellStyle name="Total 3 7 4 19" xfId="5002"/>
    <cellStyle name="Total 3 7 4 19 2" xfId="10721"/>
    <cellStyle name="Total 3 7 4 19 2 2" xfId="34548"/>
    <cellStyle name="Total 3 7 4 19 2 3" xfId="45587"/>
    <cellStyle name="Total 3 7 4 19 2 4" xfId="22634"/>
    <cellStyle name="Total 3 7 4 19 3" xfId="28886"/>
    <cellStyle name="Total 3 7 4 19 4" xfId="39869"/>
    <cellStyle name="Total 3 7 4 19 5" xfId="16916"/>
    <cellStyle name="Total 3 7 4 2" xfId="1095"/>
    <cellStyle name="Total 3 7 4 2 2" xfId="7348"/>
    <cellStyle name="Total 3 7 4 2 2 2" xfId="31175"/>
    <cellStyle name="Total 3 7 4 2 2 3" xfId="42214"/>
    <cellStyle name="Total 3 7 4 2 2 4" xfId="19261"/>
    <cellStyle name="Total 3 7 4 2 3" xfId="25076"/>
    <cellStyle name="Total 3 7 4 2 4" xfId="24193"/>
    <cellStyle name="Total 3 7 4 2 5" xfId="13009"/>
    <cellStyle name="Total 3 7 4 20" xfId="5223"/>
    <cellStyle name="Total 3 7 4 20 2" xfId="10908"/>
    <cellStyle name="Total 3 7 4 20 2 2" xfId="34735"/>
    <cellStyle name="Total 3 7 4 20 2 3" xfId="45774"/>
    <cellStyle name="Total 3 7 4 20 2 4" xfId="22821"/>
    <cellStyle name="Total 3 7 4 20 3" xfId="29100"/>
    <cellStyle name="Total 3 7 4 20 4" xfId="40090"/>
    <cellStyle name="Total 3 7 4 20 5" xfId="17137"/>
    <cellStyle name="Total 3 7 4 21" xfId="5456"/>
    <cellStyle name="Total 3 7 4 21 2" xfId="11111"/>
    <cellStyle name="Total 3 7 4 21 2 2" xfId="34938"/>
    <cellStyle name="Total 3 7 4 21 2 3" xfId="45977"/>
    <cellStyle name="Total 3 7 4 21 2 4" xfId="23024"/>
    <cellStyle name="Total 3 7 4 21 3" xfId="29327"/>
    <cellStyle name="Total 3 7 4 21 4" xfId="40323"/>
    <cellStyle name="Total 3 7 4 21 5" xfId="17370"/>
    <cellStyle name="Total 3 7 4 22" xfId="5689"/>
    <cellStyle name="Total 3 7 4 22 2" xfId="11312"/>
    <cellStyle name="Total 3 7 4 22 2 2" xfId="35139"/>
    <cellStyle name="Total 3 7 4 22 2 3" xfId="46178"/>
    <cellStyle name="Total 3 7 4 22 2 4" xfId="23225"/>
    <cellStyle name="Total 3 7 4 22 3" xfId="29553"/>
    <cellStyle name="Total 3 7 4 22 4" xfId="40556"/>
    <cellStyle name="Total 3 7 4 22 5" xfId="17603"/>
    <cellStyle name="Total 3 7 4 23" xfId="5906"/>
    <cellStyle name="Total 3 7 4 23 2" xfId="11496"/>
    <cellStyle name="Total 3 7 4 23 2 2" xfId="35323"/>
    <cellStyle name="Total 3 7 4 23 2 3" xfId="46362"/>
    <cellStyle name="Total 3 7 4 23 2 4" xfId="23409"/>
    <cellStyle name="Total 3 7 4 23 3" xfId="29764"/>
    <cellStyle name="Total 3 7 4 23 4" xfId="40773"/>
    <cellStyle name="Total 3 7 4 23 5" xfId="17820"/>
    <cellStyle name="Total 3 7 4 24" xfId="6114"/>
    <cellStyle name="Total 3 7 4 24 2" xfId="11677"/>
    <cellStyle name="Total 3 7 4 24 2 2" xfId="35504"/>
    <cellStyle name="Total 3 7 4 24 2 3" xfId="46543"/>
    <cellStyle name="Total 3 7 4 24 2 4" xfId="23590"/>
    <cellStyle name="Total 3 7 4 24 3" xfId="29965"/>
    <cellStyle name="Total 3 7 4 24 4" xfId="40981"/>
    <cellStyle name="Total 3 7 4 24 5" xfId="18028"/>
    <cellStyle name="Total 3 7 4 25" xfId="6334"/>
    <cellStyle name="Total 3 7 4 25 2" xfId="11869"/>
    <cellStyle name="Total 3 7 4 25 2 2" xfId="35696"/>
    <cellStyle name="Total 3 7 4 25 2 3" xfId="46735"/>
    <cellStyle name="Total 3 7 4 25 2 4" xfId="23782"/>
    <cellStyle name="Total 3 7 4 25 3" xfId="30178"/>
    <cellStyle name="Total 3 7 4 25 4" xfId="41201"/>
    <cellStyle name="Total 3 7 4 25 5" xfId="18248"/>
    <cellStyle name="Total 3 7 4 26" xfId="6568"/>
    <cellStyle name="Total 3 7 4 26 2" xfId="12070"/>
    <cellStyle name="Total 3 7 4 26 2 2" xfId="35897"/>
    <cellStyle name="Total 3 7 4 26 2 3" xfId="46936"/>
    <cellStyle name="Total 3 7 4 26 2 4" xfId="23983"/>
    <cellStyle name="Total 3 7 4 26 3" xfId="30403"/>
    <cellStyle name="Total 3 7 4 26 4" xfId="41435"/>
    <cellStyle name="Total 3 7 4 26 5" xfId="18482"/>
    <cellStyle name="Total 3 7 4 27" xfId="690"/>
    <cellStyle name="Total 3 7 4 27 2" xfId="6997"/>
    <cellStyle name="Total 3 7 4 27 2 2" xfId="30824"/>
    <cellStyle name="Total 3 7 4 27 2 3" xfId="41863"/>
    <cellStyle name="Total 3 7 4 27 2 4" xfId="18910"/>
    <cellStyle name="Total 3 7 4 27 3" xfId="24681"/>
    <cellStyle name="Total 3 7 4 27 4" xfId="29210"/>
    <cellStyle name="Total 3 7 4 27 5" xfId="12604"/>
    <cellStyle name="Total 3 7 4 28" xfId="24447"/>
    <cellStyle name="Total 3 7 4 29" xfId="26005"/>
    <cellStyle name="Total 3 7 4 3" xfId="1308"/>
    <cellStyle name="Total 3 7 4 3 2" xfId="7533"/>
    <cellStyle name="Total 3 7 4 3 2 2" xfId="31360"/>
    <cellStyle name="Total 3 7 4 3 2 3" xfId="42399"/>
    <cellStyle name="Total 3 7 4 3 2 4" xfId="19446"/>
    <cellStyle name="Total 3 7 4 3 3" xfId="25283"/>
    <cellStyle name="Total 3 7 4 3 4" xfId="36175"/>
    <cellStyle name="Total 3 7 4 3 5" xfId="13222"/>
    <cellStyle name="Total 3 7 4 30" xfId="12365"/>
    <cellStyle name="Total 3 7 4 4" xfId="1540"/>
    <cellStyle name="Total 3 7 4 4 2" xfId="7731"/>
    <cellStyle name="Total 3 7 4 4 2 2" xfId="31558"/>
    <cellStyle name="Total 3 7 4 4 2 3" xfId="42597"/>
    <cellStyle name="Total 3 7 4 4 2 4" xfId="19644"/>
    <cellStyle name="Total 3 7 4 4 3" xfId="25507"/>
    <cellStyle name="Total 3 7 4 4 4" xfId="36407"/>
    <cellStyle name="Total 3 7 4 4 5" xfId="13454"/>
    <cellStyle name="Total 3 7 4 5" xfId="1751"/>
    <cellStyle name="Total 3 7 4 5 2" xfId="7915"/>
    <cellStyle name="Total 3 7 4 5 2 2" xfId="31742"/>
    <cellStyle name="Total 3 7 4 5 2 3" xfId="42781"/>
    <cellStyle name="Total 3 7 4 5 2 4" xfId="19828"/>
    <cellStyle name="Total 3 7 4 5 3" xfId="25711"/>
    <cellStyle name="Total 3 7 4 5 4" xfId="36618"/>
    <cellStyle name="Total 3 7 4 5 5" xfId="13665"/>
    <cellStyle name="Total 3 7 4 6" xfId="1982"/>
    <cellStyle name="Total 3 7 4 6 2" xfId="8116"/>
    <cellStyle name="Total 3 7 4 6 2 2" xfId="31943"/>
    <cellStyle name="Total 3 7 4 6 2 3" xfId="42982"/>
    <cellStyle name="Total 3 7 4 6 2 4" xfId="20029"/>
    <cellStyle name="Total 3 7 4 6 3" xfId="25935"/>
    <cellStyle name="Total 3 7 4 6 4" xfId="36849"/>
    <cellStyle name="Total 3 7 4 6 5" xfId="13896"/>
    <cellStyle name="Total 3 7 4 7" xfId="2207"/>
    <cellStyle name="Total 3 7 4 7 2" xfId="8307"/>
    <cellStyle name="Total 3 7 4 7 2 2" xfId="32134"/>
    <cellStyle name="Total 3 7 4 7 2 3" xfId="43173"/>
    <cellStyle name="Total 3 7 4 7 2 4" xfId="20220"/>
    <cellStyle name="Total 3 7 4 7 3" xfId="26153"/>
    <cellStyle name="Total 3 7 4 7 4" xfId="37074"/>
    <cellStyle name="Total 3 7 4 7 5" xfId="14121"/>
    <cellStyle name="Total 3 7 4 8" xfId="2421"/>
    <cellStyle name="Total 3 7 4 8 2" xfId="8493"/>
    <cellStyle name="Total 3 7 4 8 2 2" xfId="32320"/>
    <cellStyle name="Total 3 7 4 8 2 3" xfId="43359"/>
    <cellStyle name="Total 3 7 4 8 2 4" xfId="20406"/>
    <cellStyle name="Total 3 7 4 8 3" xfId="26361"/>
    <cellStyle name="Total 3 7 4 8 4" xfId="37288"/>
    <cellStyle name="Total 3 7 4 8 5" xfId="14335"/>
    <cellStyle name="Total 3 7 4 9" xfId="2643"/>
    <cellStyle name="Total 3 7 4 9 2" xfId="8682"/>
    <cellStyle name="Total 3 7 4 9 2 2" xfId="32509"/>
    <cellStyle name="Total 3 7 4 9 2 3" xfId="43548"/>
    <cellStyle name="Total 3 7 4 9 2 4" xfId="20595"/>
    <cellStyle name="Total 3 7 4 9 3" xfId="26578"/>
    <cellStyle name="Total 3 7 4 9 4" xfId="37510"/>
    <cellStyle name="Total 3 7 4 9 5" xfId="14557"/>
    <cellStyle name="Total 3 7 5" xfId="1054"/>
    <cellStyle name="Total 3 7 5 2" xfId="7311"/>
    <cellStyle name="Total 3 7 5 2 2" xfId="31138"/>
    <cellStyle name="Total 3 7 5 2 3" xfId="42177"/>
    <cellStyle name="Total 3 7 5 2 4" xfId="19224"/>
    <cellStyle name="Total 3 7 5 3" xfId="25036"/>
    <cellStyle name="Total 3 7 5 4" xfId="24389"/>
    <cellStyle name="Total 3 7 5 5" xfId="12968"/>
    <cellStyle name="Total 3 7 6" xfId="1267"/>
    <cellStyle name="Total 3 7 6 2" xfId="7496"/>
    <cellStyle name="Total 3 7 6 2 2" xfId="31323"/>
    <cellStyle name="Total 3 7 6 2 3" xfId="42362"/>
    <cellStyle name="Total 3 7 6 2 4" xfId="19409"/>
    <cellStyle name="Total 3 7 6 3" xfId="25243"/>
    <cellStyle name="Total 3 7 6 4" xfId="36134"/>
    <cellStyle name="Total 3 7 6 5" xfId="13181"/>
    <cellStyle name="Total 3 7 7" xfId="1499"/>
    <cellStyle name="Total 3 7 7 2" xfId="7694"/>
    <cellStyle name="Total 3 7 7 2 2" xfId="31521"/>
    <cellStyle name="Total 3 7 7 2 3" xfId="42560"/>
    <cellStyle name="Total 3 7 7 2 4" xfId="19607"/>
    <cellStyle name="Total 3 7 7 3" xfId="25467"/>
    <cellStyle name="Total 3 7 7 4" xfId="36366"/>
    <cellStyle name="Total 3 7 7 5" xfId="13413"/>
    <cellStyle name="Total 3 7 8" xfId="1710"/>
    <cellStyle name="Total 3 7 8 2" xfId="7878"/>
    <cellStyle name="Total 3 7 8 2 2" xfId="31705"/>
    <cellStyle name="Total 3 7 8 2 3" xfId="42744"/>
    <cellStyle name="Total 3 7 8 2 4" xfId="19791"/>
    <cellStyle name="Total 3 7 8 3" xfId="25671"/>
    <cellStyle name="Total 3 7 8 4" xfId="36577"/>
    <cellStyle name="Total 3 7 8 5" xfId="13624"/>
    <cellStyle name="Total 3 7 9" xfId="1941"/>
    <cellStyle name="Total 3 7 9 2" xfId="8079"/>
    <cellStyle name="Total 3 7 9 2 2" xfId="31906"/>
    <cellStyle name="Total 3 7 9 2 3" xfId="42945"/>
    <cellStyle name="Total 3 7 9 2 4" xfId="19992"/>
    <cellStyle name="Total 3 7 9 3" xfId="25895"/>
    <cellStyle name="Total 3 7 9 4" xfId="36808"/>
    <cellStyle name="Total 3 7 9 5" xfId="13855"/>
    <cellStyle name="Total 3 8" xfId="490"/>
    <cellStyle name="Total 3 8 10" xfId="2884"/>
    <cellStyle name="Total 3 8 10 2" xfId="8895"/>
    <cellStyle name="Total 3 8 10 2 2" xfId="32722"/>
    <cellStyle name="Total 3 8 10 2 3" xfId="43761"/>
    <cellStyle name="Total 3 8 10 2 4" xfId="20808"/>
    <cellStyle name="Total 3 8 10 3" xfId="26813"/>
    <cellStyle name="Total 3 8 10 4" xfId="37751"/>
    <cellStyle name="Total 3 8 10 5" xfId="14798"/>
    <cellStyle name="Total 3 8 11" xfId="3152"/>
    <cellStyle name="Total 3 8 11 2" xfId="9124"/>
    <cellStyle name="Total 3 8 11 2 2" xfId="32951"/>
    <cellStyle name="Total 3 8 11 2 3" xfId="43990"/>
    <cellStyle name="Total 3 8 11 2 4" xfId="21037"/>
    <cellStyle name="Total 3 8 11 3" xfId="27076"/>
    <cellStyle name="Total 3 8 11 4" xfId="38019"/>
    <cellStyle name="Total 3 8 11 5" xfId="15066"/>
    <cellStyle name="Total 3 8 12" xfId="3396"/>
    <cellStyle name="Total 3 8 12 2" xfId="9336"/>
    <cellStyle name="Total 3 8 12 2 2" xfId="33163"/>
    <cellStyle name="Total 3 8 12 2 3" xfId="44202"/>
    <cellStyle name="Total 3 8 12 2 4" xfId="21249"/>
    <cellStyle name="Total 3 8 12 3" xfId="27317"/>
    <cellStyle name="Total 3 8 12 4" xfId="38263"/>
    <cellStyle name="Total 3 8 12 5" xfId="15310"/>
    <cellStyle name="Total 3 8 13" xfId="3641"/>
    <cellStyle name="Total 3 8 13 2" xfId="9549"/>
    <cellStyle name="Total 3 8 13 2 2" xfId="33376"/>
    <cellStyle name="Total 3 8 13 2 3" xfId="44415"/>
    <cellStyle name="Total 3 8 13 2 4" xfId="21462"/>
    <cellStyle name="Total 3 8 13 3" xfId="27557"/>
    <cellStyle name="Total 3 8 13 4" xfId="38508"/>
    <cellStyle name="Total 3 8 13 5" xfId="15555"/>
    <cellStyle name="Total 3 8 14" xfId="3889"/>
    <cellStyle name="Total 3 8 14 2" xfId="9763"/>
    <cellStyle name="Total 3 8 14 2 2" xfId="33590"/>
    <cellStyle name="Total 3 8 14 2 3" xfId="44629"/>
    <cellStyle name="Total 3 8 14 2 4" xfId="21676"/>
    <cellStyle name="Total 3 8 14 3" xfId="27801"/>
    <cellStyle name="Total 3 8 14 4" xfId="38756"/>
    <cellStyle name="Total 3 8 14 5" xfId="15803"/>
    <cellStyle name="Total 3 8 15" xfId="4133"/>
    <cellStyle name="Total 3 8 15 2" xfId="9974"/>
    <cellStyle name="Total 3 8 15 2 2" xfId="33801"/>
    <cellStyle name="Total 3 8 15 2 3" xfId="44840"/>
    <cellStyle name="Total 3 8 15 2 4" xfId="21887"/>
    <cellStyle name="Total 3 8 15 3" xfId="28040"/>
    <cellStyle name="Total 3 8 15 4" xfId="39000"/>
    <cellStyle name="Total 3 8 15 5" xfId="16047"/>
    <cellStyle name="Total 3 8 16" xfId="4375"/>
    <cellStyle name="Total 3 8 16 2" xfId="10184"/>
    <cellStyle name="Total 3 8 16 2 2" xfId="34011"/>
    <cellStyle name="Total 3 8 16 2 3" xfId="45050"/>
    <cellStyle name="Total 3 8 16 2 4" xfId="22097"/>
    <cellStyle name="Total 3 8 16 3" xfId="28277"/>
    <cellStyle name="Total 3 8 16 4" xfId="39242"/>
    <cellStyle name="Total 3 8 16 5" xfId="16289"/>
    <cellStyle name="Total 3 8 17" xfId="4596"/>
    <cellStyle name="Total 3 8 17 2" xfId="10371"/>
    <cellStyle name="Total 3 8 17 2 2" xfId="34198"/>
    <cellStyle name="Total 3 8 17 2 3" xfId="45237"/>
    <cellStyle name="Total 3 8 17 2 4" xfId="22284"/>
    <cellStyle name="Total 3 8 17 3" xfId="28492"/>
    <cellStyle name="Total 3 8 17 4" xfId="39463"/>
    <cellStyle name="Total 3 8 17 5" xfId="16510"/>
    <cellStyle name="Total 3 8 18" xfId="4806"/>
    <cellStyle name="Total 3 8 18 2" xfId="10554"/>
    <cellStyle name="Total 3 8 18 2 2" xfId="34381"/>
    <cellStyle name="Total 3 8 18 2 3" xfId="45420"/>
    <cellStyle name="Total 3 8 18 2 4" xfId="22467"/>
    <cellStyle name="Total 3 8 18 3" xfId="28696"/>
    <cellStyle name="Total 3 8 18 4" xfId="39673"/>
    <cellStyle name="Total 3 8 18 5" xfId="16720"/>
    <cellStyle name="Total 3 8 19" xfId="5041"/>
    <cellStyle name="Total 3 8 19 2" xfId="10759"/>
    <cellStyle name="Total 3 8 19 2 2" xfId="34586"/>
    <cellStyle name="Total 3 8 19 2 3" xfId="45625"/>
    <cellStyle name="Total 3 8 19 2 4" xfId="22672"/>
    <cellStyle name="Total 3 8 19 3" xfId="28925"/>
    <cellStyle name="Total 3 8 19 4" xfId="39908"/>
    <cellStyle name="Total 3 8 19 5" xfId="16955"/>
    <cellStyle name="Total 3 8 2" xfId="1134"/>
    <cellStyle name="Total 3 8 2 2" xfId="7386"/>
    <cellStyle name="Total 3 8 2 2 2" xfId="31213"/>
    <cellStyle name="Total 3 8 2 2 3" xfId="42252"/>
    <cellStyle name="Total 3 8 2 2 4" xfId="19299"/>
    <cellStyle name="Total 3 8 2 3" xfId="25115"/>
    <cellStyle name="Total 3 8 2 4" xfId="24255"/>
    <cellStyle name="Total 3 8 2 5" xfId="13048"/>
    <cellStyle name="Total 3 8 20" xfId="5262"/>
    <cellStyle name="Total 3 8 20 2" xfId="10946"/>
    <cellStyle name="Total 3 8 20 2 2" xfId="34773"/>
    <cellStyle name="Total 3 8 20 2 3" xfId="45812"/>
    <cellStyle name="Total 3 8 20 2 4" xfId="22859"/>
    <cellStyle name="Total 3 8 20 3" xfId="29139"/>
    <cellStyle name="Total 3 8 20 4" xfId="40129"/>
    <cellStyle name="Total 3 8 20 5" xfId="17176"/>
    <cellStyle name="Total 3 8 21" xfId="5495"/>
    <cellStyle name="Total 3 8 21 2" xfId="11149"/>
    <cellStyle name="Total 3 8 21 2 2" xfId="34976"/>
    <cellStyle name="Total 3 8 21 2 3" xfId="46015"/>
    <cellStyle name="Total 3 8 21 2 4" xfId="23062"/>
    <cellStyle name="Total 3 8 21 3" xfId="29366"/>
    <cellStyle name="Total 3 8 21 4" xfId="40362"/>
    <cellStyle name="Total 3 8 21 5" xfId="17409"/>
    <cellStyle name="Total 3 8 22" xfId="5728"/>
    <cellStyle name="Total 3 8 22 2" xfId="11350"/>
    <cellStyle name="Total 3 8 22 2 2" xfId="35177"/>
    <cellStyle name="Total 3 8 22 2 3" xfId="46216"/>
    <cellStyle name="Total 3 8 22 2 4" xfId="23263"/>
    <cellStyle name="Total 3 8 22 3" xfId="29592"/>
    <cellStyle name="Total 3 8 22 4" xfId="40595"/>
    <cellStyle name="Total 3 8 22 5" xfId="17642"/>
    <cellStyle name="Total 3 8 23" xfId="5945"/>
    <cellStyle name="Total 3 8 23 2" xfId="11534"/>
    <cellStyle name="Total 3 8 23 2 2" xfId="35361"/>
    <cellStyle name="Total 3 8 23 2 3" xfId="46400"/>
    <cellStyle name="Total 3 8 23 2 4" xfId="23447"/>
    <cellStyle name="Total 3 8 23 3" xfId="29803"/>
    <cellStyle name="Total 3 8 23 4" xfId="40812"/>
    <cellStyle name="Total 3 8 23 5" xfId="17859"/>
    <cellStyle name="Total 3 8 24" xfId="6153"/>
    <cellStyle name="Total 3 8 24 2" xfId="11715"/>
    <cellStyle name="Total 3 8 24 2 2" xfId="35542"/>
    <cellStyle name="Total 3 8 24 2 3" xfId="46581"/>
    <cellStyle name="Total 3 8 24 2 4" xfId="23628"/>
    <cellStyle name="Total 3 8 24 3" xfId="30004"/>
    <cellStyle name="Total 3 8 24 4" xfId="41020"/>
    <cellStyle name="Total 3 8 24 5" xfId="18067"/>
    <cellStyle name="Total 3 8 25" xfId="6373"/>
    <cellStyle name="Total 3 8 25 2" xfId="11907"/>
    <cellStyle name="Total 3 8 25 2 2" xfId="35734"/>
    <cellStyle name="Total 3 8 25 2 3" xfId="46773"/>
    <cellStyle name="Total 3 8 25 2 4" xfId="23820"/>
    <cellStyle name="Total 3 8 25 3" xfId="30217"/>
    <cellStyle name="Total 3 8 25 4" xfId="41240"/>
    <cellStyle name="Total 3 8 25 5" xfId="18287"/>
    <cellStyle name="Total 3 8 26" xfId="6599"/>
    <cellStyle name="Total 3 8 26 2" xfId="12100"/>
    <cellStyle name="Total 3 8 26 2 2" xfId="35927"/>
    <cellStyle name="Total 3 8 26 2 3" xfId="46966"/>
    <cellStyle name="Total 3 8 26 2 4" xfId="24013"/>
    <cellStyle name="Total 3 8 26 3" xfId="30434"/>
    <cellStyle name="Total 3 8 26 4" xfId="41466"/>
    <cellStyle name="Total 3 8 26 5" xfId="18513"/>
    <cellStyle name="Total 3 8 27" xfId="728"/>
    <cellStyle name="Total 3 8 27 2" xfId="7035"/>
    <cellStyle name="Total 3 8 27 2 2" xfId="30862"/>
    <cellStyle name="Total 3 8 27 2 3" xfId="41901"/>
    <cellStyle name="Total 3 8 27 2 4" xfId="18948"/>
    <cellStyle name="Total 3 8 27 3" xfId="24719"/>
    <cellStyle name="Total 3 8 27 4" xfId="24845"/>
    <cellStyle name="Total 3 8 27 5" xfId="12642"/>
    <cellStyle name="Total 3 8 28" xfId="6818"/>
    <cellStyle name="Total 3 8 28 2" xfId="30645"/>
    <cellStyle name="Total 3 8 28 3" xfId="41684"/>
    <cellStyle name="Total 3 8 28 4" xfId="18731"/>
    <cellStyle name="Total 3 8 29" xfId="24486"/>
    <cellStyle name="Total 3 8 3" xfId="1347"/>
    <cellStyle name="Total 3 8 3 2" xfId="7571"/>
    <cellStyle name="Total 3 8 3 2 2" xfId="31398"/>
    <cellStyle name="Total 3 8 3 2 3" xfId="42437"/>
    <cellStyle name="Total 3 8 3 2 4" xfId="19484"/>
    <cellStyle name="Total 3 8 3 3" xfId="25322"/>
    <cellStyle name="Total 3 8 3 4" xfId="36214"/>
    <cellStyle name="Total 3 8 3 5" xfId="13261"/>
    <cellStyle name="Total 3 8 30" xfId="25013"/>
    <cellStyle name="Total 3 8 31" xfId="12404"/>
    <cellStyle name="Total 3 8 4" xfId="1579"/>
    <cellStyle name="Total 3 8 4 2" xfId="7769"/>
    <cellStyle name="Total 3 8 4 2 2" xfId="31596"/>
    <cellStyle name="Total 3 8 4 2 3" xfId="42635"/>
    <cellStyle name="Total 3 8 4 2 4" xfId="19682"/>
    <cellStyle name="Total 3 8 4 3" xfId="25546"/>
    <cellStyle name="Total 3 8 4 4" xfId="36446"/>
    <cellStyle name="Total 3 8 4 5" xfId="13493"/>
    <cellStyle name="Total 3 8 5" xfId="1790"/>
    <cellStyle name="Total 3 8 5 2" xfId="7953"/>
    <cellStyle name="Total 3 8 5 2 2" xfId="31780"/>
    <cellStyle name="Total 3 8 5 2 3" xfId="42819"/>
    <cellStyle name="Total 3 8 5 2 4" xfId="19866"/>
    <cellStyle name="Total 3 8 5 3" xfId="25750"/>
    <cellStyle name="Total 3 8 5 4" xfId="36657"/>
    <cellStyle name="Total 3 8 5 5" xfId="13704"/>
    <cellStyle name="Total 3 8 6" xfId="2021"/>
    <cellStyle name="Total 3 8 6 2" xfId="8154"/>
    <cellStyle name="Total 3 8 6 2 2" xfId="31981"/>
    <cellStyle name="Total 3 8 6 2 3" xfId="43020"/>
    <cellStyle name="Total 3 8 6 2 4" xfId="20067"/>
    <cellStyle name="Total 3 8 6 3" xfId="25974"/>
    <cellStyle name="Total 3 8 6 4" xfId="36888"/>
    <cellStyle name="Total 3 8 6 5" xfId="13935"/>
    <cellStyle name="Total 3 8 7" xfId="2246"/>
    <cellStyle name="Total 3 8 7 2" xfId="8345"/>
    <cellStyle name="Total 3 8 7 2 2" xfId="32172"/>
    <cellStyle name="Total 3 8 7 2 3" xfId="43211"/>
    <cellStyle name="Total 3 8 7 2 4" xfId="20258"/>
    <cellStyle name="Total 3 8 7 3" xfId="26192"/>
    <cellStyle name="Total 3 8 7 4" xfId="37113"/>
    <cellStyle name="Total 3 8 7 5" xfId="14160"/>
    <cellStyle name="Total 3 8 8" xfId="2460"/>
    <cellStyle name="Total 3 8 8 2" xfId="8531"/>
    <cellStyle name="Total 3 8 8 2 2" xfId="32358"/>
    <cellStyle name="Total 3 8 8 2 3" xfId="43397"/>
    <cellStyle name="Total 3 8 8 2 4" xfId="20444"/>
    <cellStyle name="Total 3 8 8 3" xfId="26400"/>
    <cellStyle name="Total 3 8 8 4" xfId="37327"/>
    <cellStyle name="Total 3 8 8 5" xfId="14374"/>
    <cellStyle name="Total 3 8 9" xfId="2678"/>
    <cellStyle name="Total 3 8 9 2" xfId="8715"/>
    <cellStyle name="Total 3 8 9 2 2" xfId="32542"/>
    <cellStyle name="Total 3 8 9 2 3" xfId="43581"/>
    <cellStyle name="Total 3 8 9 2 4" xfId="20628"/>
    <cellStyle name="Total 3 8 9 3" xfId="26612"/>
    <cellStyle name="Total 3 8 9 4" xfId="37545"/>
    <cellStyle name="Total 3 8 9 5" xfId="14592"/>
    <cellStyle name="Total 3 9" xfId="867"/>
    <cellStyle name="Total 3 9 2" xfId="7168"/>
    <cellStyle name="Total 3 9 2 2" xfId="30995"/>
    <cellStyle name="Total 3 9 2 3" xfId="42034"/>
    <cellStyle name="Total 3 9 2 4" xfId="19081"/>
    <cellStyle name="Total 3 9 3" xfId="24857"/>
    <cellStyle name="Total 3 9 4" xfId="27486"/>
    <cellStyle name="Total 3 9 5" xfId="12781"/>
    <cellStyle name="Warning Text 2" xfId="90"/>
    <cellStyle name="Warning Text 3" xfId="223"/>
    <cellStyle name="常规" xfId="0" builtinId="0"/>
    <cellStyle name="超链接" xfId="15" builtinId="8"/>
    <cellStyle name="一般_Riverbed_1U3U_DVT_system_key_component_R02_20080102" xfId="181"/>
    <cellStyle name="표준 6" xfId="18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6600"/>
      <color rgb="FF00FF00"/>
      <color rgb="FF66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61200</xdr:rowOff>
    </xdr:from>
    <xdr:to>
      <xdr:col>1</xdr:col>
      <xdr:colOff>1988444</xdr:colOff>
      <xdr:row>3</xdr:row>
      <xdr:rowOff>11331</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 y="61200"/>
          <a:ext cx="1980824" cy="5140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50800</xdr:colOff>
      <xdr:row>0</xdr:row>
      <xdr:rowOff>93133</xdr:rowOff>
    </xdr:from>
    <xdr:to>
      <xdr:col>1</xdr:col>
      <xdr:colOff>1972357</xdr:colOff>
      <xdr:row>3</xdr:row>
      <xdr:rowOff>39877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50800" y="93133"/>
          <a:ext cx="1980824" cy="514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4</xdr:row>
      <xdr:rowOff>0</xdr:rowOff>
    </xdr:from>
    <xdr:to>
      <xdr:col>7</xdr:col>
      <xdr:colOff>0</xdr:colOff>
      <xdr:row>4</xdr:row>
      <xdr:rowOff>0</xdr:rowOff>
    </xdr:to>
    <xdr:sp macro="" textlink="">
      <xdr:nvSpPr>
        <xdr:cNvPr id="2" name="Rectangle 93"/>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3" name="Rectangle 94"/>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4" name="Rectangle 95"/>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5" name="Rectangle 96"/>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6" name="Rectangle 97"/>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7" name="Rectangle 98"/>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8" name="Rectangle 99"/>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9" name="Rectangle 100"/>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0" name="Rectangle 101"/>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1" name="Rectangle 102"/>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2" name="Rectangle 103"/>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SHA-1050-L</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3" name="Rectangle 104"/>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SHA-1050-H</a:t>
          </a:r>
        </a:p>
        <a:p>
          <a:pPr algn="l" rtl="0">
            <a:defRPr sz="1000"/>
          </a:pPr>
          <a:r>
            <a:rPr lang="en-US" sz="1000" b="0" i="0" u="none" strike="noStrike" baseline="0">
              <a:solidFill>
                <a:srgbClr val="000000"/>
              </a:solidFill>
              <a:latin typeface="Arial"/>
              <a:cs typeface="Arial"/>
            </a:rPr>
            <a:t>-SHA-01050-BASE-L (1)</a:t>
          </a:r>
        </a:p>
        <a:p>
          <a:pPr algn="l" rtl="0">
            <a:defRPr sz="1000"/>
          </a:pPr>
          <a:r>
            <a:rPr lang="en-US" sz="1000" b="0" i="0" u="none" strike="noStrike" baseline="0">
              <a:solidFill>
                <a:srgbClr val="000000"/>
              </a:solidFill>
              <a:latin typeface="Arial"/>
              <a:cs typeface="Arial"/>
            </a:rPr>
            <a:t>-HDK-250-C (2)</a:t>
          </a:r>
        </a:p>
        <a:p>
          <a:pPr algn="l" rtl="0">
            <a:defRPr sz="1000"/>
          </a:pPr>
          <a:r>
            <a:rPr lang="en-US" sz="1000" b="0" i="0" u="none" strike="noStrike" baseline="0">
              <a:solidFill>
                <a:srgbClr val="000000"/>
              </a:solidFill>
              <a:latin typeface="Arial"/>
              <a:cs typeface="Arial"/>
            </a:rPr>
            <a:t>-MEM-003-C (2)</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4" name="Rectangle 105"/>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SHA-2050-M</a:t>
          </a:r>
        </a:p>
        <a:p>
          <a:pPr algn="l" rtl="0">
            <a:defRPr sz="1000"/>
          </a:pPr>
          <a:r>
            <a:rPr lang="en-US" sz="1000" b="0" i="0" u="none" strike="noStrike" baseline="0">
              <a:solidFill>
                <a:srgbClr val="000000"/>
              </a:solidFill>
              <a:latin typeface="Arial"/>
              <a:cs typeface="Arial"/>
            </a:rPr>
            <a:t>-SHA-02050-BASE-M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5" name="Rectangle 106"/>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SHA-2050-H</a:t>
          </a:r>
        </a:p>
        <a:p>
          <a:pPr algn="l" rtl="0">
            <a:defRPr sz="1000"/>
          </a:pPr>
          <a:r>
            <a:rPr lang="en-US" sz="1000" b="0" i="0" u="none" strike="noStrike" baseline="0">
              <a:solidFill>
                <a:srgbClr val="000000"/>
              </a:solidFill>
              <a:latin typeface="Arial"/>
              <a:cs typeface="Arial"/>
            </a:rPr>
            <a:t>-SHA-02050-BASE-H (1)</a:t>
          </a:r>
        </a:p>
        <a:p>
          <a:pPr algn="l" rtl="0">
            <a:defRPr sz="1000"/>
          </a:pPr>
          <a:r>
            <a:rPr lang="en-US" sz="1000" b="0" i="0" u="none" strike="noStrike" baseline="0">
              <a:solidFill>
                <a:srgbClr val="000000"/>
              </a:solidFill>
              <a:latin typeface="Arial"/>
              <a:cs typeface="Arial"/>
            </a:rPr>
            <a:t>-HDK-250-C (4)</a:t>
          </a:r>
        </a:p>
        <a:p>
          <a:pPr algn="l" rtl="0">
            <a:defRPr sz="1000"/>
          </a:pPr>
          <a:r>
            <a:rPr lang="en-US" sz="1000" b="0" i="0" u="none" strike="noStrike" baseline="0">
              <a:solidFill>
                <a:srgbClr val="000000"/>
              </a:solidFill>
              <a:latin typeface="Arial"/>
              <a:cs typeface="Arial"/>
            </a:rPr>
            <a:t>-MEM-003-C (3)</a:t>
          </a:r>
        </a:p>
      </xdr:txBody>
    </xdr:sp>
    <xdr:clientData/>
  </xdr:twoCellAnchor>
  <xdr:twoCellAnchor>
    <xdr:from>
      <xdr:col>7</xdr:col>
      <xdr:colOff>0</xdr:colOff>
      <xdr:row>4</xdr:row>
      <xdr:rowOff>0</xdr:rowOff>
    </xdr:from>
    <xdr:to>
      <xdr:col>7</xdr:col>
      <xdr:colOff>0</xdr:colOff>
      <xdr:row>4</xdr:row>
      <xdr:rowOff>0</xdr:rowOff>
    </xdr:to>
    <xdr:sp macro="" textlink="">
      <xdr:nvSpPr>
        <xdr:cNvPr id="16" name="Rectangle 107"/>
        <xdr:cNvSpPr>
          <a:spLocks noChangeArrowheads="1"/>
        </xdr:cNvSpPr>
      </xdr:nvSpPr>
      <xdr:spPr bwMode="auto">
        <a:xfrm>
          <a:off x="9934575" y="10572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SHA-1050-M</a:t>
          </a:r>
        </a:p>
        <a:p>
          <a:pPr algn="l" rtl="0">
            <a:defRPr sz="1000"/>
          </a:pPr>
          <a:r>
            <a:rPr lang="en-US" sz="1000" b="0" i="0" u="none" strike="noStrike" baseline="0">
              <a:solidFill>
                <a:srgbClr val="000000"/>
              </a:solidFill>
              <a:latin typeface="Arial"/>
              <a:cs typeface="Arial"/>
            </a:rPr>
            <a:t>-SHA-01050-BASE-M (1)</a:t>
          </a:r>
        </a:p>
        <a:p>
          <a:pPr algn="l" rtl="0">
            <a:defRPr sz="1000"/>
          </a:pPr>
          <a:r>
            <a:rPr lang="en-US" sz="1000" b="0" i="0" u="none" strike="noStrike" baseline="0">
              <a:solidFill>
                <a:srgbClr val="000000"/>
              </a:solidFill>
              <a:latin typeface="Arial"/>
              <a:cs typeface="Arial"/>
            </a:rPr>
            <a:t>-HDK-250-C (1)</a:t>
          </a:r>
        </a:p>
        <a:p>
          <a:pPr algn="l" rtl="0">
            <a:defRPr sz="1000"/>
          </a:pPr>
          <a:r>
            <a:rPr lang="en-US" sz="1000" b="0" i="0" u="none" strike="noStrike" baseline="0">
              <a:solidFill>
                <a:srgbClr val="000000"/>
              </a:solidFill>
              <a:latin typeface="Arial"/>
              <a:cs typeface="Arial"/>
            </a:rPr>
            <a:t>-MEM-003-C (1)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ovadia\Desktop\Price%20List\09-September%20Price%20List\Final%20Version\Riverbed%20Price%20List%20September%202017%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partments\Users\dvlachos\Documents\ProductManagement\pricing\Cascade-PriceList-v5.0(q2-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behlmer\Documents\Item%20Master\New%20Item%20Requests\Setup%20in%20Process\2012-01C%20January%20SCPS%20SKUCO00029\Item%20Upload%20-%20SCPS%20Rev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s\users\Documents%20and%20Settings\ebehlmer\My%20Documents\Item%20Master\New%20Item%20Requests\Setup%20in%20Process\2010-07%20July%20skus\Virtual%20Steelhead%20sku's%20rev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behlmer\Documents\Item%20Master\2018\2018-02-20%20Phase%202%20GOV%20sku's%20for%20Support\Item%20Upload%20-%20Master%20GOV%20sku's%20Group%202%20re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motions and HA"/>
      <sheetName val="SteelHead"/>
      <sheetName val="SteelFusion"/>
      <sheetName val="SteelConnect"/>
      <sheetName val="SteelHead-SD"/>
      <sheetName val="Configurable Options"/>
      <sheetName val="Field Add on Features"/>
      <sheetName val="Spare FRU's"/>
      <sheetName val="SteelCentral AppResponse"/>
      <sheetName val="SteelCentral Aternity"/>
      <sheetName val="SteelCentral SW"/>
      <sheetName val="SteelCentral AppInternals"/>
      <sheetName val="SteelCentral NPCM"/>
      <sheetName val="Modeler"/>
      <sheetName val="SteelCentral Subscriptions"/>
      <sheetName val="SteelCentral Portal"/>
      <sheetName val="SCA"/>
      <sheetName val="SteelCentral Controller"/>
      <sheetName val="SteelCentral NetProfiler"/>
      <sheetName val="SteelCentral NetShark &amp; AR11"/>
      <sheetName val="Support"/>
      <sheetName val="Cloud"/>
      <sheetName val="Virtual Steelhead"/>
      <sheetName val="Prof Services"/>
      <sheetName val="Prof Services Auth Partner SKUs"/>
      <sheetName val="Prof Services Training"/>
      <sheetName val="XX20 Upgrades"/>
      <sheetName val="E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05">
          <cell r="A405" t="str">
            <v>SteelCentral Analytics and Upgrades</v>
          </cell>
          <cell r="B405">
            <v>0</v>
          </cell>
          <cell r="C405">
            <v>0</v>
          </cell>
          <cell r="D405">
            <v>0</v>
          </cell>
          <cell r="E405">
            <v>0</v>
          </cell>
          <cell r="F405">
            <v>0</v>
          </cell>
          <cell r="G405">
            <v>0</v>
          </cell>
        </row>
        <row r="406">
          <cell r="A406" t="str">
            <v>PART NUMBER</v>
          </cell>
          <cell r="B406" t="str">
            <v>DESCRIPTION</v>
          </cell>
          <cell r="C406" t="str">
            <v>LONG DESCRIPTION</v>
          </cell>
          <cell r="D406" t="str">
            <v>US LIST PRICE</v>
          </cell>
          <cell r="E406" t="str">
            <v>UOM</v>
          </cell>
          <cell r="F406" t="str">
            <v>DISC CAT</v>
          </cell>
          <cell r="G406" t="str">
            <v>PARTNER COMP</v>
          </cell>
        </row>
        <row r="407">
          <cell r="A407" t="str">
            <v>Analytics</v>
          </cell>
          <cell r="B407">
            <v>0</v>
          </cell>
          <cell r="C407">
            <v>0</v>
          </cell>
          <cell r="D407">
            <v>0</v>
          </cell>
          <cell r="E407">
            <v>0</v>
          </cell>
          <cell r="F407">
            <v>0</v>
          </cell>
          <cell r="G407">
            <v>0</v>
          </cell>
        </row>
        <row r="408">
          <cell r="A408" t="str">
            <v>CAA-CAX</v>
          </cell>
          <cell r="B408" t="str">
            <v>Platform analytic license for CAX100,200,300</v>
          </cell>
          <cell r="C408" t="str">
            <v>Platform analytic license for CAX100,200,300</v>
          </cell>
          <cell r="D408">
            <v>9995</v>
          </cell>
          <cell r="E408" t="str">
            <v>Each</v>
          </cell>
          <cell r="F408" t="str">
            <v>H</v>
          </cell>
          <cell r="G408" t="str">
            <v>NPM</v>
          </cell>
        </row>
        <row r="409">
          <cell r="A409" t="str">
            <v>CAA-CAP-02100</v>
          </cell>
          <cell r="B409" t="str">
            <v>Platform analytic license for Standard Profiler</v>
          </cell>
          <cell r="C409" t="str">
            <v>Platform analytic license for Standard Profiler</v>
          </cell>
          <cell r="D409">
            <v>39995</v>
          </cell>
          <cell r="E409" t="str">
            <v>Each</v>
          </cell>
          <cell r="F409" t="str">
            <v>H</v>
          </cell>
          <cell r="G409" t="str">
            <v>NPM</v>
          </cell>
        </row>
        <row r="410">
          <cell r="A410" t="str">
            <v>CAA-CAP-04100</v>
          </cell>
          <cell r="B410" t="str">
            <v>Platform analytic license for Enterprise Profiler</v>
          </cell>
          <cell r="C410" t="str">
            <v>Platform analytic license for Enterprise Profiler</v>
          </cell>
          <cell r="D410">
            <v>69995</v>
          </cell>
          <cell r="E410" t="str">
            <v>Each</v>
          </cell>
          <cell r="F410" t="str">
            <v>H</v>
          </cell>
          <cell r="G410" t="str">
            <v>NPM</v>
          </cell>
        </row>
        <row r="411">
          <cell r="A411" t="str">
            <v>CAA-EXPRESS-MAZU</v>
          </cell>
          <cell r="B411" t="str">
            <v>Platform analytic license for any Mazu Express</v>
          </cell>
          <cell r="C411" t="str">
            <v>Platform analytic license for any Mazu Express</v>
          </cell>
          <cell r="D411">
            <v>9995</v>
          </cell>
          <cell r="E411" t="str">
            <v>Each</v>
          </cell>
          <cell r="F411" t="str">
            <v>H</v>
          </cell>
          <cell r="G411" t="str">
            <v>NPM</v>
          </cell>
        </row>
        <row r="412">
          <cell r="A412" t="str">
            <v>CAA-STANDARD-MAZU</v>
          </cell>
          <cell r="B412" t="str">
            <v>Platform analytic license for any Mazu Standard Profiler</v>
          </cell>
          <cell r="C412" t="str">
            <v>Platform analytic license for any Mazu Standard Profiler</v>
          </cell>
          <cell r="D412">
            <v>39995</v>
          </cell>
          <cell r="E412" t="str">
            <v>Each</v>
          </cell>
          <cell r="F412" t="str">
            <v>H</v>
          </cell>
          <cell r="G412" t="str">
            <v>NPM</v>
          </cell>
        </row>
        <row r="413">
          <cell r="A413" t="str">
            <v>CAA-ENTERPRISE-MAZU</v>
          </cell>
          <cell r="B413" t="str">
            <v>Platform analytic license for Mazu Enterprise Profiler</v>
          </cell>
          <cell r="C413" t="str">
            <v>Platform analytic license for Mazu Enterprise Profiler</v>
          </cell>
          <cell r="D413">
            <v>69995</v>
          </cell>
          <cell r="E413" t="str">
            <v>Each</v>
          </cell>
          <cell r="F413" t="str">
            <v>H</v>
          </cell>
          <cell r="G413" t="str">
            <v>NPM</v>
          </cell>
        </row>
        <row r="414">
          <cell r="A414" t="str">
            <v>SteelCentral Evaluation Appliances</v>
          </cell>
          <cell r="B414">
            <v>0</v>
          </cell>
          <cell r="C414">
            <v>0</v>
          </cell>
          <cell r="D414">
            <v>0</v>
          </cell>
          <cell r="E414">
            <v>0</v>
          </cell>
          <cell r="F414">
            <v>0</v>
          </cell>
          <cell r="G414">
            <v>0</v>
          </cell>
        </row>
        <row r="415">
          <cell r="A415" t="str">
            <v>Analytics</v>
          </cell>
          <cell r="B415">
            <v>0</v>
          </cell>
          <cell r="C415">
            <v>0</v>
          </cell>
          <cell r="D415">
            <v>0</v>
          </cell>
          <cell r="E415">
            <v>0</v>
          </cell>
          <cell r="F415">
            <v>0</v>
          </cell>
          <cell r="G415">
            <v>0</v>
          </cell>
        </row>
        <row r="416">
          <cell r="A416" t="str">
            <v>CAA-CAX-E</v>
          </cell>
          <cell r="B416" t="str">
            <v>Eval Platform analytic license for any Express</v>
          </cell>
          <cell r="C416" t="str">
            <v>Eval Platform analytic license for any Express</v>
          </cell>
          <cell r="D416">
            <v>0</v>
          </cell>
          <cell r="E416" t="str">
            <v>Each</v>
          </cell>
          <cell r="F416" t="str">
            <v>H</v>
          </cell>
          <cell r="G416" t="str">
            <v>NPM</v>
          </cell>
        </row>
        <row r="417">
          <cell r="A417" t="str">
            <v>CAA-CAP-02100-E</v>
          </cell>
          <cell r="B417" t="str">
            <v>Eval Platform analytic license for any Standard Profiler series</v>
          </cell>
          <cell r="C417" t="str">
            <v>Eval Platform analytic license for any Standard Profiler series</v>
          </cell>
          <cell r="D417">
            <v>0</v>
          </cell>
          <cell r="E417" t="str">
            <v>Each</v>
          </cell>
          <cell r="F417" t="str">
            <v>H</v>
          </cell>
          <cell r="G417" t="str">
            <v>NPM</v>
          </cell>
        </row>
        <row r="418">
          <cell r="A418" t="str">
            <v>CAA-CAP-04100-E</v>
          </cell>
          <cell r="B418" t="str">
            <v>Eval Platform analytic license for Enterprise Profiler series</v>
          </cell>
          <cell r="C418" t="str">
            <v>Eval Platform analytic license for Enterprise Profiler series</v>
          </cell>
          <cell r="D418">
            <v>0</v>
          </cell>
          <cell r="E418" t="str">
            <v>Each</v>
          </cell>
          <cell r="F418" t="str">
            <v>H</v>
          </cell>
          <cell r="G418" t="str">
            <v>NPM</v>
          </cell>
        </row>
        <row r="419">
          <cell r="A419" t="str">
            <v>SteelCentral Upgrade Licenses</v>
          </cell>
          <cell r="B419">
            <v>0</v>
          </cell>
          <cell r="C419">
            <v>0</v>
          </cell>
          <cell r="D419">
            <v>0</v>
          </cell>
          <cell r="E419">
            <v>0</v>
          </cell>
          <cell r="F419">
            <v>0</v>
          </cell>
          <cell r="G419">
            <v>0</v>
          </cell>
        </row>
        <row r="420">
          <cell r="A420" t="str">
            <v>UPG-CAX-100TX-200TX</v>
          </cell>
          <cell r="B420" t="str">
            <v>Upgrade CAX-00100-2TX to CAX-00200-2TX</v>
          </cell>
          <cell r="C420" t="str">
            <v>Upgrade CAX-00100-2TX to CAX-00200-2TX</v>
          </cell>
          <cell r="D420">
            <v>24150</v>
          </cell>
          <cell r="E420" t="str">
            <v>Each</v>
          </cell>
          <cell r="F420" t="str">
            <v>A</v>
          </cell>
          <cell r="G420" t="str">
            <v>NPM</v>
          </cell>
        </row>
        <row r="421">
          <cell r="A421" t="str">
            <v>UPG-CAX-100SX-200SX</v>
          </cell>
          <cell r="B421" t="str">
            <v>Upgrade CAX-00100-2SX to CAX-00200-2SX</v>
          </cell>
          <cell r="C421" t="str">
            <v>Upgrade CAX-00100-2SX to CAX-00200-2SX</v>
          </cell>
          <cell r="D421">
            <v>24150</v>
          </cell>
          <cell r="E421" t="str">
            <v>Each</v>
          </cell>
          <cell r="F421" t="str">
            <v>A</v>
          </cell>
          <cell r="G421" t="str">
            <v>NPM</v>
          </cell>
        </row>
        <row r="422">
          <cell r="A422" t="str">
            <v>UPG-CAX-200TX-300TX</v>
          </cell>
          <cell r="B422" t="str">
            <v>Upgrade CAX-00200-2TX to CAX-00300-2TX</v>
          </cell>
          <cell r="C422" t="str">
            <v>Upgrade CAX-00200-2TX to CAX-00300-2TX</v>
          </cell>
          <cell r="D422">
            <v>23000</v>
          </cell>
          <cell r="E422" t="str">
            <v>Each</v>
          </cell>
          <cell r="F422" t="str">
            <v>A</v>
          </cell>
          <cell r="G422" t="str">
            <v>NPM</v>
          </cell>
        </row>
        <row r="423">
          <cell r="A423" t="str">
            <v>UPG-CAX-200SX-300SX</v>
          </cell>
          <cell r="B423" t="str">
            <v>Upgrade CAX-00200-2SX to CAX-00300-2SX</v>
          </cell>
          <cell r="C423" t="str">
            <v>Upgrade CAX-00200-2SX to CAX-00300-2SX</v>
          </cell>
          <cell r="D423">
            <v>23000</v>
          </cell>
          <cell r="E423" t="str">
            <v>Each</v>
          </cell>
          <cell r="F423" t="str">
            <v>A</v>
          </cell>
          <cell r="G423" t="str">
            <v>NPM</v>
          </cell>
        </row>
        <row r="424">
          <cell r="A424" t="str">
            <v>UPG-CAG-02100-F1-F2</v>
          </cell>
          <cell r="B424" t="str">
            <v>Upgrade CAG2100-F1-CAG2100-F2</v>
          </cell>
          <cell r="C424" t="str">
            <v>Upgrade CAG2100-F1-CAG2100-F2</v>
          </cell>
          <cell r="D424">
            <v>17250</v>
          </cell>
          <cell r="E424" t="str">
            <v>Each</v>
          </cell>
          <cell r="F424" t="str">
            <v>A</v>
          </cell>
          <cell r="G424" t="str">
            <v>NPM</v>
          </cell>
        </row>
        <row r="425">
          <cell r="A425" t="str">
            <v>UPG-CAG-02100-F2-F3</v>
          </cell>
          <cell r="B425" t="str">
            <v>Upgrade CAG2100-F2-CAG2100-F3</v>
          </cell>
          <cell r="C425" t="str">
            <v>Upgrade CAG2100-F2-CAG2100-F3</v>
          </cell>
          <cell r="D425">
            <v>17250</v>
          </cell>
          <cell r="E425" t="str">
            <v>Each</v>
          </cell>
          <cell r="F425" t="str">
            <v>A</v>
          </cell>
          <cell r="G425" t="str">
            <v>NPM</v>
          </cell>
        </row>
        <row r="426">
          <cell r="A426" t="str">
            <v>UPG-CAG-02100-F3-F4</v>
          </cell>
          <cell r="B426" t="str">
            <v>Upgrade CAG2100-F3-CAG2100-F4</v>
          </cell>
          <cell r="C426" t="str">
            <v>Upgrade CAG2100-F3-CAG2100-F4</v>
          </cell>
          <cell r="D426">
            <v>17250</v>
          </cell>
          <cell r="E426" t="str">
            <v>Each</v>
          </cell>
          <cell r="F426" t="str">
            <v>A</v>
          </cell>
          <cell r="G426" t="str">
            <v>NPM</v>
          </cell>
        </row>
        <row r="427">
          <cell r="A427" t="str">
            <v>UPG-CAG-02100-F4-F5</v>
          </cell>
          <cell r="B427" t="str">
            <v>Upgrade CAG2100-F4-CAG2100-F5</v>
          </cell>
          <cell r="C427" t="str">
            <v>Upgrade CAG2100-F4-CAG2100-F5</v>
          </cell>
          <cell r="D427">
            <v>17250</v>
          </cell>
          <cell r="E427" t="str">
            <v>Each</v>
          </cell>
          <cell r="F427" t="str">
            <v>A</v>
          </cell>
          <cell r="G427" t="str">
            <v>NPM</v>
          </cell>
        </row>
        <row r="428">
          <cell r="A428" t="str">
            <v>UPG-CAP-02120-02140</v>
          </cell>
          <cell r="B428" t="str">
            <v>Upgrade CAP-02120 to CAP-02140</v>
          </cell>
          <cell r="C428" t="str">
            <v>Upgrade CAP-02120 to CAP-02140</v>
          </cell>
          <cell r="D428">
            <v>35075</v>
          </cell>
          <cell r="E428" t="str">
            <v>Each</v>
          </cell>
          <cell r="F428" t="str">
            <v>A</v>
          </cell>
          <cell r="G428" t="str">
            <v>NPM</v>
          </cell>
        </row>
        <row r="429">
          <cell r="A429" t="str">
            <v>UPG-CAP-02140-02160</v>
          </cell>
          <cell r="B429" t="str">
            <v>Upgrade CAP-02140 to CAP-02160</v>
          </cell>
          <cell r="C429" t="str">
            <v>Upgrade CAP-02140 to CAP-02160</v>
          </cell>
          <cell r="D429">
            <v>57500</v>
          </cell>
          <cell r="E429" t="str">
            <v>Each</v>
          </cell>
          <cell r="F429" t="str">
            <v>A</v>
          </cell>
          <cell r="G429" t="str">
            <v>NPM</v>
          </cell>
        </row>
        <row r="430">
          <cell r="A430" t="str">
            <v>P-500-UP-P-1200</v>
          </cell>
          <cell r="B430" t="str">
            <v>Upgrade P-500 to a P-1200</v>
          </cell>
          <cell r="C430" t="str">
            <v>Upgrade P-500 to a P-1200</v>
          </cell>
          <cell r="D430">
            <v>15500</v>
          </cell>
          <cell r="E430" t="str">
            <v>Each</v>
          </cell>
          <cell r="F430" t="str">
            <v>A</v>
          </cell>
          <cell r="G430" t="str">
            <v>NPM</v>
          </cell>
        </row>
        <row r="431">
          <cell r="A431" t="str">
            <v>P-1200-UP-P-2500</v>
          </cell>
          <cell r="B431" t="str">
            <v>Upgrade P-1200 to a P-2500</v>
          </cell>
          <cell r="C431" t="str">
            <v>Upgrade P-1200 to a P-2500</v>
          </cell>
          <cell r="D431">
            <v>40000</v>
          </cell>
          <cell r="E431" t="str">
            <v>Each</v>
          </cell>
          <cell r="F431" t="str">
            <v>A</v>
          </cell>
          <cell r="G431" t="str">
            <v>NPM</v>
          </cell>
        </row>
        <row r="432">
          <cell r="A432" t="str">
            <v>RG-F100-UP-RG-F200</v>
          </cell>
          <cell r="B432" t="str">
            <v>Upgrade RG-100 to a RG-200</v>
          </cell>
          <cell r="C432" t="str">
            <v>Upgrade RG-100 to a RG-200</v>
          </cell>
          <cell r="D432">
            <v>15000</v>
          </cell>
          <cell r="E432" t="str">
            <v>Each</v>
          </cell>
          <cell r="F432" t="str">
            <v>A</v>
          </cell>
          <cell r="G432" t="str">
            <v>NPM</v>
          </cell>
        </row>
        <row r="433">
          <cell r="A433" t="str">
            <v>RG-F200-UP-RG-F500</v>
          </cell>
          <cell r="B433" t="str">
            <v>Upgrade RG-200 to a RG-500</v>
          </cell>
          <cell r="C433" t="str">
            <v>Upgrade RG-200 to a RG-500</v>
          </cell>
          <cell r="D433">
            <v>15000</v>
          </cell>
          <cell r="E433" t="str">
            <v>Each</v>
          </cell>
          <cell r="F433" t="str">
            <v>A</v>
          </cell>
          <cell r="G433" t="str">
            <v>NPM</v>
          </cell>
        </row>
        <row r="434">
          <cell r="A434" t="str">
            <v>RG-F500-UP-RG-F800</v>
          </cell>
          <cell r="B434" t="str">
            <v>Upgrade RG-500 to a RG-800</v>
          </cell>
          <cell r="C434" t="str">
            <v>Upgrade RG-500 to a RG-800</v>
          </cell>
          <cell r="D434">
            <v>15000</v>
          </cell>
          <cell r="E434" t="str">
            <v>Each</v>
          </cell>
          <cell r="F434" t="str">
            <v>A</v>
          </cell>
          <cell r="G434" t="str">
            <v>NPM</v>
          </cell>
        </row>
        <row r="435">
          <cell r="A435" t="str">
            <v>P-RG-200-800-UP</v>
          </cell>
          <cell r="B435" t="str">
            <v>Upgrade a Mazu RG 200 to an RG 800</v>
          </cell>
          <cell r="C435" t="str">
            <v>Upgrade a Mazu RG 200 to an RG 800</v>
          </cell>
          <cell r="D435">
            <v>34500</v>
          </cell>
          <cell r="E435" t="str">
            <v>Each</v>
          </cell>
          <cell r="F435" t="str">
            <v>A</v>
          </cell>
          <cell r="G435" t="str">
            <v>NPM</v>
          </cell>
        </row>
        <row r="436">
          <cell r="A436" t="str">
            <v>P-RG-200-I-800-UP</v>
          </cell>
          <cell r="B436" t="str">
            <v>Upgrade a Mazu RG-200-I to a RG 800-I</v>
          </cell>
          <cell r="C436" t="str">
            <v>Upgrade a Mazu RG-200-I to a RG 800-I</v>
          </cell>
          <cell r="D436">
            <v>34500</v>
          </cell>
          <cell r="E436" t="str">
            <v>Each</v>
          </cell>
          <cell r="F436" t="str">
            <v>A</v>
          </cell>
          <cell r="G436" t="str">
            <v>NPM</v>
          </cell>
        </row>
        <row r="437">
          <cell r="A437" t="str">
            <v>P-RG-200-V2-800-UP</v>
          </cell>
          <cell r="B437" t="str">
            <v>Upgrade a Mazu RG-200-V2 to a RG 800-V2</v>
          </cell>
          <cell r="C437" t="str">
            <v>Upgrade a Mazu RG-200-V2 to a RG 800-V2</v>
          </cell>
          <cell r="D437">
            <v>34500</v>
          </cell>
          <cell r="E437" t="str">
            <v>Each</v>
          </cell>
          <cell r="F437" t="str">
            <v>A</v>
          </cell>
          <cell r="G437" t="str">
            <v>NPM</v>
          </cell>
        </row>
        <row r="438">
          <cell r="A438" t="str">
            <v>P-RG-200-V3-800-UP</v>
          </cell>
          <cell r="B438" t="str">
            <v>Upgrade a Mazu RG-200-V3 to a RG 800-V3</v>
          </cell>
          <cell r="C438" t="str">
            <v>Upgrade a Mazu RG-200-V3 to a RG 800-V3</v>
          </cell>
          <cell r="D438">
            <v>34500</v>
          </cell>
          <cell r="E438" t="str">
            <v>Each</v>
          </cell>
          <cell r="F438" t="str">
            <v>A</v>
          </cell>
          <cell r="G438" t="str">
            <v>NPM</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e"/>
      <sheetName val="BOA 75% "/>
      <sheetName val="BOA 70%"/>
      <sheetName val="Silver Maint"/>
      <sheetName val="Gold Maint"/>
      <sheetName val="CACE Legacy Map"/>
      <sheetName val="COGS &amp; Variables"/>
      <sheetName val="Analysis"/>
      <sheetName val="Sensor-VE Worksheet"/>
      <sheetName val="Agile Upload LOV Control"/>
      <sheetName val="Oracle upload LOV Control"/>
      <sheetName val="Templates-Oracle"/>
    </sheetNames>
    <sheetDataSet>
      <sheetData sheetId="0" refreshError="1">
        <row r="1">
          <cell r="A1" t="str">
            <v>Part</v>
          </cell>
        </row>
        <row r="3">
          <cell r="A3" t="str">
            <v>Cascade Product Line</v>
          </cell>
        </row>
        <row r="4">
          <cell r="A4" t="str">
            <v>Cascade - Centralized data collection, reporting and analysis</v>
          </cell>
        </row>
        <row r="5">
          <cell r="A5" t="str">
            <v>Express</v>
          </cell>
        </row>
        <row r="6">
          <cell r="A6" t="str">
            <v>CAX-00100-2TX</v>
          </cell>
        </row>
        <row r="7">
          <cell r="A7" t="str">
            <v>CAX-00200-2TX</v>
          </cell>
        </row>
        <row r="8">
          <cell r="A8" t="str">
            <v>CAX-00300-2TX</v>
          </cell>
        </row>
        <row r="9">
          <cell r="A9" t="str">
            <v>CAX-00100-2SX</v>
          </cell>
        </row>
        <row r="10">
          <cell r="A10" t="str">
            <v>CAX-00200-2SX</v>
          </cell>
        </row>
        <row r="11">
          <cell r="A11" t="str">
            <v>CAX-00300-2SX</v>
          </cell>
        </row>
        <row r="12">
          <cell r="A12" t="str">
            <v>Standard Series</v>
          </cell>
        </row>
        <row r="13">
          <cell r="A13" t="str">
            <v>CAP-02120</v>
          </cell>
        </row>
        <row r="14">
          <cell r="A14" t="str">
            <v>CAP-02140</v>
          </cell>
        </row>
        <row r="15">
          <cell r="A15" t="str">
            <v>CAP-02160</v>
          </cell>
        </row>
        <row r="16">
          <cell r="A16" t="str">
            <v>CAP-04100</v>
          </cell>
        </row>
        <row r="17">
          <cell r="A17" t="str">
            <v>CAP-04110</v>
          </cell>
        </row>
        <row r="18">
          <cell r="A18" t="str">
            <v>ENT-EXP-Legacy</v>
          </cell>
        </row>
        <row r="19">
          <cell r="A19" t="str">
            <v>Cascade Analytics</v>
          </cell>
        </row>
        <row r="20">
          <cell r="A20" t="str">
            <v>CAA-CAX</v>
          </cell>
        </row>
        <row r="21">
          <cell r="A21" t="str">
            <v>CAA-CAP-2100</v>
          </cell>
        </row>
        <row r="22">
          <cell r="A22" t="str">
            <v>CAA-CAP-4100</v>
          </cell>
        </row>
        <row r="23">
          <cell r="A23" t="str">
            <v>CAA-Express-Legacy</v>
          </cell>
        </row>
        <row r="24">
          <cell r="A24" t="str">
            <v>CAA-Standard-Legacy</v>
          </cell>
        </row>
        <row r="25">
          <cell r="A25" t="str">
            <v>CAA-Enterprise-Legacy</v>
          </cell>
        </row>
        <row r="26">
          <cell r="A26" t="str">
            <v>Cascade Sensors</v>
          </cell>
        </row>
        <row r="27">
          <cell r="A27" t="str">
            <v>CAS-02100-2TX</v>
          </cell>
        </row>
        <row r="28">
          <cell r="A28" t="str">
            <v>CAS-02100-2SX</v>
          </cell>
        </row>
        <row r="29">
          <cell r="A29" t="str">
            <v>CAS-02100-2LX</v>
          </cell>
        </row>
        <row r="30">
          <cell r="A30" t="str">
            <v>CAS-02100-4TX</v>
          </cell>
        </row>
        <row r="31">
          <cell r="A31" t="str">
            <v>CAS-02100-4SX</v>
          </cell>
        </row>
        <row r="32">
          <cell r="A32" t="str">
            <v>CAS-02100-2SR</v>
          </cell>
        </row>
        <row r="33">
          <cell r="A33" t="str">
            <v>CAS-02100-2LR</v>
          </cell>
        </row>
        <row r="35">
          <cell r="A35" t="str">
            <v>CAS-02100-2TX</v>
          </cell>
        </row>
        <row r="36">
          <cell r="A36" t="str">
            <v>CAS-02100-2SX</v>
          </cell>
        </row>
        <row r="37">
          <cell r="A37" t="str">
            <v>CAS-02100-2LX</v>
          </cell>
        </row>
        <row r="38">
          <cell r="A38" t="str">
            <v>CAS-02100-4TX</v>
          </cell>
        </row>
        <row r="39">
          <cell r="A39" t="str">
            <v>CAS-02100-4SX</v>
          </cell>
        </row>
        <row r="40">
          <cell r="A40" t="str">
            <v>CAS-02100-2SR</v>
          </cell>
        </row>
        <row r="41">
          <cell r="A41" t="str">
            <v>CAS-02100-2LR</v>
          </cell>
        </row>
        <row r="42">
          <cell r="A42" t="str">
            <v>Cascade Sensor-VE</v>
          </cell>
        </row>
        <row r="43">
          <cell r="A43" t="str">
            <v>CAS-VE</v>
          </cell>
        </row>
        <row r="44">
          <cell r="A44" t="str">
            <v xml:space="preserve">Cascade Gateways </v>
          </cell>
        </row>
        <row r="45">
          <cell r="A45" t="str">
            <v>CAG-02100-F1</v>
          </cell>
        </row>
        <row r="46">
          <cell r="A46" t="str">
            <v>CAG-02100-F2</v>
          </cell>
        </row>
        <row r="47">
          <cell r="A47" t="str">
            <v>CAG-02100-F3</v>
          </cell>
        </row>
        <row r="48">
          <cell r="A48" t="str">
            <v>CAG-02100-F4</v>
          </cell>
        </row>
        <row r="49">
          <cell r="A49" t="str">
            <v>CAG-02100-F5</v>
          </cell>
        </row>
        <row r="50">
          <cell r="A50" t="str">
            <v>Cascade Upgrades</v>
          </cell>
        </row>
        <row r="51">
          <cell r="A51" t="str">
            <v>Profiler Upgrades</v>
          </cell>
        </row>
        <row r="52">
          <cell r="A52" t="str">
            <v>UPG-CAX-00100-00200-TX</v>
          </cell>
        </row>
        <row r="53">
          <cell r="A53" t="str">
            <v>UPG-CAX-00200-00300-TX</v>
          </cell>
        </row>
        <row r="54">
          <cell r="A54" t="str">
            <v>UPG-CAX-00100-00200-SX</v>
          </cell>
        </row>
        <row r="55">
          <cell r="A55" t="str">
            <v>UPG-CAX-00200-00300-SX</v>
          </cell>
        </row>
        <row r="56">
          <cell r="A56" t="str">
            <v>UPG-CAP-02120-02140</v>
          </cell>
        </row>
        <row r="57">
          <cell r="A57" t="str">
            <v>UPG-CAP-02140-02160</v>
          </cell>
        </row>
        <row r="58">
          <cell r="A58" t="str">
            <v>Gateway Upgrades</v>
          </cell>
        </row>
        <row r="59">
          <cell r="A59" t="str">
            <v>UPG-CAG-02100-F1-F2</v>
          </cell>
        </row>
        <row r="60">
          <cell r="A60" t="str">
            <v>UPG-CAG-02100-F2-F3</v>
          </cell>
        </row>
        <row r="61">
          <cell r="A61" t="str">
            <v>UPG-CAG-02100-F3-F4</v>
          </cell>
        </row>
        <row r="62">
          <cell r="A62" t="str">
            <v>UPG-CAG-02100-F4-F5</v>
          </cell>
        </row>
        <row r="63">
          <cell r="A63" t="str">
            <v>Cascade Misc</v>
          </cell>
        </row>
        <row r="64">
          <cell r="A64" t="str">
            <v>App-Perf</v>
          </cell>
        </row>
        <row r="65">
          <cell r="A65" t="str">
            <v>App-Layer7</v>
          </cell>
        </row>
        <row r="66">
          <cell r="A66" t="str">
            <v>P-FLOW-OB-4-I</v>
          </cell>
        </row>
        <row r="67">
          <cell r="A67" t="str">
            <v>P-RAM-8200-8GB</v>
          </cell>
        </row>
        <row r="68">
          <cell r="A68" t="str">
            <v>P-RAM-8843-8GB</v>
          </cell>
        </row>
        <row r="69">
          <cell r="A69" t="str">
            <v>P-RAM-IBM-8GB</v>
          </cell>
        </row>
        <row r="70">
          <cell r="A70" t="str">
            <v>P-RAM INTEl 4GB</v>
          </cell>
        </row>
        <row r="71">
          <cell r="A71" t="str">
            <v>P-RAM Intel 16GB</v>
          </cell>
        </row>
        <row r="72">
          <cell r="A72" t="str">
            <v>P-RAM-Intel-32GB</v>
          </cell>
        </row>
        <row r="73">
          <cell r="A73" t="str">
            <v>P-CHAS-MGT-MOD</v>
          </cell>
        </row>
        <row r="74">
          <cell r="A74" t="str">
            <v>Storage Options</v>
          </cell>
        </row>
        <row r="75">
          <cell r="A75" t="str">
            <v>CAP-FC-SAN-C</v>
          </cell>
        </row>
        <row r="76">
          <cell r="A76" t="str">
            <v>Cascade Shark Bases</v>
          </cell>
        </row>
        <row r="77">
          <cell r="A77" t="str">
            <v>CSK-01100-BASE</v>
          </cell>
        </row>
        <row r="78">
          <cell r="A78" t="str">
            <v>CSK-02100-BASE</v>
          </cell>
        </row>
        <row r="79">
          <cell r="A79" t="str">
            <v>CSK-02200-BASE</v>
          </cell>
        </row>
        <row r="80">
          <cell r="A80" t="str">
            <v>CSK-03100-BASE</v>
          </cell>
        </row>
        <row r="81">
          <cell r="A81" t="str">
            <v>CSK-03200-BASE</v>
          </cell>
        </row>
        <row r="82">
          <cell r="A82" t="str">
            <v>Cascade Shark Configuration Options</v>
          </cell>
        </row>
        <row r="83">
          <cell r="A83" t="str">
            <v>NIC-CSK-2TX-C</v>
          </cell>
        </row>
        <row r="84">
          <cell r="A84" t="str">
            <v>NIC-CSK-4TX-C</v>
          </cell>
        </row>
        <row r="85">
          <cell r="A85" t="str">
            <v>NIC-CSK-210G-C</v>
          </cell>
        </row>
        <row r="86">
          <cell r="A86" t="str">
            <v>SFP-CSK-SR-C</v>
          </cell>
        </row>
        <row r="87">
          <cell r="A87" t="str">
            <v>SFP-CSK-LR-C</v>
          </cell>
        </row>
        <row r="88">
          <cell r="A88" t="str">
            <v>Cascade Pilot</v>
          </cell>
        </row>
        <row r="89">
          <cell r="A89" t="str">
            <v>CSP-LIC-USR-1</v>
          </cell>
        </row>
        <row r="90">
          <cell r="A90" t="str">
            <v>CSP-LIC-USR-3</v>
          </cell>
        </row>
        <row r="91">
          <cell r="A91" t="str">
            <v>CSP-LIC-USR-5</v>
          </cell>
        </row>
        <row r="92">
          <cell r="A92" t="str">
            <v>CSP-LIC-USR-10</v>
          </cell>
        </row>
        <row r="93">
          <cell r="A93" t="str">
            <v>CSP-LIC-USR-25</v>
          </cell>
        </row>
        <row r="94">
          <cell r="A94" t="str">
            <v>CSP-LIC-USR-50</v>
          </cell>
        </row>
        <row r="95">
          <cell r="A95" t="str">
            <v>CSP-LIC-USR-100</v>
          </cell>
        </row>
        <row r="96">
          <cell r="A96" t="str">
            <v>Cascade Additional Products</v>
          </cell>
        </row>
        <row r="97">
          <cell r="A97" t="str">
            <v>CAS-APC</v>
          </cell>
        </row>
        <row r="98">
          <cell r="A98" t="str">
            <v>CAS-APC-3</v>
          </cell>
        </row>
        <row r="99">
          <cell r="A99" t="str">
            <v>CAS-APC-TX</v>
          </cell>
        </row>
        <row r="100">
          <cell r="A100" t="str">
            <v>CAS-APC-TX-3</v>
          </cell>
        </row>
        <row r="101">
          <cell r="A101" t="str">
            <v>CAS-APC-NX</v>
          </cell>
        </row>
        <row r="102">
          <cell r="A102" t="str">
            <v>CAS-APC-NX-3</v>
          </cell>
        </row>
        <row r="103">
          <cell r="A103" t="str">
            <v>CAS-TC-2</v>
          </cell>
        </row>
        <row r="104">
          <cell r="A104" t="str">
            <v>CAS-TC-4</v>
          </cell>
        </row>
        <row r="105">
          <cell r="A105" t="str">
            <v>CSP-PE-LIC</v>
          </cell>
        </row>
        <row r="106">
          <cell r="A106" t="str">
            <v>Cascade Shark Spare NIC's and SFP's</v>
          </cell>
        </row>
        <row r="107">
          <cell r="A107" t="str">
            <v>NIC-CSK-2TX</v>
          </cell>
        </row>
        <row r="108">
          <cell r="A108" t="str">
            <v>NIC-CSK-4TX</v>
          </cell>
        </row>
        <row r="109">
          <cell r="A109" t="str">
            <v>NIC-CSK-210G</v>
          </cell>
        </row>
        <row r="110">
          <cell r="A110" t="str">
            <v>SFP-CSK-SR</v>
          </cell>
        </row>
        <row r="111">
          <cell r="A111" t="str">
            <v>SFP-CSK-LR</v>
          </cell>
        </row>
        <row r="112">
          <cell r="A112" t="str">
            <v>Cascade Shark Spares</v>
          </cell>
        </row>
        <row r="113">
          <cell r="A113" t="str">
            <v>HDK-CSK-0001</v>
          </cell>
        </row>
        <row r="114">
          <cell r="A114" t="str">
            <v>HDK-CSK-0002</v>
          </cell>
        </row>
        <row r="115">
          <cell r="A115" t="str">
            <v>HDK-CSK-0003</v>
          </cell>
        </row>
        <row r="116">
          <cell r="A116" t="str">
            <v>HDK-CSK-0004</v>
          </cell>
        </row>
        <row r="117">
          <cell r="A117" t="str">
            <v>PWS-CSK-0001</v>
          </cell>
        </row>
        <row r="118">
          <cell r="A118" t="str">
            <v>MEM-CSK-0001</v>
          </cell>
        </row>
        <row r="119">
          <cell r="A119" t="str">
            <v>MEM-CSK-0002</v>
          </cell>
        </row>
        <row r="120">
          <cell r="A120" t="str">
            <v>MEM-CSK-0003</v>
          </cell>
        </row>
        <row r="121">
          <cell r="A121" t="str">
            <v>RMK-CSK-0001</v>
          </cell>
        </row>
        <row r="122">
          <cell r="A122" t="str">
            <v>RMK-CSK-0002</v>
          </cell>
        </row>
        <row r="123">
          <cell r="A123" t="str">
            <v>RMK-CSK-0003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All"/>
      <sheetName val="Agile Upload"/>
      <sheetName val="Oracle Upload"/>
      <sheetName val="Powerstrip"/>
      <sheetName val="BOM Agile Upload"/>
      <sheetName val="PWS BOM's"/>
      <sheetName val="Dependency Rules"/>
      <sheetName val="Price Break Ranges Headers"/>
      <sheetName val="Price Break Ranges"/>
      <sheetName val="Price Updates"/>
      <sheetName val="Templates-Agile"/>
      <sheetName val="Templates-Oracle"/>
      <sheetName val="Templates-PWS"/>
      <sheetName val="Agile Upload LOV Control"/>
      <sheetName val="Oracle upload LOV Control"/>
      <sheetName val="Activities"/>
      <sheetName val="All Item Query"/>
      <sheetName val="Setup SKU check"/>
    </sheetNames>
    <sheetDataSet>
      <sheetData sheetId="0" refreshError="1"/>
      <sheetData sheetId="1" refreshError="1">
        <row r="4">
          <cell r="A4" t="str">
            <v>SCPS-001</v>
          </cell>
          <cell r="B4" t="str">
            <v>SCPS on Steelhead 250 Series</v>
          </cell>
          <cell r="C4" t="str">
            <v>SCPS Protocol License for Steelhead Models 250 Series</v>
          </cell>
          <cell r="D4" t="str">
            <v>LICENSE</v>
          </cell>
          <cell r="E4" t="str">
            <v>License</v>
          </cell>
          <cell r="F4" t="str">
            <v>Production</v>
          </cell>
          <cell r="G4" t="str">
            <v>Each</v>
          </cell>
          <cell r="H4">
            <v>995</v>
          </cell>
          <cell r="I4">
            <v>40924</v>
          </cell>
        </row>
        <row r="5">
          <cell r="A5" t="str">
            <v>SCPS-002</v>
          </cell>
          <cell r="B5" t="str">
            <v>SCPS on Steelhead 550 Series</v>
          </cell>
          <cell r="C5" t="str">
            <v>SCPS Protocol License for Steelhead Models 550 Series</v>
          </cell>
          <cell r="D5" t="str">
            <v>LICENSE</v>
          </cell>
          <cell r="E5" t="str">
            <v>License</v>
          </cell>
          <cell r="F5" t="str">
            <v>Production</v>
          </cell>
          <cell r="G5" t="str">
            <v>Each</v>
          </cell>
          <cell r="H5">
            <v>1995</v>
          </cell>
          <cell r="I5">
            <v>40924</v>
          </cell>
        </row>
        <row r="6">
          <cell r="A6" t="str">
            <v>SCPS-003</v>
          </cell>
          <cell r="B6" t="str">
            <v>SCPS on Steelhead 1050 Series</v>
          </cell>
          <cell r="C6" t="str">
            <v>SCPS Protocol License for Steelhead Models 1050 Series</v>
          </cell>
          <cell r="D6" t="str">
            <v>LICENSE</v>
          </cell>
          <cell r="E6" t="str">
            <v>License</v>
          </cell>
          <cell r="F6" t="str">
            <v>Production</v>
          </cell>
          <cell r="G6" t="str">
            <v>Each</v>
          </cell>
          <cell r="H6">
            <v>3495</v>
          </cell>
          <cell r="I6">
            <v>40924</v>
          </cell>
        </row>
        <row r="7">
          <cell r="A7" t="str">
            <v>SCPS-004</v>
          </cell>
          <cell r="B7" t="str">
            <v>SCPS on Steelhead 2050 Series</v>
          </cell>
          <cell r="C7" t="str">
            <v>SCPS Protocol License for Steelhead Models 2050 Series</v>
          </cell>
          <cell r="D7" t="str">
            <v>LICENSE</v>
          </cell>
          <cell r="E7" t="str">
            <v>License</v>
          </cell>
          <cell r="F7" t="str">
            <v>Production</v>
          </cell>
          <cell r="G7" t="str">
            <v>Each</v>
          </cell>
          <cell r="H7">
            <v>8495</v>
          </cell>
          <cell r="I7">
            <v>40924</v>
          </cell>
        </row>
        <row r="8">
          <cell r="A8" t="str">
            <v>SCPS-005</v>
          </cell>
          <cell r="B8" t="str">
            <v>SCPS on Steelhead 5050 Series</v>
          </cell>
          <cell r="C8" t="str">
            <v>SCPS Protocol License for Steelhead Models 5050 Series</v>
          </cell>
          <cell r="D8" t="str">
            <v>LICENSE</v>
          </cell>
          <cell r="E8" t="str">
            <v>License</v>
          </cell>
          <cell r="F8" t="str">
            <v>Production</v>
          </cell>
          <cell r="G8" t="str">
            <v>Each</v>
          </cell>
          <cell r="H8">
            <v>12495</v>
          </cell>
          <cell r="I8">
            <v>40924</v>
          </cell>
        </row>
        <row r="9">
          <cell r="A9" t="str">
            <v>SCPS-006</v>
          </cell>
          <cell r="B9" t="str">
            <v>SCPS on Steelhead 6050 Series</v>
          </cell>
          <cell r="C9" t="str">
            <v>SCPS Protocol License for Steelhead Models 6050 Series</v>
          </cell>
          <cell r="D9" t="str">
            <v>LICENSE</v>
          </cell>
          <cell r="E9" t="str">
            <v>License</v>
          </cell>
          <cell r="F9" t="str">
            <v>Production</v>
          </cell>
          <cell r="G9" t="str">
            <v>Each</v>
          </cell>
          <cell r="H9">
            <v>24495</v>
          </cell>
          <cell r="I9">
            <v>40924</v>
          </cell>
        </row>
        <row r="10">
          <cell r="A10" t="str">
            <v>SCPS-007</v>
          </cell>
          <cell r="B10" t="str">
            <v>SCPS on Steelhead 7050 Series</v>
          </cell>
          <cell r="C10" t="str">
            <v>SCPS Protocol License for Steelhead Models 7050 Series</v>
          </cell>
          <cell r="D10" t="str">
            <v>LICENSE</v>
          </cell>
          <cell r="E10" t="str">
            <v>License</v>
          </cell>
          <cell r="F10" t="str">
            <v>Production</v>
          </cell>
          <cell r="G10" t="str">
            <v>Each</v>
          </cell>
          <cell r="H10">
            <v>32995</v>
          </cell>
          <cell r="I10">
            <v>40924</v>
          </cell>
        </row>
        <row r="11">
          <cell r="A11" t="str">
            <v>SCPS-VSH-001</v>
          </cell>
          <cell r="B11" t="str">
            <v>SCPS on Virtual Steelhead 250 Series</v>
          </cell>
          <cell r="C11" t="str">
            <v>SCPS Protocol License: for Virtual Steelhead Models 250 Series</v>
          </cell>
          <cell r="D11" t="str">
            <v>LICENSE</v>
          </cell>
          <cell r="E11" t="str">
            <v>License</v>
          </cell>
          <cell r="F11" t="str">
            <v>Production</v>
          </cell>
          <cell r="G11" t="str">
            <v>Each</v>
          </cell>
          <cell r="H11">
            <v>995</v>
          </cell>
          <cell r="I11">
            <v>40924</v>
          </cell>
        </row>
        <row r="12">
          <cell r="A12" t="str">
            <v>SCPS-VSH-002</v>
          </cell>
          <cell r="B12" t="str">
            <v>SCPS on Virtual Steelhead 550 Series</v>
          </cell>
          <cell r="C12" t="str">
            <v>SCPS Protocol License: for Virtual Steelhead Models 550 Seriees</v>
          </cell>
          <cell r="D12" t="str">
            <v>LICENSE</v>
          </cell>
          <cell r="E12" t="str">
            <v>License</v>
          </cell>
          <cell r="F12" t="str">
            <v>Production</v>
          </cell>
          <cell r="G12" t="str">
            <v>Each</v>
          </cell>
          <cell r="H12">
            <v>1995</v>
          </cell>
          <cell r="I12">
            <v>40924</v>
          </cell>
        </row>
        <row r="13">
          <cell r="A13" t="str">
            <v>SCPS-VSH-003</v>
          </cell>
          <cell r="B13" t="str">
            <v>SCPS on Virtual Steelhead 1050 Series</v>
          </cell>
          <cell r="C13" t="str">
            <v>SCPS Protocol License: for Virtual Steelhead Models 1050 Series</v>
          </cell>
          <cell r="D13" t="str">
            <v>LICENSE</v>
          </cell>
          <cell r="E13" t="str">
            <v>License</v>
          </cell>
          <cell r="F13" t="str">
            <v>Production</v>
          </cell>
          <cell r="G13" t="str">
            <v>Each</v>
          </cell>
          <cell r="H13">
            <v>3495</v>
          </cell>
          <cell r="I13">
            <v>40924</v>
          </cell>
        </row>
        <row r="14">
          <cell r="A14" t="str">
            <v>SCPS-VSH-004</v>
          </cell>
          <cell r="B14" t="str">
            <v>SCPS on Virtual Steelhead 2050 Series</v>
          </cell>
          <cell r="C14" t="str">
            <v>SCPS Protocol License: for Virtual Steelhead Models 2050 Series</v>
          </cell>
          <cell r="D14" t="str">
            <v>LICENSE</v>
          </cell>
          <cell r="E14" t="str">
            <v>License</v>
          </cell>
          <cell r="F14" t="str">
            <v>Production</v>
          </cell>
          <cell r="G14" t="str">
            <v>Each</v>
          </cell>
          <cell r="H14">
            <v>8495</v>
          </cell>
          <cell r="I14">
            <v>40924</v>
          </cell>
        </row>
        <row r="15">
          <cell r="A15" t="str">
            <v>SCPS-001-E</v>
          </cell>
          <cell r="B15" t="str">
            <v>Evaluation SCPS on Steelhead 250 Series</v>
          </cell>
          <cell r="C15" t="str">
            <v>Evaluation SCPS Protocol License for Steelhead Models 250 Series</v>
          </cell>
          <cell r="D15" t="str">
            <v>LICENSE</v>
          </cell>
          <cell r="E15" t="str">
            <v>License</v>
          </cell>
          <cell r="F15" t="str">
            <v>Production</v>
          </cell>
          <cell r="G15" t="str">
            <v>Each</v>
          </cell>
          <cell r="H15">
            <v>0</v>
          </cell>
          <cell r="I15">
            <v>40924</v>
          </cell>
        </row>
        <row r="16">
          <cell r="A16" t="str">
            <v>SCPS-002-E</v>
          </cell>
          <cell r="B16" t="str">
            <v>Evaluation SCPS on Steelhead 550 Series</v>
          </cell>
          <cell r="C16" t="str">
            <v>Evaluation SCPS Protocol License for Steelhead Models 550 Series</v>
          </cell>
          <cell r="D16" t="str">
            <v>LICENSE</v>
          </cell>
          <cell r="E16" t="str">
            <v>License</v>
          </cell>
          <cell r="F16" t="str">
            <v>Production</v>
          </cell>
          <cell r="G16" t="str">
            <v>Each</v>
          </cell>
          <cell r="H16">
            <v>0</v>
          </cell>
          <cell r="I16">
            <v>40924</v>
          </cell>
        </row>
        <row r="17">
          <cell r="A17" t="str">
            <v>SCPS-003-E</v>
          </cell>
          <cell r="B17" t="str">
            <v>Evaluation SCPS on Steelhead 1050 Series</v>
          </cell>
          <cell r="C17" t="str">
            <v>Evaluation SCPS Protocol License for Steelhead Models 1050 Series</v>
          </cell>
          <cell r="D17" t="str">
            <v>LICENSE</v>
          </cell>
          <cell r="E17" t="str">
            <v>License</v>
          </cell>
          <cell r="F17" t="str">
            <v>Production</v>
          </cell>
          <cell r="G17" t="str">
            <v>Each</v>
          </cell>
          <cell r="H17">
            <v>0</v>
          </cell>
          <cell r="I17">
            <v>40924</v>
          </cell>
        </row>
        <row r="18">
          <cell r="A18" t="str">
            <v>SCPS-004-E</v>
          </cell>
          <cell r="B18" t="str">
            <v>Evaluation SCPS on Steelhead 2050 Series</v>
          </cell>
          <cell r="C18" t="str">
            <v>Evaluation SCPS Protocol License for Steelhead Models 2050 Series</v>
          </cell>
          <cell r="D18" t="str">
            <v>LICENSE</v>
          </cell>
          <cell r="E18" t="str">
            <v>License</v>
          </cell>
          <cell r="F18" t="str">
            <v>Production</v>
          </cell>
          <cell r="G18" t="str">
            <v>Each</v>
          </cell>
          <cell r="H18">
            <v>0</v>
          </cell>
          <cell r="I18">
            <v>40924</v>
          </cell>
        </row>
        <row r="19">
          <cell r="A19" t="str">
            <v>SCPS-005-E</v>
          </cell>
          <cell r="B19" t="str">
            <v>Evaluation SCPS on Steelhead 5050 Series</v>
          </cell>
          <cell r="C19" t="str">
            <v>Evaluation SCPS Protocol License for Steelhead Models 5050 Series</v>
          </cell>
          <cell r="D19" t="str">
            <v>LICENSE</v>
          </cell>
          <cell r="E19" t="str">
            <v>License</v>
          </cell>
          <cell r="F19" t="str">
            <v>Production</v>
          </cell>
          <cell r="G19" t="str">
            <v>Each</v>
          </cell>
          <cell r="H19">
            <v>0</v>
          </cell>
          <cell r="I19">
            <v>40924</v>
          </cell>
        </row>
        <row r="20">
          <cell r="A20" t="str">
            <v>SCPS-006-E</v>
          </cell>
          <cell r="B20" t="str">
            <v>Evaluation SCPS on Steelhead 6050 Series</v>
          </cell>
          <cell r="C20" t="str">
            <v>Evaluation SCPS Protocol License for Steelhead Models 6050 Series</v>
          </cell>
          <cell r="D20" t="str">
            <v>LICENSE</v>
          </cell>
          <cell r="E20" t="str">
            <v>License</v>
          </cell>
          <cell r="F20" t="str">
            <v>Production</v>
          </cell>
          <cell r="G20" t="str">
            <v>Each</v>
          </cell>
          <cell r="H20">
            <v>0</v>
          </cell>
          <cell r="I20">
            <v>40924</v>
          </cell>
        </row>
        <row r="21">
          <cell r="A21" t="str">
            <v>SCPS-007-E</v>
          </cell>
          <cell r="B21" t="str">
            <v>Evaluation SCPS on Steelhead 7050 Series</v>
          </cell>
          <cell r="C21" t="str">
            <v>Evaluation SCPS Protocol License for Steelhead Models 7050 Series</v>
          </cell>
          <cell r="D21" t="str">
            <v>LICENSE</v>
          </cell>
          <cell r="E21" t="str">
            <v>License</v>
          </cell>
          <cell r="F21" t="str">
            <v>Production</v>
          </cell>
          <cell r="G21" t="str">
            <v>Each</v>
          </cell>
          <cell r="H21">
            <v>0</v>
          </cell>
          <cell r="I21">
            <v>40924</v>
          </cell>
        </row>
        <row r="22">
          <cell r="A22" t="str">
            <v>SCPS-VSH-001-E</v>
          </cell>
          <cell r="B22" t="str">
            <v>Evaluation SCPS on Virtual Steelhead 250 Series</v>
          </cell>
          <cell r="C22" t="str">
            <v>Evaluation SCPS Protocol License: for Virtual Steelhead Models 250 Series</v>
          </cell>
          <cell r="D22" t="str">
            <v>LICENSE</v>
          </cell>
          <cell r="E22" t="str">
            <v>License</v>
          </cell>
          <cell r="F22" t="str">
            <v>Production</v>
          </cell>
          <cell r="G22" t="str">
            <v>Each</v>
          </cell>
          <cell r="H22">
            <v>0</v>
          </cell>
          <cell r="I22">
            <v>40924</v>
          </cell>
        </row>
        <row r="23">
          <cell r="A23" t="str">
            <v>SCPS-VSH-002-E</v>
          </cell>
          <cell r="B23" t="str">
            <v>Evaluation SCPS on Virtual Steelhead 550 Series</v>
          </cell>
          <cell r="C23" t="str">
            <v>Evaluation SCPS Protocol License: for Virtual Steelhead Models 550 Seriees</v>
          </cell>
          <cell r="D23" t="str">
            <v>LICENSE</v>
          </cell>
          <cell r="E23" t="str">
            <v>License</v>
          </cell>
          <cell r="F23" t="str">
            <v>Production</v>
          </cell>
          <cell r="G23" t="str">
            <v>Each</v>
          </cell>
          <cell r="H23">
            <v>0</v>
          </cell>
          <cell r="I23">
            <v>40924</v>
          </cell>
        </row>
        <row r="24">
          <cell r="A24" t="str">
            <v>SCPS-VSH-003-E</v>
          </cell>
          <cell r="B24" t="str">
            <v>Evaluation SCPS on Virtual Steelhead 1050 Series</v>
          </cell>
          <cell r="C24" t="str">
            <v>Evaluation SCPS Protocol License: for Virtual Steelhead Models 1050 Series</v>
          </cell>
          <cell r="D24" t="str">
            <v>LICENSE</v>
          </cell>
          <cell r="E24" t="str">
            <v>License</v>
          </cell>
          <cell r="F24" t="str">
            <v>Production</v>
          </cell>
          <cell r="G24" t="str">
            <v>Each</v>
          </cell>
          <cell r="H24">
            <v>0</v>
          </cell>
          <cell r="I24">
            <v>40924</v>
          </cell>
        </row>
        <row r="25">
          <cell r="A25" t="str">
            <v>SCPS-VSH-004-E</v>
          </cell>
          <cell r="B25" t="str">
            <v>Evaluation SCPS on Virtual Steelhead 2050 Series</v>
          </cell>
          <cell r="C25" t="str">
            <v>Evaluation SCPS Protocol License: for Virtual Steelhead Models 2050 Series</v>
          </cell>
          <cell r="D25" t="str">
            <v>LICENSE</v>
          </cell>
          <cell r="E25" t="str">
            <v>License</v>
          </cell>
          <cell r="F25" t="str">
            <v>Production</v>
          </cell>
          <cell r="G25" t="str">
            <v>Each</v>
          </cell>
          <cell r="H25">
            <v>0</v>
          </cell>
          <cell r="I25">
            <v>40924</v>
          </cell>
        </row>
        <row r="26">
          <cell r="A26" t="str">
            <v>LIC-SCPS-001</v>
          </cell>
          <cell r="B26" t="str">
            <v>SCPS License on 255 Series</v>
          </cell>
          <cell r="C26" t="str">
            <v>SCPS License on 255 Series</v>
          </cell>
          <cell r="D26" t="str">
            <v>LICENSE</v>
          </cell>
          <cell r="E26" t="str">
            <v>License</v>
          </cell>
          <cell r="F26" t="str">
            <v>Production</v>
          </cell>
          <cell r="G26" t="str">
            <v>Each</v>
          </cell>
          <cell r="H26">
            <v>995</v>
          </cell>
          <cell r="I26">
            <v>40924</v>
          </cell>
        </row>
        <row r="27">
          <cell r="A27" t="str">
            <v>LIC-SCPS-002</v>
          </cell>
          <cell r="B27" t="str">
            <v>SCPS License on 555 Series</v>
          </cell>
          <cell r="C27" t="str">
            <v>SCPS License on 555 Series</v>
          </cell>
          <cell r="D27" t="str">
            <v>LICENSE</v>
          </cell>
          <cell r="E27" t="str">
            <v>License</v>
          </cell>
          <cell r="F27" t="str">
            <v>Production</v>
          </cell>
          <cell r="G27" t="str">
            <v>Each</v>
          </cell>
          <cell r="H27">
            <v>1995</v>
          </cell>
          <cell r="I27">
            <v>40924</v>
          </cell>
        </row>
        <row r="28">
          <cell r="A28" t="str">
            <v>LIC-SCPS-003</v>
          </cell>
          <cell r="B28" t="str">
            <v>SCPS License on 560 Series</v>
          </cell>
          <cell r="C28" t="str">
            <v>SCPS License on 560 Series</v>
          </cell>
          <cell r="D28" t="str">
            <v>LICENSE</v>
          </cell>
          <cell r="E28" t="str">
            <v>License</v>
          </cell>
          <cell r="F28" t="str">
            <v>Production</v>
          </cell>
          <cell r="G28" t="str">
            <v>Each</v>
          </cell>
          <cell r="H28">
            <v>1995</v>
          </cell>
          <cell r="I28">
            <v>40924</v>
          </cell>
        </row>
        <row r="29">
          <cell r="A29" t="str">
            <v>LIC-SCPS-004</v>
          </cell>
          <cell r="B29" t="str">
            <v>SCPS License on 755 Series</v>
          </cell>
          <cell r="C29" t="str">
            <v>SCPS License on 755 Series</v>
          </cell>
          <cell r="D29" t="str">
            <v>LICENSE</v>
          </cell>
          <cell r="E29" t="str">
            <v>License</v>
          </cell>
          <cell r="F29" t="str">
            <v>Production</v>
          </cell>
          <cell r="G29" t="str">
            <v>Each</v>
          </cell>
          <cell r="H29">
            <v>3495</v>
          </cell>
          <cell r="I29">
            <v>40924</v>
          </cell>
        </row>
        <row r="30">
          <cell r="A30" t="str">
            <v>LIC-SCPS-005</v>
          </cell>
          <cell r="B30" t="str">
            <v>SCPS License on 760 Series</v>
          </cell>
          <cell r="C30" t="str">
            <v>SCPS License on 760 Series</v>
          </cell>
          <cell r="D30" t="str">
            <v>LICENSE</v>
          </cell>
          <cell r="E30" t="str">
            <v>License</v>
          </cell>
          <cell r="F30" t="str">
            <v>Production</v>
          </cell>
          <cell r="G30" t="str">
            <v>Each</v>
          </cell>
          <cell r="H30">
            <v>3495</v>
          </cell>
          <cell r="I30">
            <v>40924</v>
          </cell>
        </row>
        <row r="31">
          <cell r="A31" t="str">
            <v>LIC-SCPS-006</v>
          </cell>
          <cell r="B31" t="str">
            <v>SCPS License on 1160 Series</v>
          </cell>
          <cell r="C31" t="str">
            <v>SCPS License on 1160 Series</v>
          </cell>
          <cell r="D31" t="str">
            <v>LICENSE</v>
          </cell>
          <cell r="E31" t="str">
            <v>License</v>
          </cell>
          <cell r="F31" t="str">
            <v>Production</v>
          </cell>
          <cell r="G31" t="str">
            <v>Each</v>
          </cell>
          <cell r="H31">
            <v>8495</v>
          </cell>
          <cell r="I31">
            <v>40924</v>
          </cell>
        </row>
        <row r="32">
          <cell r="A32" t="str">
            <v>LIC-SCPS-007</v>
          </cell>
          <cell r="B32" t="str">
            <v>SCPS License on 1260 Series</v>
          </cell>
          <cell r="C32" t="str">
            <v>SCPS License on 1260 Series</v>
          </cell>
          <cell r="D32" t="str">
            <v>LICENSE</v>
          </cell>
          <cell r="E32" t="str">
            <v>License</v>
          </cell>
          <cell r="F32" t="str">
            <v>Production</v>
          </cell>
          <cell r="G32" t="str">
            <v>Each</v>
          </cell>
          <cell r="H32">
            <v>12495</v>
          </cell>
          <cell r="I32">
            <v>40924</v>
          </cell>
        </row>
        <row r="33">
          <cell r="A33" t="str">
            <v>LIC-SCPS-008</v>
          </cell>
          <cell r="B33" t="str">
            <v>SCPS License on 1555 Series</v>
          </cell>
          <cell r="C33" t="str">
            <v>SCPS License on 1555 Series</v>
          </cell>
          <cell r="D33" t="str">
            <v>LICENSE</v>
          </cell>
          <cell r="E33" t="str">
            <v>License</v>
          </cell>
          <cell r="F33" t="str">
            <v>Production</v>
          </cell>
          <cell r="G33" t="str">
            <v>Each</v>
          </cell>
          <cell r="H33">
            <v>12495</v>
          </cell>
          <cell r="I33">
            <v>40924</v>
          </cell>
        </row>
        <row r="34">
          <cell r="A34" t="str">
            <v>LIC-SCPS-009</v>
          </cell>
          <cell r="B34" t="str">
            <v>SCPS License on 5055 Series</v>
          </cell>
          <cell r="C34" t="str">
            <v>SCPS License on 5055 Series</v>
          </cell>
          <cell r="D34" t="str">
            <v>LICENSE</v>
          </cell>
          <cell r="E34" t="str">
            <v>License</v>
          </cell>
          <cell r="F34" t="str">
            <v>Production</v>
          </cell>
          <cell r="G34" t="str">
            <v>Each</v>
          </cell>
          <cell r="H34">
            <v>12495</v>
          </cell>
          <cell r="I34">
            <v>40924</v>
          </cell>
        </row>
        <row r="35">
          <cell r="A35" t="str">
            <v>LIC-SCPS-010</v>
          </cell>
          <cell r="B35" t="str">
            <v>SCPS License on 7055 Series</v>
          </cell>
          <cell r="C35" t="str">
            <v>SCPS License on 7055 Series</v>
          </cell>
          <cell r="D35" t="str">
            <v>LICENSE</v>
          </cell>
          <cell r="E35" t="str">
            <v>License</v>
          </cell>
          <cell r="F35" t="str">
            <v>Production</v>
          </cell>
          <cell r="G35" t="str">
            <v>Each</v>
          </cell>
          <cell r="H35">
            <v>32995</v>
          </cell>
          <cell r="I35">
            <v>40924</v>
          </cell>
        </row>
        <row r="36">
          <cell r="A36" t="str">
            <v>LIC-SCPS-001-E</v>
          </cell>
          <cell r="B36" t="str">
            <v>Evaluation SCPS License on 255 Series</v>
          </cell>
          <cell r="C36" t="str">
            <v>Evaluation SCPS License on 255 Series</v>
          </cell>
          <cell r="D36" t="str">
            <v>LICENSE</v>
          </cell>
          <cell r="E36" t="str">
            <v>License</v>
          </cell>
          <cell r="F36" t="str">
            <v>Production</v>
          </cell>
          <cell r="G36" t="str">
            <v>Each</v>
          </cell>
          <cell r="H36">
            <v>995</v>
          </cell>
          <cell r="I36">
            <v>40924</v>
          </cell>
        </row>
        <row r="37">
          <cell r="A37" t="str">
            <v>LIC-SCPS-002-E</v>
          </cell>
          <cell r="B37" t="str">
            <v>Evaluation SCPS License on 555 Series</v>
          </cell>
          <cell r="C37" t="str">
            <v>Evaluation SCPS License on 555 Series</v>
          </cell>
          <cell r="D37" t="str">
            <v>LICENSE</v>
          </cell>
          <cell r="E37" t="str">
            <v>License</v>
          </cell>
          <cell r="F37" t="str">
            <v>Production</v>
          </cell>
          <cell r="G37" t="str">
            <v>Each</v>
          </cell>
          <cell r="H37">
            <v>1995</v>
          </cell>
          <cell r="I37">
            <v>40924</v>
          </cell>
        </row>
        <row r="38">
          <cell r="A38" t="str">
            <v>LIC-SCPS-003-E</v>
          </cell>
          <cell r="B38" t="str">
            <v>Evaluation SCPS License on 560 Series</v>
          </cell>
          <cell r="C38" t="str">
            <v>Evaluation SCPS License on 560 Series</v>
          </cell>
          <cell r="D38" t="str">
            <v>LICENSE</v>
          </cell>
          <cell r="E38" t="str">
            <v>License</v>
          </cell>
          <cell r="F38" t="str">
            <v>Production</v>
          </cell>
          <cell r="G38" t="str">
            <v>Each</v>
          </cell>
          <cell r="H38">
            <v>1995</v>
          </cell>
          <cell r="I38">
            <v>40924</v>
          </cell>
        </row>
        <row r="39">
          <cell r="A39" t="str">
            <v>LIC-SCPS-004-E</v>
          </cell>
          <cell r="B39" t="str">
            <v>Evaluation SCPS License on 755 Series</v>
          </cell>
          <cell r="C39" t="str">
            <v>Evaluation SCPS License on 755 Series</v>
          </cell>
          <cell r="D39" t="str">
            <v>LICENSE</v>
          </cell>
          <cell r="E39" t="str">
            <v>License</v>
          </cell>
          <cell r="F39" t="str">
            <v>Production</v>
          </cell>
          <cell r="G39" t="str">
            <v>Each</v>
          </cell>
          <cell r="H39">
            <v>3495</v>
          </cell>
          <cell r="I39">
            <v>40924</v>
          </cell>
        </row>
        <row r="40">
          <cell r="A40" t="str">
            <v>LIC-SCPS-005-E</v>
          </cell>
          <cell r="B40" t="str">
            <v>Evaluation SCPS License on 760 Series</v>
          </cell>
          <cell r="C40" t="str">
            <v>Evaluation SCPS License on 760 Series</v>
          </cell>
          <cell r="D40" t="str">
            <v>LICENSE</v>
          </cell>
          <cell r="E40" t="str">
            <v>License</v>
          </cell>
          <cell r="F40" t="str">
            <v>Production</v>
          </cell>
          <cell r="G40" t="str">
            <v>Each</v>
          </cell>
          <cell r="H40">
            <v>3495</v>
          </cell>
          <cell r="I40">
            <v>40924</v>
          </cell>
        </row>
        <row r="41">
          <cell r="A41" t="str">
            <v>LIC-SCPS-006-E</v>
          </cell>
          <cell r="B41" t="str">
            <v>Evaluation SCPS License on 1160 Series</v>
          </cell>
          <cell r="C41" t="str">
            <v>Evaluation SCPS License on 1160 Series</v>
          </cell>
          <cell r="D41" t="str">
            <v>LICENSE</v>
          </cell>
          <cell r="E41" t="str">
            <v>License</v>
          </cell>
          <cell r="F41" t="str">
            <v>Production</v>
          </cell>
          <cell r="G41" t="str">
            <v>Each</v>
          </cell>
          <cell r="H41">
            <v>8495</v>
          </cell>
          <cell r="I41">
            <v>40924</v>
          </cell>
        </row>
        <row r="42">
          <cell r="A42" t="str">
            <v>LIC-SCPS-007-E</v>
          </cell>
          <cell r="B42" t="str">
            <v>Evaluation SCPS License on 1260 Series</v>
          </cell>
          <cell r="C42" t="str">
            <v>Evaluation SCPS License on 1260 Series</v>
          </cell>
          <cell r="D42" t="str">
            <v>LICENSE</v>
          </cell>
          <cell r="E42" t="str">
            <v>License</v>
          </cell>
          <cell r="F42" t="str">
            <v>Production</v>
          </cell>
          <cell r="G42" t="str">
            <v>Each</v>
          </cell>
          <cell r="H42">
            <v>12495</v>
          </cell>
          <cell r="I42">
            <v>40924</v>
          </cell>
        </row>
        <row r="43">
          <cell r="A43" t="str">
            <v>LIC-SCPS-008-E</v>
          </cell>
          <cell r="B43" t="str">
            <v>Evaluation SCPS License on 1555 Series</v>
          </cell>
          <cell r="C43" t="str">
            <v>Evaluation SCPS License on 1555 Series</v>
          </cell>
          <cell r="D43" t="str">
            <v>LICENSE</v>
          </cell>
          <cell r="E43" t="str">
            <v>License</v>
          </cell>
          <cell r="F43" t="str">
            <v>Production</v>
          </cell>
          <cell r="G43" t="str">
            <v>Each</v>
          </cell>
          <cell r="H43">
            <v>12495</v>
          </cell>
          <cell r="I43">
            <v>40924</v>
          </cell>
        </row>
        <row r="44">
          <cell r="A44" t="str">
            <v>LIC-SCPS-009-E</v>
          </cell>
          <cell r="B44" t="str">
            <v>Evaluation SCPS License on 5055 Series</v>
          </cell>
          <cell r="C44" t="str">
            <v>Evaluation SCPS License on 5055 Series</v>
          </cell>
          <cell r="D44" t="str">
            <v>LICENSE</v>
          </cell>
          <cell r="E44" t="str">
            <v>License</v>
          </cell>
          <cell r="F44" t="str">
            <v>Production</v>
          </cell>
          <cell r="G44" t="str">
            <v>Each</v>
          </cell>
          <cell r="H44">
            <v>12495</v>
          </cell>
          <cell r="I44">
            <v>40924</v>
          </cell>
        </row>
        <row r="45">
          <cell r="A45" t="str">
            <v>LIC-SCPS-010-E</v>
          </cell>
          <cell r="B45" t="str">
            <v>Evaluation SCPS License on 7055 Series</v>
          </cell>
          <cell r="C45" t="str">
            <v>Evaluation SCPS License on 7055 Series</v>
          </cell>
          <cell r="D45" t="str">
            <v>LICENSE</v>
          </cell>
          <cell r="E45" t="str">
            <v>License</v>
          </cell>
          <cell r="F45" t="str">
            <v>Production</v>
          </cell>
          <cell r="G45" t="str">
            <v>Each</v>
          </cell>
          <cell r="H45">
            <v>32995</v>
          </cell>
          <cell r="I45">
            <v>40924</v>
          </cell>
        </row>
        <row r="46">
          <cell r="A46" t="str">
            <v>MNT-LIC-SCPS-001</v>
          </cell>
          <cell r="B46" t="str">
            <v>Support SCPS License on 255 Series</v>
          </cell>
          <cell r="C46" t="str">
            <v>Support SCPS License on 255 Series</v>
          </cell>
          <cell r="D46" t="str">
            <v>SUPPORT</v>
          </cell>
          <cell r="E46" t="str">
            <v>Service Pgm/Warranty</v>
          </cell>
          <cell r="F46" t="str">
            <v>Production</v>
          </cell>
          <cell r="G46" t="str">
            <v>Year</v>
          </cell>
          <cell r="H46">
            <v>144</v>
          </cell>
          <cell r="I46">
            <v>40924</v>
          </cell>
        </row>
        <row r="47">
          <cell r="A47" t="str">
            <v>MNT-LIC-SCPS-002</v>
          </cell>
          <cell r="B47" t="str">
            <v>Support SCPS License on 555 Series</v>
          </cell>
          <cell r="C47" t="str">
            <v>Support SCPS License on 555 Series</v>
          </cell>
          <cell r="D47" t="str">
            <v>SUPPORT</v>
          </cell>
          <cell r="E47" t="str">
            <v>Service Pgm/Warranty</v>
          </cell>
          <cell r="F47" t="str">
            <v>Production</v>
          </cell>
          <cell r="G47" t="str">
            <v>Year</v>
          </cell>
          <cell r="H47">
            <v>300</v>
          </cell>
          <cell r="I47">
            <v>40924</v>
          </cell>
        </row>
        <row r="48">
          <cell r="A48" t="str">
            <v>MNT-LIC-SCPS-003</v>
          </cell>
          <cell r="B48" t="str">
            <v>Support SCPS License on 560 Series</v>
          </cell>
          <cell r="C48" t="str">
            <v>Support SCPS License on 560 Series</v>
          </cell>
          <cell r="D48" t="str">
            <v>SUPPORT</v>
          </cell>
          <cell r="E48" t="str">
            <v>Service Pgm/Warranty</v>
          </cell>
          <cell r="F48" t="str">
            <v>Production</v>
          </cell>
          <cell r="G48" t="str">
            <v>Year</v>
          </cell>
          <cell r="H48">
            <v>300</v>
          </cell>
          <cell r="I48">
            <v>40924</v>
          </cell>
        </row>
        <row r="49">
          <cell r="A49" t="str">
            <v>MNT-LIC-SCPS-004</v>
          </cell>
          <cell r="B49" t="str">
            <v>Support SCPS License on 755 Series</v>
          </cell>
          <cell r="C49" t="str">
            <v>Support SCPS License on 755 Series</v>
          </cell>
          <cell r="D49" t="str">
            <v>SUPPORT</v>
          </cell>
          <cell r="E49" t="str">
            <v>Service Pgm/Warranty</v>
          </cell>
          <cell r="F49" t="str">
            <v>Production</v>
          </cell>
          <cell r="G49" t="str">
            <v>Year</v>
          </cell>
          <cell r="H49">
            <v>528</v>
          </cell>
          <cell r="I49">
            <v>40924</v>
          </cell>
        </row>
        <row r="50">
          <cell r="A50" t="str">
            <v>MNT-LIC-SCPS-005</v>
          </cell>
          <cell r="B50" t="str">
            <v>Support SCPS License on 760 Series</v>
          </cell>
          <cell r="C50" t="str">
            <v>Support SCPS License on 760 Series</v>
          </cell>
          <cell r="D50" t="str">
            <v>SUPPORT</v>
          </cell>
          <cell r="E50" t="str">
            <v>Service Pgm/Warranty</v>
          </cell>
          <cell r="F50" t="str">
            <v>Production</v>
          </cell>
          <cell r="G50" t="str">
            <v>Year</v>
          </cell>
          <cell r="H50">
            <v>528</v>
          </cell>
          <cell r="I50">
            <v>40924</v>
          </cell>
        </row>
        <row r="51">
          <cell r="A51" t="str">
            <v>MNT-LIC-SCPS-006</v>
          </cell>
          <cell r="B51" t="str">
            <v>Support SCPS License on 1160 Series</v>
          </cell>
          <cell r="C51" t="str">
            <v>Support SCPS License on 1160 Series</v>
          </cell>
          <cell r="D51" t="str">
            <v>SUPPORT</v>
          </cell>
          <cell r="E51" t="str">
            <v>Service Pgm/Warranty</v>
          </cell>
          <cell r="F51" t="str">
            <v>Production</v>
          </cell>
          <cell r="G51" t="str">
            <v>Year</v>
          </cell>
          <cell r="H51">
            <v>1272</v>
          </cell>
          <cell r="I51">
            <v>40924</v>
          </cell>
        </row>
        <row r="52">
          <cell r="A52" t="str">
            <v>MNT-LIC-SCPS-007</v>
          </cell>
          <cell r="B52" t="str">
            <v>Support SCPS License on 1260 Series</v>
          </cell>
          <cell r="C52" t="str">
            <v>Support SCPS License on 1260 Series</v>
          </cell>
          <cell r="D52" t="str">
            <v>SUPPORT</v>
          </cell>
          <cell r="E52" t="str">
            <v>Service Pgm/Warranty</v>
          </cell>
          <cell r="F52" t="str">
            <v>Production</v>
          </cell>
          <cell r="G52" t="str">
            <v>Year</v>
          </cell>
          <cell r="H52">
            <v>1872</v>
          </cell>
          <cell r="I52">
            <v>40924</v>
          </cell>
        </row>
        <row r="53">
          <cell r="A53" t="str">
            <v>MNT-LIC-SCPS-008</v>
          </cell>
          <cell r="B53" t="str">
            <v>Support SCPS License on 1555 Series</v>
          </cell>
          <cell r="C53" t="str">
            <v>Support SCPS License on 1555 Series</v>
          </cell>
          <cell r="D53" t="str">
            <v>SUPPORT</v>
          </cell>
          <cell r="E53" t="str">
            <v>Service Pgm/Warranty</v>
          </cell>
          <cell r="F53" t="str">
            <v>Production</v>
          </cell>
          <cell r="G53" t="str">
            <v>Year</v>
          </cell>
          <cell r="H53">
            <v>1872</v>
          </cell>
          <cell r="I53">
            <v>40924</v>
          </cell>
        </row>
        <row r="54">
          <cell r="A54" t="str">
            <v>MNT-LIC-SCPS-009</v>
          </cell>
          <cell r="B54" t="str">
            <v>Support SCPS License on 5055 Series</v>
          </cell>
          <cell r="C54" t="str">
            <v>Support SCPS License on 5055 Series</v>
          </cell>
          <cell r="D54" t="str">
            <v>SUPPORT</v>
          </cell>
          <cell r="E54" t="str">
            <v>Service Pgm/Warranty</v>
          </cell>
          <cell r="F54" t="str">
            <v>Production</v>
          </cell>
          <cell r="G54" t="str">
            <v>Year</v>
          </cell>
          <cell r="H54">
            <v>1872</v>
          </cell>
          <cell r="I54">
            <v>40924</v>
          </cell>
        </row>
        <row r="55">
          <cell r="A55" t="str">
            <v>MNT-LIC-SCPS-010</v>
          </cell>
          <cell r="B55" t="str">
            <v>Support SCPS License on 7055 Series</v>
          </cell>
          <cell r="C55" t="str">
            <v>Support SCPS License on 7055 Series</v>
          </cell>
          <cell r="D55" t="str">
            <v>SUPPORT</v>
          </cell>
          <cell r="E55" t="str">
            <v>Service Pgm/Warranty</v>
          </cell>
          <cell r="F55" t="str">
            <v>Production</v>
          </cell>
          <cell r="G55" t="str">
            <v>Year</v>
          </cell>
          <cell r="H55">
            <v>4944</v>
          </cell>
          <cell r="I55">
            <v>40924</v>
          </cell>
        </row>
        <row r="56">
          <cell r="A56" t="str">
            <v>MNT-SCPS-001</v>
          </cell>
          <cell r="B56" t="str">
            <v>Support SCPS on Steelhead 250 Series</v>
          </cell>
          <cell r="C56" t="str">
            <v>Support SCPS Protocol License for Steelhead Models 250 Series</v>
          </cell>
          <cell r="D56" t="str">
            <v>SUPPORT</v>
          </cell>
          <cell r="E56" t="str">
            <v>Service Pgm/Warranty</v>
          </cell>
          <cell r="F56" t="str">
            <v>Production</v>
          </cell>
          <cell r="G56" t="str">
            <v>Year</v>
          </cell>
          <cell r="H56">
            <v>144</v>
          </cell>
          <cell r="I56">
            <v>40924</v>
          </cell>
        </row>
        <row r="57">
          <cell r="A57" t="str">
            <v>MNT-SCPS-002</v>
          </cell>
          <cell r="B57" t="str">
            <v>Support SCPS on Steelhead 550 Series</v>
          </cell>
          <cell r="C57" t="str">
            <v>Support SCPS Protocol License for Steelhead Models 550 Series</v>
          </cell>
          <cell r="D57" t="str">
            <v>SUPPORT</v>
          </cell>
          <cell r="E57" t="str">
            <v>Service Pgm/Warranty</v>
          </cell>
          <cell r="F57" t="str">
            <v>Production</v>
          </cell>
          <cell r="G57" t="str">
            <v>Year</v>
          </cell>
          <cell r="H57">
            <v>300</v>
          </cell>
          <cell r="I57">
            <v>40924</v>
          </cell>
        </row>
        <row r="58">
          <cell r="A58" t="str">
            <v>MNT-SCPS-003</v>
          </cell>
          <cell r="B58" t="str">
            <v>Support SCPS on Steelhead 1050 Series</v>
          </cell>
          <cell r="C58" t="str">
            <v>Support SCPS Protocol License for Steelhead Models 1050 Series</v>
          </cell>
          <cell r="D58" t="str">
            <v>SUPPORT</v>
          </cell>
          <cell r="E58" t="str">
            <v>Service Pgm/Warranty</v>
          </cell>
          <cell r="F58" t="str">
            <v>Production</v>
          </cell>
          <cell r="G58" t="str">
            <v>Year</v>
          </cell>
          <cell r="H58">
            <v>528</v>
          </cell>
          <cell r="I58">
            <v>40924</v>
          </cell>
        </row>
        <row r="59">
          <cell r="A59" t="str">
            <v>MNT-SCPS-004</v>
          </cell>
          <cell r="B59" t="str">
            <v>Support SCPS on Steelhead 2050 Series</v>
          </cell>
          <cell r="C59" t="str">
            <v>Support SCPS Protocol License for Steelhead Models 2050 Series</v>
          </cell>
          <cell r="D59" t="str">
            <v>SUPPORT</v>
          </cell>
          <cell r="E59" t="str">
            <v>Service Pgm/Warranty</v>
          </cell>
          <cell r="F59" t="str">
            <v>Production</v>
          </cell>
          <cell r="G59" t="str">
            <v>Year</v>
          </cell>
          <cell r="H59">
            <v>1272</v>
          </cell>
          <cell r="I59">
            <v>40924</v>
          </cell>
        </row>
        <row r="60">
          <cell r="A60" t="str">
            <v>MNT-SCPS-005</v>
          </cell>
          <cell r="B60" t="str">
            <v>Support SCPS on Steelhead 5050 Series</v>
          </cell>
          <cell r="C60" t="str">
            <v>Support SCPS Protocol License for Steelhead Models 5050 Series</v>
          </cell>
          <cell r="D60" t="str">
            <v>SUPPORT</v>
          </cell>
          <cell r="E60" t="str">
            <v>Service Pgm/Warranty</v>
          </cell>
          <cell r="F60" t="str">
            <v>Production</v>
          </cell>
          <cell r="G60" t="str">
            <v>Year</v>
          </cell>
          <cell r="H60">
            <v>1872</v>
          </cell>
          <cell r="I60">
            <v>40924</v>
          </cell>
        </row>
        <row r="61">
          <cell r="A61" t="str">
            <v>MNT-SCPS-006</v>
          </cell>
          <cell r="B61" t="str">
            <v>Support SCPS on Steelhead 6050 Series</v>
          </cell>
          <cell r="C61" t="str">
            <v>Support SCPS Protocol License for Steelhead Models 6050 Series</v>
          </cell>
          <cell r="D61" t="str">
            <v>SUPPORT</v>
          </cell>
          <cell r="E61" t="str">
            <v>Service Pgm/Warranty</v>
          </cell>
          <cell r="F61" t="str">
            <v>Production</v>
          </cell>
          <cell r="G61" t="str">
            <v>Year</v>
          </cell>
          <cell r="H61">
            <v>3672</v>
          </cell>
          <cell r="I61">
            <v>40924</v>
          </cell>
        </row>
        <row r="62">
          <cell r="A62" t="str">
            <v>MNT-SCPS-007</v>
          </cell>
          <cell r="B62" t="str">
            <v>Support SCPS on Steelhead 7050 Series</v>
          </cell>
          <cell r="C62" t="str">
            <v>Support SCPS Protocol License for Steelhead Models 7050 Series</v>
          </cell>
          <cell r="D62" t="str">
            <v>SUPPORT</v>
          </cell>
          <cell r="E62" t="str">
            <v>Service Pgm/Warranty</v>
          </cell>
          <cell r="F62" t="str">
            <v>Production</v>
          </cell>
          <cell r="G62" t="str">
            <v>Year</v>
          </cell>
          <cell r="H62">
            <v>4944</v>
          </cell>
          <cell r="I62">
            <v>40924</v>
          </cell>
        </row>
        <row r="63">
          <cell r="A63" t="str">
            <v>MNT-SCPS-VSH-001</v>
          </cell>
          <cell r="B63" t="str">
            <v>Support SCPS on Virtual Steelhead 250 Series</v>
          </cell>
          <cell r="C63" t="str">
            <v>Support SCPS Protocol License: for Virtual Steelhead Models 250 Series</v>
          </cell>
          <cell r="D63" t="str">
            <v>SUPPORT</v>
          </cell>
          <cell r="E63" t="str">
            <v>Service Pgm/Warranty</v>
          </cell>
          <cell r="F63" t="str">
            <v>Production</v>
          </cell>
          <cell r="G63" t="str">
            <v>Year</v>
          </cell>
          <cell r="H63">
            <v>144</v>
          </cell>
          <cell r="I63">
            <v>40924</v>
          </cell>
        </row>
        <row r="64">
          <cell r="A64" t="str">
            <v>MNT-SCPS-VSH-002</v>
          </cell>
          <cell r="B64" t="str">
            <v>Support SCPS on Virtual Steelhead 550 Series</v>
          </cell>
          <cell r="C64" t="str">
            <v>Support SCPS Protocol License: for Virtual Steelhead Models 550 Seriees</v>
          </cell>
          <cell r="D64" t="str">
            <v>SUPPORT</v>
          </cell>
          <cell r="E64" t="str">
            <v>Service Pgm/Warranty</v>
          </cell>
          <cell r="F64" t="str">
            <v>Production</v>
          </cell>
          <cell r="G64" t="str">
            <v>Year</v>
          </cell>
          <cell r="H64">
            <v>300</v>
          </cell>
          <cell r="I64">
            <v>40924</v>
          </cell>
        </row>
        <row r="65">
          <cell r="A65" t="str">
            <v>MNT-SCPS-VSH-003</v>
          </cell>
          <cell r="B65" t="str">
            <v>Support SCPS on Virtual Steelhead 1050 Series</v>
          </cell>
          <cell r="C65" t="str">
            <v>Support SCPS Protocol License: for Virtual Steelhead Models 1050 Series</v>
          </cell>
          <cell r="D65" t="str">
            <v>SUPPORT</v>
          </cell>
          <cell r="E65" t="str">
            <v>Service Pgm/Warranty</v>
          </cell>
          <cell r="F65" t="str">
            <v>Production</v>
          </cell>
          <cell r="G65" t="str">
            <v>Year</v>
          </cell>
          <cell r="H65">
            <v>528</v>
          </cell>
          <cell r="I65">
            <v>40924</v>
          </cell>
        </row>
        <row r="66">
          <cell r="A66" t="str">
            <v>MNT-SCPS-VSH-004</v>
          </cell>
          <cell r="B66" t="str">
            <v>Support SCPS on Virtual Steelhead 2050 Series</v>
          </cell>
          <cell r="C66" t="str">
            <v>Support SCPS Protocol License: for Virtual Steelhead Models 2050 Series</v>
          </cell>
          <cell r="D66" t="str">
            <v>SUPPORT</v>
          </cell>
          <cell r="E66" t="str">
            <v>Service Pgm/Warranty</v>
          </cell>
          <cell r="F66" t="str">
            <v>Production</v>
          </cell>
          <cell r="G66" t="str">
            <v>Year</v>
          </cell>
          <cell r="H66">
            <v>1272</v>
          </cell>
          <cell r="I66">
            <v>40924</v>
          </cell>
        </row>
        <row r="67">
          <cell r="A67" t="str">
            <v>MNT-RASP-LIC-SCPS-001</v>
          </cell>
          <cell r="B67" t="str">
            <v>Support SCPS License on 255 Series (RASP)</v>
          </cell>
          <cell r="C67" t="str">
            <v>Support SCPS License on 255 Series (RASP)</v>
          </cell>
          <cell r="D67" t="str">
            <v>SUPPORT</v>
          </cell>
          <cell r="E67" t="str">
            <v>Service Pgm/Warranty</v>
          </cell>
          <cell r="F67" t="str">
            <v>Production</v>
          </cell>
          <cell r="G67" t="str">
            <v>Year</v>
          </cell>
          <cell r="H67">
            <v>144</v>
          </cell>
          <cell r="I67">
            <v>40924</v>
          </cell>
        </row>
        <row r="68">
          <cell r="A68" t="str">
            <v>MNT-RASP-LIC-SCPS-002</v>
          </cell>
          <cell r="B68" t="str">
            <v>Support SCPS License on 555 Series (RASP)</v>
          </cell>
          <cell r="C68" t="str">
            <v>Support SCPS License on 555 Series (RASP)</v>
          </cell>
          <cell r="D68" t="str">
            <v>SUPPORT</v>
          </cell>
          <cell r="E68" t="str">
            <v>Service Pgm/Warranty</v>
          </cell>
          <cell r="F68" t="str">
            <v>Production</v>
          </cell>
          <cell r="G68" t="str">
            <v>Year</v>
          </cell>
          <cell r="H68">
            <v>300</v>
          </cell>
          <cell r="I68">
            <v>40924</v>
          </cell>
        </row>
        <row r="69">
          <cell r="A69" t="str">
            <v>MNT-RASP-LIC-SCPS-003</v>
          </cell>
          <cell r="B69" t="str">
            <v>Support SCPS License on 560 Series (RASP)</v>
          </cell>
          <cell r="C69" t="str">
            <v>Support SCPS License on 560 Series (RASP)</v>
          </cell>
          <cell r="D69" t="str">
            <v>SUPPORT</v>
          </cell>
          <cell r="E69" t="str">
            <v>Service Pgm/Warranty</v>
          </cell>
          <cell r="F69" t="str">
            <v>Production</v>
          </cell>
          <cell r="G69" t="str">
            <v>Year</v>
          </cell>
          <cell r="H69">
            <v>300</v>
          </cell>
          <cell r="I69">
            <v>40924</v>
          </cell>
        </row>
        <row r="70">
          <cell r="A70" t="str">
            <v>MNT-RASP-LIC-SCPS-004</v>
          </cell>
          <cell r="B70" t="str">
            <v>Support SCPS License on 755 Series (RASP)</v>
          </cell>
          <cell r="C70" t="str">
            <v>Support SCPS License on 755 Series (RASP)</v>
          </cell>
          <cell r="D70" t="str">
            <v>SUPPORT</v>
          </cell>
          <cell r="E70" t="str">
            <v>Service Pgm/Warranty</v>
          </cell>
          <cell r="F70" t="str">
            <v>Production</v>
          </cell>
          <cell r="G70" t="str">
            <v>Year</v>
          </cell>
          <cell r="H70">
            <v>528</v>
          </cell>
          <cell r="I70">
            <v>40924</v>
          </cell>
        </row>
        <row r="71">
          <cell r="A71" t="str">
            <v>MNT-RASP-LIC-SCPS-005</v>
          </cell>
          <cell r="B71" t="str">
            <v>Support SCPS License on 760 Series (RASP)</v>
          </cell>
          <cell r="C71" t="str">
            <v>Support SCPS License on 760 Series (RASP)</v>
          </cell>
          <cell r="D71" t="str">
            <v>SUPPORT</v>
          </cell>
          <cell r="E71" t="str">
            <v>Service Pgm/Warranty</v>
          </cell>
          <cell r="F71" t="str">
            <v>Production</v>
          </cell>
          <cell r="G71" t="str">
            <v>Year</v>
          </cell>
          <cell r="H71">
            <v>528</v>
          </cell>
          <cell r="I71">
            <v>40924</v>
          </cell>
        </row>
        <row r="72">
          <cell r="A72" t="str">
            <v>MNT-RASP-LIC-SCPS-006</v>
          </cell>
          <cell r="B72" t="str">
            <v>Support SCPS License on 1160 Series (RASP)</v>
          </cell>
          <cell r="C72" t="str">
            <v>Support SCPS License on 1160 Series (RASP)</v>
          </cell>
          <cell r="D72" t="str">
            <v>SUPPORT</v>
          </cell>
          <cell r="E72" t="str">
            <v>Service Pgm/Warranty</v>
          </cell>
          <cell r="F72" t="str">
            <v>Production</v>
          </cell>
          <cell r="G72" t="str">
            <v>Year</v>
          </cell>
          <cell r="H72">
            <v>1272</v>
          </cell>
          <cell r="I72">
            <v>40924</v>
          </cell>
        </row>
        <row r="73">
          <cell r="A73" t="str">
            <v>MNT-RASP-LIC-SCPS-007</v>
          </cell>
          <cell r="B73" t="str">
            <v>Support SCPS License on 1260 Series (RASP)</v>
          </cell>
          <cell r="C73" t="str">
            <v>Support SCPS License on 1260 Series (RASP)</v>
          </cell>
          <cell r="D73" t="str">
            <v>SUPPORT</v>
          </cell>
          <cell r="E73" t="str">
            <v>Service Pgm/Warranty</v>
          </cell>
          <cell r="F73" t="str">
            <v>Production</v>
          </cell>
          <cell r="G73" t="str">
            <v>Year</v>
          </cell>
          <cell r="H73">
            <v>1872</v>
          </cell>
          <cell r="I73">
            <v>40924</v>
          </cell>
        </row>
        <row r="74">
          <cell r="A74" t="str">
            <v>MNT-RASP-LIC-SCPS-008</v>
          </cell>
          <cell r="B74" t="str">
            <v>Support SCPS License on 1555 Series (RASP)</v>
          </cell>
          <cell r="C74" t="str">
            <v>Support SCPS License on 1555 Series (RASP)</v>
          </cell>
          <cell r="D74" t="str">
            <v>SUPPORT</v>
          </cell>
          <cell r="E74" t="str">
            <v>Service Pgm/Warranty</v>
          </cell>
          <cell r="F74" t="str">
            <v>Production</v>
          </cell>
          <cell r="G74" t="str">
            <v>Year</v>
          </cell>
          <cell r="H74">
            <v>1872</v>
          </cell>
          <cell r="I74">
            <v>40924</v>
          </cell>
        </row>
        <row r="75">
          <cell r="A75" t="str">
            <v>MNT-RASP-LIC-SCPS-009</v>
          </cell>
          <cell r="B75" t="str">
            <v>Support SCPS License on 5055 Series (RASP)</v>
          </cell>
          <cell r="C75" t="str">
            <v>Support SCPS License on 5055 Series (RASP)</v>
          </cell>
          <cell r="D75" t="str">
            <v>SUPPORT</v>
          </cell>
          <cell r="E75" t="str">
            <v>Service Pgm/Warranty</v>
          </cell>
          <cell r="F75" t="str">
            <v>Production</v>
          </cell>
          <cell r="G75" t="str">
            <v>Year</v>
          </cell>
          <cell r="H75">
            <v>1872</v>
          </cell>
          <cell r="I75">
            <v>40924</v>
          </cell>
        </row>
        <row r="76">
          <cell r="A76" t="str">
            <v>MNT-RASP-LIC-SCPS-010</v>
          </cell>
          <cell r="B76" t="str">
            <v>Support SCPS License on 7055 Series (RASP)</v>
          </cell>
          <cell r="C76" t="str">
            <v>Support SCPS License on 7055 Series (RASP)</v>
          </cell>
          <cell r="D76" t="str">
            <v>SUPPORT</v>
          </cell>
          <cell r="E76" t="str">
            <v>Service Pgm/Warranty</v>
          </cell>
          <cell r="F76" t="str">
            <v>Production</v>
          </cell>
          <cell r="G76" t="str">
            <v>Year</v>
          </cell>
          <cell r="H76">
            <v>4944</v>
          </cell>
          <cell r="I76">
            <v>40924</v>
          </cell>
        </row>
        <row r="77">
          <cell r="A77" t="str">
            <v>MNT-RASP-SCPS-001</v>
          </cell>
          <cell r="B77" t="str">
            <v>Support SCPS on Steelhead 250 Series (RASP)</v>
          </cell>
          <cell r="C77" t="str">
            <v>Support SCPS Protocol License for Steelhead Models 250 Series (RASP)</v>
          </cell>
          <cell r="D77" t="str">
            <v>SUPPORT</v>
          </cell>
          <cell r="E77" t="str">
            <v>Service Pgm/Warranty</v>
          </cell>
          <cell r="F77" t="str">
            <v>Production</v>
          </cell>
          <cell r="G77" t="str">
            <v>Year</v>
          </cell>
          <cell r="H77">
            <v>144</v>
          </cell>
          <cell r="I77">
            <v>40924</v>
          </cell>
        </row>
        <row r="78">
          <cell r="A78" t="str">
            <v>MNT-RASP-SCPS-002</v>
          </cell>
          <cell r="B78" t="str">
            <v>Support SCPS on Steelhead 550 Series (RASP)</v>
          </cell>
          <cell r="C78" t="str">
            <v>Support SCPS Protocol License for Steelhead Models 550 Series (RASP)</v>
          </cell>
          <cell r="D78" t="str">
            <v>SUPPORT</v>
          </cell>
          <cell r="E78" t="str">
            <v>Service Pgm/Warranty</v>
          </cell>
          <cell r="F78" t="str">
            <v>Production</v>
          </cell>
          <cell r="G78" t="str">
            <v>Year</v>
          </cell>
          <cell r="H78">
            <v>300</v>
          </cell>
          <cell r="I78">
            <v>40924</v>
          </cell>
        </row>
        <row r="79">
          <cell r="A79" t="str">
            <v>MNT-RASP-SCPS-003</v>
          </cell>
          <cell r="B79" t="str">
            <v>Support SCPS on Steelhead 1050 Series (RASP)</v>
          </cell>
          <cell r="C79" t="str">
            <v>Support SCPS Protocol License for Steelhead Models 1050 Series (RASP)</v>
          </cell>
          <cell r="D79" t="str">
            <v>SUPPORT</v>
          </cell>
          <cell r="E79" t="str">
            <v>Service Pgm/Warranty</v>
          </cell>
          <cell r="F79" t="str">
            <v>Production</v>
          </cell>
          <cell r="G79" t="str">
            <v>Year</v>
          </cell>
          <cell r="H79">
            <v>528</v>
          </cell>
          <cell r="I79">
            <v>40924</v>
          </cell>
        </row>
        <row r="80">
          <cell r="A80" t="str">
            <v>MNT-RASP-SCPS-004</v>
          </cell>
          <cell r="B80" t="str">
            <v>Support SCPS on Steelhead 2050 Series (RASP)</v>
          </cell>
          <cell r="C80" t="str">
            <v>Support SCPS Protocol License for Steelhead Models 2050 Series (RASP)</v>
          </cell>
          <cell r="D80" t="str">
            <v>SUPPORT</v>
          </cell>
          <cell r="E80" t="str">
            <v>Service Pgm/Warranty</v>
          </cell>
          <cell r="F80" t="str">
            <v>Production</v>
          </cell>
          <cell r="G80" t="str">
            <v>Year</v>
          </cell>
          <cell r="H80">
            <v>1272</v>
          </cell>
          <cell r="I80">
            <v>40924</v>
          </cell>
        </row>
        <row r="81">
          <cell r="A81" t="str">
            <v>MNT-RASP-SCPS-005</v>
          </cell>
          <cell r="B81" t="str">
            <v>Support SCPS on Steelhead 5050 Series (RASP)</v>
          </cell>
          <cell r="C81" t="str">
            <v>Support SCPS Protocol License for Steelhead Models 5050 Series (RASP)</v>
          </cell>
          <cell r="D81" t="str">
            <v>SUPPORT</v>
          </cell>
          <cell r="E81" t="str">
            <v>Service Pgm/Warranty</v>
          </cell>
          <cell r="F81" t="str">
            <v>Production</v>
          </cell>
          <cell r="G81" t="str">
            <v>Year</v>
          </cell>
          <cell r="H81">
            <v>1872</v>
          </cell>
          <cell r="I81">
            <v>40924</v>
          </cell>
        </row>
        <row r="82">
          <cell r="A82" t="str">
            <v>MNT-RASP-SCPS-006</v>
          </cell>
          <cell r="B82" t="str">
            <v>Support SCPS on Steelhead 6050 Series (RASP)</v>
          </cell>
          <cell r="C82" t="str">
            <v>Support SCPS Protocol License for Steelhead Models 6050 Series (RASP)</v>
          </cell>
          <cell r="D82" t="str">
            <v>SUPPORT</v>
          </cell>
          <cell r="E82" t="str">
            <v>Service Pgm/Warranty</v>
          </cell>
          <cell r="F82" t="str">
            <v>Production</v>
          </cell>
          <cell r="G82" t="str">
            <v>Year</v>
          </cell>
          <cell r="H82">
            <v>3672</v>
          </cell>
          <cell r="I82">
            <v>40924</v>
          </cell>
        </row>
        <row r="83">
          <cell r="A83" t="str">
            <v>MNT-RASP-SCPS-007</v>
          </cell>
          <cell r="B83" t="str">
            <v>Support SCPS on Steelhead 7050 Series (RASP)</v>
          </cell>
          <cell r="C83" t="str">
            <v>Support SCPS Protocol License for Steelhead Models 7050 Series (RASP)</v>
          </cell>
          <cell r="D83" t="str">
            <v>SUPPORT</v>
          </cell>
          <cell r="E83" t="str">
            <v>Service Pgm/Warranty</v>
          </cell>
          <cell r="F83" t="str">
            <v>Production</v>
          </cell>
          <cell r="G83" t="str">
            <v>Year</v>
          </cell>
          <cell r="H83">
            <v>4944</v>
          </cell>
          <cell r="I83">
            <v>40924</v>
          </cell>
        </row>
        <row r="84">
          <cell r="A84" t="str">
            <v>MNT-RASP-SCPS-VSH-001</v>
          </cell>
          <cell r="B84" t="str">
            <v>Support SCPS on Virtual Steelhead 250 Series (RASP)</v>
          </cell>
          <cell r="C84" t="str">
            <v>Support SCPS Protocol License: for Virtual Steelhead Models 250 Series (RASP)</v>
          </cell>
          <cell r="D84" t="str">
            <v>SUPPORT</v>
          </cell>
          <cell r="E84" t="str">
            <v>Service Pgm/Warranty</v>
          </cell>
          <cell r="F84" t="str">
            <v>Production</v>
          </cell>
          <cell r="G84" t="str">
            <v>Year</v>
          </cell>
          <cell r="H84">
            <v>144</v>
          </cell>
          <cell r="I84">
            <v>40924</v>
          </cell>
        </row>
        <row r="85">
          <cell r="A85" t="str">
            <v>MNT-RASP-SCPS-VSH-002</v>
          </cell>
          <cell r="B85" t="str">
            <v>Support SCPS on Virtual Steelhead 550 Series (RASP)</v>
          </cell>
          <cell r="C85" t="str">
            <v>Support SCPS Protocol License: for Virtual Steelhead Models 550 Seriees</v>
          </cell>
          <cell r="D85" t="str">
            <v>SUPPORT</v>
          </cell>
          <cell r="E85" t="str">
            <v>Service Pgm/Warranty</v>
          </cell>
          <cell r="F85" t="str">
            <v>Production</v>
          </cell>
          <cell r="G85" t="str">
            <v>Year</v>
          </cell>
          <cell r="H85">
            <v>300</v>
          </cell>
          <cell r="I85">
            <v>40924</v>
          </cell>
        </row>
        <row r="86">
          <cell r="A86" t="str">
            <v>MNT-RASP-SCPS-VSH-003</v>
          </cell>
          <cell r="B86" t="str">
            <v>Support SCPS on Virtual Steelhead 1050 Series (RASP)</v>
          </cell>
          <cell r="C86" t="str">
            <v>Support SCPS Protocol License: for Virtual Steelhead Models 1050 Series (RASP)</v>
          </cell>
          <cell r="D86" t="str">
            <v>SUPPORT</v>
          </cell>
          <cell r="E86" t="str">
            <v>Service Pgm/Warranty</v>
          </cell>
          <cell r="F86" t="str">
            <v>Production</v>
          </cell>
          <cell r="G86" t="str">
            <v>Year</v>
          </cell>
          <cell r="H86">
            <v>528</v>
          </cell>
          <cell r="I86">
            <v>40924</v>
          </cell>
        </row>
        <row r="87">
          <cell r="A87" t="str">
            <v>MNT-RASP-SCPS-VSH-004</v>
          </cell>
          <cell r="B87" t="str">
            <v>Support SCPS on Virtual Steelhead 2050 Series (RASP)</v>
          </cell>
          <cell r="C87" t="str">
            <v>Support SCPS Protocol License: for Virtual Steelhead Models 2050 Series (RASP)</v>
          </cell>
          <cell r="D87" t="str">
            <v>SUPPORT</v>
          </cell>
          <cell r="E87" t="str">
            <v>Service Pgm/Warranty</v>
          </cell>
          <cell r="F87" t="str">
            <v>Production</v>
          </cell>
          <cell r="G87" t="str">
            <v>Year</v>
          </cell>
          <cell r="H87">
            <v>1272</v>
          </cell>
          <cell r="I87">
            <v>40924</v>
          </cell>
        </row>
        <row r="88">
          <cell r="A88" t="str">
            <v>OC-SCPS-RIOS-001</v>
          </cell>
          <cell r="B88" t="str">
            <v>Option Class - SCPS on RiOS - SCPS-001</v>
          </cell>
          <cell r="C88" t="str">
            <v>Option Class - SCPS on RiOS - SCPS-001</v>
          </cell>
          <cell r="D88" t="str">
            <v>PTO Option Class</v>
          </cell>
          <cell r="E88" t="str">
            <v>PTO Option Class</v>
          </cell>
          <cell r="F88" t="str">
            <v>Production</v>
          </cell>
          <cell r="G88" t="str">
            <v>Each</v>
          </cell>
          <cell r="H88">
            <v>0</v>
          </cell>
          <cell r="I88">
            <v>40924</v>
          </cell>
        </row>
        <row r="89">
          <cell r="A89" t="str">
            <v>OC-SCPS-RIOS-002</v>
          </cell>
          <cell r="B89" t="str">
            <v>Option Class - SCPS on RiOS - SCPS-002</v>
          </cell>
          <cell r="C89" t="str">
            <v>Option Class - SCPS on RiOS - SCPS-002</v>
          </cell>
          <cell r="D89" t="str">
            <v>PTO Option Class</v>
          </cell>
          <cell r="E89" t="str">
            <v>PTO Option Class</v>
          </cell>
          <cell r="F89" t="str">
            <v>Production</v>
          </cell>
          <cell r="G89" t="str">
            <v>Each</v>
          </cell>
          <cell r="H89">
            <v>0</v>
          </cell>
          <cell r="I89">
            <v>40924</v>
          </cell>
        </row>
        <row r="90">
          <cell r="A90" t="str">
            <v>OC-SCPS-RIOS-003</v>
          </cell>
          <cell r="B90" t="str">
            <v>Option Class - SCPS on RiOS - SCPS-003</v>
          </cell>
          <cell r="C90" t="str">
            <v>Option Class - SCPS on RiOS - SCPS-003</v>
          </cell>
          <cell r="D90" t="str">
            <v>PTO Option Class</v>
          </cell>
          <cell r="E90" t="str">
            <v>PTO Option Class</v>
          </cell>
          <cell r="F90" t="str">
            <v>Production</v>
          </cell>
          <cell r="G90" t="str">
            <v>Each</v>
          </cell>
          <cell r="H90">
            <v>0</v>
          </cell>
          <cell r="I90">
            <v>40924</v>
          </cell>
        </row>
        <row r="91">
          <cell r="A91" t="str">
            <v>OC-SCPS-RIOS-004</v>
          </cell>
          <cell r="B91" t="str">
            <v>Option Class - SCPS on RiOS - SCPS-004</v>
          </cell>
          <cell r="C91" t="str">
            <v>Option Class - SCPS on RiOS - SCPS-004</v>
          </cell>
          <cell r="D91" t="str">
            <v>PTO Option Class</v>
          </cell>
          <cell r="E91" t="str">
            <v>PTO Option Class</v>
          </cell>
          <cell r="F91" t="str">
            <v>Production</v>
          </cell>
          <cell r="G91" t="str">
            <v>Each</v>
          </cell>
          <cell r="H91">
            <v>0</v>
          </cell>
          <cell r="I91">
            <v>40924</v>
          </cell>
        </row>
        <row r="92">
          <cell r="A92" t="str">
            <v>OC-SCPS-RIOS-005</v>
          </cell>
          <cell r="B92" t="str">
            <v>Option Class - SCPS on RiOS - SCPS-005</v>
          </cell>
          <cell r="C92" t="str">
            <v>Option Class - SCPS on RiOS - SCPS-005</v>
          </cell>
          <cell r="D92" t="str">
            <v>PTO Option Class</v>
          </cell>
          <cell r="E92" t="str">
            <v>PTO Option Class</v>
          </cell>
          <cell r="F92" t="str">
            <v>Production</v>
          </cell>
          <cell r="G92" t="str">
            <v>Each</v>
          </cell>
          <cell r="H92">
            <v>0</v>
          </cell>
          <cell r="I92">
            <v>40924</v>
          </cell>
        </row>
        <row r="93">
          <cell r="A93" t="str">
            <v>OC-SCPS-RIOS-006</v>
          </cell>
          <cell r="B93" t="str">
            <v>Option Class - SCPS on RiOS - SCPS-006</v>
          </cell>
          <cell r="C93" t="str">
            <v>Option Class - SCPS on RiOS - SCPS-006</v>
          </cell>
          <cell r="D93" t="str">
            <v>PTO Option Class</v>
          </cell>
          <cell r="E93" t="str">
            <v>PTO Option Class</v>
          </cell>
          <cell r="F93" t="str">
            <v>Production</v>
          </cell>
          <cell r="G93" t="str">
            <v>Each</v>
          </cell>
          <cell r="H93">
            <v>0</v>
          </cell>
          <cell r="I93">
            <v>40924</v>
          </cell>
        </row>
        <row r="94">
          <cell r="A94" t="str">
            <v>OC-SCPS-RIOS-007</v>
          </cell>
          <cell r="B94" t="str">
            <v>Option Class - SCPS on RiOS - SCPS-007</v>
          </cell>
          <cell r="C94" t="str">
            <v>Option Class - SCPS on RiOS - SCPS-007</v>
          </cell>
          <cell r="D94" t="str">
            <v>PTO Option Class</v>
          </cell>
          <cell r="E94" t="str">
            <v>PTO Option Class</v>
          </cell>
          <cell r="F94" t="str">
            <v>Production</v>
          </cell>
          <cell r="G94" t="str">
            <v>Each</v>
          </cell>
          <cell r="H94">
            <v>0</v>
          </cell>
          <cell r="I94">
            <v>40924</v>
          </cell>
        </row>
        <row r="95">
          <cell r="A95" t="str">
            <v>OC-VSH-SCPS-PTO</v>
          </cell>
          <cell r="B95" t="str">
            <v>Option Class - Virtual Steelhead SCPS</v>
          </cell>
          <cell r="C95" t="str">
            <v>Option Class - Virtual Steelhead SCPS</v>
          </cell>
          <cell r="D95" t="str">
            <v>PTO Option Class</v>
          </cell>
          <cell r="E95" t="str">
            <v>PTO Option Class</v>
          </cell>
          <cell r="F95" t="str">
            <v>Production</v>
          </cell>
          <cell r="G95" t="str">
            <v>Each</v>
          </cell>
          <cell r="H95">
            <v>0</v>
          </cell>
          <cell r="I95">
            <v>40924</v>
          </cell>
        </row>
        <row r="96">
          <cell r="A96" t="str">
            <v>OC-LIC-SCPS-255</v>
          </cell>
          <cell r="B96" t="str">
            <v>Option Class - SCPS Licenses CX255</v>
          </cell>
          <cell r="C96" t="str">
            <v>Option Class - SCPS Licenses CX255</v>
          </cell>
          <cell r="D96" t="str">
            <v>PTO Option Class</v>
          </cell>
          <cell r="E96" t="str">
            <v>PTO Option Class</v>
          </cell>
          <cell r="F96" t="str">
            <v>Production</v>
          </cell>
          <cell r="G96" t="str">
            <v>Each</v>
          </cell>
          <cell r="H96">
            <v>0</v>
          </cell>
          <cell r="I96">
            <v>40924</v>
          </cell>
        </row>
        <row r="97">
          <cell r="A97" t="str">
            <v>OC-LIC-SCPS-555</v>
          </cell>
          <cell r="B97" t="str">
            <v>Option Class - SCPS Licenses CX555</v>
          </cell>
          <cell r="C97" t="str">
            <v>Option Class - SCPS Licenses CX555</v>
          </cell>
          <cell r="D97" t="str">
            <v>PTO Option Class</v>
          </cell>
          <cell r="E97" t="str">
            <v>PTO Option Class</v>
          </cell>
          <cell r="F97" t="str">
            <v>Production</v>
          </cell>
          <cell r="G97" t="str">
            <v>Each</v>
          </cell>
          <cell r="H97">
            <v>0</v>
          </cell>
          <cell r="I97">
            <v>40924</v>
          </cell>
        </row>
        <row r="98">
          <cell r="A98" t="str">
            <v>OC-LIC-SCPS-755</v>
          </cell>
          <cell r="B98" t="str">
            <v>Option Class - SCPS Licenses CX755</v>
          </cell>
          <cell r="C98" t="str">
            <v>Option Class - SCPS Licenses CX755</v>
          </cell>
          <cell r="D98" t="str">
            <v>PTO Option Class</v>
          </cell>
          <cell r="E98" t="str">
            <v>PTO Option Class</v>
          </cell>
          <cell r="F98" t="str">
            <v>Production</v>
          </cell>
          <cell r="G98" t="str">
            <v>Each</v>
          </cell>
          <cell r="H98">
            <v>0</v>
          </cell>
          <cell r="I98">
            <v>40924</v>
          </cell>
        </row>
        <row r="99">
          <cell r="A99" t="str">
            <v>OC-LIC-SCPS-1555</v>
          </cell>
          <cell r="B99" t="str">
            <v>Option Class - SCPS Licenses CX1555</v>
          </cell>
          <cell r="C99" t="str">
            <v>Option Class - SCPS Licenses CX1555</v>
          </cell>
          <cell r="D99" t="str">
            <v>PTO Option Class</v>
          </cell>
          <cell r="E99" t="str">
            <v>PTO Option Class</v>
          </cell>
          <cell r="F99" t="str">
            <v>Production</v>
          </cell>
          <cell r="G99" t="str">
            <v>Each</v>
          </cell>
          <cell r="H99">
            <v>0</v>
          </cell>
          <cell r="I99">
            <v>40924</v>
          </cell>
        </row>
        <row r="100">
          <cell r="A100" t="str">
            <v>OC-LIC-SCPS-5055</v>
          </cell>
          <cell r="B100" t="str">
            <v>Option Class - SCPS Licenses CX5055</v>
          </cell>
          <cell r="C100" t="str">
            <v>Option Class - SCPS Licenses CX5055</v>
          </cell>
          <cell r="D100" t="str">
            <v>PTO Option Class</v>
          </cell>
          <cell r="E100" t="str">
            <v>PTO Option Class</v>
          </cell>
          <cell r="F100" t="str">
            <v>Production</v>
          </cell>
          <cell r="G100" t="str">
            <v>Each</v>
          </cell>
          <cell r="H100">
            <v>0</v>
          </cell>
          <cell r="I100">
            <v>40924</v>
          </cell>
        </row>
        <row r="101">
          <cell r="A101" t="str">
            <v>OC-LIC-SCPS-7055</v>
          </cell>
          <cell r="B101" t="str">
            <v>Option Class - SCPS Licenses CX7055</v>
          </cell>
          <cell r="C101" t="str">
            <v>Option Class - SCPS Licenses CX7055</v>
          </cell>
          <cell r="D101" t="str">
            <v>PTO Option Class</v>
          </cell>
          <cell r="E101" t="str">
            <v>PTO Option Class</v>
          </cell>
          <cell r="F101" t="str">
            <v>Production</v>
          </cell>
          <cell r="G101" t="str">
            <v>Each</v>
          </cell>
          <cell r="H101">
            <v>0</v>
          </cell>
          <cell r="I101">
            <v>40924</v>
          </cell>
        </row>
        <row r="102">
          <cell r="A102" t="str">
            <v>OC-LIC-SCPS-560</v>
          </cell>
          <cell r="B102" t="str">
            <v>Option Class - SCPS Licenses EX560</v>
          </cell>
          <cell r="C102" t="str">
            <v>Option Class - SCPS Licenses EX560</v>
          </cell>
          <cell r="D102" t="str">
            <v>PTO Option Class</v>
          </cell>
          <cell r="E102" t="str">
            <v>PTO Option Class</v>
          </cell>
          <cell r="F102" t="str">
            <v>Production</v>
          </cell>
          <cell r="G102" t="str">
            <v>Each</v>
          </cell>
          <cell r="H102">
            <v>0</v>
          </cell>
          <cell r="I102">
            <v>40924</v>
          </cell>
        </row>
        <row r="103">
          <cell r="A103" t="str">
            <v>OC-LIC-SCPS-760</v>
          </cell>
          <cell r="B103" t="str">
            <v>Option Class - SCPS Licenses EX760</v>
          </cell>
          <cell r="C103" t="str">
            <v>Option Class - SCPS Licenses EX760</v>
          </cell>
          <cell r="D103" t="str">
            <v>PTO Option Class</v>
          </cell>
          <cell r="E103" t="str">
            <v>PTO Option Class</v>
          </cell>
          <cell r="F103" t="str">
            <v>Production</v>
          </cell>
          <cell r="G103" t="str">
            <v>Each</v>
          </cell>
          <cell r="H103">
            <v>0</v>
          </cell>
          <cell r="I103">
            <v>40924</v>
          </cell>
        </row>
        <row r="104">
          <cell r="A104" t="str">
            <v>OC-LIC-SCPS-1160</v>
          </cell>
          <cell r="B104" t="str">
            <v>Option Class - SCPS Licenses EX1160</v>
          </cell>
          <cell r="C104" t="str">
            <v>Option Class - SCPS Licenses EX1160</v>
          </cell>
          <cell r="D104" t="str">
            <v>PTO Option Class</v>
          </cell>
          <cell r="E104" t="str">
            <v>PTO Option Class</v>
          </cell>
          <cell r="F104" t="str">
            <v>Production</v>
          </cell>
          <cell r="G104" t="str">
            <v>Each</v>
          </cell>
          <cell r="H104">
            <v>0</v>
          </cell>
          <cell r="I104">
            <v>40924</v>
          </cell>
        </row>
        <row r="105">
          <cell r="A105" t="str">
            <v>OC-LIC-SCPS-1260</v>
          </cell>
          <cell r="B105" t="str">
            <v>Option Class - SCPS Licenses EX1260</v>
          </cell>
          <cell r="C105" t="str">
            <v>Option Class - SCPS Licenses EX1260</v>
          </cell>
          <cell r="D105" t="str">
            <v>PTO Option Class</v>
          </cell>
          <cell r="E105" t="str">
            <v>PTO Option Class</v>
          </cell>
          <cell r="F105" t="str">
            <v>Production</v>
          </cell>
          <cell r="G105" t="str">
            <v>Each</v>
          </cell>
          <cell r="H105">
            <v>0</v>
          </cell>
          <cell r="I105">
            <v>40924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
      <sheetName val="Item Additions Carryover"/>
      <sheetName val="Finance"/>
      <sheetName val="Mfg Ops-Support"/>
      <sheetName val="Sales Ops"/>
      <sheetName val="BOM additions"/>
      <sheetName val="Price List Adds"/>
      <sheetName val="Price List Changes"/>
      <sheetName val="Activities"/>
      <sheetName val="Description changes"/>
      <sheetName val="Category assignments"/>
      <sheetName val="Templates"/>
      <sheetName val="Upgrade sku's"/>
      <sheetName val="All Item Query"/>
      <sheetName val="Setup SKU check"/>
      <sheetName val="marchskus"/>
      <sheetName val="Sheet 1"/>
    </sheetNames>
    <sheetDataSet>
      <sheetData sheetId="0" refreshError="1"/>
      <sheetData sheetId="1" refreshError="1">
        <row r="4">
          <cell r="B4" t="str">
            <v>VSH-250-L</v>
          </cell>
          <cell r="C4" t="str">
            <v>Virtual Steelhead 250 Low</v>
          </cell>
          <cell r="D4" t="str">
            <v>Virtual Steelhead 250 Low</v>
          </cell>
          <cell r="E4" t="str">
            <v>LICENSE</v>
          </cell>
          <cell r="F4" t="str">
            <v>Licenses</v>
          </cell>
          <cell r="G4" t="str">
            <v>License</v>
          </cell>
          <cell r="H4" t="str">
            <v>Each</v>
          </cell>
          <cell r="I4">
            <v>2895</v>
          </cell>
          <cell r="J4">
            <v>5000</v>
          </cell>
        </row>
        <row r="5">
          <cell r="B5" t="str">
            <v>VSH-250-M</v>
          </cell>
          <cell r="C5" t="str">
            <v>Virtual Steelhead 250 Mid</v>
          </cell>
          <cell r="D5" t="str">
            <v>Virtual Steelhead 250 Mid</v>
          </cell>
          <cell r="E5" t="str">
            <v>LICENSE</v>
          </cell>
          <cell r="F5" t="str">
            <v>Licenses</v>
          </cell>
          <cell r="G5" t="str">
            <v>License</v>
          </cell>
          <cell r="H5" t="str">
            <v>Each</v>
          </cell>
          <cell r="I5">
            <v>4395</v>
          </cell>
          <cell r="J5">
            <v>5000</v>
          </cell>
        </row>
        <row r="6">
          <cell r="B6" t="str">
            <v>VSH-250-H</v>
          </cell>
          <cell r="C6" t="str">
            <v>Virtual Steelhead 250 High</v>
          </cell>
          <cell r="D6" t="str">
            <v>Virtual Steelhead 250 High</v>
          </cell>
          <cell r="E6" t="str">
            <v>LICENSE</v>
          </cell>
          <cell r="F6" t="str">
            <v>Licenses</v>
          </cell>
          <cell r="G6" t="str">
            <v>License</v>
          </cell>
          <cell r="H6" t="str">
            <v>Each</v>
          </cell>
          <cell r="I6">
            <v>7395</v>
          </cell>
          <cell r="J6">
            <v>5000</v>
          </cell>
        </row>
        <row r="7">
          <cell r="B7" t="str">
            <v>VSH-550-M</v>
          </cell>
          <cell r="C7" t="str">
            <v>Virtual Steelhead 550 Mid</v>
          </cell>
          <cell r="D7" t="str">
            <v>Virtual Steelhead 550 Mid</v>
          </cell>
          <cell r="E7" t="str">
            <v>LICENSE</v>
          </cell>
          <cell r="F7" t="str">
            <v>Licenses</v>
          </cell>
          <cell r="G7" t="str">
            <v>License</v>
          </cell>
          <cell r="H7" t="str">
            <v>Each</v>
          </cell>
          <cell r="I7">
            <v>8695</v>
          </cell>
          <cell r="J7">
            <v>5000</v>
          </cell>
        </row>
        <row r="8">
          <cell r="B8" t="str">
            <v>VSH-550-H</v>
          </cell>
          <cell r="C8" t="str">
            <v>Virtual Steelhead 550 High</v>
          </cell>
          <cell r="D8" t="str">
            <v>Virtual Steelhead 550 High</v>
          </cell>
          <cell r="E8" t="str">
            <v>LICENSE</v>
          </cell>
          <cell r="F8" t="str">
            <v>Licenses</v>
          </cell>
          <cell r="G8" t="str">
            <v>License</v>
          </cell>
          <cell r="H8" t="str">
            <v>Each</v>
          </cell>
          <cell r="I8">
            <v>10695</v>
          </cell>
          <cell r="J8">
            <v>5000</v>
          </cell>
        </row>
        <row r="9">
          <cell r="B9" t="str">
            <v>VSH-1050-L</v>
          </cell>
          <cell r="C9" t="str">
            <v>Virtual Steelhead 1050 Low</v>
          </cell>
          <cell r="D9" t="str">
            <v>Virtual Steelhead 1050 Low</v>
          </cell>
          <cell r="E9" t="str">
            <v>LICENSE</v>
          </cell>
          <cell r="F9" t="str">
            <v>Licenses</v>
          </cell>
          <cell r="G9" t="str">
            <v>License</v>
          </cell>
          <cell r="H9" t="str">
            <v>Each</v>
          </cell>
          <cell r="I9">
            <v>12595</v>
          </cell>
          <cell r="J9">
            <v>5000</v>
          </cell>
        </row>
        <row r="10">
          <cell r="B10" t="str">
            <v>VSH-1050-M</v>
          </cell>
          <cell r="C10" t="str">
            <v>Virtual Steelhead 1050 Mid</v>
          </cell>
          <cell r="D10" t="str">
            <v>Virtual Steelhead 1050 Mid</v>
          </cell>
          <cell r="E10" t="str">
            <v>LICENSE</v>
          </cell>
          <cell r="F10" t="str">
            <v>Licenses</v>
          </cell>
          <cell r="G10" t="str">
            <v>License</v>
          </cell>
          <cell r="H10" t="str">
            <v>Each</v>
          </cell>
          <cell r="I10">
            <v>15095</v>
          </cell>
          <cell r="J10">
            <v>5000</v>
          </cell>
        </row>
        <row r="11">
          <cell r="B11" t="str">
            <v>VSH-1050-H</v>
          </cell>
          <cell r="C11" t="str">
            <v>Virtual Steelhead 1050 High</v>
          </cell>
          <cell r="D11" t="str">
            <v>Virtual Steelhead 1050 High</v>
          </cell>
          <cell r="E11" t="str">
            <v>LICENSE</v>
          </cell>
          <cell r="F11" t="str">
            <v>Licenses</v>
          </cell>
          <cell r="G11" t="str">
            <v>License</v>
          </cell>
          <cell r="H11" t="str">
            <v>Each</v>
          </cell>
          <cell r="I11">
            <v>20495</v>
          </cell>
          <cell r="J11">
            <v>5000</v>
          </cell>
        </row>
        <row r="12">
          <cell r="I12" t="str">
            <v>?? Not in PRC</v>
          </cell>
        </row>
        <row r="13">
          <cell r="B13" t="str">
            <v>VSH-2050-M</v>
          </cell>
          <cell r="C13" t="str">
            <v>Virtual Steelhead 2050 Mid</v>
          </cell>
          <cell r="D13" t="str">
            <v>Virtual Steelhead 2050 Mid</v>
          </cell>
          <cell r="E13" t="str">
            <v>LICENSE</v>
          </cell>
          <cell r="F13" t="str">
            <v>Licenses</v>
          </cell>
          <cell r="G13" t="str">
            <v>License</v>
          </cell>
          <cell r="H13" t="str">
            <v>Each</v>
          </cell>
          <cell r="I13">
            <v>32995</v>
          </cell>
          <cell r="J13">
            <v>5000</v>
          </cell>
        </row>
        <row r="14">
          <cell r="B14" t="str">
            <v>VSH-2050-H</v>
          </cell>
          <cell r="C14" t="str">
            <v>Virtual Steelhead 2050 High</v>
          </cell>
          <cell r="D14" t="str">
            <v>Virtual Steelhead 2050 High</v>
          </cell>
          <cell r="E14" t="str">
            <v>LICENSE</v>
          </cell>
          <cell r="F14" t="str">
            <v>Licenses</v>
          </cell>
          <cell r="G14" t="str">
            <v>License</v>
          </cell>
          <cell r="H14" t="str">
            <v>Each</v>
          </cell>
          <cell r="I14">
            <v>39995</v>
          </cell>
          <cell r="J14">
            <v>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tem Additions-All"/>
      <sheetName val="Agile Upload"/>
      <sheetName val="Oracle Upload"/>
      <sheetName val="RVBD_PLN_ITEM_LT_UPD"/>
      <sheetName val="Activation-Products"/>
      <sheetName val="Products"/>
      <sheetName val="BOM Agile Upload"/>
      <sheetName val="XXRB_PRICE_LIST_LOAD"/>
      <sheetName val="Price List templates"/>
      <sheetName val="RVBD_UPG_MAPPING"/>
      <sheetName val="Templates-Agile"/>
      <sheetName val="Templates-Oracle"/>
      <sheetName val="All PWS attributes - Guide"/>
      <sheetName val="Templates-PWS"/>
      <sheetName val="Agile Upload LOV Control"/>
      <sheetName val="Oracle upload LOV Control"/>
      <sheetName val="image services mapp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nag@riverbed.com"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4.bin"/><Relationship Id="rId1" Type="http://schemas.openxmlformats.org/officeDocument/2006/relationships/hyperlink" Target="http://www.riverbed.com/supportpolicy"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5.bin"/><Relationship Id="rId1" Type="http://schemas.openxmlformats.org/officeDocument/2006/relationships/hyperlink" Target="http://www.riverbed.com/supportpolicy"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riverbed.com/supportpolicy" TargetMode="External"/><Relationship Id="rId1"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14"/>
  <sheetViews>
    <sheetView showGridLines="0" tabSelected="1" topLeftCell="A133" zoomScaleNormal="100" zoomScaleSheetLayoutView="100" zoomScalePageLayoutView="60" workbookViewId="0">
      <selection activeCell="B4" sqref="B4"/>
    </sheetView>
  </sheetViews>
  <sheetFormatPr defaultColWidth="8.875" defaultRowHeight="13.5"/>
  <cols>
    <col min="1" max="1" width="0.875" style="965" customWidth="1"/>
    <col min="2" max="2" width="29.125" style="965" customWidth="1"/>
    <col min="3" max="3" width="57.25" style="965" customWidth="1"/>
    <col min="4" max="4" width="23.25" style="965" bestFit="1" customWidth="1"/>
    <col min="5" max="5" width="10.625" style="965" customWidth="1"/>
    <col min="6" max="6" width="7.125" style="965" customWidth="1"/>
    <col min="7" max="7" width="10.875" style="965" customWidth="1"/>
    <col min="8" max="8" width="8.875" style="965" customWidth="1"/>
    <col min="9" max="9" width="7.5" style="965" customWidth="1"/>
    <col min="10" max="10" width="8.5" style="965" customWidth="1"/>
    <col min="11" max="11" width="18.75" style="965" customWidth="1"/>
    <col min="12" max="16384" width="8.875" style="965"/>
  </cols>
  <sheetData>
    <row r="1" spans="2:5">
      <c r="C1" s="965" t="s">
        <v>13840</v>
      </c>
    </row>
    <row r="2" spans="2:5" ht="15.75">
      <c r="B2" s="370"/>
    </row>
    <row r="4" spans="2:5" ht="18">
      <c r="B4" s="371" t="s">
        <v>13008</v>
      </c>
    </row>
    <row r="5" spans="2:5" ht="15.75">
      <c r="B5" s="615" t="s">
        <v>13009</v>
      </c>
    </row>
    <row r="6" spans="2:5" ht="18.75">
      <c r="B6" s="615" t="s">
        <v>14385</v>
      </c>
    </row>
    <row r="7" spans="2:5" ht="15.75">
      <c r="B7" s="370"/>
    </row>
    <row r="9" spans="2:5" ht="15">
      <c r="B9" s="1294" t="s">
        <v>14650</v>
      </c>
    </row>
    <row r="10" spans="2:5">
      <c r="B10" s="1378"/>
    </row>
    <row r="11" spans="2:5">
      <c r="B11" s="1295" t="s">
        <v>14651</v>
      </c>
    </row>
    <row r="12" spans="2:5" ht="18.75">
      <c r="B12" s="1296" t="s">
        <v>14714</v>
      </c>
    </row>
    <row r="13" spans="2:5" ht="15.75">
      <c r="B13" s="1338" t="s">
        <v>14713</v>
      </c>
    </row>
    <row r="14" spans="2:5" ht="15.75" thickBot="1">
      <c r="B14" s="1296"/>
    </row>
    <row r="15" spans="2:5" ht="16.5" thickBot="1">
      <c r="C15" s="1297" t="s">
        <v>14652</v>
      </c>
      <c r="D15" s="1360" t="s">
        <v>14653</v>
      </c>
      <c r="E15" s="1360" t="s">
        <v>14654</v>
      </c>
    </row>
    <row r="16" spans="2:5" ht="14.25" thickBot="1">
      <c r="C16" s="1298" t="s">
        <v>14655</v>
      </c>
      <c r="D16" s="1358" t="s">
        <v>14656</v>
      </c>
      <c r="E16" s="1299"/>
    </row>
    <row r="17" spans="2:5" ht="15" customHeight="1" thickBot="1">
      <c r="C17" s="1298" t="s">
        <v>14657</v>
      </c>
      <c r="D17" s="1359">
        <v>0.03</v>
      </c>
      <c r="E17" s="1410" t="s">
        <v>14658</v>
      </c>
    </row>
    <row r="18" spans="2:5" ht="26.25" thickBot="1">
      <c r="C18" s="1298" t="s">
        <v>14659</v>
      </c>
      <c r="D18" s="1359">
        <v>0.03</v>
      </c>
      <c r="E18" s="1411"/>
    </row>
    <row r="19" spans="2:5" ht="42" customHeight="1" thickBot="1">
      <c r="C19" s="1298" t="s">
        <v>14660</v>
      </c>
      <c r="D19" s="1359">
        <v>0.09</v>
      </c>
      <c r="E19" s="1412"/>
    </row>
    <row r="20" spans="2:5">
      <c r="B20" s="1378"/>
    </row>
    <row r="21" spans="2:5">
      <c r="B21" s="1295" t="s">
        <v>14661</v>
      </c>
    </row>
    <row r="22" spans="2:5" ht="15.75">
      <c r="B22" s="1300" t="s">
        <v>14715</v>
      </c>
    </row>
    <row r="23" spans="2:5" ht="15.75">
      <c r="B23" s="1337" t="s">
        <v>14717</v>
      </c>
    </row>
    <row r="24" spans="2:5" ht="15.75">
      <c r="B24" s="1337" t="s">
        <v>14716</v>
      </c>
    </row>
    <row r="25" spans="2:5">
      <c r="B25" s="1378"/>
    </row>
    <row r="26" spans="2:5">
      <c r="B26" s="1295" t="s">
        <v>14662</v>
      </c>
    </row>
    <row r="27" spans="2:5">
      <c r="B27" s="1301" t="s">
        <v>14663</v>
      </c>
    </row>
    <row r="28" spans="2:5">
      <c r="B28" s="1295"/>
    </row>
    <row r="29" spans="2:5">
      <c r="B29" s="1295" t="s">
        <v>14664</v>
      </c>
    </row>
    <row r="30" spans="2:5">
      <c r="B30" s="1301" t="s">
        <v>14665</v>
      </c>
    </row>
    <row r="31" spans="2:5">
      <c r="B31" s="1377"/>
    </row>
    <row r="32" spans="2:5">
      <c r="B32" s="1295" t="s">
        <v>14666</v>
      </c>
    </row>
    <row r="33" spans="2:2">
      <c r="B33" s="1301" t="s">
        <v>14667</v>
      </c>
    </row>
    <row r="34" spans="2:2">
      <c r="B34" s="1377"/>
    </row>
    <row r="35" spans="2:2">
      <c r="B35" s="1295" t="s">
        <v>14668</v>
      </c>
    </row>
    <row r="36" spans="2:2" ht="15.75">
      <c r="B36" s="1300" t="s">
        <v>14709</v>
      </c>
    </row>
    <row r="37" spans="2:2" ht="15.75">
      <c r="B37" s="1337" t="s">
        <v>14710</v>
      </c>
    </row>
    <row r="38" spans="2:2">
      <c r="B38" s="1295"/>
    </row>
    <row r="39" spans="2:2">
      <c r="B39" s="1295" t="s">
        <v>9558</v>
      </c>
    </row>
    <row r="40" spans="2:2" ht="15.75">
      <c r="B40" s="1300" t="s">
        <v>14711</v>
      </c>
    </row>
    <row r="41" spans="2:2" ht="15.75">
      <c r="B41" s="1337" t="s">
        <v>14712</v>
      </c>
    </row>
    <row r="42" spans="2:2">
      <c r="B42" s="386"/>
    </row>
    <row r="43" spans="2:2">
      <c r="B43" s="1302" t="s">
        <v>14669</v>
      </c>
    </row>
    <row r="44" spans="2:2" ht="15.75">
      <c r="B44" s="1300" t="s">
        <v>14813</v>
      </c>
    </row>
    <row r="45" spans="2:2" ht="15.75">
      <c r="B45" s="1337" t="s">
        <v>14814</v>
      </c>
    </row>
    <row r="46" spans="2:2">
      <c r="B46" s="1303"/>
    </row>
    <row r="47" spans="2:2">
      <c r="B47" s="1302" t="s">
        <v>14670</v>
      </c>
    </row>
    <row r="48" spans="2:2">
      <c r="B48" s="1301" t="s">
        <v>14707</v>
      </c>
    </row>
    <row r="49" spans="2:12">
      <c r="B49" s="1301" t="s">
        <v>14708</v>
      </c>
    </row>
    <row r="50" spans="2:12">
      <c r="B50" s="1302"/>
    </row>
    <row r="51" spans="2:12" ht="15">
      <c r="B51" s="1294" t="s">
        <v>14671</v>
      </c>
    </row>
    <row r="52" spans="2:12">
      <c r="B52" s="1301" t="s">
        <v>14672</v>
      </c>
    </row>
    <row r="53" spans="2:12">
      <c r="B53" s="1301" t="s">
        <v>14673</v>
      </c>
    </row>
    <row r="54" spans="2:12">
      <c r="B54" s="1301" t="s">
        <v>14674</v>
      </c>
    </row>
    <row r="55" spans="2:12">
      <c r="B55" s="1301" t="s">
        <v>14753</v>
      </c>
    </row>
    <row r="56" spans="2:12">
      <c r="B56" s="1301" t="s">
        <v>14675</v>
      </c>
    </row>
    <row r="57" spans="2:12">
      <c r="B57" s="1301" t="s">
        <v>14815</v>
      </c>
    </row>
    <row r="58" spans="2:12">
      <c r="B58" s="1301" t="s">
        <v>14676</v>
      </c>
    </row>
    <row r="59" spans="2:12">
      <c r="B59" s="1377"/>
    </row>
    <row r="60" spans="2:12" ht="15">
      <c r="B60" s="1294" t="s">
        <v>14677</v>
      </c>
    </row>
    <row r="61" spans="2:12" ht="15">
      <c r="B61" s="1304"/>
    </row>
    <row r="62" spans="2:12" ht="15">
      <c r="B62" s="1304" t="s">
        <v>14678</v>
      </c>
    </row>
    <row r="63" spans="2:12" ht="15">
      <c r="B63" s="1304"/>
    </row>
    <row r="64" spans="2:12" ht="14.25">
      <c r="B64" s="1413" t="s">
        <v>14605</v>
      </c>
      <c r="C64" s="1413"/>
      <c r="D64" s="1413"/>
      <c r="E64" s="1413"/>
      <c r="F64" s="1413"/>
      <c r="G64" s="1379"/>
      <c r="H64" s="1414"/>
      <c r="I64" s="1414"/>
      <c r="J64" s="1414"/>
      <c r="K64" s="1414"/>
      <c r="L64" s="1379"/>
    </row>
    <row r="65" spans="2:12" ht="15" thickBot="1">
      <c r="B65" s="386" t="s">
        <v>14320</v>
      </c>
      <c r="C65" s="1415"/>
      <c r="D65" s="1415"/>
      <c r="E65" s="1415"/>
      <c r="F65" s="1415"/>
      <c r="G65" s="1379"/>
      <c r="H65" s="1415"/>
      <c r="I65" s="1416"/>
      <c r="J65" s="1416"/>
      <c r="K65" s="1416"/>
      <c r="L65" s="1379"/>
    </row>
    <row r="66" spans="2:12" ht="24.75" thickBot="1">
      <c r="B66" s="1375" t="s">
        <v>0</v>
      </c>
      <c r="C66" s="1347" t="s">
        <v>1</v>
      </c>
      <c r="D66" s="1351" t="s">
        <v>13030</v>
      </c>
      <c r="E66" s="1351" t="s">
        <v>9627</v>
      </c>
      <c r="F66" s="1111" t="s">
        <v>13031</v>
      </c>
      <c r="G66" s="1111"/>
      <c r="H66" s="1348" t="s">
        <v>13946</v>
      </c>
      <c r="I66" s="1356"/>
      <c r="J66" s="1356"/>
      <c r="K66" s="1356"/>
      <c r="L66" s="1379"/>
    </row>
    <row r="67" spans="2:12" ht="15" thickBot="1">
      <c r="B67" s="1306" t="s">
        <v>14606</v>
      </c>
      <c r="C67" s="1346" t="s">
        <v>14607</v>
      </c>
      <c r="D67" s="1352">
        <v>0</v>
      </c>
      <c r="E67" s="1349" t="s">
        <v>9628</v>
      </c>
      <c r="F67" s="1308" t="s">
        <v>5</v>
      </c>
      <c r="G67" s="1307"/>
      <c r="H67" s="1349" t="s">
        <v>5388</v>
      </c>
      <c r="I67" s="1356"/>
      <c r="J67" s="1356"/>
      <c r="K67" s="1356"/>
      <c r="L67" s="1379"/>
    </row>
    <row r="68" spans="2:12">
      <c r="B68" s="1407" t="s">
        <v>14377</v>
      </c>
      <c r="C68" s="1407"/>
      <c r="D68" s="1407"/>
      <c r="E68" s="1407"/>
      <c r="F68" s="1407"/>
      <c r="G68" s="1407"/>
      <c r="H68" s="1407"/>
      <c r="I68" s="1407"/>
      <c r="J68" s="1407"/>
      <c r="K68" s="1407"/>
      <c r="L68" s="1407"/>
    </row>
    <row r="69" spans="2:12" ht="26.25" thickBot="1">
      <c r="B69" s="1361" t="s">
        <v>14347</v>
      </c>
      <c r="C69" s="1353" t="s">
        <v>14348</v>
      </c>
      <c r="D69" s="1354" t="s">
        <v>14284</v>
      </c>
      <c r="E69" s="1343" t="s">
        <v>14198</v>
      </c>
      <c r="J69" s="258"/>
      <c r="K69" s="1408"/>
      <c r="L69" s="1408"/>
    </row>
    <row r="70" spans="2:12" ht="16.5" thickBot="1">
      <c r="B70" s="1368" t="s">
        <v>14349</v>
      </c>
      <c r="C70" s="1369"/>
      <c r="D70" s="1369"/>
      <c r="E70" s="1312"/>
      <c r="J70" s="258"/>
      <c r="K70" s="1409"/>
      <c r="L70" s="1409"/>
    </row>
    <row r="71" spans="2:12" ht="30.75" thickBot="1">
      <c r="B71" s="1178" t="s">
        <v>6434</v>
      </c>
      <c r="C71" s="1344" t="s">
        <v>14630</v>
      </c>
      <c r="D71" s="1345" t="s">
        <v>14321</v>
      </c>
      <c r="E71" s="1364">
        <v>0.6</v>
      </c>
      <c r="J71" s="258"/>
      <c r="K71" s="1409"/>
      <c r="L71" s="1409"/>
    </row>
    <row r="72" spans="2:12" ht="16.5" thickBot="1">
      <c r="B72" s="1178" t="s">
        <v>9561</v>
      </c>
      <c r="C72" s="1344" t="s">
        <v>9583</v>
      </c>
      <c r="D72" s="1345" t="s">
        <v>14321</v>
      </c>
      <c r="E72" s="1364">
        <v>0.6</v>
      </c>
      <c r="J72" s="258"/>
      <c r="K72" s="1409"/>
      <c r="L72" s="1409"/>
    </row>
    <row r="73" spans="2:12" ht="16.5" thickBot="1">
      <c r="B73" s="1178" t="s">
        <v>8098</v>
      </c>
      <c r="C73" s="1344" t="s">
        <v>8099</v>
      </c>
      <c r="D73" s="1345" t="s">
        <v>14321</v>
      </c>
      <c r="E73" s="1364">
        <v>0.6</v>
      </c>
      <c r="J73" s="258"/>
      <c r="K73" s="1409"/>
      <c r="L73" s="1409"/>
    </row>
    <row r="74" spans="2:12" ht="16.5" thickBot="1">
      <c r="B74" s="1178" t="s">
        <v>8195</v>
      </c>
      <c r="C74" s="1344" t="s">
        <v>8196</v>
      </c>
      <c r="D74" s="1345" t="s">
        <v>14635</v>
      </c>
      <c r="E74" s="1364">
        <v>0.6</v>
      </c>
      <c r="J74" s="258"/>
      <c r="K74" s="1409"/>
      <c r="L74" s="1409"/>
    </row>
    <row r="75" spans="2:12" ht="30.75" thickBot="1">
      <c r="B75" s="1178" t="s">
        <v>9569</v>
      </c>
      <c r="C75" s="1344" t="s">
        <v>14610</v>
      </c>
      <c r="D75" s="1345" t="s">
        <v>14321</v>
      </c>
      <c r="E75" s="1364">
        <v>0.65</v>
      </c>
      <c r="J75" s="258"/>
      <c r="K75" s="1409"/>
      <c r="L75" s="1409"/>
    </row>
    <row r="76" spans="2:12" ht="16.5" thickBot="1">
      <c r="B76" s="1178" t="s">
        <v>6463</v>
      </c>
      <c r="C76" s="1344" t="s">
        <v>6464</v>
      </c>
      <c r="D76" s="1345" t="s">
        <v>14321</v>
      </c>
      <c r="E76" s="1364">
        <v>0.4</v>
      </c>
      <c r="J76" s="258"/>
      <c r="K76" s="1409"/>
      <c r="L76" s="1409"/>
    </row>
    <row r="77" spans="2:12" ht="30.75" thickBot="1">
      <c r="B77" s="1178" t="s">
        <v>9594</v>
      </c>
      <c r="C77" s="1344" t="s">
        <v>14609</v>
      </c>
      <c r="D77" s="1345" t="s">
        <v>14321</v>
      </c>
      <c r="E77" s="1364">
        <v>0.4</v>
      </c>
      <c r="J77" s="258"/>
      <c r="K77" s="1409"/>
      <c r="L77" s="1409"/>
    </row>
    <row r="78" spans="2:12" ht="16.5" thickBot="1">
      <c r="B78" s="1178" t="s">
        <v>9882</v>
      </c>
      <c r="C78" s="1344" t="s">
        <v>9883</v>
      </c>
      <c r="D78" s="1345" t="s">
        <v>14321</v>
      </c>
      <c r="E78" s="1364">
        <v>0.65</v>
      </c>
      <c r="J78" s="258"/>
      <c r="K78" s="1409"/>
      <c r="L78" s="1409"/>
    </row>
    <row r="79" spans="2:12" ht="16.5" thickBot="1">
      <c r="B79" s="1178" t="s">
        <v>9888</v>
      </c>
      <c r="C79" s="1344" t="s">
        <v>13934</v>
      </c>
      <c r="D79" s="1345" t="s">
        <v>14321</v>
      </c>
      <c r="E79" s="1364">
        <v>0.4</v>
      </c>
      <c r="J79" s="258"/>
      <c r="K79" s="1409"/>
      <c r="L79" s="1409"/>
    </row>
    <row r="80" spans="2:12" ht="16.5" thickBot="1">
      <c r="B80" s="1368" t="s">
        <v>14350</v>
      </c>
      <c r="C80" s="1369"/>
      <c r="D80" s="1362"/>
      <c r="E80" s="1365"/>
      <c r="J80" s="258"/>
      <c r="K80" s="1409"/>
      <c r="L80" s="1409"/>
    </row>
    <row r="81" spans="2:12" ht="16.5" thickBot="1">
      <c r="B81" s="1178" t="s">
        <v>6804</v>
      </c>
      <c r="C81" s="1344" t="s">
        <v>6805</v>
      </c>
      <c r="D81" s="1345" t="s">
        <v>14321</v>
      </c>
      <c r="E81" s="1364">
        <v>0.65</v>
      </c>
      <c r="J81" s="258"/>
      <c r="K81" s="1409"/>
      <c r="L81" s="1409"/>
    </row>
    <row r="82" spans="2:12" ht="16.5" thickBot="1">
      <c r="B82" s="1178" t="s">
        <v>7427</v>
      </c>
      <c r="C82" s="1344" t="s">
        <v>7428</v>
      </c>
      <c r="D82" s="1345" t="s">
        <v>14321</v>
      </c>
      <c r="E82" s="1364">
        <v>0.4</v>
      </c>
      <c r="J82" s="258"/>
      <c r="K82" s="1409"/>
      <c r="L82" s="1409"/>
    </row>
    <row r="83" spans="2:12" ht="16.5" thickBot="1">
      <c r="B83" s="1178" t="s">
        <v>6924</v>
      </c>
      <c r="C83" s="1344" t="s">
        <v>6805</v>
      </c>
      <c r="D83" s="1345" t="s">
        <v>14321</v>
      </c>
      <c r="E83" s="1364">
        <v>0.65</v>
      </c>
      <c r="J83" s="258"/>
      <c r="K83" s="1409"/>
      <c r="L83" s="1409"/>
    </row>
    <row r="84" spans="2:12" ht="16.5" thickBot="1">
      <c r="B84" s="1178" t="s">
        <v>7471</v>
      </c>
      <c r="C84" s="1344" t="s">
        <v>7472</v>
      </c>
      <c r="D84" s="1345" t="s">
        <v>14321</v>
      </c>
      <c r="E84" s="1364">
        <v>0.4</v>
      </c>
      <c r="J84" s="258"/>
      <c r="K84" s="1409"/>
      <c r="L84" s="1409"/>
    </row>
    <row r="85" spans="2:12" ht="16.5" thickBot="1">
      <c r="B85" s="1368" t="s">
        <v>14351</v>
      </c>
      <c r="C85" s="1369"/>
      <c r="D85" s="1362"/>
      <c r="E85" s="1365"/>
      <c r="J85" s="258"/>
      <c r="K85" s="1409"/>
      <c r="L85" s="1409"/>
    </row>
    <row r="86" spans="2:12" ht="16.5" thickBot="1">
      <c r="B86" s="1178" t="s">
        <v>10199</v>
      </c>
      <c r="C86" s="1344" t="s">
        <v>10200</v>
      </c>
      <c r="D86" s="1345" t="s">
        <v>14321</v>
      </c>
      <c r="E86" s="1364">
        <v>0.65</v>
      </c>
      <c r="J86" s="258"/>
      <c r="K86" s="1409"/>
      <c r="L86" s="1409"/>
    </row>
    <row r="87" spans="2:12" ht="16.5" thickBot="1">
      <c r="B87" s="1178" t="s">
        <v>10202</v>
      </c>
      <c r="C87" s="1344" t="s">
        <v>14061</v>
      </c>
      <c r="D87" s="1345" t="s">
        <v>14321</v>
      </c>
      <c r="E87" s="1364">
        <v>0.65</v>
      </c>
      <c r="J87" s="258"/>
      <c r="K87" s="1409"/>
      <c r="L87" s="1409"/>
    </row>
    <row r="88" spans="2:12" ht="16.5" thickBot="1">
      <c r="B88" s="1178" t="s">
        <v>10208</v>
      </c>
      <c r="C88" s="1344" t="s">
        <v>10209</v>
      </c>
      <c r="D88" s="1345" t="s">
        <v>14321</v>
      </c>
      <c r="E88" s="1364">
        <v>0.65</v>
      </c>
      <c r="J88" s="258"/>
      <c r="K88" s="1409"/>
      <c r="L88" s="1409"/>
    </row>
    <row r="89" spans="2:12" ht="16.5" thickBot="1">
      <c r="B89" s="1178" t="s">
        <v>9655</v>
      </c>
      <c r="C89" s="1344" t="s">
        <v>9656</v>
      </c>
      <c r="D89" s="1345" t="s">
        <v>14321</v>
      </c>
      <c r="E89" s="1364">
        <v>0.4</v>
      </c>
      <c r="J89" s="258"/>
      <c r="K89" s="1409"/>
      <c r="L89" s="1409"/>
    </row>
    <row r="90" spans="2:12" ht="16.5" thickBot="1">
      <c r="B90" s="1178" t="s">
        <v>9659</v>
      </c>
      <c r="C90" s="1344" t="s">
        <v>9660</v>
      </c>
      <c r="D90" s="1345" t="s">
        <v>14321</v>
      </c>
      <c r="E90" s="1364">
        <v>0.4</v>
      </c>
      <c r="J90" s="258"/>
      <c r="K90" s="1409"/>
      <c r="L90" s="1409"/>
    </row>
    <row r="91" spans="2:12" ht="16.5" thickBot="1">
      <c r="B91" s="1178" t="s">
        <v>9665</v>
      </c>
      <c r="C91" s="1344" t="s">
        <v>9664</v>
      </c>
      <c r="D91" s="1345" t="s">
        <v>14321</v>
      </c>
      <c r="E91" s="1364">
        <v>0.4</v>
      </c>
      <c r="J91" s="258"/>
      <c r="K91" s="1409"/>
      <c r="L91" s="1409"/>
    </row>
    <row r="92" spans="2:12" ht="16.5" thickBot="1">
      <c r="B92" s="1368" t="s">
        <v>8629</v>
      </c>
      <c r="C92" s="1369"/>
      <c r="D92" s="1362"/>
      <c r="E92" s="1365"/>
      <c r="J92" s="258"/>
      <c r="K92" s="1409"/>
      <c r="L92" s="1409"/>
    </row>
    <row r="93" spans="2:12" ht="16.5" thickBot="1">
      <c r="B93" s="1178" t="s">
        <v>8630</v>
      </c>
      <c r="C93" s="1344" t="s">
        <v>8629</v>
      </c>
      <c r="D93" s="1345" t="s">
        <v>14321</v>
      </c>
      <c r="E93" s="1364">
        <v>1</v>
      </c>
      <c r="J93" s="258"/>
      <c r="K93" s="1409"/>
      <c r="L93" s="1409"/>
    </row>
    <row r="94" spans="2:12" ht="16.5" thickBot="1">
      <c r="B94" s="1178" t="s">
        <v>8979</v>
      </c>
      <c r="C94" s="1344" t="s">
        <v>8636</v>
      </c>
      <c r="D94" s="1345" t="s">
        <v>14321</v>
      </c>
      <c r="E94" s="1364">
        <v>0.4</v>
      </c>
      <c r="J94" s="258"/>
      <c r="K94" s="1409"/>
      <c r="L94" s="1409"/>
    </row>
    <row r="95" spans="2:12" ht="16.5" thickBot="1">
      <c r="B95" s="1368" t="s">
        <v>8629</v>
      </c>
      <c r="C95" s="1369"/>
      <c r="D95" s="1362"/>
      <c r="E95" s="1365"/>
      <c r="J95" s="258"/>
      <c r="K95" s="1409"/>
      <c r="L95" s="1409"/>
    </row>
    <row r="96" spans="2:12" ht="16.5" thickBot="1">
      <c r="B96" s="1178" t="s">
        <v>14322</v>
      </c>
      <c r="C96" s="1417" t="s">
        <v>13728</v>
      </c>
      <c r="D96" s="1345" t="s">
        <v>14608</v>
      </c>
      <c r="E96" s="1364" t="s">
        <v>14323</v>
      </c>
      <c r="J96" s="258"/>
      <c r="K96" s="1409"/>
      <c r="L96" s="1409"/>
    </row>
    <row r="97" spans="2:12" ht="16.5" thickBot="1">
      <c r="B97" s="1178" t="s">
        <v>9751</v>
      </c>
      <c r="C97" s="1418"/>
      <c r="D97" s="1345" t="s">
        <v>14324</v>
      </c>
      <c r="E97" s="1364">
        <v>0.4</v>
      </c>
      <c r="J97" s="258"/>
      <c r="K97" s="1409"/>
      <c r="L97" s="1409"/>
    </row>
    <row r="98" spans="2:12" ht="16.5" thickBot="1">
      <c r="B98" s="1372" t="s">
        <v>9558</v>
      </c>
      <c r="C98" s="1373"/>
      <c r="D98" s="1363"/>
      <c r="E98" s="1365"/>
      <c r="J98" s="258"/>
      <c r="K98" s="1409"/>
      <c r="L98" s="1409"/>
    </row>
    <row r="99" spans="2:12" ht="16.5" thickBot="1">
      <c r="B99" s="1178" t="s">
        <v>13077</v>
      </c>
      <c r="C99" s="1344" t="s">
        <v>13092</v>
      </c>
      <c r="D99" s="1345" t="s">
        <v>14636</v>
      </c>
      <c r="E99" s="1364">
        <v>0.15</v>
      </c>
      <c r="J99" s="258"/>
      <c r="K99" s="1409"/>
      <c r="L99" s="1409"/>
    </row>
    <row r="100" spans="2:12" ht="16.5" thickBot="1">
      <c r="B100" s="1178" t="s">
        <v>13073</v>
      </c>
      <c r="C100" s="1344" t="s">
        <v>13074</v>
      </c>
      <c r="D100" s="1345" t="s">
        <v>14637</v>
      </c>
      <c r="E100" s="1364">
        <v>0.15</v>
      </c>
      <c r="J100" s="258"/>
      <c r="K100" s="1409"/>
      <c r="L100" s="1409"/>
    </row>
    <row r="101" spans="2:12" ht="16.5" thickBot="1">
      <c r="B101" s="1178" t="s">
        <v>13067</v>
      </c>
      <c r="C101" s="1344" t="s">
        <v>13068</v>
      </c>
      <c r="D101" s="1345" t="s">
        <v>14626</v>
      </c>
      <c r="E101" s="1364">
        <v>0.15</v>
      </c>
      <c r="J101" s="258"/>
      <c r="K101" s="1409"/>
      <c r="L101" s="1409"/>
    </row>
    <row r="102" spans="2:12">
      <c r="B102" s="1309"/>
      <c r="C102" s="1309"/>
      <c r="D102" s="1309"/>
      <c r="E102" s="1309"/>
      <c r="F102" s="1309"/>
      <c r="G102" s="1309"/>
      <c r="H102" s="1309"/>
      <c r="I102" s="1309"/>
      <c r="J102" s="1309"/>
      <c r="K102" s="1309"/>
      <c r="L102" s="1309"/>
    </row>
    <row r="103" spans="2:12">
      <c r="B103" s="1310" t="s">
        <v>14679</v>
      </c>
    </row>
    <row r="104" spans="2:12" ht="15">
      <c r="B104" s="1304"/>
    </row>
    <row r="105" spans="2:12" ht="14.25">
      <c r="B105" s="1413" t="s">
        <v>14611</v>
      </c>
      <c r="C105" s="1413"/>
      <c r="D105" s="1413"/>
      <c r="E105" s="1413"/>
      <c r="F105" s="1413"/>
      <c r="G105" s="1379"/>
      <c r="H105" s="1414"/>
      <c r="I105" s="1414"/>
      <c r="J105" s="1414"/>
      <c r="K105" s="1414"/>
      <c r="L105" s="1379"/>
    </row>
    <row r="106" spans="2:12" ht="15" thickBot="1">
      <c r="B106" s="386" t="s">
        <v>14320</v>
      </c>
      <c r="C106" s="1415"/>
      <c r="D106" s="1415"/>
      <c r="E106" s="1415"/>
      <c r="F106" s="1415"/>
      <c r="G106" s="1379"/>
      <c r="H106" s="1415"/>
      <c r="I106" s="1416"/>
    </row>
    <row r="107" spans="2:12" ht="24.75" thickBot="1">
      <c r="B107" s="1375" t="s">
        <v>0</v>
      </c>
      <c r="C107" s="1347" t="s">
        <v>1</v>
      </c>
      <c r="D107" s="1351" t="s">
        <v>13030</v>
      </c>
      <c r="E107" s="1351" t="s">
        <v>9627</v>
      </c>
      <c r="F107" s="1111" t="s">
        <v>13031</v>
      </c>
      <c r="G107" s="1111"/>
      <c r="H107" s="1350" t="s">
        <v>13946</v>
      </c>
      <c r="I107" s="258"/>
    </row>
    <row r="108" spans="2:12" ht="14.25" thickBot="1">
      <c r="B108" s="1306" t="s">
        <v>14612</v>
      </c>
      <c r="C108" s="1346" t="s">
        <v>14613</v>
      </c>
      <c r="D108" s="1352">
        <v>0</v>
      </c>
      <c r="E108" s="1349" t="s">
        <v>9628</v>
      </c>
      <c r="F108" s="1308" t="s">
        <v>5</v>
      </c>
      <c r="G108" s="1307"/>
      <c r="H108" s="1349" t="s">
        <v>5388</v>
      </c>
    </row>
    <row r="109" spans="2:12">
      <c r="B109" s="1407" t="s">
        <v>14377</v>
      </c>
      <c r="C109" s="1407"/>
      <c r="D109" s="1407"/>
      <c r="E109" s="1407"/>
      <c r="F109" s="1407"/>
      <c r="G109" s="1407"/>
      <c r="H109" s="1407"/>
      <c r="I109" s="1407"/>
      <c r="J109" s="1407"/>
      <c r="K109" s="1407"/>
      <c r="L109" s="1407"/>
    </row>
    <row r="110" spans="2:12" ht="26.25" thickBot="1">
      <c r="B110" s="1340" t="s">
        <v>14347</v>
      </c>
      <c r="C110" s="1341" t="s">
        <v>14348</v>
      </c>
      <c r="D110" s="1342" t="s">
        <v>14284</v>
      </c>
      <c r="E110" s="1343" t="s">
        <v>14198</v>
      </c>
      <c r="J110" s="258"/>
      <c r="K110" s="1408"/>
      <c r="L110" s="1408"/>
    </row>
    <row r="111" spans="2:12" ht="16.5" thickBot="1">
      <c r="B111" s="1368" t="s">
        <v>14349</v>
      </c>
      <c r="C111" s="1369"/>
      <c r="D111" s="1369"/>
      <c r="E111" s="1312"/>
      <c r="J111" s="258"/>
      <c r="K111" s="1409"/>
      <c r="L111" s="1409"/>
    </row>
    <row r="112" spans="2:12" ht="43.15" customHeight="1" thickBot="1">
      <c r="B112" s="1339" t="s">
        <v>6435</v>
      </c>
      <c r="C112" s="1344" t="s">
        <v>14629</v>
      </c>
      <c r="D112" s="1345" t="s">
        <v>14321</v>
      </c>
      <c r="E112" s="1364">
        <v>0.6</v>
      </c>
      <c r="J112" s="258"/>
      <c r="K112" s="1409"/>
      <c r="L112" s="1409"/>
    </row>
    <row r="113" spans="2:12" ht="28.9" customHeight="1" thickBot="1">
      <c r="B113" s="1339" t="s">
        <v>9562</v>
      </c>
      <c r="C113" s="1344" t="s">
        <v>9584</v>
      </c>
      <c r="D113" s="1345" t="s">
        <v>14321</v>
      </c>
      <c r="E113" s="1364">
        <v>0.6</v>
      </c>
      <c r="J113" s="258"/>
      <c r="K113" s="1409"/>
      <c r="L113" s="1409"/>
    </row>
    <row r="114" spans="2:12" ht="28.9" customHeight="1" thickBot="1">
      <c r="B114" s="1339" t="s">
        <v>6430</v>
      </c>
      <c r="C114" s="1344" t="s">
        <v>9691</v>
      </c>
      <c r="D114" s="1345" t="s">
        <v>14321</v>
      </c>
      <c r="E114" s="1364">
        <v>0.65</v>
      </c>
      <c r="J114" s="258"/>
      <c r="K114" s="1409"/>
      <c r="L114" s="1409"/>
    </row>
    <row r="115" spans="2:12" ht="16.149999999999999" customHeight="1" thickBot="1">
      <c r="B115" s="1339" t="s">
        <v>8098</v>
      </c>
      <c r="C115" s="1344" t="s">
        <v>8099</v>
      </c>
      <c r="D115" s="1345" t="s">
        <v>14321</v>
      </c>
      <c r="E115" s="1364">
        <v>0.6</v>
      </c>
      <c r="J115" s="258"/>
      <c r="K115" s="1409"/>
      <c r="L115" s="1409"/>
    </row>
    <row r="116" spans="2:12" ht="16.5" thickBot="1">
      <c r="B116" s="1339" t="s">
        <v>8195</v>
      </c>
      <c r="C116" s="1344" t="s">
        <v>8196</v>
      </c>
      <c r="D116" s="1345" t="s">
        <v>14635</v>
      </c>
      <c r="E116" s="1364">
        <v>0.6</v>
      </c>
      <c r="J116" s="258"/>
      <c r="K116" s="1409"/>
      <c r="L116" s="1409"/>
    </row>
    <row r="117" spans="2:12" ht="43.15" customHeight="1" thickBot="1">
      <c r="B117" s="1339" t="s">
        <v>9570</v>
      </c>
      <c r="C117" s="1344" t="s">
        <v>14616</v>
      </c>
      <c r="D117" s="1345" t="s">
        <v>14321</v>
      </c>
      <c r="E117" s="1364">
        <v>0.65</v>
      </c>
      <c r="J117" s="258"/>
      <c r="K117" s="1409"/>
      <c r="L117" s="1409"/>
    </row>
    <row r="118" spans="2:12" ht="16.149999999999999" customHeight="1" thickBot="1">
      <c r="B118" s="1339" t="s">
        <v>6471</v>
      </c>
      <c r="C118" s="1344" t="s">
        <v>6472</v>
      </c>
      <c r="D118" s="1345" t="s">
        <v>14321</v>
      </c>
      <c r="E118" s="1364">
        <v>0.4</v>
      </c>
      <c r="J118" s="258"/>
      <c r="K118" s="1409"/>
      <c r="L118" s="1409"/>
    </row>
    <row r="119" spans="2:12" ht="16.149999999999999" customHeight="1" thickBot="1">
      <c r="B119" s="1339" t="s">
        <v>6491</v>
      </c>
      <c r="C119" s="1344" t="s">
        <v>6492</v>
      </c>
      <c r="D119" s="1345" t="s">
        <v>14321</v>
      </c>
      <c r="E119" s="1364">
        <v>0.4</v>
      </c>
      <c r="J119" s="258"/>
      <c r="K119" s="1409"/>
      <c r="L119" s="1409"/>
    </row>
    <row r="120" spans="2:12" ht="43.15" customHeight="1" thickBot="1">
      <c r="B120" s="1339" t="s">
        <v>9595</v>
      </c>
      <c r="C120" s="1344" t="s">
        <v>14615</v>
      </c>
      <c r="D120" s="1345" t="s">
        <v>14321</v>
      </c>
      <c r="E120" s="1364">
        <v>0.4</v>
      </c>
      <c r="J120" s="258"/>
      <c r="K120" s="1409"/>
      <c r="L120" s="1409"/>
    </row>
    <row r="121" spans="2:12" ht="28.9" customHeight="1" thickBot="1">
      <c r="B121" s="1339" t="s">
        <v>9882</v>
      </c>
      <c r="C121" s="1344" t="s">
        <v>9883</v>
      </c>
      <c r="D121" s="1345" t="s">
        <v>14321</v>
      </c>
      <c r="E121" s="1364">
        <v>0.65</v>
      </c>
      <c r="J121" s="258"/>
      <c r="K121" s="1409"/>
      <c r="L121" s="1409"/>
    </row>
    <row r="122" spans="2:12" ht="28.9" customHeight="1" thickBot="1">
      <c r="B122" s="1339" t="s">
        <v>9888</v>
      </c>
      <c r="C122" s="1344" t="s">
        <v>13934</v>
      </c>
      <c r="D122" s="1345" t="s">
        <v>14321</v>
      </c>
      <c r="E122" s="1364">
        <v>0.4</v>
      </c>
      <c r="J122" s="258"/>
      <c r="K122" s="1409"/>
      <c r="L122" s="1409"/>
    </row>
    <row r="123" spans="2:12" ht="16.5" thickBot="1">
      <c r="B123" s="1368" t="s">
        <v>14350</v>
      </c>
      <c r="C123" s="1369"/>
      <c r="D123" s="1362"/>
      <c r="E123" s="1365"/>
      <c r="J123" s="258"/>
      <c r="K123" s="1409"/>
      <c r="L123" s="1408"/>
    </row>
    <row r="124" spans="2:12" ht="28.9" customHeight="1" thickBot="1">
      <c r="B124" s="1339" t="s">
        <v>6806</v>
      </c>
      <c r="C124" s="1344" t="s">
        <v>6807</v>
      </c>
      <c r="D124" s="1345" t="s">
        <v>14321</v>
      </c>
      <c r="E124" s="1364">
        <v>0.65</v>
      </c>
      <c r="J124" s="258"/>
      <c r="K124" s="1409"/>
      <c r="L124" s="1408"/>
    </row>
    <row r="125" spans="2:12" ht="28.9" customHeight="1" thickBot="1">
      <c r="B125" s="1339" t="s">
        <v>7429</v>
      </c>
      <c r="C125" s="1344" t="s">
        <v>7430</v>
      </c>
      <c r="D125" s="1345" t="s">
        <v>14321</v>
      </c>
      <c r="E125" s="1364">
        <v>0.4</v>
      </c>
      <c r="J125" s="258"/>
      <c r="K125" s="1409"/>
      <c r="L125" s="1408"/>
    </row>
    <row r="126" spans="2:12" ht="28.9" customHeight="1" thickBot="1">
      <c r="B126" s="1339" t="s">
        <v>6926</v>
      </c>
      <c r="C126" s="1344" t="s">
        <v>6807</v>
      </c>
      <c r="D126" s="1345" t="s">
        <v>14321</v>
      </c>
      <c r="E126" s="1364">
        <v>0.65</v>
      </c>
      <c r="J126" s="258"/>
      <c r="K126" s="1409"/>
      <c r="L126" s="1408"/>
    </row>
    <row r="127" spans="2:12" ht="43.15" customHeight="1" thickBot="1">
      <c r="B127" s="1339" t="s">
        <v>7473</v>
      </c>
      <c r="C127" s="1344" t="s">
        <v>7474</v>
      </c>
      <c r="D127" s="1345" t="s">
        <v>14321</v>
      </c>
      <c r="E127" s="1364">
        <v>0.4</v>
      </c>
      <c r="J127" s="258"/>
      <c r="K127" s="1409"/>
      <c r="L127" s="1408"/>
    </row>
    <row r="128" spans="2:12" ht="16.5" thickBot="1">
      <c r="B128" s="1368" t="s">
        <v>14351</v>
      </c>
      <c r="C128" s="1369"/>
      <c r="D128" s="1362"/>
      <c r="E128" s="1365"/>
      <c r="J128" s="258"/>
      <c r="K128" s="1409"/>
      <c r="L128" s="1408"/>
    </row>
    <row r="129" spans="2:12" ht="16.5" thickBot="1">
      <c r="B129" s="1339" t="s">
        <v>10199</v>
      </c>
      <c r="C129" s="1344" t="s">
        <v>10200</v>
      </c>
      <c r="D129" s="1345" t="s">
        <v>14321</v>
      </c>
      <c r="E129" s="1364">
        <v>0.65</v>
      </c>
      <c r="J129" s="258"/>
      <c r="K129" s="1409"/>
      <c r="L129" s="1408"/>
    </row>
    <row r="130" spans="2:12" ht="16.149999999999999" customHeight="1" thickBot="1">
      <c r="B130" s="1339" t="s">
        <v>10202</v>
      </c>
      <c r="C130" s="1344" t="s">
        <v>14061</v>
      </c>
      <c r="D130" s="1345" t="s">
        <v>14321</v>
      </c>
      <c r="E130" s="1364">
        <v>0.65</v>
      </c>
      <c r="J130" s="258"/>
      <c r="K130" s="1409"/>
      <c r="L130" s="1408"/>
    </row>
    <row r="131" spans="2:12" ht="28.9" customHeight="1" thickBot="1">
      <c r="B131" s="1339" t="s">
        <v>10211</v>
      </c>
      <c r="C131" s="1344" t="s">
        <v>10212</v>
      </c>
      <c r="D131" s="1345" t="s">
        <v>14321</v>
      </c>
      <c r="E131" s="1364">
        <v>0.65</v>
      </c>
      <c r="J131" s="258"/>
      <c r="K131" s="1409"/>
      <c r="L131" s="1408"/>
    </row>
    <row r="132" spans="2:12" ht="16.5" thickBot="1">
      <c r="B132" s="1339" t="s">
        <v>9655</v>
      </c>
      <c r="C132" s="1344" t="s">
        <v>9656</v>
      </c>
      <c r="D132" s="1345" t="s">
        <v>14321</v>
      </c>
      <c r="E132" s="1364">
        <v>0.4</v>
      </c>
      <c r="J132" s="258"/>
      <c r="K132" s="1409"/>
      <c r="L132" s="1408"/>
    </row>
    <row r="133" spans="2:12" ht="16.5" thickBot="1">
      <c r="B133" s="1339" t="s">
        <v>9659</v>
      </c>
      <c r="C133" s="1344" t="s">
        <v>9660</v>
      </c>
      <c r="D133" s="1345" t="s">
        <v>14321</v>
      </c>
      <c r="E133" s="1364">
        <v>0.4</v>
      </c>
      <c r="J133" s="258"/>
      <c r="K133" s="1409"/>
      <c r="L133" s="1408"/>
    </row>
    <row r="134" spans="2:12" ht="28.9" customHeight="1" thickBot="1">
      <c r="B134" s="1339" t="s">
        <v>9668</v>
      </c>
      <c r="C134" s="1344" t="s">
        <v>14614</v>
      </c>
      <c r="D134" s="1345" t="s">
        <v>14321</v>
      </c>
      <c r="E134" s="1364">
        <v>0.4</v>
      </c>
      <c r="J134" s="258"/>
      <c r="K134" s="1409"/>
      <c r="L134" s="1408"/>
    </row>
    <row r="135" spans="2:12" ht="16.5" thickBot="1">
      <c r="B135" s="1368" t="s">
        <v>8629</v>
      </c>
      <c r="C135" s="1369"/>
      <c r="D135" s="1362"/>
      <c r="E135" s="1365"/>
      <c r="J135" s="258"/>
      <c r="K135" s="1409"/>
      <c r="L135" s="1408"/>
    </row>
    <row r="136" spans="2:12" ht="16.5" thickBot="1">
      <c r="B136" s="1339" t="s">
        <v>8630</v>
      </c>
      <c r="C136" s="1344" t="s">
        <v>8629</v>
      </c>
      <c r="D136" s="1345" t="s">
        <v>14321</v>
      </c>
      <c r="E136" s="1364">
        <v>1</v>
      </c>
      <c r="J136" s="258"/>
      <c r="K136" s="1409"/>
      <c r="L136" s="1408"/>
    </row>
    <row r="137" spans="2:12" ht="16.149999999999999" customHeight="1" thickBot="1">
      <c r="B137" s="1339" t="s">
        <v>8979</v>
      </c>
      <c r="C137" s="1344" t="s">
        <v>8636</v>
      </c>
      <c r="D137" s="1345" t="s">
        <v>14321</v>
      </c>
      <c r="E137" s="1364">
        <v>0.4</v>
      </c>
      <c r="J137" s="258"/>
      <c r="K137" s="1409"/>
      <c r="L137" s="1408"/>
    </row>
    <row r="138" spans="2:12" ht="16.5" thickBot="1">
      <c r="B138" s="1368" t="s">
        <v>8629</v>
      </c>
      <c r="C138" s="1369"/>
      <c r="D138" s="1362"/>
      <c r="E138" s="1365"/>
      <c r="J138" s="258"/>
      <c r="K138" s="1409"/>
      <c r="L138" s="1408"/>
    </row>
    <row r="139" spans="2:12" ht="16.149999999999999" customHeight="1" thickBot="1">
      <c r="B139" s="1339" t="s">
        <v>14322</v>
      </c>
      <c r="C139" s="1417" t="s">
        <v>13728</v>
      </c>
      <c r="D139" s="1345" t="s">
        <v>14638</v>
      </c>
      <c r="E139" s="1366" t="s">
        <v>14323</v>
      </c>
      <c r="J139" s="258"/>
      <c r="K139" s="1409"/>
      <c r="L139" s="1408"/>
    </row>
    <row r="140" spans="2:12" ht="16.5" thickBot="1">
      <c r="B140" s="1339" t="s">
        <v>9751</v>
      </c>
      <c r="C140" s="1418"/>
      <c r="D140" s="1345" t="s">
        <v>14324</v>
      </c>
      <c r="E140" s="1364">
        <v>0.4</v>
      </c>
      <c r="J140" s="258"/>
      <c r="K140" s="1409"/>
      <c r="L140" s="1408"/>
    </row>
    <row r="141" spans="2:12" ht="16.5" thickBot="1">
      <c r="B141" s="1372" t="s">
        <v>9558</v>
      </c>
      <c r="C141" s="1373"/>
      <c r="D141" s="1363"/>
      <c r="E141" s="1367"/>
      <c r="J141" s="258"/>
      <c r="K141" s="1409"/>
      <c r="L141" s="1408"/>
    </row>
    <row r="142" spans="2:12" ht="28.9" customHeight="1" thickBot="1">
      <c r="B142" s="1339" t="s">
        <v>13077</v>
      </c>
      <c r="C142" s="1344" t="s">
        <v>13092</v>
      </c>
      <c r="D142" s="1345" t="s">
        <v>14639</v>
      </c>
      <c r="E142" s="1364">
        <v>0.15</v>
      </c>
      <c r="J142" s="258"/>
      <c r="K142" s="1409"/>
      <c r="L142" s="1408"/>
    </row>
    <row r="143" spans="2:12" ht="28.9" customHeight="1" thickBot="1">
      <c r="B143" s="1339" t="s">
        <v>13073</v>
      </c>
      <c r="C143" s="1344" t="s">
        <v>13074</v>
      </c>
      <c r="D143" s="1345" t="s">
        <v>14637</v>
      </c>
      <c r="E143" s="1364">
        <v>0.15</v>
      </c>
      <c r="J143" s="258"/>
      <c r="K143" s="1409"/>
      <c r="L143" s="1408"/>
    </row>
    <row r="144" spans="2:12" ht="28.9" customHeight="1" thickBot="1">
      <c r="B144" s="1339" t="s">
        <v>13067</v>
      </c>
      <c r="C144" s="1344" t="s">
        <v>13068</v>
      </c>
      <c r="D144" s="1345" t="s">
        <v>14640</v>
      </c>
      <c r="E144" s="1364">
        <v>0.15</v>
      </c>
      <c r="J144" s="258"/>
      <c r="K144" s="1409"/>
      <c r="L144" s="1408"/>
    </row>
    <row r="145" spans="2:12" ht="15">
      <c r="B145" s="1311" t="s">
        <v>14679</v>
      </c>
    </row>
    <row r="146" spans="2:12" ht="15">
      <c r="B146" s="1304"/>
    </row>
    <row r="147" spans="2:12" ht="14.25">
      <c r="B147" s="1413" t="s">
        <v>14617</v>
      </c>
      <c r="C147" s="1413"/>
      <c r="D147" s="1413"/>
      <c r="E147" s="1413"/>
      <c r="F147" s="1413"/>
      <c r="G147" s="1379"/>
      <c r="H147" s="1414"/>
      <c r="I147" s="1414"/>
      <c r="J147" s="1414"/>
      <c r="K147" s="1414"/>
      <c r="L147" s="1379"/>
    </row>
    <row r="148" spans="2:12" ht="15" thickBot="1">
      <c r="B148" s="386" t="s">
        <v>14320</v>
      </c>
      <c r="C148" s="1415"/>
      <c r="D148" s="1415"/>
      <c r="E148" s="1415"/>
      <c r="F148" s="1415"/>
      <c r="G148" s="1379"/>
      <c r="H148" s="1415"/>
      <c r="I148" s="1416"/>
      <c r="J148" s="1416"/>
      <c r="K148" s="1416"/>
      <c r="L148" s="1379"/>
    </row>
    <row r="149" spans="2:12" ht="24.75" thickBot="1">
      <c r="B149" s="1375" t="s">
        <v>0</v>
      </c>
      <c r="C149" s="1347" t="s">
        <v>1</v>
      </c>
      <c r="D149" s="1351" t="s">
        <v>13030</v>
      </c>
      <c r="E149" s="1351" t="s">
        <v>9627</v>
      </c>
      <c r="F149" s="1111" t="s">
        <v>13031</v>
      </c>
      <c r="G149" s="1111"/>
      <c r="H149" s="1348" t="s">
        <v>13946</v>
      </c>
      <c r="I149" s="1357"/>
      <c r="J149" s="1356"/>
      <c r="K149" s="1356"/>
      <c r="L149" s="1379"/>
    </row>
    <row r="150" spans="2:12" ht="15" thickBot="1">
      <c r="B150" s="1306" t="s">
        <v>14618</v>
      </c>
      <c r="C150" s="1346" t="s">
        <v>14619</v>
      </c>
      <c r="D150" s="1352">
        <v>0</v>
      </c>
      <c r="E150" s="1349" t="s">
        <v>9628</v>
      </c>
      <c r="F150" s="1308" t="s">
        <v>5</v>
      </c>
      <c r="G150" s="1307"/>
      <c r="H150" s="1349" t="s">
        <v>5388</v>
      </c>
      <c r="I150" s="1356"/>
      <c r="J150" s="1356"/>
      <c r="K150" s="1356"/>
      <c r="L150" s="1379"/>
    </row>
    <row r="151" spans="2:12">
      <c r="B151" s="1407" t="s">
        <v>14377</v>
      </c>
      <c r="C151" s="1407"/>
      <c r="D151" s="1407"/>
      <c r="E151" s="1407"/>
      <c r="F151" s="1407"/>
      <c r="G151" s="1407"/>
      <c r="H151" s="1407"/>
      <c r="I151" s="1407"/>
      <c r="J151" s="1407"/>
      <c r="K151" s="1407"/>
      <c r="L151" s="1407"/>
    </row>
    <row r="152" spans="2:12" ht="26.25" thickBot="1">
      <c r="B152" s="1361" t="s">
        <v>14347</v>
      </c>
      <c r="C152" s="1353" t="s">
        <v>14348</v>
      </c>
      <c r="D152" s="1354" t="s">
        <v>14284</v>
      </c>
      <c r="E152" s="1355" t="s">
        <v>14198</v>
      </c>
      <c r="K152" s="1408"/>
      <c r="L152" s="1408"/>
    </row>
    <row r="153" spans="2:12" ht="16.5" thickBot="1">
      <c r="B153" s="1368" t="s">
        <v>14349</v>
      </c>
      <c r="C153" s="1369"/>
      <c r="D153" s="1369"/>
      <c r="E153" s="1312"/>
      <c r="J153" s="258"/>
      <c r="K153" s="1409"/>
      <c r="L153" s="1408"/>
    </row>
    <row r="154" spans="2:12" ht="43.15" customHeight="1" thickBot="1">
      <c r="B154" s="1339" t="s">
        <v>9958</v>
      </c>
      <c r="C154" s="1344" t="s">
        <v>14628</v>
      </c>
      <c r="D154" s="1345" t="s">
        <v>14321</v>
      </c>
      <c r="E154" s="1364">
        <v>0.6</v>
      </c>
      <c r="J154" s="258"/>
      <c r="K154" s="1409"/>
      <c r="L154" s="1408"/>
    </row>
    <row r="155" spans="2:12" ht="28.9" customHeight="1" thickBot="1">
      <c r="B155" s="1339" t="s">
        <v>9959</v>
      </c>
      <c r="C155" s="1344" t="s">
        <v>14622</v>
      </c>
      <c r="D155" s="1345" t="s">
        <v>14321</v>
      </c>
      <c r="E155" s="1364">
        <v>0.6</v>
      </c>
      <c r="J155" s="258"/>
      <c r="K155" s="1409"/>
      <c r="L155" s="1408"/>
    </row>
    <row r="156" spans="2:12" ht="28.9" customHeight="1" thickBot="1">
      <c r="B156" s="1339" t="s">
        <v>6430</v>
      </c>
      <c r="C156" s="1344" t="s">
        <v>9691</v>
      </c>
      <c r="D156" s="1345" t="s">
        <v>14627</v>
      </c>
      <c r="E156" s="1364">
        <v>0.65</v>
      </c>
      <c r="J156" s="258"/>
      <c r="K156" s="1409"/>
      <c r="L156" s="1408"/>
    </row>
    <row r="157" spans="2:12" ht="16.5" thickBot="1">
      <c r="B157" s="1339" t="s">
        <v>8100</v>
      </c>
      <c r="C157" s="1344" t="s">
        <v>8101</v>
      </c>
      <c r="D157" s="1345" t="s">
        <v>14321</v>
      </c>
      <c r="E157" s="1364">
        <v>0.6</v>
      </c>
      <c r="J157" s="258"/>
      <c r="K157" s="1409"/>
      <c r="L157" s="1408"/>
    </row>
    <row r="158" spans="2:12" ht="16.5" thickBot="1">
      <c r="B158" s="1339" t="s">
        <v>8195</v>
      </c>
      <c r="C158" s="1344" t="s">
        <v>8196</v>
      </c>
      <c r="D158" s="1345" t="s">
        <v>14626</v>
      </c>
      <c r="E158" s="1364">
        <v>0.6</v>
      </c>
      <c r="J158" s="258"/>
      <c r="K158" s="1409"/>
      <c r="L158" s="1408"/>
    </row>
    <row r="159" spans="2:12" ht="43.15" customHeight="1" thickBot="1">
      <c r="B159" s="1339" t="s">
        <v>9966</v>
      </c>
      <c r="C159" s="1344" t="s">
        <v>14625</v>
      </c>
      <c r="D159" s="1345" t="s">
        <v>14321</v>
      </c>
      <c r="E159" s="1364">
        <v>0.65</v>
      </c>
      <c r="J159" s="258"/>
      <c r="K159" s="1409"/>
      <c r="L159" s="1408"/>
    </row>
    <row r="160" spans="2:12" ht="16.5" thickBot="1">
      <c r="B160" s="1339" t="s">
        <v>9995</v>
      </c>
      <c r="C160" s="1344" t="s">
        <v>14623</v>
      </c>
      <c r="D160" s="1345" t="s">
        <v>14321</v>
      </c>
      <c r="E160" s="1364">
        <v>0.4</v>
      </c>
      <c r="J160" s="258"/>
      <c r="K160" s="1409"/>
      <c r="L160" s="1408"/>
    </row>
    <row r="161" spans="2:12" ht="16.149999999999999" customHeight="1" thickBot="1">
      <c r="B161" s="1339" t="s">
        <v>6491</v>
      </c>
      <c r="C161" s="1344" t="s">
        <v>6492</v>
      </c>
      <c r="D161" s="1345" t="s">
        <v>14627</v>
      </c>
      <c r="E161" s="1364">
        <v>0.4</v>
      </c>
      <c r="J161" s="258"/>
      <c r="K161" s="1409"/>
      <c r="L161" s="1408"/>
    </row>
    <row r="162" spans="2:12" ht="57.6" customHeight="1" thickBot="1">
      <c r="B162" s="1339" t="s">
        <v>10009</v>
      </c>
      <c r="C162" s="1344" t="s">
        <v>14621</v>
      </c>
      <c r="D162" s="1345" t="s">
        <v>14321</v>
      </c>
      <c r="E162" s="1364">
        <v>0.4</v>
      </c>
      <c r="J162" s="258"/>
      <c r="K162" s="1409"/>
      <c r="L162" s="1408"/>
    </row>
    <row r="163" spans="2:12" ht="28.9" customHeight="1" thickBot="1">
      <c r="B163" s="1339" t="s">
        <v>9882</v>
      </c>
      <c r="C163" s="1344" t="s">
        <v>9883</v>
      </c>
      <c r="D163" s="1345" t="s">
        <v>14321</v>
      </c>
      <c r="E163" s="1364">
        <v>0.65</v>
      </c>
      <c r="J163" s="258"/>
      <c r="K163" s="1409"/>
      <c r="L163" s="1408"/>
    </row>
    <row r="164" spans="2:12" ht="28.9" customHeight="1" thickBot="1">
      <c r="B164" s="1339" t="s">
        <v>9888</v>
      </c>
      <c r="C164" s="1344" t="s">
        <v>13934</v>
      </c>
      <c r="D164" s="1345" t="s">
        <v>14321</v>
      </c>
      <c r="E164" s="1364">
        <v>0.4</v>
      </c>
      <c r="J164" s="258"/>
      <c r="K164" s="1409"/>
      <c r="L164" s="1408"/>
    </row>
    <row r="165" spans="2:12" ht="16.5" thickBot="1">
      <c r="B165" s="1368" t="s">
        <v>14350</v>
      </c>
      <c r="C165" s="1369"/>
      <c r="D165" s="1362"/>
      <c r="E165" s="1365"/>
      <c r="J165" s="258"/>
      <c r="K165" s="1409"/>
      <c r="L165" s="1408"/>
    </row>
    <row r="166" spans="2:12" ht="28.9" customHeight="1" thickBot="1">
      <c r="B166" s="1339" t="s">
        <v>11083</v>
      </c>
      <c r="C166" s="1344" t="s">
        <v>11084</v>
      </c>
      <c r="D166" s="1345" t="s">
        <v>14321</v>
      </c>
      <c r="E166" s="1364">
        <v>0.65</v>
      </c>
      <c r="J166" s="258"/>
      <c r="K166" s="1409"/>
      <c r="L166" s="1408"/>
    </row>
    <row r="167" spans="2:12" ht="28.9" customHeight="1" thickBot="1">
      <c r="B167" s="1339" t="s">
        <v>11108</v>
      </c>
      <c r="C167" s="1344" t="s">
        <v>11109</v>
      </c>
      <c r="D167" s="1345" t="s">
        <v>14321</v>
      </c>
      <c r="E167" s="1364">
        <v>0.4</v>
      </c>
      <c r="J167" s="258"/>
      <c r="K167" s="1409"/>
      <c r="L167" s="1408"/>
    </row>
    <row r="168" spans="2:12" ht="28.9" customHeight="1" thickBot="1">
      <c r="B168" s="1339" t="s">
        <v>11117</v>
      </c>
      <c r="C168" s="1344" t="s">
        <v>11084</v>
      </c>
      <c r="D168" s="1345" t="s">
        <v>14321</v>
      </c>
      <c r="E168" s="1364">
        <v>0.65</v>
      </c>
      <c r="J168" s="258"/>
      <c r="K168" s="1409"/>
      <c r="L168" s="1408"/>
    </row>
    <row r="169" spans="2:12" ht="43.15" customHeight="1" thickBot="1">
      <c r="B169" s="1339" t="s">
        <v>11141</v>
      </c>
      <c r="C169" s="1344" t="s">
        <v>11142</v>
      </c>
      <c r="D169" s="1345" t="s">
        <v>14321</v>
      </c>
      <c r="E169" s="1364">
        <v>0.4</v>
      </c>
      <c r="J169" s="258"/>
      <c r="K169" s="1409"/>
      <c r="L169" s="1408"/>
    </row>
    <row r="170" spans="2:12" ht="16.5" thickBot="1">
      <c r="B170" s="1368" t="s">
        <v>14351</v>
      </c>
      <c r="C170" s="1369"/>
      <c r="D170" s="1362"/>
      <c r="E170" s="1365"/>
      <c r="J170" s="258"/>
      <c r="K170" s="1409"/>
      <c r="L170" s="1408"/>
    </row>
    <row r="171" spans="2:12" ht="16.5" thickBot="1">
      <c r="B171" s="1339" t="s">
        <v>10199</v>
      </c>
      <c r="C171" s="1344" t="s">
        <v>10200</v>
      </c>
      <c r="D171" s="1345" t="s">
        <v>14321</v>
      </c>
      <c r="E171" s="1364">
        <v>0.65</v>
      </c>
      <c r="J171" s="258"/>
      <c r="K171" s="1409"/>
      <c r="L171" s="1408"/>
    </row>
    <row r="172" spans="2:12" ht="16.149999999999999" customHeight="1" thickBot="1">
      <c r="B172" s="1339" t="s">
        <v>10202</v>
      </c>
      <c r="C172" s="1344" t="s">
        <v>14061</v>
      </c>
      <c r="D172" s="1345" t="s">
        <v>14321</v>
      </c>
      <c r="E172" s="1364">
        <v>0.65</v>
      </c>
      <c r="J172" s="258"/>
      <c r="K172" s="1409"/>
      <c r="L172" s="1408"/>
    </row>
    <row r="173" spans="2:12" ht="28.9" customHeight="1" thickBot="1">
      <c r="B173" s="1339" t="s">
        <v>10214</v>
      </c>
      <c r="C173" s="1344" t="s">
        <v>14641</v>
      </c>
      <c r="D173" s="1345" t="s">
        <v>14321</v>
      </c>
      <c r="E173" s="1364">
        <v>0.65</v>
      </c>
      <c r="J173" s="258"/>
      <c r="K173" s="1409"/>
      <c r="L173" s="1408"/>
    </row>
    <row r="174" spans="2:12" ht="16.5" thickBot="1">
      <c r="B174" s="1339" t="s">
        <v>9655</v>
      </c>
      <c r="C174" s="1344" t="s">
        <v>9656</v>
      </c>
      <c r="D174" s="1345" t="s">
        <v>14321</v>
      </c>
      <c r="E174" s="1364">
        <v>0.4</v>
      </c>
      <c r="J174" s="258"/>
      <c r="K174" s="1409"/>
      <c r="L174" s="1408"/>
    </row>
    <row r="175" spans="2:12" ht="16.5" thickBot="1">
      <c r="B175" s="1339" t="s">
        <v>9659</v>
      </c>
      <c r="C175" s="1344" t="s">
        <v>9660</v>
      </c>
      <c r="D175" s="1345" t="s">
        <v>14321</v>
      </c>
      <c r="E175" s="1364">
        <v>0.4</v>
      </c>
      <c r="J175" s="258"/>
      <c r="K175" s="1409"/>
      <c r="L175" s="1408"/>
    </row>
    <row r="176" spans="2:12" ht="28.9" customHeight="1" thickBot="1">
      <c r="B176" s="1339" t="s">
        <v>9671</v>
      </c>
      <c r="C176" s="1344" t="s">
        <v>14620</v>
      </c>
      <c r="D176" s="1345" t="s">
        <v>14321</v>
      </c>
      <c r="E176" s="1364">
        <v>0.4</v>
      </c>
      <c r="J176" s="258"/>
      <c r="K176" s="1409"/>
      <c r="L176" s="1408"/>
    </row>
    <row r="177" spans="2:12" ht="16.5" thickBot="1">
      <c r="B177" s="1368" t="s">
        <v>8629</v>
      </c>
      <c r="C177" s="1369"/>
      <c r="D177" s="1362"/>
      <c r="E177" s="1365"/>
      <c r="J177" s="258"/>
      <c r="K177" s="1409"/>
      <c r="L177" s="1408"/>
    </row>
    <row r="178" spans="2:12" ht="16.5" thickBot="1">
      <c r="B178" s="1339" t="s">
        <v>8630</v>
      </c>
      <c r="C178" s="1344" t="s">
        <v>8629</v>
      </c>
      <c r="D178" s="1345" t="s">
        <v>14321</v>
      </c>
      <c r="E178" s="1364">
        <v>1</v>
      </c>
      <c r="J178" s="258"/>
      <c r="K178" s="1409"/>
      <c r="L178" s="1408"/>
    </row>
    <row r="179" spans="2:12" ht="16.149999999999999" customHeight="1" thickBot="1">
      <c r="B179" s="1339" t="s">
        <v>8979</v>
      </c>
      <c r="C179" s="1344" t="s">
        <v>8636</v>
      </c>
      <c r="D179" s="1345" t="s">
        <v>14321</v>
      </c>
      <c r="E179" s="1364">
        <v>0.3</v>
      </c>
      <c r="J179" s="258"/>
      <c r="K179" s="1409"/>
      <c r="L179" s="1408"/>
    </row>
    <row r="180" spans="2:12" ht="16.5" thickBot="1">
      <c r="B180" s="1368" t="s">
        <v>8629</v>
      </c>
      <c r="C180" s="1369"/>
      <c r="D180" s="1362"/>
      <c r="E180" s="1365"/>
      <c r="J180" s="258"/>
      <c r="K180" s="1409"/>
      <c r="L180" s="1408"/>
    </row>
    <row r="181" spans="2:12" ht="16.149999999999999" customHeight="1" thickBot="1">
      <c r="B181" s="1339" t="s">
        <v>14322</v>
      </c>
      <c r="C181" s="1417" t="s">
        <v>13728</v>
      </c>
      <c r="D181" s="1345" t="s">
        <v>14624</v>
      </c>
      <c r="E181" s="1366" t="s">
        <v>14323</v>
      </c>
      <c r="J181" s="258"/>
      <c r="K181" s="1409"/>
      <c r="L181" s="1408"/>
    </row>
    <row r="182" spans="2:12" ht="16.5" thickBot="1">
      <c r="B182" s="1339" t="s">
        <v>9751</v>
      </c>
      <c r="C182" s="1418"/>
      <c r="D182" s="1345" t="s">
        <v>14324</v>
      </c>
      <c r="E182" s="1364">
        <v>0.4</v>
      </c>
      <c r="J182" s="258"/>
      <c r="K182" s="1409"/>
      <c r="L182" s="1408"/>
    </row>
    <row r="183" spans="2:12" ht="16.5" thickBot="1">
      <c r="B183" s="1372" t="s">
        <v>9558</v>
      </c>
      <c r="C183" s="1373"/>
      <c r="D183" s="1363"/>
      <c r="E183" s="1363"/>
      <c r="J183" s="258"/>
      <c r="K183" s="1409"/>
      <c r="L183" s="1408"/>
    </row>
    <row r="184" spans="2:12" ht="28.9" customHeight="1" thickBot="1">
      <c r="B184" s="1339" t="s">
        <v>13077</v>
      </c>
      <c r="C184" s="1344" t="s">
        <v>13092</v>
      </c>
      <c r="D184" s="1345" t="s">
        <v>14639</v>
      </c>
      <c r="E184" s="1364">
        <v>0.15</v>
      </c>
      <c r="J184" s="258"/>
      <c r="K184" s="1409"/>
      <c r="L184" s="1408"/>
    </row>
    <row r="185" spans="2:12" ht="28.9" customHeight="1" thickBot="1">
      <c r="B185" s="1339" t="s">
        <v>13073</v>
      </c>
      <c r="C185" s="1344" t="s">
        <v>13074</v>
      </c>
      <c r="D185" s="1345" t="s">
        <v>14637</v>
      </c>
      <c r="E185" s="1364">
        <v>0.15</v>
      </c>
      <c r="J185" s="258"/>
      <c r="K185" s="1409"/>
      <c r="L185" s="1408"/>
    </row>
    <row r="186" spans="2:12" ht="28.9" customHeight="1" thickBot="1">
      <c r="B186" s="1339" t="s">
        <v>13067</v>
      </c>
      <c r="C186" s="1344" t="s">
        <v>13068</v>
      </c>
      <c r="D186" s="1345" t="s">
        <v>14640</v>
      </c>
      <c r="E186" s="1364">
        <v>0.15</v>
      </c>
      <c r="J186" s="258"/>
      <c r="K186" s="1409"/>
      <c r="L186" s="1408"/>
    </row>
    <row r="187" spans="2:12" ht="15">
      <c r="B187" s="1311" t="s">
        <v>14679</v>
      </c>
      <c r="J187" s="258"/>
    </row>
    <row r="188" spans="2:12" ht="15">
      <c r="B188" s="1304"/>
      <c r="J188" s="258"/>
    </row>
    <row r="189" spans="2:12" ht="15.75" thickBot="1">
      <c r="B189" s="1304" t="s">
        <v>14680</v>
      </c>
    </row>
    <row r="190" spans="2:12" ht="24.75" thickBot="1">
      <c r="B190" s="1375" t="s">
        <v>0</v>
      </c>
      <c r="C190" s="1376" t="s">
        <v>1</v>
      </c>
      <c r="D190" s="1370" t="s">
        <v>9544</v>
      </c>
      <c r="E190" s="1370" t="s">
        <v>14681</v>
      </c>
      <c r="F190" s="1370" t="s">
        <v>13031</v>
      </c>
      <c r="G190" s="1370" t="s">
        <v>13946</v>
      </c>
      <c r="H190" s="1370" t="s">
        <v>418</v>
      </c>
      <c r="I190" s="1370" t="s">
        <v>419</v>
      </c>
      <c r="J190" s="1371" t="s">
        <v>14682</v>
      </c>
    </row>
    <row r="191" spans="2:12" ht="14.25" thickBot="1">
      <c r="B191" s="1427" t="s">
        <v>14001</v>
      </c>
      <c r="C191" s="1428"/>
      <c r="D191" s="1428"/>
      <c r="E191" s="1428"/>
      <c r="F191" s="1428"/>
      <c r="G191" s="1428"/>
      <c r="H191" s="1369"/>
      <c r="I191" s="1369"/>
      <c r="J191" s="1312"/>
    </row>
    <row r="192" spans="2:12" ht="14.25" thickBot="1">
      <c r="B192" s="1313" t="s">
        <v>14541</v>
      </c>
      <c r="C192" s="439" t="s">
        <v>14542</v>
      </c>
      <c r="D192" s="387">
        <v>173</v>
      </c>
      <c r="E192" s="388" t="s">
        <v>9629</v>
      </c>
      <c r="F192" s="388" t="s">
        <v>14683</v>
      </c>
      <c r="G192" s="388" t="s">
        <v>14684</v>
      </c>
      <c r="H192" s="1314">
        <v>12</v>
      </c>
      <c r="I192" s="1314">
        <v>12</v>
      </c>
      <c r="J192" s="1315" t="s">
        <v>8905</v>
      </c>
    </row>
    <row r="193" spans="2:10" ht="14.25" thickBot="1">
      <c r="B193" s="1313" t="s">
        <v>14541</v>
      </c>
      <c r="C193" s="439" t="s">
        <v>14542</v>
      </c>
      <c r="D193" s="387">
        <v>148</v>
      </c>
      <c r="E193" s="388" t="s">
        <v>9629</v>
      </c>
      <c r="F193" s="388" t="s">
        <v>14683</v>
      </c>
      <c r="G193" s="388" t="s">
        <v>14684</v>
      </c>
      <c r="H193" s="1314">
        <v>36</v>
      </c>
      <c r="I193" s="1314">
        <v>36</v>
      </c>
      <c r="J193" s="1315" t="s">
        <v>8905</v>
      </c>
    </row>
    <row r="194" spans="2:10" ht="14.25" thickBot="1">
      <c r="B194" s="1313" t="s">
        <v>14541</v>
      </c>
      <c r="C194" s="439" t="s">
        <v>14542</v>
      </c>
      <c r="D194" s="387">
        <v>118</v>
      </c>
      <c r="E194" s="388" t="s">
        <v>9629</v>
      </c>
      <c r="F194" s="388" t="s">
        <v>14683</v>
      </c>
      <c r="G194" s="388" t="s">
        <v>14684</v>
      </c>
      <c r="H194" s="1314">
        <v>60</v>
      </c>
      <c r="I194" s="1314">
        <v>60</v>
      </c>
      <c r="J194" s="1315" t="s">
        <v>8905</v>
      </c>
    </row>
    <row r="195" spans="2:10" ht="14.25" thickBot="1">
      <c r="B195" s="1313" t="s">
        <v>14453</v>
      </c>
      <c r="C195" s="439" t="s">
        <v>14454</v>
      </c>
      <c r="D195" s="387">
        <v>183</v>
      </c>
      <c r="E195" s="388" t="s">
        <v>9629</v>
      </c>
      <c r="F195" s="388" t="s">
        <v>14683</v>
      </c>
      <c r="G195" s="388" t="s">
        <v>14684</v>
      </c>
      <c r="H195" s="1314">
        <v>12</v>
      </c>
      <c r="I195" s="1314">
        <v>12</v>
      </c>
      <c r="J195" s="1315" t="s">
        <v>8905</v>
      </c>
    </row>
    <row r="196" spans="2:10" ht="14.25" thickBot="1">
      <c r="B196" s="1313" t="s">
        <v>14453</v>
      </c>
      <c r="C196" s="439" t="s">
        <v>14454</v>
      </c>
      <c r="D196" s="387">
        <v>156</v>
      </c>
      <c r="E196" s="388" t="s">
        <v>9629</v>
      </c>
      <c r="F196" s="388" t="s">
        <v>14683</v>
      </c>
      <c r="G196" s="388" t="s">
        <v>14684</v>
      </c>
      <c r="H196" s="1314">
        <v>36</v>
      </c>
      <c r="I196" s="1314">
        <v>36</v>
      </c>
      <c r="J196" s="1315" t="s">
        <v>8905</v>
      </c>
    </row>
    <row r="197" spans="2:10" ht="14.25" thickBot="1">
      <c r="B197" s="1313" t="s">
        <v>14453</v>
      </c>
      <c r="C197" s="439" t="s">
        <v>14454</v>
      </c>
      <c r="D197" s="387">
        <v>125</v>
      </c>
      <c r="E197" s="388" t="s">
        <v>9629</v>
      </c>
      <c r="F197" s="388" t="s">
        <v>14683</v>
      </c>
      <c r="G197" s="388" t="s">
        <v>14684</v>
      </c>
      <c r="H197" s="1314">
        <v>60</v>
      </c>
      <c r="I197" s="1314">
        <v>60</v>
      </c>
      <c r="J197" s="1315" t="s">
        <v>8905</v>
      </c>
    </row>
    <row r="198" spans="2:10" ht="14.25" thickBot="1">
      <c r="B198" s="1313" t="s">
        <v>14543</v>
      </c>
      <c r="C198" s="439" t="s">
        <v>14544</v>
      </c>
      <c r="D198" s="387">
        <v>190</v>
      </c>
      <c r="E198" s="388" t="s">
        <v>9629</v>
      </c>
      <c r="F198" s="388" t="s">
        <v>14683</v>
      </c>
      <c r="G198" s="388" t="s">
        <v>14684</v>
      </c>
      <c r="H198" s="1314">
        <v>12</v>
      </c>
      <c r="I198" s="1314">
        <v>12</v>
      </c>
      <c r="J198" s="1315" t="s">
        <v>8905</v>
      </c>
    </row>
    <row r="199" spans="2:10" ht="14.25" thickBot="1">
      <c r="B199" s="1313" t="s">
        <v>14543</v>
      </c>
      <c r="C199" s="439" t="s">
        <v>14544</v>
      </c>
      <c r="D199" s="387">
        <v>163</v>
      </c>
      <c r="E199" s="388" t="s">
        <v>9629</v>
      </c>
      <c r="F199" s="388" t="s">
        <v>14683</v>
      </c>
      <c r="G199" s="388" t="s">
        <v>14684</v>
      </c>
      <c r="H199" s="1314">
        <v>36</v>
      </c>
      <c r="I199" s="1314">
        <v>36</v>
      </c>
      <c r="J199" s="1315" t="s">
        <v>8905</v>
      </c>
    </row>
    <row r="200" spans="2:10" ht="14.25" thickBot="1">
      <c r="B200" s="1313" t="s">
        <v>14543</v>
      </c>
      <c r="C200" s="439" t="s">
        <v>14544</v>
      </c>
      <c r="D200" s="387">
        <v>130</v>
      </c>
      <c r="E200" s="388" t="s">
        <v>9629</v>
      </c>
      <c r="F200" s="388" t="s">
        <v>14683</v>
      </c>
      <c r="G200" s="388" t="s">
        <v>14684</v>
      </c>
      <c r="H200" s="1314">
        <v>60</v>
      </c>
      <c r="I200" s="1314">
        <v>60</v>
      </c>
      <c r="J200" s="1315" t="s">
        <v>8905</v>
      </c>
    </row>
    <row r="201" spans="2:10" ht="14.25" thickBot="1">
      <c r="B201" s="1313" t="s">
        <v>14455</v>
      </c>
      <c r="C201" s="439" t="s">
        <v>14456</v>
      </c>
      <c r="D201" s="387">
        <v>201</v>
      </c>
      <c r="E201" s="388" t="s">
        <v>9629</v>
      </c>
      <c r="F201" s="388" t="s">
        <v>14683</v>
      </c>
      <c r="G201" s="388" t="s">
        <v>14684</v>
      </c>
      <c r="H201" s="1314">
        <v>12</v>
      </c>
      <c r="I201" s="1314">
        <v>12</v>
      </c>
      <c r="J201" s="1315" t="s">
        <v>8905</v>
      </c>
    </row>
    <row r="202" spans="2:10" ht="14.25" thickBot="1">
      <c r="B202" s="1313" t="s">
        <v>14455</v>
      </c>
      <c r="C202" s="439" t="s">
        <v>14456</v>
      </c>
      <c r="D202" s="387">
        <v>172</v>
      </c>
      <c r="E202" s="388" t="s">
        <v>9629</v>
      </c>
      <c r="F202" s="388" t="s">
        <v>14683</v>
      </c>
      <c r="G202" s="388" t="s">
        <v>14684</v>
      </c>
      <c r="H202" s="1314">
        <v>36</v>
      </c>
      <c r="I202" s="1314">
        <v>36</v>
      </c>
      <c r="J202" s="1315" t="s">
        <v>8905</v>
      </c>
    </row>
    <row r="203" spans="2:10" ht="14.25" thickBot="1">
      <c r="B203" s="1313" t="s">
        <v>14455</v>
      </c>
      <c r="C203" s="439" t="s">
        <v>14456</v>
      </c>
      <c r="D203" s="387">
        <v>137</v>
      </c>
      <c r="E203" s="388" t="s">
        <v>9629</v>
      </c>
      <c r="F203" s="388" t="s">
        <v>14683</v>
      </c>
      <c r="G203" s="388" t="s">
        <v>14684</v>
      </c>
      <c r="H203" s="1314">
        <v>60</v>
      </c>
      <c r="I203" s="1314">
        <v>60</v>
      </c>
      <c r="J203" s="1315" t="s">
        <v>8905</v>
      </c>
    </row>
    <row r="204" spans="2:10" ht="14.25" thickBot="1">
      <c r="B204" s="1313" t="s">
        <v>14545</v>
      </c>
      <c r="C204" s="439" t="s">
        <v>14546</v>
      </c>
      <c r="D204" s="387">
        <v>208</v>
      </c>
      <c r="E204" s="388" t="s">
        <v>9629</v>
      </c>
      <c r="F204" s="388" t="s">
        <v>14683</v>
      </c>
      <c r="G204" s="388" t="s">
        <v>14684</v>
      </c>
      <c r="H204" s="1314">
        <v>12</v>
      </c>
      <c r="I204" s="1314">
        <v>12</v>
      </c>
      <c r="J204" s="1315" t="s">
        <v>8905</v>
      </c>
    </row>
    <row r="205" spans="2:10" ht="14.25" thickBot="1">
      <c r="B205" s="1313" t="s">
        <v>14545</v>
      </c>
      <c r="C205" s="439" t="s">
        <v>14546</v>
      </c>
      <c r="D205" s="387">
        <v>177</v>
      </c>
      <c r="E205" s="388" t="s">
        <v>9629</v>
      </c>
      <c r="F205" s="388" t="s">
        <v>14683</v>
      </c>
      <c r="G205" s="388" t="s">
        <v>14684</v>
      </c>
      <c r="H205" s="1314">
        <v>36</v>
      </c>
      <c r="I205" s="1314">
        <v>36</v>
      </c>
      <c r="J205" s="1315" t="s">
        <v>8905</v>
      </c>
    </row>
    <row r="206" spans="2:10" ht="14.25" thickBot="1">
      <c r="B206" s="1313" t="s">
        <v>14545</v>
      </c>
      <c r="C206" s="439" t="s">
        <v>14546</v>
      </c>
      <c r="D206" s="387">
        <v>142</v>
      </c>
      <c r="E206" s="388" t="s">
        <v>9629</v>
      </c>
      <c r="F206" s="388" t="s">
        <v>14683</v>
      </c>
      <c r="G206" s="388" t="s">
        <v>14684</v>
      </c>
      <c r="H206" s="1314">
        <v>60</v>
      </c>
      <c r="I206" s="1314">
        <v>60</v>
      </c>
      <c r="J206" s="1315" t="s">
        <v>8905</v>
      </c>
    </row>
    <row r="207" spans="2:10" ht="14.25" thickBot="1">
      <c r="B207" s="1313" t="s">
        <v>14457</v>
      </c>
      <c r="C207" s="439" t="s">
        <v>14458</v>
      </c>
      <c r="D207" s="387">
        <v>219</v>
      </c>
      <c r="E207" s="388" t="s">
        <v>9629</v>
      </c>
      <c r="F207" s="388" t="s">
        <v>14683</v>
      </c>
      <c r="G207" s="388" t="s">
        <v>14684</v>
      </c>
      <c r="H207" s="1314">
        <v>12</v>
      </c>
      <c r="I207" s="1314">
        <v>12</v>
      </c>
      <c r="J207" s="1315" t="s">
        <v>8905</v>
      </c>
    </row>
    <row r="208" spans="2:10" ht="14.25" thickBot="1">
      <c r="B208" s="1313" t="s">
        <v>14457</v>
      </c>
      <c r="C208" s="439" t="s">
        <v>14458</v>
      </c>
      <c r="D208" s="387">
        <v>187</v>
      </c>
      <c r="E208" s="388" t="s">
        <v>9629</v>
      </c>
      <c r="F208" s="388" t="s">
        <v>14683</v>
      </c>
      <c r="G208" s="388" t="s">
        <v>14684</v>
      </c>
      <c r="H208" s="1314">
        <v>36</v>
      </c>
      <c r="I208" s="1314">
        <v>36</v>
      </c>
      <c r="J208" s="1315" t="s">
        <v>8905</v>
      </c>
    </row>
    <row r="209" spans="2:10" ht="14.25" thickBot="1">
      <c r="B209" s="1313" t="s">
        <v>14457</v>
      </c>
      <c r="C209" s="439" t="s">
        <v>14458</v>
      </c>
      <c r="D209" s="387">
        <v>150</v>
      </c>
      <c r="E209" s="388" t="s">
        <v>9629</v>
      </c>
      <c r="F209" s="388" t="s">
        <v>14683</v>
      </c>
      <c r="G209" s="388" t="s">
        <v>14684</v>
      </c>
      <c r="H209" s="1314">
        <v>60</v>
      </c>
      <c r="I209" s="1314">
        <v>60</v>
      </c>
      <c r="J209" s="1315" t="s">
        <v>8905</v>
      </c>
    </row>
    <row r="210" spans="2:10" ht="14.25" thickBot="1">
      <c r="B210" s="1313" t="s">
        <v>14547</v>
      </c>
      <c r="C210" s="439" t="s">
        <v>14548</v>
      </c>
      <c r="D210" s="387">
        <v>242</v>
      </c>
      <c r="E210" s="388" t="s">
        <v>9629</v>
      </c>
      <c r="F210" s="388" t="s">
        <v>14683</v>
      </c>
      <c r="G210" s="388" t="s">
        <v>14684</v>
      </c>
      <c r="H210" s="1314">
        <v>12</v>
      </c>
      <c r="I210" s="1314">
        <v>12</v>
      </c>
      <c r="J210" s="1315" t="s">
        <v>8905</v>
      </c>
    </row>
    <row r="211" spans="2:10" ht="14.25" thickBot="1">
      <c r="B211" s="1313" t="s">
        <v>14547</v>
      </c>
      <c r="C211" s="439" t="s">
        <v>14548</v>
      </c>
      <c r="D211" s="387">
        <v>207</v>
      </c>
      <c r="E211" s="388" t="s">
        <v>9629</v>
      </c>
      <c r="F211" s="388" t="s">
        <v>14683</v>
      </c>
      <c r="G211" s="388" t="s">
        <v>14684</v>
      </c>
      <c r="H211" s="1314">
        <v>36</v>
      </c>
      <c r="I211" s="1314">
        <v>36</v>
      </c>
      <c r="J211" s="1315" t="s">
        <v>8905</v>
      </c>
    </row>
    <row r="212" spans="2:10" ht="14.25" thickBot="1">
      <c r="B212" s="1313" t="s">
        <v>14547</v>
      </c>
      <c r="C212" s="439" t="s">
        <v>14548</v>
      </c>
      <c r="D212" s="387">
        <v>166</v>
      </c>
      <c r="E212" s="388" t="s">
        <v>9629</v>
      </c>
      <c r="F212" s="388" t="s">
        <v>14683</v>
      </c>
      <c r="G212" s="388" t="s">
        <v>14684</v>
      </c>
      <c r="H212" s="1314">
        <v>60</v>
      </c>
      <c r="I212" s="1314">
        <v>60</v>
      </c>
      <c r="J212" s="1315" t="s">
        <v>8905</v>
      </c>
    </row>
    <row r="213" spans="2:10" ht="14.25" thickBot="1">
      <c r="B213" s="1313" t="s">
        <v>14459</v>
      </c>
      <c r="C213" s="439" t="s">
        <v>14460</v>
      </c>
      <c r="D213" s="387">
        <v>256</v>
      </c>
      <c r="E213" s="388" t="s">
        <v>9629</v>
      </c>
      <c r="F213" s="388" t="s">
        <v>14683</v>
      </c>
      <c r="G213" s="388" t="s">
        <v>14684</v>
      </c>
      <c r="H213" s="1314">
        <v>12</v>
      </c>
      <c r="I213" s="1314">
        <v>12</v>
      </c>
      <c r="J213" s="1315" t="s">
        <v>8905</v>
      </c>
    </row>
    <row r="214" spans="2:10" ht="14.25" thickBot="1">
      <c r="B214" s="1313" t="s">
        <v>14459</v>
      </c>
      <c r="C214" s="439" t="s">
        <v>14460</v>
      </c>
      <c r="D214" s="387">
        <v>218</v>
      </c>
      <c r="E214" s="388" t="s">
        <v>9629</v>
      </c>
      <c r="F214" s="388" t="s">
        <v>14683</v>
      </c>
      <c r="G214" s="388" t="s">
        <v>14684</v>
      </c>
      <c r="H214" s="1314">
        <v>36</v>
      </c>
      <c r="I214" s="1314">
        <v>36</v>
      </c>
      <c r="J214" s="1315" t="s">
        <v>8905</v>
      </c>
    </row>
    <row r="215" spans="2:10" ht="14.25" thickBot="1">
      <c r="B215" s="1313" t="s">
        <v>14459</v>
      </c>
      <c r="C215" s="439" t="s">
        <v>14460</v>
      </c>
      <c r="D215" s="387">
        <v>175</v>
      </c>
      <c r="E215" s="388" t="s">
        <v>9629</v>
      </c>
      <c r="F215" s="388" t="s">
        <v>14683</v>
      </c>
      <c r="G215" s="388" t="s">
        <v>14684</v>
      </c>
      <c r="H215" s="1314">
        <v>60</v>
      </c>
      <c r="I215" s="1314">
        <v>60</v>
      </c>
      <c r="J215" s="1315" t="s">
        <v>8905</v>
      </c>
    </row>
    <row r="216" spans="2:10" ht="14.25" thickBot="1">
      <c r="B216" s="1313" t="s">
        <v>14549</v>
      </c>
      <c r="C216" s="439" t="s">
        <v>14550</v>
      </c>
      <c r="D216" s="387">
        <v>277</v>
      </c>
      <c r="E216" s="388" t="s">
        <v>9629</v>
      </c>
      <c r="F216" s="388" t="s">
        <v>14683</v>
      </c>
      <c r="G216" s="388" t="s">
        <v>14684</v>
      </c>
      <c r="H216" s="1314">
        <v>12</v>
      </c>
      <c r="I216" s="1314">
        <v>12</v>
      </c>
      <c r="J216" s="1315" t="s">
        <v>8905</v>
      </c>
    </row>
    <row r="217" spans="2:10" ht="14.25" thickBot="1">
      <c r="B217" s="1313" t="s">
        <v>14549</v>
      </c>
      <c r="C217" s="439" t="s">
        <v>14550</v>
      </c>
      <c r="D217" s="387">
        <v>237</v>
      </c>
      <c r="E217" s="388" t="s">
        <v>9629</v>
      </c>
      <c r="F217" s="388" t="s">
        <v>14683</v>
      </c>
      <c r="G217" s="388" t="s">
        <v>14684</v>
      </c>
      <c r="H217" s="1314">
        <v>36</v>
      </c>
      <c r="I217" s="1314">
        <v>36</v>
      </c>
      <c r="J217" s="1315" t="s">
        <v>8905</v>
      </c>
    </row>
    <row r="218" spans="2:10" ht="14.25" thickBot="1">
      <c r="B218" s="1313" t="s">
        <v>14549</v>
      </c>
      <c r="C218" s="439" t="s">
        <v>14550</v>
      </c>
      <c r="D218" s="387">
        <v>189</v>
      </c>
      <c r="E218" s="388" t="s">
        <v>9629</v>
      </c>
      <c r="F218" s="388" t="s">
        <v>14683</v>
      </c>
      <c r="G218" s="388" t="s">
        <v>14684</v>
      </c>
      <c r="H218" s="1314">
        <v>60</v>
      </c>
      <c r="I218" s="1314">
        <v>60</v>
      </c>
      <c r="J218" s="1315" t="s">
        <v>8905</v>
      </c>
    </row>
    <row r="219" spans="2:10" ht="14.25" thickBot="1">
      <c r="B219" s="1313" t="s">
        <v>14464</v>
      </c>
      <c r="C219" s="439" t="s">
        <v>14465</v>
      </c>
      <c r="D219" s="387">
        <v>292</v>
      </c>
      <c r="E219" s="388" t="s">
        <v>9629</v>
      </c>
      <c r="F219" s="388" t="s">
        <v>14683</v>
      </c>
      <c r="G219" s="388" t="s">
        <v>14684</v>
      </c>
      <c r="H219" s="1314">
        <v>12</v>
      </c>
      <c r="I219" s="1314">
        <v>12</v>
      </c>
      <c r="J219" s="1315" t="s">
        <v>8905</v>
      </c>
    </row>
    <row r="220" spans="2:10" ht="14.25" thickBot="1">
      <c r="B220" s="1313" t="s">
        <v>14464</v>
      </c>
      <c r="C220" s="439" t="s">
        <v>14465</v>
      </c>
      <c r="D220" s="387">
        <v>250</v>
      </c>
      <c r="E220" s="388" t="s">
        <v>9629</v>
      </c>
      <c r="F220" s="388" t="s">
        <v>14683</v>
      </c>
      <c r="G220" s="388" t="s">
        <v>14684</v>
      </c>
      <c r="H220" s="1314">
        <v>36</v>
      </c>
      <c r="I220" s="1314">
        <v>36</v>
      </c>
      <c r="J220" s="1315" t="s">
        <v>8905</v>
      </c>
    </row>
    <row r="221" spans="2:10" ht="14.25" thickBot="1">
      <c r="B221" s="1313" t="s">
        <v>14464</v>
      </c>
      <c r="C221" s="439" t="s">
        <v>14465</v>
      </c>
      <c r="D221" s="387">
        <v>200</v>
      </c>
      <c r="E221" s="388" t="s">
        <v>9629</v>
      </c>
      <c r="F221" s="388" t="s">
        <v>14683</v>
      </c>
      <c r="G221" s="388" t="s">
        <v>14684</v>
      </c>
      <c r="H221" s="1314">
        <v>60</v>
      </c>
      <c r="I221" s="1314">
        <v>60</v>
      </c>
      <c r="J221" s="1315" t="s">
        <v>8905</v>
      </c>
    </row>
    <row r="222" spans="2:10" ht="14.25" thickBot="1">
      <c r="B222" s="1313" t="s">
        <v>14551</v>
      </c>
      <c r="C222" s="439" t="s">
        <v>14552</v>
      </c>
      <c r="D222" s="387">
        <v>346</v>
      </c>
      <c r="E222" s="388" t="s">
        <v>9629</v>
      </c>
      <c r="F222" s="388" t="s">
        <v>14683</v>
      </c>
      <c r="G222" s="388" t="s">
        <v>14684</v>
      </c>
      <c r="H222" s="1314">
        <v>12</v>
      </c>
      <c r="I222" s="1314">
        <v>12</v>
      </c>
      <c r="J222" s="1315" t="s">
        <v>8905</v>
      </c>
    </row>
    <row r="223" spans="2:10" ht="14.25" thickBot="1">
      <c r="B223" s="1313" t="s">
        <v>14551</v>
      </c>
      <c r="C223" s="439" t="s">
        <v>14552</v>
      </c>
      <c r="D223" s="387">
        <v>296</v>
      </c>
      <c r="E223" s="388" t="s">
        <v>9629</v>
      </c>
      <c r="F223" s="388" t="s">
        <v>14683</v>
      </c>
      <c r="G223" s="388" t="s">
        <v>14684</v>
      </c>
      <c r="H223" s="1314">
        <v>36</v>
      </c>
      <c r="I223" s="1314">
        <v>36</v>
      </c>
      <c r="J223" s="1315" t="s">
        <v>8905</v>
      </c>
    </row>
    <row r="224" spans="2:10" ht="14.25" thickBot="1">
      <c r="B224" s="1313" t="s">
        <v>14551</v>
      </c>
      <c r="C224" s="439" t="s">
        <v>14552</v>
      </c>
      <c r="D224" s="387">
        <v>237</v>
      </c>
      <c r="E224" s="388" t="s">
        <v>9629</v>
      </c>
      <c r="F224" s="388" t="s">
        <v>14683</v>
      </c>
      <c r="G224" s="388" t="s">
        <v>14684</v>
      </c>
      <c r="H224" s="1314">
        <v>60</v>
      </c>
      <c r="I224" s="1314">
        <v>60</v>
      </c>
      <c r="J224" s="1315" t="s">
        <v>8905</v>
      </c>
    </row>
    <row r="225" spans="2:10" ht="14.25" thickBot="1">
      <c r="B225" s="1313" t="s">
        <v>14466</v>
      </c>
      <c r="C225" s="439" t="s">
        <v>14467</v>
      </c>
      <c r="D225" s="387">
        <v>365</v>
      </c>
      <c r="E225" s="388" t="s">
        <v>9629</v>
      </c>
      <c r="F225" s="388" t="s">
        <v>14683</v>
      </c>
      <c r="G225" s="388" t="s">
        <v>14684</v>
      </c>
      <c r="H225" s="1314">
        <v>12</v>
      </c>
      <c r="I225" s="1314">
        <v>12</v>
      </c>
      <c r="J225" s="1315" t="s">
        <v>8905</v>
      </c>
    </row>
    <row r="226" spans="2:10" ht="14.25" thickBot="1">
      <c r="B226" s="1313" t="s">
        <v>14466</v>
      </c>
      <c r="C226" s="439" t="s">
        <v>14467</v>
      </c>
      <c r="D226" s="387">
        <v>312</v>
      </c>
      <c r="E226" s="388" t="s">
        <v>9629</v>
      </c>
      <c r="F226" s="388" t="s">
        <v>14683</v>
      </c>
      <c r="G226" s="388" t="s">
        <v>14684</v>
      </c>
      <c r="H226" s="1314">
        <v>36</v>
      </c>
      <c r="I226" s="1314">
        <v>36</v>
      </c>
      <c r="J226" s="1315" t="s">
        <v>8905</v>
      </c>
    </row>
    <row r="227" spans="2:10" ht="14.25" thickBot="1">
      <c r="B227" s="1313" t="s">
        <v>14466</v>
      </c>
      <c r="C227" s="439" t="s">
        <v>14467</v>
      </c>
      <c r="D227" s="387">
        <v>250</v>
      </c>
      <c r="E227" s="388" t="s">
        <v>9629</v>
      </c>
      <c r="F227" s="388" t="s">
        <v>14683</v>
      </c>
      <c r="G227" s="388" t="s">
        <v>14684</v>
      </c>
      <c r="H227" s="1314">
        <v>60</v>
      </c>
      <c r="I227" s="1314">
        <v>60</v>
      </c>
      <c r="J227" s="1315" t="s">
        <v>8905</v>
      </c>
    </row>
    <row r="228" spans="2:10" ht="14.25" thickBot="1">
      <c r="B228" s="1313" t="s">
        <v>14553</v>
      </c>
      <c r="C228" s="439" t="s">
        <v>14554</v>
      </c>
      <c r="D228" s="387">
        <v>623</v>
      </c>
      <c r="E228" s="388" t="s">
        <v>9629</v>
      </c>
      <c r="F228" s="388" t="s">
        <v>14683</v>
      </c>
      <c r="G228" s="388" t="s">
        <v>14684</v>
      </c>
      <c r="H228" s="1314">
        <v>12</v>
      </c>
      <c r="I228" s="1314">
        <v>12</v>
      </c>
      <c r="J228" s="1315" t="s">
        <v>8905</v>
      </c>
    </row>
    <row r="229" spans="2:10" ht="14.25" thickBot="1">
      <c r="B229" s="1313" t="s">
        <v>14553</v>
      </c>
      <c r="C229" s="439" t="s">
        <v>14554</v>
      </c>
      <c r="D229" s="387">
        <v>532</v>
      </c>
      <c r="E229" s="388" t="s">
        <v>9629</v>
      </c>
      <c r="F229" s="388" t="s">
        <v>14683</v>
      </c>
      <c r="G229" s="388" t="s">
        <v>14684</v>
      </c>
      <c r="H229" s="1314">
        <v>36</v>
      </c>
      <c r="I229" s="1314">
        <v>36</v>
      </c>
      <c r="J229" s="1315" t="s">
        <v>8905</v>
      </c>
    </row>
    <row r="230" spans="2:10" ht="14.25" thickBot="1">
      <c r="B230" s="1313" t="s">
        <v>14553</v>
      </c>
      <c r="C230" s="439" t="s">
        <v>14554</v>
      </c>
      <c r="D230" s="387">
        <v>426</v>
      </c>
      <c r="E230" s="388" t="s">
        <v>9629</v>
      </c>
      <c r="F230" s="388" t="s">
        <v>14683</v>
      </c>
      <c r="G230" s="388" t="s">
        <v>14684</v>
      </c>
      <c r="H230" s="1314">
        <v>60</v>
      </c>
      <c r="I230" s="1314">
        <v>60</v>
      </c>
      <c r="J230" s="1315" t="s">
        <v>8905</v>
      </c>
    </row>
    <row r="231" spans="2:10" ht="14.25" thickBot="1">
      <c r="B231" s="1313" t="s">
        <v>14468</v>
      </c>
      <c r="C231" s="439" t="s">
        <v>14469</v>
      </c>
      <c r="D231" s="387">
        <v>657</v>
      </c>
      <c r="E231" s="388" t="s">
        <v>9629</v>
      </c>
      <c r="F231" s="388" t="s">
        <v>14683</v>
      </c>
      <c r="G231" s="388" t="s">
        <v>14684</v>
      </c>
      <c r="H231" s="1314">
        <v>12</v>
      </c>
      <c r="I231" s="1314">
        <v>12</v>
      </c>
      <c r="J231" s="1315" t="s">
        <v>8905</v>
      </c>
    </row>
    <row r="232" spans="2:10" ht="14.25" thickBot="1">
      <c r="B232" s="1313" t="s">
        <v>14468</v>
      </c>
      <c r="C232" s="439" t="s">
        <v>14469</v>
      </c>
      <c r="D232" s="387">
        <v>562</v>
      </c>
      <c r="E232" s="388" t="s">
        <v>9629</v>
      </c>
      <c r="F232" s="388" t="s">
        <v>14683</v>
      </c>
      <c r="G232" s="388" t="s">
        <v>14684</v>
      </c>
      <c r="H232" s="1314">
        <v>36</v>
      </c>
      <c r="I232" s="1314">
        <v>36</v>
      </c>
      <c r="J232" s="1315" t="s">
        <v>8905</v>
      </c>
    </row>
    <row r="233" spans="2:10" ht="14.25" thickBot="1">
      <c r="B233" s="1313" t="s">
        <v>14468</v>
      </c>
      <c r="C233" s="439" t="s">
        <v>14469</v>
      </c>
      <c r="D233" s="387">
        <v>449</v>
      </c>
      <c r="E233" s="388" t="s">
        <v>9629</v>
      </c>
      <c r="F233" s="388" t="s">
        <v>14683</v>
      </c>
      <c r="G233" s="388" t="s">
        <v>14684</v>
      </c>
      <c r="H233" s="1314">
        <v>60</v>
      </c>
      <c r="I233" s="1314">
        <v>60</v>
      </c>
      <c r="J233" s="1315" t="s">
        <v>8905</v>
      </c>
    </row>
    <row r="234" spans="2:10" ht="14.25" thickBot="1">
      <c r="B234" s="1313" t="s">
        <v>14555</v>
      </c>
      <c r="C234" s="439" t="s">
        <v>14556</v>
      </c>
      <c r="D234" s="387">
        <v>969</v>
      </c>
      <c r="E234" s="388" t="s">
        <v>9629</v>
      </c>
      <c r="F234" s="388" t="s">
        <v>14683</v>
      </c>
      <c r="G234" s="388" t="s">
        <v>14684</v>
      </c>
      <c r="H234" s="1314">
        <v>12</v>
      </c>
      <c r="I234" s="1314">
        <v>12</v>
      </c>
      <c r="J234" s="1315" t="s">
        <v>8905</v>
      </c>
    </row>
    <row r="235" spans="2:10" ht="14.25" thickBot="1">
      <c r="B235" s="1313" t="s">
        <v>14555</v>
      </c>
      <c r="C235" s="439" t="s">
        <v>14556</v>
      </c>
      <c r="D235" s="387">
        <v>828</v>
      </c>
      <c r="E235" s="388" t="s">
        <v>9629</v>
      </c>
      <c r="F235" s="388" t="s">
        <v>14683</v>
      </c>
      <c r="G235" s="388" t="s">
        <v>14684</v>
      </c>
      <c r="H235" s="1314">
        <v>36</v>
      </c>
      <c r="I235" s="1314">
        <v>36</v>
      </c>
      <c r="J235" s="1315" t="s">
        <v>8905</v>
      </c>
    </row>
    <row r="236" spans="2:10" ht="14.25" thickBot="1">
      <c r="B236" s="1313" t="s">
        <v>14555</v>
      </c>
      <c r="C236" s="439" t="s">
        <v>14556</v>
      </c>
      <c r="D236" s="387">
        <v>663</v>
      </c>
      <c r="E236" s="388" t="s">
        <v>9629</v>
      </c>
      <c r="F236" s="388" t="s">
        <v>14683</v>
      </c>
      <c r="G236" s="388" t="s">
        <v>14684</v>
      </c>
      <c r="H236" s="1314">
        <v>60</v>
      </c>
      <c r="I236" s="1314">
        <v>60</v>
      </c>
      <c r="J236" s="1315" t="s">
        <v>8905</v>
      </c>
    </row>
    <row r="237" spans="2:10" ht="14.25" thickBot="1">
      <c r="B237" s="1313" t="s">
        <v>14470</v>
      </c>
      <c r="C237" s="439" t="s">
        <v>14471</v>
      </c>
      <c r="D237" s="387">
        <v>1022</v>
      </c>
      <c r="E237" s="388" t="s">
        <v>9629</v>
      </c>
      <c r="F237" s="388" t="s">
        <v>14683</v>
      </c>
      <c r="G237" s="388" t="s">
        <v>14684</v>
      </c>
      <c r="H237" s="1314">
        <v>12</v>
      </c>
      <c r="I237" s="1314">
        <v>12</v>
      </c>
      <c r="J237" s="1315" t="s">
        <v>8905</v>
      </c>
    </row>
    <row r="238" spans="2:10" ht="14.25" thickBot="1">
      <c r="B238" s="1313" t="s">
        <v>14470</v>
      </c>
      <c r="C238" s="439" t="s">
        <v>14471</v>
      </c>
      <c r="D238" s="387">
        <v>874</v>
      </c>
      <c r="E238" s="388" t="s">
        <v>9629</v>
      </c>
      <c r="F238" s="388" t="s">
        <v>14683</v>
      </c>
      <c r="G238" s="388" t="s">
        <v>14684</v>
      </c>
      <c r="H238" s="1314">
        <v>36</v>
      </c>
      <c r="I238" s="1314">
        <v>36</v>
      </c>
      <c r="J238" s="1315" t="s">
        <v>8905</v>
      </c>
    </row>
    <row r="239" spans="2:10" ht="14.25" thickBot="1">
      <c r="B239" s="1313" t="s">
        <v>14470</v>
      </c>
      <c r="C239" s="439" t="s">
        <v>14471</v>
      </c>
      <c r="D239" s="387">
        <v>699</v>
      </c>
      <c r="E239" s="388" t="s">
        <v>9629</v>
      </c>
      <c r="F239" s="388" t="s">
        <v>14683</v>
      </c>
      <c r="G239" s="388" t="s">
        <v>14684</v>
      </c>
      <c r="H239" s="1314">
        <v>60</v>
      </c>
      <c r="I239" s="1314">
        <v>60</v>
      </c>
      <c r="J239" s="1315" t="s">
        <v>8905</v>
      </c>
    </row>
    <row r="240" spans="2:10" ht="14.25" thickBot="1">
      <c r="B240" s="1313" t="s">
        <v>14557</v>
      </c>
      <c r="C240" s="439" t="s">
        <v>14558</v>
      </c>
      <c r="D240" s="387">
        <v>1177</v>
      </c>
      <c r="E240" s="388" t="s">
        <v>9629</v>
      </c>
      <c r="F240" s="388" t="s">
        <v>14683</v>
      </c>
      <c r="G240" s="388" t="s">
        <v>14684</v>
      </c>
      <c r="H240" s="1314">
        <v>12</v>
      </c>
      <c r="I240" s="1314">
        <v>12</v>
      </c>
      <c r="J240" s="1315" t="s">
        <v>8905</v>
      </c>
    </row>
    <row r="241" spans="2:10" ht="14.25" thickBot="1">
      <c r="B241" s="1313" t="s">
        <v>14557</v>
      </c>
      <c r="C241" s="439" t="s">
        <v>14558</v>
      </c>
      <c r="D241" s="387">
        <v>1006</v>
      </c>
      <c r="E241" s="388" t="s">
        <v>9629</v>
      </c>
      <c r="F241" s="388" t="s">
        <v>14683</v>
      </c>
      <c r="G241" s="388" t="s">
        <v>14684</v>
      </c>
      <c r="H241" s="1314">
        <v>36</v>
      </c>
      <c r="I241" s="1314">
        <v>36</v>
      </c>
      <c r="J241" s="1315" t="s">
        <v>8905</v>
      </c>
    </row>
    <row r="242" spans="2:10" ht="14.25" thickBot="1">
      <c r="B242" s="1313" t="s">
        <v>14557</v>
      </c>
      <c r="C242" s="439" t="s">
        <v>14558</v>
      </c>
      <c r="D242" s="387">
        <v>805</v>
      </c>
      <c r="E242" s="388" t="s">
        <v>9629</v>
      </c>
      <c r="F242" s="388" t="s">
        <v>14683</v>
      </c>
      <c r="G242" s="388" t="s">
        <v>14684</v>
      </c>
      <c r="H242" s="1314">
        <v>60</v>
      </c>
      <c r="I242" s="1314">
        <v>60</v>
      </c>
      <c r="J242" s="1315" t="s">
        <v>8905</v>
      </c>
    </row>
    <row r="243" spans="2:10" ht="14.25" thickBot="1">
      <c r="B243" s="1313" t="s">
        <v>14472</v>
      </c>
      <c r="C243" s="439" t="s">
        <v>14473</v>
      </c>
      <c r="D243" s="387">
        <v>1241</v>
      </c>
      <c r="E243" s="388" t="s">
        <v>9629</v>
      </c>
      <c r="F243" s="388" t="s">
        <v>14683</v>
      </c>
      <c r="G243" s="388" t="s">
        <v>14684</v>
      </c>
      <c r="H243" s="1314">
        <v>12</v>
      </c>
      <c r="I243" s="1314">
        <v>12</v>
      </c>
      <c r="J243" s="1315" t="s">
        <v>8905</v>
      </c>
    </row>
    <row r="244" spans="2:10" ht="14.25" thickBot="1">
      <c r="B244" s="1313" t="s">
        <v>14472</v>
      </c>
      <c r="C244" s="439" t="s">
        <v>14473</v>
      </c>
      <c r="D244" s="387">
        <v>1061</v>
      </c>
      <c r="E244" s="388" t="s">
        <v>9629</v>
      </c>
      <c r="F244" s="388" t="s">
        <v>14683</v>
      </c>
      <c r="G244" s="388" t="s">
        <v>14684</v>
      </c>
      <c r="H244" s="1314">
        <v>36</v>
      </c>
      <c r="I244" s="1314">
        <v>36</v>
      </c>
      <c r="J244" s="1315" t="s">
        <v>8905</v>
      </c>
    </row>
    <row r="245" spans="2:10" ht="14.25" thickBot="1">
      <c r="B245" s="1313" t="s">
        <v>14472</v>
      </c>
      <c r="C245" s="439" t="s">
        <v>14473</v>
      </c>
      <c r="D245" s="387">
        <v>849</v>
      </c>
      <c r="E245" s="388" t="s">
        <v>9629</v>
      </c>
      <c r="F245" s="388" t="s">
        <v>14683</v>
      </c>
      <c r="G245" s="388" t="s">
        <v>14684</v>
      </c>
      <c r="H245" s="1314">
        <v>60</v>
      </c>
      <c r="I245" s="1314">
        <v>60</v>
      </c>
      <c r="J245" s="1315" t="s">
        <v>8905</v>
      </c>
    </row>
    <row r="246" spans="2:10" ht="14.25" thickBot="1">
      <c r="B246" s="1313" t="s">
        <v>14559</v>
      </c>
      <c r="C246" s="439" t="s">
        <v>14560</v>
      </c>
      <c r="D246" s="387">
        <v>173</v>
      </c>
      <c r="E246" s="388" t="s">
        <v>9629</v>
      </c>
      <c r="F246" s="388" t="s">
        <v>14685</v>
      </c>
      <c r="G246" s="388" t="s">
        <v>14684</v>
      </c>
      <c r="H246" s="1314">
        <v>12</v>
      </c>
      <c r="I246" s="1314">
        <v>12</v>
      </c>
      <c r="J246" s="1315" t="s">
        <v>8905</v>
      </c>
    </row>
    <row r="247" spans="2:10" ht="14.25" thickBot="1">
      <c r="B247" s="1313" t="s">
        <v>14559</v>
      </c>
      <c r="C247" s="439" t="s">
        <v>14560</v>
      </c>
      <c r="D247" s="387">
        <v>148</v>
      </c>
      <c r="E247" s="388" t="s">
        <v>9629</v>
      </c>
      <c r="F247" s="388" t="s">
        <v>14685</v>
      </c>
      <c r="G247" s="388" t="s">
        <v>14684</v>
      </c>
      <c r="H247" s="1314">
        <v>36</v>
      </c>
      <c r="I247" s="1314">
        <v>36</v>
      </c>
      <c r="J247" s="1315" t="s">
        <v>8905</v>
      </c>
    </row>
    <row r="248" spans="2:10" ht="14.25" thickBot="1">
      <c r="B248" s="1313" t="s">
        <v>14559</v>
      </c>
      <c r="C248" s="439" t="s">
        <v>14560</v>
      </c>
      <c r="D248" s="387">
        <v>118</v>
      </c>
      <c r="E248" s="388" t="s">
        <v>9629</v>
      </c>
      <c r="F248" s="388" t="s">
        <v>14685</v>
      </c>
      <c r="G248" s="388" t="s">
        <v>14684</v>
      </c>
      <c r="H248" s="1314">
        <v>60</v>
      </c>
      <c r="I248" s="1314">
        <v>60</v>
      </c>
      <c r="J248" s="1315" t="s">
        <v>8905</v>
      </c>
    </row>
    <row r="249" spans="2:10" ht="14.25" thickBot="1">
      <c r="B249" s="1313" t="s">
        <v>14474</v>
      </c>
      <c r="C249" s="439" t="s">
        <v>14475</v>
      </c>
      <c r="D249" s="387">
        <v>183</v>
      </c>
      <c r="E249" s="388" t="s">
        <v>9629</v>
      </c>
      <c r="F249" s="388" t="s">
        <v>14685</v>
      </c>
      <c r="G249" s="388" t="s">
        <v>14684</v>
      </c>
      <c r="H249" s="1314">
        <v>12</v>
      </c>
      <c r="I249" s="1314">
        <v>12</v>
      </c>
      <c r="J249" s="1315" t="s">
        <v>8905</v>
      </c>
    </row>
    <row r="250" spans="2:10" ht="14.25" thickBot="1">
      <c r="B250" s="1313" t="s">
        <v>14474</v>
      </c>
      <c r="C250" s="439" t="s">
        <v>14475</v>
      </c>
      <c r="D250" s="387">
        <v>156</v>
      </c>
      <c r="E250" s="388" t="s">
        <v>9629</v>
      </c>
      <c r="F250" s="388" t="s">
        <v>14685</v>
      </c>
      <c r="G250" s="388" t="s">
        <v>14684</v>
      </c>
      <c r="H250" s="1314">
        <v>36</v>
      </c>
      <c r="I250" s="1314">
        <v>36</v>
      </c>
      <c r="J250" s="1315" t="s">
        <v>8905</v>
      </c>
    </row>
    <row r="251" spans="2:10" ht="14.25" thickBot="1">
      <c r="B251" s="1313" t="s">
        <v>14474</v>
      </c>
      <c r="C251" s="439" t="s">
        <v>14475</v>
      </c>
      <c r="D251" s="387">
        <v>125</v>
      </c>
      <c r="E251" s="388" t="s">
        <v>9629</v>
      </c>
      <c r="F251" s="388" t="s">
        <v>14685</v>
      </c>
      <c r="G251" s="388" t="s">
        <v>14684</v>
      </c>
      <c r="H251" s="1314">
        <v>60</v>
      </c>
      <c r="I251" s="1314">
        <v>60</v>
      </c>
      <c r="J251" s="1315" t="s">
        <v>8905</v>
      </c>
    </row>
    <row r="252" spans="2:10" ht="14.25" thickBot="1">
      <c r="B252" s="1313" t="s">
        <v>14575</v>
      </c>
      <c r="C252" s="439" t="s">
        <v>14576</v>
      </c>
      <c r="D252" s="387">
        <v>190</v>
      </c>
      <c r="E252" s="388" t="s">
        <v>9629</v>
      </c>
      <c r="F252" s="388" t="s">
        <v>14685</v>
      </c>
      <c r="G252" s="388" t="s">
        <v>14684</v>
      </c>
      <c r="H252" s="1314">
        <v>12</v>
      </c>
      <c r="I252" s="1314">
        <v>12</v>
      </c>
      <c r="J252" s="1315" t="s">
        <v>8905</v>
      </c>
    </row>
    <row r="253" spans="2:10" ht="14.25" thickBot="1">
      <c r="B253" s="1313" t="s">
        <v>14575</v>
      </c>
      <c r="C253" s="439" t="s">
        <v>14576</v>
      </c>
      <c r="D253" s="387">
        <v>163</v>
      </c>
      <c r="E253" s="388" t="s">
        <v>9629</v>
      </c>
      <c r="F253" s="388" t="s">
        <v>14685</v>
      </c>
      <c r="G253" s="388" t="s">
        <v>14684</v>
      </c>
      <c r="H253" s="1314">
        <v>36</v>
      </c>
      <c r="I253" s="1314">
        <v>36</v>
      </c>
      <c r="J253" s="1315" t="s">
        <v>8905</v>
      </c>
    </row>
    <row r="254" spans="2:10" ht="14.25" thickBot="1">
      <c r="B254" s="1313" t="s">
        <v>14575</v>
      </c>
      <c r="C254" s="439" t="s">
        <v>14576</v>
      </c>
      <c r="D254" s="387">
        <v>130</v>
      </c>
      <c r="E254" s="388" t="s">
        <v>9629</v>
      </c>
      <c r="F254" s="388" t="s">
        <v>14685</v>
      </c>
      <c r="G254" s="388" t="s">
        <v>14684</v>
      </c>
      <c r="H254" s="1314">
        <v>60</v>
      </c>
      <c r="I254" s="1314">
        <v>60</v>
      </c>
      <c r="J254" s="1315" t="s">
        <v>8905</v>
      </c>
    </row>
    <row r="255" spans="2:10" ht="14.25" thickBot="1">
      <c r="B255" s="1313" t="s">
        <v>14476</v>
      </c>
      <c r="C255" s="439" t="s">
        <v>14477</v>
      </c>
      <c r="D255" s="387">
        <v>201</v>
      </c>
      <c r="E255" s="388" t="s">
        <v>9629</v>
      </c>
      <c r="F255" s="388" t="s">
        <v>14685</v>
      </c>
      <c r="G255" s="388" t="s">
        <v>14684</v>
      </c>
      <c r="H255" s="1314">
        <v>12</v>
      </c>
      <c r="I255" s="1314">
        <v>12</v>
      </c>
      <c r="J255" s="1315" t="s">
        <v>8905</v>
      </c>
    </row>
    <row r="256" spans="2:10" ht="14.25" thickBot="1">
      <c r="B256" s="1313" t="s">
        <v>14476</v>
      </c>
      <c r="C256" s="439" t="s">
        <v>14477</v>
      </c>
      <c r="D256" s="387">
        <v>172</v>
      </c>
      <c r="E256" s="388" t="s">
        <v>9629</v>
      </c>
      <c r="F256" s="388" t="s">
        <v>14685</v>
      </c>
      <c r="G256" s="388" t="s">
        <v>14684</v>
      </c>
      <c r="H256" s="1314">
        <v>36</v>
      </c>
      <c r="I256" s="1314">
        <v>36</v>
      </c>
      <c r="J256" s="1315" t="s">
        <v>8905</v>
      </c>
    </row>
    <row r="257" spans="2:10" ht="14.25" thickBot="1">
      <c r="B257" s="1313" t="s">
        <v>14476</v>
      </c>
      <c r="C257" s="439" t="s">
        <v>14477</v>
      </c>
      <c r="D257" s="387">
        <v>137</v>
      </c>
      <c r="E257" s="388" t="s">
        <v>9629</v>
      </c>
      <c r="F257" s="388" t="s">
        <v>14685</v>
      </c>
      <c r="G257" s="388" t="s">
        <v>14684</v>
      </c>
      <c r="H257" s="1314">
        <v>60</v>
      </c>
      <c r="I257" s="1314">
        <v>60</v>
      </c>
      <c r="J257" s="1315" t="s">
        <v>8905</v>
      </c>
    </row>
    <row r="258" spans="2:10" ht="14.25" thickBot="1">
      <c r="B258" s="1313" t="s">
        <v>14573</v>
      </c>
      <c r="C258" s="439" t="s">
        <v>14574</v>
      </c>
      <c r="D258" s="387">
        <v>208</v>
      </c>
      <c r="E258" s="388" t="s">
        <v>9629</v>
      </c>
      <c r="F258" s="388" t="s">
        <v>14685</v>
      </c>
      <c r="G258" s="388" t="s">
        <v>14684</v>
      </c>
      <c r="H258" s="1314">
        <v>12</v>
      </c>
      <c r="I258" s="1314">
        <v>12</v>
      </c>
      <c r="J258" s="1315" t="s">
        <v>8905</v>
      </c>
    </row>
    <row r="259" spans="2:10" ht="14.25" thickBot="1">
      <c r="B259" s="1313" t="s">
        <v>14573</v>
      </c>
      <c r="C259" s="439" t="s">
        <v>14574</v>
      </c>
      <c r="D259" s="387">
        <v>177</v>
      </c>
      <c r="E259" s="388" t="s">
        <v>9629</v>
      </c>
      <c r="F259" s="388" t="s">
        <v>14685</v>
      </c>
      <c r="G259" s="388" t="s">
        <v>14684</v>
      </c>
      <c r="H259" s="1314">
        <v>36</v>
      </c>
      <c r="I259" s="1314">
        <v>36</v>
      </c>
      <c r="J259" s="1315" t="s">
        <v>8905</v>
      </c>
    </row>
    <row r="260" spans="2:10" ht="14.25" thickBot="1">
      <c r="B260" s="1313" t="s">
        <v>14573</v>
      </c>
      <c r="C260" s="439" t="s">
        <v>14574</v>
      </c>
      <c r="D260" s="387">
        <v>142</v>
      </c>
      <c r="E260" s="388" t="s">
        <v>9629</v>
      </c>
      <c r="F260" s="388" t="s">
        <v>14685</v>
      </c>
      <c r="G260" s="388" t="s">
        <v>14684</v>
      </c>
      <c r="H260" s="1314">
        <v>60</v>
      </c>
      <c r="I260" s="1314">
        <v>60</v>
      </c>
      <c r="J260" s="1315" t="s">
        <v>8905</v>
      </c>
    </row>
    <row r="261" spans="2:10" ht="14.25" thickBot="1">
      <c r="B261" s="1313" t="s">
        <v>14478</v>
      </c>
      <c r="C261" s="439" t="s">
        <v>14479</v>
      </c>
      <c r="D261" s="387">
        <v>219</v>
      </c>
      <c r="E261" s="388" t="s">
        <v>9629</v>
      </c>
      <c r="F261" s="388" t="s">
        <v>14685</v>
      </c>
      <c r="G261" s="388" t="s">
        <v>14684</v>
      </c>
      <c r="H261" s="1314">
        <v>12</v>
      </c>
      <c r="I261" s="1314">
        <v>12</v>
      </c>
      <c r="J261" s="1315" t="s">
        <v>8905</v>
      </c>
    </row>
    <row r="262" spans="2:10" ht="14.25" thickBot="1">
      <c r="B262" s="1313" t="s">
        <v>14478</v>
      </c>
      <c r="C262" s="439" t="s">
        <v>14479</v>
      </c>
      <c r="D262" s="387">
        <v>187</v>
      </c>
      <c r="E262" s="388" t="s">
        <v>9629</v>
      </c>
      <c r="F262" s="388" t="s">
        <v>14685</v>
      </c>
      <c r="G262" s="388" t="s">
        <v>14684</v>
      </c>
      <c r="H262" s="1314">
        <v>36</v>
      </c>
      <c r="I262" s="1314">
        <v>36</v>
      </c>
      <c r="J262" s="1315" t="s">
        <v>8905</v>
      </c>
    </row>
    <row r="263" spans="2:10" ht="14.25" thickBot="1">
      <c r="B263" s="1313" t="s">
        <v>14478</v>
      </c>
      <c r="C263" s="439" t="s">
        <v>14479</v>
      </c>
      <c r="D263" s="387">
        <v>150</v>
      </c>
      <c r="E263" s="388" t="s">
        <v>9629</v>
      </c>
      <c r="F263" s="388" t="s">
        <v>14685</v>
      </c>
      <c r="G263" s="388" t="s">
        <v>14684</v>
      </c>
      <c r="H263" s="1314">
        <v>60</v>
      </c>
      <c r="I263" s="1314">
        <v>60</v>
      </c>
      <c r="J263" s="1315" t="s">
        <v>8905</v>
      </c>
    </row>
    <row r="264" spans="2:10" ht="24.75" thickBot="1">
      <c r="B264" s="1313" t="s">
        <v>14571</v>
      </c>
      <c r="C264" s="439" t="s">
        <v>14572</v>
      </c>
      <c r="D264" s="387">
        <v>242</v>
      </c>
      <c r="E264" s="388" t="s">
        <v>9629</v>
      </c>
      <c r="F264" s="388" t="s">
        <v>14685</v>
      </c>
      <c r="G264" s="388" t="s">
        <v>14684</v>
      </c>
      <c r="H264" s="1314">
        <v>12</v>
      </c>
      <c r="I264" s="1314">
        <v>12</v>
      </c>
      <c r="J264" s="1315" t="s">
        <v>8905</v>
      </c>
    </row>
    <row r="265" spans="2:10" ht="24.75" thickBot="1">
      <c r="B265" s="1313" t="s">
        <v>14571</v>
      </c>
      <c r="C265" s="439" t="s">
        <v>14572</v>
      </c>
      <c r="D265" s="387">
        <v>207</v>
      </c>
      <c r="E265" s="388" t="s">
        <v>9629</v>
      </c>
      <c r="F265" s="388" t="s">
        <v>14685</v>
      </c>
      <c r="G265" s="388" t="s">
        <v>14684</v>
      </c>
      <c r="H265" s="1314">
        <v>36</v>
      </c>
      <c r="I265" s="1314">
        <v>36</v>
      </c>
      <c r="J265" s="1315" t="s">
        <v>8905</v>
      </c>
    </row>
    <row r="266" spans="2:10" ht="24.75" thickBot="1">
      <c r="B266" s="1313" t="s">
        <v>14571</v>
      </c>
      <c r="C266" s="439" t="s">
        <v>14572</v>
      </c>
      <c r="D266" s="387">
        <v>166</v>
      </c>
      <c r="E266" s="388" t="s">
        <v>9629</v>
      </c>
      <c r="F266" s="388" t="s">
        <v>14685</v>
      </c>
      <c r="G266" s="388" t="s">
        <v>14684</v>
      </c>
      <c r="H266" s="1314">
        <v>60</v>
      </c>
      <c r="I266" s="1314">
        <v>60</v>
      </c>
      <c r="J266" s="1315" t="s">
        <v>8905</v>
      </c>
    </row>
    <row r="267" spans="2:10" ht="14.25" thickBot="1">
      <c r="B267" s="1313" t="s">
        <v>14480</v>
      </c>
      <c r="C267" s="439" t="s">
        <v>14481</v>
      </c>
      <c r="D267" s="387">
        <v>256</v>
      </c>
      <c r="E267" s="388" t="s">
        <v>9629</v>
      </c>
      <c r="F267" s="388" t="s">
        <v>14685</v>
      </c>
      <c r="G267" s="388" t="s">
        <v>14684</v>
      </c>
      <c r="H267" s="1314">
        <v>12</v>
      </c>
      <c r="I267" s="1314">
        <v>12</v>
      </c>
      <c r="J267" s="1315" t="s">
        <v>8905</v>
      </c>
    </row>
    <row r="268" spans="2:10" ht="14.25" thickBot="1">
      <c r="B268" s="1313" t="s">
        <v>14480</v>
      </c>
      <c r="C268" s="439" t="s">
        <v>14481</v>
      </c>
      <c r="D268" s="387">
        <v>218</v>
      </c>
      <c r="E268" s="388" t="s">
        <v>9629</v>
      </c>
      <c r="F268" s="388" t="s">
        <v>14685</v>
      </c>
      <c r="G268" s="388" t="s">
        <v>14684</v>
      </c>
      <c r="H268" s="1314">
        <v>36</v>
      </c>
      <c r="I268" s="1314">
        <v>36</v>
      </c>
      <c r="J268" s="1315" t="s">
        <v>8905</v>
      </c>
    </row>
    <row r="269" spans="2:10" ht="14.25" thickBot="1">
      <c r="B269" s="1313" t="s">
        <v>14480</v>
      </c>
      <c r="C269" s="439" t="s">
        <v>14481</v>
      </c>
      <c r="D269" s="387">
        <v>175</v>
      </c>
      <c r="E269" s="388" t="s">
        <v>9629</v>
      </c>
      <c r="F269" s="388" t="s">
        <v>14685</v>
      </c>
      <c r="G269" s="388" t="s">
        <v>14684</v>
      </c>
      <c r="H269" s="1314">
        <v>60</v>
      </c>
      <c r="I269" s="1314">
        <v>60</v>
      </c>
      <c r="J269" s="1315" t="s">
        <v>8905</v>
      </c>
    </row>
    <row r="270" spans="2:10" ht="24.75" thickBot="1">
      <c r="B270" s="1313" t="s">
        <v>14569</v>
      </c>
      <c r="C270" s="439" t="s">
        <v>14570</v>
      </c>
      <c r="D270" s="387">
        <v>277</v>
      </c>
      <c r="E270" s="388" t="s">
        <v>9629</v>
      </c>
      <c r="F270" s="388" t="s">
        <v>14685</v>
      </c>
      <c r="G270" s="388" t="s">
        <v>14684</v>
      </c>
      <c r="H270" s="1314">
        <v>12</v>
      </c>
      <c r="I270" s="1314">
        <v>12</v>
      </c>
      <c r="J270" s="1315" t="s">
        <v>8905</v>
      </c>
    </row>
    <row r="271" spans="2:10" ht="24.75" thickBot="1">
      <c r="B271" s="1313" t="s">
        <v>14569</v>
      </c>
      <c r="C271" s="439" t="s">
        <v>14570</v>
      </c>
      <c r="D271" s="387">
        <v>237</v>
      </c>
      <c r="E271" s="388" t="s">
        <v>9629</v>
      </c>
      <c r="F271" s="388" t="s">
        <v>14685</v>
      </c>
      <c r="G271" s="388" t="s">
        <v>14684</v>
      </c>
      <c r="H271" s="1314">
        <v>36</v>
      </c>
      <c r="I271" s="1314">
        <v>36</v>
      </c>
      <c r="J271" s="1315" t="s">
        <v>8905</v>
      </c>
    </row>
    <row r="272" spans="2:10" ht="24.75" thickBot="1">
      <c r="B272" s="1313" t="s">
        <v>14569</v>
      </c>
      <c r="C272" s="439" t="s">
        <v>14570</v>
      </c>
      <c r="D272" s="387">
        <v>189</v>
      </c>
      <c r="E272" s="388" t="s">
        <v>9629</v>
      </c>
      <c r="F272" s="388" t="s">
        <v>14685</v>
      </c>
      <c r="G272" s="388" t="s">
        <v>14684</v>
      </c>
      <c r="H272" s="1314">
        <v>60</v>
      </c>
      <c r="I272" s="1314">
        <v>60</v>
      </c>
      <c r="J272" s="1315" t="s">
        <v>8905</v>
      </c>
    </row>
    <row r="273" spans="2:10" ht="14.25" thickBot="1">
      <c r="B273" s="1313" t="s">
        <v>14485</v>
      </c>
      <c r="C273" s="439" t="s">
        <v>14486</v>
      </c>
      <c r="D273" s="387">
        <v>292</v>
      </c>
      <c r="E273" s="388" t="s">
        <v>9629</v>
      </c>
      <c r="F273" s="388" t="s">
        <v>14685</v>
      </c>
      <c r="G273" s="388" t="s">
        <v>14684</v>
      </c>
      <c r="H273" s="1314">
        <v>12</v>
      </c>
      <c r="I273" s="1314">
        <v>12</v>
      </c>
      <c r="J273" s="1315" t="s">
        <v>8905</v>
      </c>
    </row>
    <row r="274" spans="2:10" ht="14.25" thickBot="1">
      <c r="B274" s="1313" t="s">
        <v>14485</v>
      </c>
      <c r="C274" s="439" t="s">
        <v>14486</v>
      </c>
      <c r="D274" s="387">
        <v>250</v>
      </c>
      <c r="E274" s="388" t="s">
        <v>9629</v>
      </c>
      <c r="F274" s="388" t="s">
        <v>14685</v>
      </c>
      <c r="G274" s="388" t="s">
        <v>14684</v>
      </c>
      <c r="H274" s="1314">
        <v>36</v>
      </c>
      <c r="I274" s="1314">
        <v>36</v>
      </c>
      <c r="J274" s="1315" t="s">
        <v>8905</v>
      </c>
    </row>
    <row r="275" spans="2:10" ht="14.25" thickBot="1">
      <c r="B275" s="1313" t="s">
        <v>14485</v>
      </c>
      <c r="C275" s="439" t="s">
        <v>14486</v>
      </c>
      <c r="D275" s="387">
        <v>200</v>
      </c>
      <c r="E275" s="388" t="s">
        <v>9629</v>
      </c>
      <c r="F275" s="388" t="s">
        <v>14685</v>
      </c>
      <c r="G275" s="388" t="s">
        <v>14684</v>
      </c>
      <c r="H275" s="1314">
        <v>60</v>
      </c>
      <c r="I275" s="1314">
        <v>60</v>
      </c>
      <c r="J275" s="1315" t="s">
        <v>8905</v>
      </c>
    </row>
    <row r="276" spans="2:10" ht="24.75" thickBot="1">
      <c r="B276" s="1313" t="s">
        <v>14567</v>
      </c>
      <c r="C276" s="439" t="s">
        <v>14568</v>
      </c>
      <c r="D276" s="387">
        <v>346</v>
      </c>
      <c r="E276" s="388" t="s">
        <v>9629</v>
      </c>
      <c r="F276" s="388" t="s">
        <v>14685</v>
      </c>
      <c r="G276" s="388" t="s">
        <v>14684</v>
      </c>
      <c r="H276" s="1314">
        <v>12</v>
      </c>
      <c r="I276" s="1314">
        <v>12</v>
      </c>
      <c r="J276" s="1315" t="s">
        <v>8905</v>
      </c>
    </row>
    <row r="277" spans="2:10" ht="24.75" thickBot="1">
      <c r="B277" s="1313" t="s">
        <v>14567</v>
      </c>
      <c r="C277" s="439" t="s">
        <v>14568</v>
      </c>
      <c r="D277" s="387">
        <v>296</v>
      </c>
      <c r="E277" s="388" t="s">
        <v>9629</v>
      </c>
      <c r="F277" s="388" t="s">
        <v>14685</v>
      </c>
      <c r="G277" s="388" t="s">
        <v>14684</v>
      </c>
      <c r="H277" s="1314">
        <v>36</v>
      </c>
      <c r="I277" s="1314">
        <v>36</v>
      </c>
      <c r="J277" s="1315" t="s">
        <v>8905</v>
      </c>
    </row>
    <row r="278" spans="2:10" ht="24.75" thickBot="1">
      <c r="B278" s="1313" t="s">
        <v>14567</v>
      </c>
      <c r="C278" s="439" t="s">
        <v>14568</v>
      </c>
      <c r="D278" s="387">
        <v>237</v>
      </c>
      <c r="E278" s="388" t="s">
        <v>9629</v>
      </c>
      <c r="F278" s="388" t="s">
        <v>14685</v>
      </c>
      <c r="G278" s="388" t="s">
        <v>14684</v>
      </c>
      <c r="H278" s="1314">
        <v>60</v>
      </c>
      <c r="I278" s="1314">
        <v>60</v>
      </c>
      <c r="J278" s="1315" t="s">
        <v>8905</v>
      </c>
    </row>
    <row r="279" spans="2:10" ht="14.25" thickBot="1">
      <c r="B279" s="1313" t="s">
        <v>14487</v>
      </c>
      <c r="C279" s="439" t="s">
        <v>14488</v>
      </c>
      <c r="D279" s="387">
        <v>365</v>
      </c>
      <c r="E279" s="388" t="s">
        <v>9629</v>
      </c>
      <c r="F279" s="388" t="s">
        <v>14685</v>
      </c>
      <c r="G279" s="388" t="s">
        <v>14684</v>
      </c>
      <c r="H279" s="1314">
        <v>12</v>
      </c>
      <c r="I279" s="1314">
        <v>12</v>
      </c>
      <c r="J279" s="1315" t="s">
        <v>8905</v>
      </c>
    </row>
    <row r="280" spans="2:10" ht="14.25" thickBot="1">
      <c r="B280" s="1313" t="s">
        <v>14487</v>
      </c>
      <c r="C280" s="439" t="s">
        <v>14488</v>
      </c>
      <c r="D280" s="387">
        <v>312</v>
      </c>
      <c r="E280" s="388" t="s">
        <v>9629</v>
      </c>
      <c r="F280" s="388" t="s">
        <v>14685</v>
      </c>
      <c r="G280" s="388" t="s">
        <v>14684</v>
      </c>
      <c r="H280" s="1314">
        <v>36</v>
      </c>
      <c r="I280" s="1314">
        <v>36</v>
      </c>
      <c r="J280" s="1315" t="s">
        <v>8905</v>
      </c>
    </row>
    <row r="281" spans="2:10" ht="14.25" thickBot="1">
      <c r="B281" s="1313" t="s">
        <v>14487</v>
      </c>
      <c r="C281" s="439" t="s">
        <v>14488</v>
      </c>
      <c r="D281" s="387">
        <v>250</v>
      </c>
      <c r="E281" s="388" t="s">
        <v>9629</v>
      </c>
      <c r="F281" s="388" t="s">
        <v>14685</v>
      </c>
      <c r="G281" s="388" t="s">
        <v>14684</v>
      </c>
      <c r="H281" s="1314">
        <v>60</v>
      </c>
      <c r="I281" s="1314">
        <v>60</v>
      </c>
      <c r="J281" s="1315" t="s">
        <v>8905</v>
      </c>
    </row>
    <row r="282" spans="2:10" ht="24.75" thickBot="1">
      <c r="B282" s="1313" t="s">
        <v>14565</v>
      </c>
      <c r="C282" s="439" t="s">
        <v>14566</v>
      </c>
      <c r="D282" s="387">
        <v>623</v>
      </c>
      <c r="E282" s="388" t="s">
        <v>9629</v>
      </c>
      <c r="F282" s="388" t="s">
        <v>14685</v>
      </c>
      <c r="G282" s="388" t="s">
        <v>14684</v>
      </c>
      <c r="H282" s="1314">
        <v>12</v>
      </c>
      <c r="I282" s="1314">
        <v>12</v>
      </c>
      <c r="J282" s="1315" t="s">
        <v>8905</v>
      </c>
    </row>
    <row r="283" spans="2:10" ht="24.75" thickBot="1">
      <c r="B283" s="1313" t="s">
        <v>14565</v>
      </c>
      <c r="C283" s="439" t="s">
        <v>14566</v>
      </c>
      <c r="D283" s="387">
        <v>532</v>
      </c>
      <c r="E283" s="388" t="s">
        <v>9629</v>
      </c>
      <c r="F283" s="388" t="s">
        <v>14685</v>
      </c>
      <c r="G283" s="388" t="s">
        <v>14684</v>
      </c>
      <c r="H283" s="1314">
        <v>36</v>
      </c>
      <c r="I283" s="1314">
        <v>36</v>
      </c>
      <c r="J283" s="1315" t="s">
        <v>8905</v>
      </c>
    </row>
    <row r="284" spans="2:10" ht="24.75" thickBot="1">
      <c r="B284" s="1313" t="s">
        <v>14565</v>
      </c>
      <c r="C284" s="439" t="s">
        <v>14566</v>
      </c>
      <c r="D284" s="387">
        <v>426</v>
      </c>
      <c r="E284" s="388" t="s">
        <v>9629</v>
      </c>
      <c r="F284" s="388" t="s">
        <v>14685</v>
      </c>
      <c r="G284" s="388" t="s">
        <v>14684</v>
      </c>
      <c r="H284" s="1314">
        <v>60</v>
      </c>
      <c r="I284" s="1314">
        <v>60</v>
      </c>
      <c r="J284" s="1315" t="s">
        <v>8905</v>
      </c>
    </row>
    <row r="285" spans="2:10" ht="14.25" thickBot="1">
      <c r="B285" s="1313" t="s">
        <v>14489</v>
      </c>
      <c r="C285" s="439" t="s">
        <v>14490</v>
      </c>
      <c r="D285" s="387">
        <v>657</v>
      </c>
      <c r="E285" s="388" t="s">
        <v>9629</v>
      </c>
      <c r="F285" s="388" t="s">
        <v>14685</v>
      </c>
      <c r="G285" s="388" t="s">
        <v>14684</v>
      </c>
      <c r="H285" s="1314">
        <v>12</v>
      </c>
      <c r="I285" s="1314">
        <v>12</v>
      </c>
      <c r="J285" s="1315" t="s">
        <v>8905</v>
      </c>
    </row>
    <row r="286" spans="2:10" ht="14.25" thickBot="1">
      <c r="B286" s="1313" t="s">
        <v>14489</v>
      </c>
      <c r="C286" s="439" t="s">
        <v>14490</v>
      </c>
      <c r="D286" s="387">
        <v>562</v>
      </c>
      <c r="E286" s="388" t="s">
        <v>9629</v>
      </c>
      <c r="F286" s="388" t="s">
        <v>14685</v>
      </c>
      <c r="G286" s="388" t="s">
        <v>14684</v>
      </c>
      <c r="H286" s="1314">
        <v>36</v>
      </c>
      <c r="I286" s="1314">
        <v>36</v>
      </c>
      <c r="J286" s="1315" t="s">
        <v>8905</v>
      </c>
    </row>
    <row r="287" spans="2:10" ht="14.25" thickBot="1">
      <c r="B287" s="1313" t="s">
        <v>14489</v>
      </c>
      <c r="C287" s="439" t="s">
        <v>14490</v>
      </c>
      <c r="D287" s="387">
        <v>449</v>
      </c>
      <c r="E287" s="388" t="s">
        <v>9629</v>
      </c>
      <c r="F287" s="388" t="s">
        <v>14685</v>
      </c>
      <c r="G287" s="388" t="s">
        <v>14684</v>
      </c>
      <c r="H287" s="1314">
        <v>60</v>
      </c>
      <c r="I287" s="1314">
        <v>60</v>
      </c>
      <c r="J287" s="1315" t="s">
        <v>8905</v>
      </c>
    </row>
    <row r="288" spans="2:10" ht="14.25" thickBot="1">
      <c r="B288" s="1313" t="s">
        <v>14563</v>
      </c>
      <c r="C288" s="439" t="s">
        <v>14564</v>
      </c>
      <c r="D288" s="387">
        <v>969</v>
      </c>
      <c r="E288" s="388" t="s">
        <v>9629</v>
      </c>
      <c r="F288" s="388" t="s">
        <v>14685</v>
      </c>
      <c r="G288" s="388" t="s">
        <v>14684</v>
      </c>
      <c r="H288" s="1314">
        <v>12</v>
      </c>
      <c r="I288" s="1314">
        <v>12</v>
      </c>
      <c r="J288" s="1315" t="s">
        <v>8905</v>
      </c>
    </row>
    <row r="289" spans="2:10" ht="14.25" thickBot="1">
      <c r="B289" s="1313" t="s">
        <v>14563</v>
      </c>
      <c r="C289" s="439" t="s">
        <v>14564</v>
      </c>
      <c r="D289" s="387">
        <v>828</v>
      </c>
      <c r="E289" s="388" t="s">
        <v>9629</v>
      </c>
      <c r="F289" s="388" t="s">
        <v>14685</v>
      </c>
      <c r="G289" s="388" t="s">
        <v>14684</v>
      </c>
      <c r="H289" s="1314">
        <v>36</v>
      </c>
      <c r="I289" s="1314">
        <v>36</v>
      </c>
      <c r="J289" s="1315" t="s">
        <v>8905</v>
      </c>
    </row>
    <row r="290" spans="2:10" ht="14.25" thickBot="1">
      <c r="B290" s="1313" t="s">
        <v>14563</v>
      </c>
      <c r="C290" s="439" t="s">
        <v>14564</v>
      </c>
      <c r="D290" s="387">
        <v>663</v>
      </c>
      <c r="E290" s="388" t="s">
        <v>9629</v>
      </c>
      <c r="F290" s="388" t="s">
        <v>14685</v>
      </c>
      <c r="G290" s="388" t="s">
        <v>14684</v>
      </c>
      <c r="H290" s="1314">
        <v>60</v>
      </c>
      <c r="I290" s="1314">
        <v>60</v>
      </c>
      <c r="J290" s="1315" t="s">
        <v>8905</v>
      </c>
    </row>
    <row r="291" spans="2:10" ht="14.25" thickBot="1">
      <c r="B291" s="1313" t="s">
        <v>14491</v>
      </c>
      <c r="C291" s="439" t="s">
        <v>14492</v>
      </c>
      <c r="D291" s="387">
        <v>1022</v>
      </c>
      <c r="E291" s="388" t="s">
        <v>9629</v>
      </c>
      <c r="F291" s="388" t="s">
        <v>14685</v>
      </c>
      <c r="G291" s="388" t="s">
        <v>14684</v>
      </c>
      <c r="H291" s="1314">
        <v>12</v>
      </c>
      <c r="I291" s="1314">
        <v>12</v>
      </c>
      <c r="J291" s="1315" t="s">
        <v>8905</v>
      </c>
    </row>
    <row r="292" spans="2:10" ht="14.25" thickBot="1">
      <c r="B292" s="1313" t="s">
        <v>14491</v>
      </c>
      <c r="C292" s="439" t="s">
        <v>14492</v>
      </c>
      <c r="D292" s="387">
        <v>874</v>
      </c>
      <c r="E292" s="388" t="s">
        <v>9629</v>
      </c>
      <c r="F292" s="388" t="s">
        <v>14685</v>
      </c>
      <c r="G292" s="388" t="s">
        <v>14684</v>
      </c>
      <c r="H292" s="1314">
        <v>36</v>
      </c>
      <c r="I292" s="1314">
        <v>36</v>
      </c>
      <c r="J292" s="1315" t="s">
        <v>8905</v>
      </c>
    </row>
    <row r="293" spans="2:10" ht="14.25" thickBot="1">
      <c r="B293" s="1313" t="s">
        <v>14491</v>
      </c>
      <c r="C293" s="439" t="s">
        <v>14492</v>
      </c>
      <c r="D293" s="387">
        <v>699</v>
      </c>
      <c r="E293" s="388" t="s">
        <v>9629</v>
      </c>
      <c r="F293" s="388" t="s">
        <v>14685</v>
      </c>
      <c r="G293" s="388" t="s">
        <v>14684</v>
      </c>
      <c r="H293" s="1314">
        <v>60</v>
      </c>
      <c r="I293" s="1314">
        <v>60</v>
      </c>
      <c r="J293" s="1315" t="s">
        <v>8905</v>
      </c>
    </row>
    <row r="294" spans="2:10" ht="14.25" thickBot="1">
      <c r="B294" s="1313" t="s">
        <v>14561</v>
      </c>
      <c r="C294" s="439" t="s">
        <v>14562</v>
      </c>
      <c r="D294" s="387">
        <v>1177</v>
      </c>
      <c r="E294" s="388" t="s">
        <v>9629</v>
      </c>
      <c r="F294" s="388" t="s">
        <v>14685</v>
      </c>
      <c r="G294" s="388" t="s">
        <v>14684</v>
      </c>
      <c r="H294" s="1314">
        <v>12</v>
      </c>
      <c r="I294" s="1314">
        <v>12</v>
      </c>
      <c r="J294" s="1315" t="s">
        <v>8905</v>
      </c>
    </row>
    <row r="295" spans="2:10" ht="14.25" thickBot="1">
      <c r="B295" s="1313" t="s">
        <v>14561</v>
      </c>
      <c r="C295" s="439" t="s">
        <v>14562</v>
      </c>
      <c r="D295" s="387">
        <v>1006</v>
      </c>
      <c r="E295" s="388" t="s">
        <v>9629</v>
      </c>
      <c r="F295" s="388" t="s">
        <v>14685</v>
      </c>
      <c r="G295" s="388" t="s">
        <v>14684</v>
      </c>
      <c r="H295" s="1314">
        <v>36</v>
      </c>
      <c r="I295" s="1314">
        <v>36</v>
      </c>
      <c r="J295" s="1315" t="s">
        <v>8905</v>
      </c>
    </row>
    <row r="296" spans="2:10" ht="14.25" thickBot="1">
      <c r="B296" s="1313" t="s">
        <v>14561</v>
      </c>
      <c r="C296" s="439" t="s">
        <v>14562</v>
      </c>
      <c r="D296" s="387">
        <v>805</v>
      </c>
      <c r="E296" s="388" t="s">
        <v>9629</v>
      </c>
      <c r="F296" s="388" t="s">
        <v>14685</v>
      </c>
      <c r="G296" s="388" t="s">
        <v>14684</v>
      </c>
      <c r="H296" s="1314">
        <v>60</v>
      </c>
      <c r="I296" s="1314">
        <v>60</v>
      </c>
      <c r="J296" s="1315" t="s">
        <v>8905</v>
      </c>
    </row>
    <row r="297" spans="2:10" ht="14.25" thickBot="1">
      <c r="B297" s="1313" t="s">
        <v>14493</v>
      </c>
      <c r="C297" s="439" t="s">
        <v>14494</v>
      </c>
      <c r="D297" s="387">
        <v>1241</v>
      </c>
      <c r="E297" s="388" t="s">
        <v>9629</v>
      </c>
      <c r="F297" s="388" t="s">
        <v>14685</v>
      </c>
      <c r="G297" s="388" t="s">
        <v>14684</v>
      </c>
      <c r="H297" s="1314">
        <v>12</v>
      </c>
      <c r="I297" s="1314">
        <v>12</v>
      </c>
      <c r="J297" s="1315" t="s">
        <v>8905</v>
      </c>
    </row>
    <row r="298" spans="2:10" ht="14.25" thickBot="1">
      <c r="B298" s="1313" t="s">
        <v>14493</v>
      </c>
      <c r="C298" s="439" t="s">
        <v>14494</v>
      </c>
      <c r="D298" s="387">
        <v>1061</v>
      </c>
      <c r="E298" s="388" t="s">
        <v>9629</v>
      </c>
      <c r="F298" s="388" t="s">
        <v>14685</v>
      </c>
      <c r="G298" s="388" t="s">
        <v>14684</v>
      </c>
      <c r="H298" s="1314">
        <v>36</v>
      </c>
      <c r="I298" s="1314">
        <v>36</v>
      </c>
      <c r="J298" s="1315" t="s">
        <v>8905</v>
      </c>
    </row>
    <row r="299" spans="2:10" ht="14.25" thickBot="1">
      <c r="B299" s="1313" t="s">
        <v>14493</v>
      </c>
      <c r="C299" s="439" t="s">
        <v>14494</v>
      </c>
      <c r="D299" s="387">
        <v>849</v>
      </c>
      <c r="E299" s="388" t="s">
        <v>9629</v>
      </c>
      <c r="F299" s="388" t="s">
        <v>14685</v>
      </c>
      <c r="G299" s="388" t="s">
        <v>14684</v>
      </c>
      <c r="H299" s="1314">
        <v>60</v>
      </c>
      <c r="I299" s="1314">
        <v>60</v>
      </c>
      <c r="J299" s="1315" t="s">
        <v>8905</v>
      </c>
    </row>
    <row r="300" spans="2:10" ht="15.75" thickBot="1">
      <c r="B300" s="1304"/>
    </row>
    <row r="301" spans="2:10" ht="24.75" thickBot="1">
      <c r="B301" s="1375" t="s">
        <v>0</v>
      </c>
      <c r="C301" s="1376" t="s">
        <v>1</v>
      </c>
      <c r="D301" s="1370" t="s">
        <v>9544</v>
      </c>
      <c r="E301" s="1370" t="s">
        <v>14681</v>
      </c>
      <c r="F301" s="1370" t="s">
        <v>13031</v>
      </c>
      <c r="G301" s="1370" t="s">
        <v>13946</v>
      </c>
      <c r="H301" s="1370" t="s">
        <v>418</v>
      </c>
      <c r="I301" s="1370" t="s">
        <v>419</v>
      </c>
      <c r="J301" s="1371" t="s">
        <v>14682</v>
      </c>
    </row>
    <row r="302" spans="2:10" ht="14.25" thickBot="1">
      <c r="B302" s="1427" t="s">
        <v>9780</v>
      </c>
      <c r="C302" s="1428"/>
      <c r="D302" s="1428"/>
      <c r="E302" s="1428"/>
      <c r="F302" s="1428"/>
      <c r="G302" s="1428"/>
      <c r="H302" s="1428"/>
      <c r="I302" s="1428"/>
      <c r="J302" s="1429"/>
    </row>
    <row r="303" spans="2:10" ht="14.25" thickBot="1">
      <c r="B303" s="1374" t="s">
        <v>14523</v>
      </c>
      <c r="C303" s="439" t="s">
        <v>14524</v>
      </c>
      <c r="D303" s="387">
        <v>220</v>
      </c>
      <c r="E303" s="388" t="s">
        <v>14686</v>
      </c>
      <c r="F303" s="388" t="s">
        <v>14683</v>
      </c>
      <c r="G303" s="388" t="s">
        <v>14687</v>
      </c>
      <c r="H303" s="1314">
        <v>12</v>
      </c>
      <c r="I303" s="1314">
        <v>12</v>
      </c>
      <c r="J303" s="1315" t="s">
        <v>8905</v>
      </c>
    </row>
    <row r="304" spans="2:10" ht="14.25" thickBot="1">
      <c r="B304" s="1374" t="s">
        <v>14523</v>
      </c>
      <c r="C304" s="439" t="s">
        <v>14524</v>
      </c>
      <c r="D304" s="387">
        <v>192</v>
      </c>
      <c r="E304" s="388" t="s">
        <v>14686</v>
      </c>
      <c r="F304" s="388" t="s">
        <v>14683</v>
      </c>
      <c r="G304" s="388" t="s">
        <v>14687</v>
      </c>
      <c r="H304" s="1314">
        <v>36</v>
      </c>
      <c r="I304" s="1314">
        <v>36</v>
      </c>
      <c r="J304" s="1315" t="s">
        <v>8905</v>
      </c>
    </row>
    <row r="305" spans="2:10" ht="14.25" thickBot="1">
      <c r="B305" s="1374" t="s">
        <v>14523</v>
      </c>
      <c r="C305" s="439" t="s">
        <v>14524</v>
      </c>
      <c r="D305" s="387">
        <v>173</v>
      </c>
      <c r="E305" s="388" t="s">
        <v>14686</v>
      </c>
      <c r="F305" s="388" t="s">
        <v>14683</v>
      </c>
      <c r="G305" s="388" t="s">
        <v>14687</v>
      </c>
      <c r="H305" s="1314">
        <v>60</v>
      </c>
      <c r="I305" s="1314">
        <v>60</v>
      </c>
      <c r="J305" s="1315" t="s">
        <v>8905</v>
      </c>
    </row>
    <row r="306" spans="2:10" ht="14.25" thickBot="1">
      <c r="B306" s="1374" t="s">
        <v>14435</v>
      </c>
      <c r="C306" s="439" t="s">
        <v>14436</v>
      </c>
      <c r="D306" s="387">
        <v>233</v>
      </c>
      <c r="E306" s="388" t="s">
        <v>14686</v>
      </c>
      <c r="F306" s="388" t="s">
        <v>14683</v>
      </c>
      <c r="G306" s="388" t="s">
        <v>14687</v>
      </c>
      <c r="H306" s="1314">
        <v>12</v>
      </c>
      <c r="I306" s="1314">
        <v>12</v>
      </c>
      <c r="J306" s="1315" t="s">
        <v>8905</v>
      </c>
    </row>
    <row r="307" spans="2:10" ht="14.25" thickBot="1">
      <c r="B307" s="1374" t="s">
        <v>14435</v>
      </c>
      <c r="C307" s="439" t="s">
        <v>14436</v>
      </c>
      <c r="D307" s="387">
        <v>202</v>
      </c>
      <c r="E307" s="388" t="s">
        <v>14686</v>
      </c>
      <c r="F307" s="388" t="s">
        <v>14683</v>
      </c>
      <c r="G307" s="388" t="s">
        <v>14687</v>
      </c>
      <c r="H307" s="1314">
        <v>36</v>
      </c>
      <c r="I307" s="1314">
        <v>36</v>
      </c>
      <c r="J307" s="1315" t="s">
        <v>8905</v>
      </c>
    </row>
    <row r="308" spans="2:10" ht="14.25" thickBot="1">
      <c r="B308" s="1374" t="s">
        <v>14435</v>
      </c>
      <c r="C308" s="439" t="s">
        <v>14436</v>
      </c>
      <c r="D308" s="387">
        <v>182</v>
      </c>
      <c r="E308" s="388" t="s">
        <v>14686</v>
      </c>
      <c r="F308" s="388" t="s">
        <v>14683</v>
      </c>
      <c r="G308" s="388" t="s">
        <v>14687</v>
      </c>
      <c r="H308" s="1314">
        <v>60</v>
      </c>
      <c r="I308" s="1314">
        <v>60</v>
      </c>
      <c r="J308" s="1315" t="s">
        <v>8905</v>
      </c>
    </row>
    <row r="309" spans="2:10" ht="14.25" thickBot="1">
      <c r="B309" s="1374" t="s">
        <v>14528</v>
      </c>
      <c r="C309" s="439" t="s">
        <v>14529</v>
      </c>
      <c r="D309" s="387">
        <v>299</v>
      </c>
      <c r="E309" s="388" t="s">
        <v>14686</v>
      </c>
      <c r="F309" s="388" t="s">
        <v>14683</v>
      </c>
      <c r="G309" s="388" t="s">
        <v>14687</v>
      </c>
      <c r="H309" s="1314">
        <v>12</v>
      </c>
      <c r="I309" s="1314">
        <v>12</v>
      </c>
      <c r="J309" s="1315" t="s">
        <v>8905</v>
      </c>
    </row>
    <row r="310" spans="2:10" ht="14.25" thickBot="1">
      <c r="B310" s="1374" t="s">
        <v>14528</v>
      </c>
      <c r="C310" s="439" t="s">
        <v>14529</v>
      </c>
      <c r="D310" s="387">
        <v>262</v>
      </c>
      <c r="E310" s="388" t="s">
        <v>14686</v>
      </c>
      <c r="F310" s="388" t="s">
        <v>14683</v>
      </c>
      <c r="G310" s="388" t="s">
        <v>14687</v>
      </c>
      <c r="H310" s="1314">
        <v>36</v>
      </c>
      <c r="I310" s="1314">
        <v>36</v>
      </c>
      <c r="J310" s="1315" t="s">
        <v>8905</v>
      </c>
    </row>
    <row r="311" spans="2:10" ht="14.25" thickBot="1">
      <c r="B311" s="1374" t="s">
        <v>14528</v>
      </c>
      <c r="C311" s="439" t="s">
        <v>14529</v>
      </c>
      <c r="D311" s="387">
        <v>236</v>
      </c>
      <c r="E311" s="388" t="s">
        <v>14686</v>
      </c>
      <c r="F311" s="388" t="s">
        <v>14683</v>
      </c>
      <c r="G311" s="388" t="s">
        <v>14687</v>
      </c>
      <c r="H311" s="1314">
        <v>60</v>
      </c>
      <c r="I311" s="1314">
        <v>60</v>
      </c>
      <c r="J311" s="1315" t="s">
        <v>8905</v>
      </c>
    </row>
    <row r="312" spans="2:10" ht="14.25" thickBot="1">
      <c r="B312" s="1374" t="s">
        <v>14440</v>
      </c>
      <c r="C312" s="439" t="s">
        <v>14441</v>
      </c>
      <c r="D312" s="387">
        <v>316</v>
      </c>
      <c r="E312" s="388" t="s">
        <v>14686</v>
      </c>
      <c r="F312" s="388" t="s">
        <v>14683</v>
      </c>
      <c r="G312" s="388" t="s">
        <v>14687</v>
      </c>
      <c r="H312" s="1314">
        <v>12</v>
      </c>
      <c r="I312" s="1314">
        <v>12</v>
      </c>
      <c r="J312" s="1315" t="s">
        <v>8905</v>
      </c>
    </row>
    <row r="313" spans="2:10" ht="14.25" thickBot="1">
      <c r="B313" s="1374" t="s">
        <v>14440</v>
      </c>
      <c r="C313" s="439" t="s">
        <v>14441</v>
      </c>
      <c r="D313" s="387">
        <v>276</v>
      </c>
      <c r="E313" s="388" t="s">
        <v>14686</v>
      </c>
      <c r="F313" s="388" t="s">
        <v>14683</v>
      </c>
      <c r="G313" s="388" t="s">
        <v>14687</v>
      </c>
      <c r="H313" s="1314">
        <v>36</v>
      </c>
      <c r="I313" s="1314">
        <v>36</v>
      </c>
      <c r="J313" s="1315" t="s">
        <v>8905</v>
      </c>
    </row>
    <row r="314" spans="2:10" ht="14.25" thickBot="1">
      <c r="B314" s="1374" t="s">
        <v>14440</v>
      </c>
      <c r="C314" s="439" t="s">
        <v>14441</v>
      </c>
      <c r="D314" s="387">
        <v>249</v>
      </c>
      <c r="E314" s="388" t="s">
        <v>14686</v>
      </c>
      <c r="F314" s="388" t="s">
        <v>14683</v>
      </c>
      <c r="G314" s="388" t="s">
        <v>14687</v>
      </c>
      <c r="H314" s="1314">
        <v>60</v>
      </c>
      <c r="I314" s="1314">
        <v>60</v>
      </c>
      <c r="J314" s="1315" t="s">
        <v>8905</v>
      </c>
    </row>
    <row r="315" spans="2:10" ht="14.25" thickBot="1">
      <c r="B315" s="1374" t="s">
        <v>14533</v>
      </c>
      <c r="C315" s="439" t="s">
        <v>14534</v>
      </c>
      <c r="D315" s="387">
        <v>511</v>
      </c>
      <c r="E315" s="388" t="s">
        <v>14686</v>
      </c>
      <c r="F315" s="388" t="s">
        <v>14683</v>
      </c>
      <c r="G315" s="388" t="s">
        <v>14687</v>
      </c>
      <c r="H315" s="1314">
        <v>12</v>
      </c>
      <c r="I315" s="1314">
        <v>12</v>
      </c>
      <c r="J315" s="1315" t="s">
        <v>8905</v>
      </c>
    </row>
    <row r="316" spans="2:10" ht="14.25" thickBot="1">
      <c r="B316" s="1374" t="s">
        <v>14533</v>
      </c>
      <c r="C316" s="439" t="s">
        <v>14534</v>
      </c>
      <c r="D316" s="387">
        <v>455</v>
      </c>
      <c r="E316" s="388" t="s">
        <v>14686</v>
      </c>
      <c r="F316" s="388" t="s">
        <v>14683</v>
      </c>
      <c r="G316" s="388" t="s">
        <v>14687</v>
      </c>
      <c r="H316" s="1314">
        <v>36</v>
      </c>
      <c r="I316" s="1314">
        <v>36</v>
      </c>
      <c r="J316" s="1315" t="s">
        <v>8905</v>
      </c>
    </row>
    <row r="317" spans="2:10" ht="14.25" thickBot="1">
      <c r="B317" s="1374" t="s">
        <v>14533</v>
      </c>
      <c r="C317" s="439" t="s">
        <v>14534</v>
      </c>
      <c r="D317" s="387">
        <v>416</v>
      </c>
      <c r="E317" s="388" t="s">
        <v>14686</v>
      </c>
      <c r="F317" s="388" t="s">
        <v>14683</v>
      </c>
      <c r="G317" s="388" t="s">
        <v>14687</v>
      </c>
      <c r="H317" s="1314">
        <v>60</v>
      </c>
      <c r="I317" s="1314">
        <v>60</v>
      </c>
      <c r="J317" s="1315" t="s">
        <v>8905</v>
      </c>
    </row>
    <row r="318" spans="2:10" ht="14.25" thickBot="1">
      <c r="B318" s="1374" t="s">
        <v>14445</v>
      </c>
      <c r="C318" s="439" t="s">
        <v>14446</v>
      </c>
      <c r="D318" s="387">
        <v>576</v>
      </c>
      <c r="E318" s="388" t="s">
        <v>14686</v>
      </c>
      <c r="F318" s="388" t="s">
        <v>14683</v>
      </c>
      <c r="G318" s="388" t="s">
        <v>14687</v>
      </c>
      <c r="H318" s="1314">
        <v>12</v>
      </c>
      <c r="I318" s="1314">
        <v>12</v>
      </c>
      <c r="J318" s="1315" t="s">
        <v>8905</v>
      </c>
    </row>
    <row r="319" spans="2:10" ht="14.25" thickBot="1">
      <c r="B319" s="1374" t="s">
        <v>14445</v>
      </c>
      <c r="C319" s="439" t="s">
        <v>14446</v>
      </c>
      <c r="D319" s="387">
        <v>512</v>
      </c>
      <c r="E319" s="388" t="s">
        <v>14686</v>
      </c>
      <c r="F319" s="388" t="s">
        <v>14683</v>
      </c>
      <c r="G319" s="388" t="s">
        <v>14687</v>
      </c>
      <c r="H319" s="1314">
        <v>36</v>
      </c>
      <c r="I319" s="1314">
        <v>36</v>
      </c>
      <c r="J319" s="1315" t="s">
        <v>8905</v>
      </c>
    </row>
    <row r="320" spans="2:10" ht="14.25" thickBot="1">
      <c r="B320" s="1374" t="s">
        <v>14445</v>
      </c>
      <c r="C320" s="439" t="s">
        <v>14446</v>
      </c>
      <c r="D320" s="387">
        <v>469</v>
      </c>
      <c r="E320" s="388" t="s">
        <v>14686</v>
      </c>
      <c r="F320" s="388" t="s">
        <v>14683</v>
      </c>
      <c r="G320" s="388" t="s">
        <v>14687</v>
      </c>
      <c r="H320" s="1314">
        <v>60</v>
      </c>
      <c r="I320" s="1314">
        <v>60</v>
      </c>
      <c r="J320" s="1315" t="s">
        <v>8905</v>
      </c>
    </row>
    <row r="321" spans="2:10" ht="14.25" thickBot="1">
      <c r="B321" s="1374" t="s">
        <v>14538</v>
      </c>
      <c r="C321" s="439" t="s">
        <v>14524</v>
      </c>
      <c r="D321" s="387">
        <v>220</v>
      </c>
      <c r="E321" s="388" t="s">
        <v>14686</v>
      </c>
      <c r="F321" s="388" t="s">
        <v>14685</v>
      </c>
      <c r="G321" s="388" t="s">
        <v>14687</v>
      </c>
      <c r="H321" s="1314">
        <v>12</v>
      </c>
      <c r="I321" s="1314">
        <v>12</v>
      </c>
      <c r="J321" s="1315" t="s">
        <v>8905</v>
      </c>
    </row>
    <row r="322" spans="2:10" ht="14.25" thickBot="1">
      <c r="B322" s="1374" t="s">
        <v>14538</v>
      </c>
      <c r="C322" s="439" t="s">
        <v>14524</v>
      </c>
      <c r="D322" s="387">
        <v>192</v>
      </c>
      <c r="E322" s="388" t="s">
        <v>14686</v>
      </c>
      <c r="F322" s="388" t="s">
        <v>14685</v>
      </c>
      <c r="G322" s="388" t="s">
        <v>14687</v>
      </c>
      <c r="H322" s="1314">
        <v>36</v>
      </c>
      <c r="I322" s="1314">
        <v>36</v>
      </c>
      <c r="J322" s="1315" t="s">
        <v>8905</v>
      </c>
    </row>
    <row r="323" spans="2:10" ht="14.25" thickBot="1">
      <c r="B323" s="1374" t="s">
        <v>14538</v>
      </c>
      <c r="C323" s="439" t="s">
        <v>14524</v>
      </c>
      <c r="D323" s="387">
        <v>173</v>
      </c>
      <c r="E323" s="388" t="s">
        <v>14686</v>
      </c>
      <c r="F323" s="388" t="s">
        <v>14685</v>
      </c>
      <c r="G323" s="388" t="s">
        <v>14687</v>
      </c>
      <c r="H323" s="1314">
        <v>60</v>
      </c>
      <c r="I323" s="1314">
        <v>60</v>
      </c>
      <c r="J323" s="1315" t="s">
        <v>8905</v>
      </c>
    </row>
    <row r="324" spans="2:10" ht="14.25" thickBot="1">
      <c r="B324" s="1374" t="s">
        <v>14450</v>
      </c>
      <c r="C324" s="439" t="s">
        <v>14436</v>
      </c>
      <c r="D324" s="387">
        <v>233</v>
      </c>
      <c r="E324" s="388" t="s">
        <v>14686</v>
      </c>
      <c r="F324" s="388" t="s">
        <v>14685</v>
      </c>
      <c r="G324" s="388" t="s">
        <v>14687</v>
      </c>
      <c r="H324" s="1314">
        <v>12</v>
      </c>
      <c r="I324" s="1314">
        <v>12</v>
      </c>
      <c r="J324" s="1315" t="s">
        <v>8905</v>
      </c>
    </row>
    <row r="325" spans="2:10" ht="14.25" thickBot="1">
      <c r="B325" s="1374" t="s">
        <v>14450</v>
      </c>
      <c r="C325" s="439" t="s">
        <v>14436</v>
      </c>
      <c r="D325" s="387">
        <v>202</v>
      </c>
      <c r="E325" s="388" t="s">
        <v>14686</v>
      </c>
      <c r="F325" s="388" t="s">
        <v>14685</v>
      </c>
      <c r="G325" s="388" t="s">
        <v>14687</v>
      </c>
      <c r="H325" s="1314">
        <v>36</v>
      </c>
      <c r="I325" s="1314">
        <v>36</v>
      </c>
      <c r="J325" s="1315" t="s">
        <v>8905</v>
      </c>
    </row>
    <row r="326" spans="2:10" ht="14.25" thickBot="1">
      <c r="B326" s="1374" t="s">
        <v>14450</v>
      </c>
      <c r="C326" s="439" t="s">
        <v>14436</v>
      </c>
      <c r="D326" s="387">
        <v>182</v>
      </c>
      <c r="E326" s="388" t="s">
        <v>14686</v>
      </c>
      <c r="F326" s="388" t="s">
        <v>14685</v>
      </c>
      <c r="G326" s="388" t="s">
        <v>14687</v>
      </c>
      <c r="H326" s="1314">
        <v>60</v>
      </c>
      <c r="I326" s="1314">
        <v>60</v>
      </c>
      <c r="J326" s="1315" t="s">
        <v>8905</v>
      </c>
    </row>
    <row r="327" spans="2:10" ht="14.25" thickBot="1">
      <c r="B327" s="1374" t="s">
        <v>14539</v>
      </c>
      <c r="C327" s="439" t="s">
        <v>14529</v>
      </c>
      <c r="D327" s="387">
        <v>299</v>
      </c>
      <c r="E327" s="388" t="s">
        <v>14686</v>
      </c>
      <c r="F327" s="388" t="s">
        <v>14685</v>
      </c>
      <c r="G327" s="388" t="s">
        <v>14687</v>
      </c>
      <c r="H327" s="1314">
        <v>12</v>
      </c>
      <c r="I327" s="1314">
        <v>12</v>
      </c>
      <c r="J327" s="1315" t="s">
        <v>8905</v>
      </c>
    </row>
    <row r="328" spans="2:10" ht="14.25" thickBot="1">
      <c r="B328" s="1374" t="s">
        <v>14539</v>
      </c>
      <c r="C328" s="439" t="s">
        <v>14529</v>
      </c>
      <c r="D328" s="387">
        <v>262</v>
      </c>
      <c r="E328" s="388" t="s">
        <v>14686</v>
      </c>
      <c r="F328" s="388" t="s">
        <v>14685</v>
      </c>
      <c r="G328" s="388" t="s">
        <v>14687</v>
      </c>
      <c r="H328" s="1314">
        <v>36</v>
      </c>
      <c r="I328" s="1314">
        <v>36</v>
      </c>
      <c r="J328" s="1315" t="s">
        <v>8905</v>
      </c>
    </row>
    <row r="329" spans="2:10" ht="14.25" thickBot="1">
      <c r="B329" s="1374" t="s">
        <v>14539</v>
      </c>
      <c r="C329" s="439" t="s">
        <v>14529</v>
      </c>
      <c r="D329" s="387">
        <v>236</v>
      </c>
      <c r="E329" s="388" t="s">
        <v>14686</v>
      </c>
      <c r="F329" s="388" t="s">
        <v>14685</v>
      </c>
      <c r="G329" s="388" t="s">
        <v>14687</v>
      </c>
      <c r="H329" s="1314">
        <v>60</v>
      </c>
      <c r="I329" s="1314">
        <v>60</v>
      </c>
      <c r="J329" s="1315" t="s">
        <v>8905</v>
      </c>
    </row>
    <row r="330" spans="2:10" ht="14.25" thickBot="1">
      <c r="B330" s="1374" t="s">
        <v>14451</v>
      </c>
      <c r="C330" s="439" t="s">
        <v>14441</v>
      </c>
      <c r="D330" s="387">
        <v>316</v>
      </c>
      <c r="E330" s="388" t="s">
        <v>14686</v>
      </c>
      <c r="F330" s="388" t="s">
        <v>14685</v>
      </c>
      <c r="G330" s="388" t="s">
        <v>14687</v>
      </c>
      <c r="H330" s="1314">
        <v>12</v>
      </c>
      <c r="I330" s="1314">
        <v>12</v>
      </c>
      <c r="J330" s="1315" t="s">
        <v>8905</v>
      </c>
    </row>
    <row r="331" spans="2:10" ht="14.25" thickBot="1">
      <c r="B331" s="1374" t="s">
        <v>14451</v>
      </c>
      <c r="C331" s="439" t="s">
        <v>14441</v>
      </c>
      <c r="D331" s="387">
        <v>276</v>
      </c>
      <c r="E331" s="388" t="s">
        <v>14686</v>
      </c>
      <c r="F331" s="388" t="s">
        <v>14685</v>
      </c>
      <c r="G331" s="388" t="s">
        <v>14687</v>
      </c>
      <c r="H331" s="1314">
        <v>36</v>
      </c>
      <c r="I331" s="1314">
        <v>36</v>
      </c>
      <c r="J331" s="1315" t="s">
        <v>8905</v>
      </c>
    </row>
    <row r="332" spans="2:10" ht="14.25" thickBot="1">
      <c r="B332" s="1374" t="s">
        <v>14451</v>
      </c>
      <c r="C332" s="439" t="s">
        <v>14441</v>
      </c>
      <c r="D332" s="387">
        <v>249</v>
      </c>
      <c r="E332" s="388" t="s">
        <v>14686</v>
      </c>
      <c r="F332" s="388" t="s">
        <v>14685</v>
      </c>
      <c r="G332" s="388" t="s">
        <v>14687</v>
      </c>
      <c r="H332" s="1314">
        <v>60</v>
      </c>
      <c r="I332" s="1314">
        <v>60</v>
      </c>
      <c r="J332" s="1315" t="s">
        <v>8905</v>
      </c>
    </row>
    <row r="333" spans="2:10" ht="14.25" thickBot="1">
      <c r="B333" s="1374" t="s">
        <v>14540</v>
      </c>
      <c r="C333" s="439" t="s">
        <v>14534</v>
      </c>
      <c r="D333" s="387">
        <v>511</v>
      </c>
      <c r="E333" s="388" t="s">
        <v>14686</v>
      </c>
      <c r="F333" s="388" t="s">
        <v>14685</v>
      </c>
      <c r="G333" s="388" t="s">
        <v>14687</v>
      </c>
      <c r="H333" s="1314">
        <v>12</v>
      </c>
      <c r="I333" s="1314">
        <v>12</v>
      </c>
      <c r="J333" s="1315" t="s">
        <v>8905</v>
      </c>
    </row>
    <row r="334" spans="2:10" ht="14.25" thickBot="1">
      <c r="B334" s="1374" t="s">
        <v>14540</v>
      </c>
      <c r="C334" s="439" t="s">
        <v>14534</v>
      </c>
      <c r="D334" s="387">
        <v>455</v>
      </c>
      <c r="E334" s="388" t="s">
        <v>14686</v>
      </c>
      <c r="F334" s="388" t="s">
        <v>14685</v>
      </c>
      <c r="G334" s="388" t="s">
        <v>14687</v>
      </c>
      <c r="H334" s="1314">
        <v>36</v>
      </c>
      <c r="I334" s="1314">
        <v>36</v>
      </c>
      <c r="J334" s="1315" t="s">
        <v>8905</v>
      </c>
    </row>
    <row r="335" spans="2:10" ht="14.25" thickBot="1">
      <c r="B335" s="1374" t="s">
        <v>14540</v>
      </c>
      <c r="C335" s="439" t="s">
        <v>14534</v>
      </c>
      <c r="D335" s="387">
        <v>416</v>
      </c>
      <c r="E335" s="388" t="s">
        <v>14686</v>
      </c>
      <c r="F335" s="388" t="s">
        <v>14685</v>
      </c>
      <c r="G335" s="388" t="s">
        <v>14687</v>
      </c>
      <c r="H335" s="1314">
        <v>60</v>
      </c>
      <c r="I335" s="1314">
        <v>60</v>
      </c>
      <c r="J335" s="1315" t="s">
        <v>8905</v>
      </c>
    </row>
    <row r="336" spans="2:10" ht="14.25" thickBot="1">
      <c r="B336" s="1374" t="s">
        <v>14452</v>
      </c>
      <c r="C336" s="439" t="s">
        <v>14446</v>
      </c>
      <c r="D336" s="387">
        <v>539</v>
      </c>
      <c r="E336" s="388" t="s">
        <v>14686</v>
      </c>
      <c r="F336" s="388" t="s">
        <v>14685</v>
      </c>
      <c r="G336" s="388" t="s">
        <v>14687</v>
      </c>
      <c r="H336" s="1314">
        <v>12</v>
      </c>
      <c r="I336" s="1314">
        <v>12</v>
      </c>
      <c r="J336" s="1315" t="s">
        <v>8905</v>
      </c>
    </row>
    <row r="337" spans="2:10" ht="14.25" thickBot="1">
      <c r="B337" s="1374" t="s">
        <v>14452</v>
      </c>
      <c r="C337" s="439" t="s">
        <v>14446</v>
      </c>
      <c r="D337" s="387">
        <v>480</v>
      </c>
      <c r="E337" s="388" t="s">
        <v>14686</v>
      </c>
      <c r="F337" s="388" t="s">
        <v>14685</v>
      </c>
      <c r="G337" s="388" t="s">
        <v>14687</v>
      </c>
      <c r="H337" s="1314">
        <v>36</v>
      </c>
      <c r="I337" s="1314">
        <v>36</v>
      </c>
      <c r="J337" s="1315" t="s">
        <v>8905</v>
      </c>
    </row>
    <row r="338" spans="2:10" ht="14.25" thickBot="1">
      <c r="B338" s="1374" t="s">
        <v>14452</v>
      </c>
      <c r="C338" s="439" t="s">
        <v>14446</v>
      </c>
      <c r="D338" s="387">
        <v>439</v>
      </c>
      <c r="E338" s="388" t="s">
        <v>14686</v>
      </c>
      <c r="F338" s="388" t="s">
        <v>14685</v>
      </c>
      <c r="G338" s="388" t="s">
        <v>14687</v>
      </c>
      <c r="H338" s="1314">
        <v>60</v>
      </c>
      <c r="I338" s="1314">
        <v>60</v>
      </c>
      <c r="J338" s="1315" t="s">
        <v>8905</v>
      </c>
    </row>
    <row r="339" spans="2:10" ht="15">
      <c r="B339" s="1304"/>
    </row>
    <row r="340" spans="2:10" ht="15.75" thickBot="1">
      <c r="B340" s="1304" t="s">
        <v>14664</v>
      </c>
      <c r="C340"/>
      <c r="D340"/>
      <c r="E340"/>
      <c r="F340"/>
      <c r="G340"/>
      <c r="H340"/>
      <c r="I340"/>
      <c r="J340"/>
    </row>
    <row r="341" spans="2:10">
      <c r="B341" s="1419" t="s">
        <v>0</v>
      </c>
      <c r="C341" s="1421" t="s">
        <v>1</v>
      </c>
      <c r="D341" s="1384" t="s">
        <v>14688</v>
      </c>
      <c r="E341" s="1423" t="s">
        <v>9627</v>
      </c>
      <c r="F341" s="1425" t="s">
        <v>9545</v>
      </c>
      <c r="G341" s="1425" t="s">
        <v>13946</v>
      </c>
      <c r="H341"/>
      <c r="I341"/>
      <c r="J341"/>
    </row>
    <row r="342" spans="2:10" ht="14.25" thickBot="1">
      <c r="B342" s="1420"/>
      <c r="C342" s="1422"/>
      <c r="D342" s="1305" t="s">
        <v>14689</v>
      </c>
      <c r="E342" s="1424"/>
      <c r="F342" s="1426"/>
      <c r="G342" s="1426"/>
      <c r="H342"/>
      <c r="I342"/>
      <c r="J342"/>
    </row>
    <row r="343" spans="2:10" ht="14.25" thickBot="1">
      <c r="B343" s="1427" t="s">
        <v>14592</v>
      </c>
      <c r="C343" s="1428"/>
      <c r="D343" s="1381"/>
      <c r="E343" s="1381"/>
      <c r="F343" s="1381"/>
      <c r="G343" s="1312"/>
      <c r="H343"/>
      <c r="I343"/>
      <c r="J343"/>
    </row>
    <row r="344" spans="2:10" ht="14.25" thickBot="1">
      <c r="B344" s="1386" t="s">
        <v>14395</v>
      </c>
      <c r="C344" s="439" t="s">
        <v>14396</v>
      </c>
      <c r="D344" s="387">
        <v>0</v>
      </c>
      <c r="E344" s="1391" t="s">
        <v>14273</v>
      </c>
      <c r="F344" s="1387" t="s">
        <v>14690</v>
      </c>
      <c r="G344" s="388" t="s">
        <v>14329</v>
      </c>
      <c r="H344"/>
      <c r="I344"/>
      <c r="J344"/>
    </row>
    <row r="345" spans="2:10" ht="14.25" thickBot="1">
      <c r="B345" s="1386" t="s">
        <v>14397</v>
      </c>
      <c r="C345" s="439" t="s">
        <v>14398</v>
      </c>
      <c r="D345" s="387">
        <v>0</v>
      </c>
      <c r="E345" s="1391" t="s">
        <v>14273</v>
      </c>
      <c r="F345" s="1387" t="s">
        <v>14690</v>
      </c>
      <c r="G345" s="388" t="s">
        <v>14329</v>
      </c>
      <c r="H345"/>
      <c r="I345"/>
      <c r="J345"/>
    </row>
    <row r="346" spans="2:10" ht="15.75" thickBot="1">
      <c r="B346" s="1304"/>
      <c r="C346"/>
      <c r="D346"/>
      <c r="E346"/>
      <c r="F346"/>
      <c r="G346"/>
      <c r="H346"/>
      <c r="I346"/>
      <c r="J346"/>
    </row>
    <row r="347" spans="2:10" ht="24.75" thickBot="1">
      <c r="B347" s="1382" t="s">
        <v>0</v>
      </c>
      <c r="C347" s="1383" t="s">
        <v>1</v>
      </c>
      <c r="D347" s="1384" t="s">
        <v>9544</v>
      </c>
      <c r="E347" s="1384" t="s">
        <v>9627</v>
      </c>
      <c r="F347" s="1384" t="s">
        <v>9545</v>
      </c>
      <c r="G347" s="1385" t="s">
        <v>13946</v>
      </c>
      <c r="H347" s="1388" t="s">
        <v>14682</v>
      </c>
      <c r="I347"/>
      <c r="J347"/>
    </row>
    <row r="348" spans="2:10" ht="14.25" thickBot="1">
      <c r="B348" s="1427" t="s">
        <v>14744</v>
      </c>
      <c r="C348" s="1428"/>
      <c r="D348" s="1381"/>
      <c r="E348" s="1381"/>
      <c r="F348" s="1381"/>
      <c r="G348" s="1381"/>
      <c r="H348" s="1312"/>
      <c r="I348"/>
      <c r="J348"/>
    </row>
    <row r="349" spans="2:10" ht="14.25" thickBot="1">
      <c r="B349" s="1386" t="s">
        <v>14728</v>
      </c>
      <c r="C349" s="1394" t="s">
        <v>14781</v>
      </c>
      <c r="D349" s="387">
        <v>4995</v>
      </c>
      <c r="E349" s="388" t="s">
        <v>14273</v>
      </c>
      <c r="F349" s="388" t="s">
        <v>14328</v>
      </c>
      <c r="G349" s="388" t="s">
        <v>14329</v>
      </c>
      <c r="H349" s="439" t="s">
        <v>8905</v>
      </c>
      <c r="I349"/>
      <c r="J349"/>
    </row>
    <row r="350" spans="2:10" ht="14.25" thickBot="1">
      <c r="B350" s="1386" t="s">
        <v>14729</v>
      </c>
      <c r="C350" s="1394" t="s">
        <v>14782</v>
      </c>
      <c r="D350" s="387">
        <v>12995</v>
      </c>
      <c r="E350" s="388" t="s">
        <v>14273</v>
      </c>
      <c r="F350" s="388" t="s">
        <v>14328</v>
      </c>
      <c r="G350" s="388" t="s">
        <v>14329</v>
      </c>
      <c r="H350" s="439" t="s">
        <v>8905</v>
      </c>
      <c r="I350"/>
      <c r="J350"/>
    </row>
    <row r="351" spans="2:10" ht="14.25" thickBot="1">
      <c r="B351" s="1386" t="s">
        <v>14730</v>
      </c>
      <c r="C351" s="1394" t="s">
        <v>14783</v>
      </c>
      <c r="D351" s="387">
        <v>14995</v>
      </c>
      <c r="E351" s="388" t="s">
        <v>14273</v>
      </c>
      <c r="F351" s="388" t="s">
        <v>14328</v>
      </c>
      <c r="G351" s="388" t="s">
        <v>14329</v>
      </c>
      <c r="H351" s="439" t="s">
        <v>8905</v>
      </c>
      <c r="I351"/>
      <c r="J351"/>
    </row>
    <row r="352" spans="2:10" ht="14.25" thickBot="1">
      <c r="B352" s="1386" t="s">
        <v>14731</v>
      </c>
      <c r="C352" s="1394" t="s">
        <v>14784</v>
      </c>
      <c r="D352" s="387">
        <v>17995</v>
      </c>
      <c r="E352" s="388" t="s">
        <v>14273</v>
      </c>
      <c r="F352" s="388" t="s">
        <v>14328</v>
      </c>
      <c r="G352" s="388" t="s">
        <v>14329</v>
      </c>
      <c r="H352" s="439" t="s">
        <v>8905</v>
      </c>
      <c r="I352"/>
      <c r="J352"/>
    </row>
    <row r="353" spans="2:10" ht="14.25" thickBot="1">
      <c r="B353" s="1386" t="s">
        <v>14736</v>
      </c>
      <c r="C353" s="1394" t="s">
        <v>14785</v>
      </c>
      <c r="D353" s="387">
        <v>12995</v>
      </c>
      <c r="E353" s="388" t="s">
        <v>14273</v>
      </c>
      <c r="F353" s="388" t="s">
        <v>14328</v>
      </c>
      <c r="G353" s="388" t="s">
        <v>14329</v>
      </c>
      <c r="H353" s="439" t="s">
        <v>8905</v>
      </c>
      <c r="I353"/>
      <c r="J353"/>
    </row>
    <row r="354" spans="2:10" ht="14.25" thickBot="1">
      <c r="B354" s="1386" t="s">
        <v>14737</v>
      </c>
      <c r="C354" s="1394" t="s">
        <v>14786</v>
      </c>
      <c r="D354" s="387">
        <v>22995</v>
      </c>
      <c r="E354" s="388" t="s">
        <v>14273</v>
      </c>
      <c r="F354" s="388" t="s">
        <v>14328</v>
      </c>
      <c r="G354" s="388" t="s">
        <v>14329</v>
      </c>
      <c r="H354" s="439" t="s">
        <v>8905</v>
      </c>
      <c r="I354"/>
      <c r="J354"/>
    </row>
    <row r="355" spans="2:10" ht="14.25" thickBot="1">
      <c r="B355" s="1386" t="s">
        <v>14738</v>
      </c>
      <c r="C355" s="1394" t="s">
        <v>14787</v>
      </c>
      <c r="D355" s="387">
        <v>26995</v>
      </c>
      <c r="E355" s="388" t="s">
        <v>14273</v>
      </c>
      <c r="F355" s="388" t="s">
        <v>14328</v>
      </c>
      <c r="G355" s="388" t="s">
        <v>14329</v>
      </c>
      <c r="H355" s="439" t="s">
        <v>8905</v>
      </c>
      <c r="I355"/>
      <c r="J355"/>
    </row>
    <row r="356" spans="2:10" ht="14.25" thickBot="1">
      <c r="B356" s="1386" t="s">
        <v>14739</v>
      </c>
      <c r="C356" s="1394" t="s">
        <v>14788</v>
      </c>
      <c r="D356" s="387">
        <v>37995</v>
      </c>
      <c r="E356" s="388" t="s">
        <v>14273</v>
      </c>
      <c r="F356" s="388" t="s">
        <v>14328</v>
      </c>
      <c r="G356" s="388" t="s">
        <v>14329</v>
      </c>
      <c r="H356" s="439" t="s">
        <v>8905</v>
      </c>
      <c r="I356"/>
      <c r="J356"/>
    </row>
    <row r="357" spans="2:10" ht="14.25" thickBot="1">
      <c r="B357" s="1427" t="s">
        <v>14745</v>
      </c>
      <c r="C357" s="1428"/>
      <c r="D357" s="1392"/>
      <c r="E357" s="1392"/>
      <c r="F357" s="1392"/>
      <c r="G357" s="1392"/>
      <c r="H357" s="1326"/>
      <c r="I357"/>
      <c r="J357"/>
    </row>
    <row r="358" spans="2:10" ht="14.25" thickBot="1">
      <c r="B358" s="1386" t="s">
        <v>14732</v>
      </c>
      <c r="C358" s="1394" t="s">
        <v>14790</v>
      </c>
      <c r="D358" s="387">
        <v>0</v>
      </c>
      <c r="E358" s="388" t="s">
        <v>14273</v>
      </c>
      <c r="F358" s="388" t="s">
        <v>14328</v>
      </c>
      <c r="G358" s="388" t="s">
        <v>14329</v>
      </c>
      <c r="H358" s="439" t="s">
        <v>8905</v>
      </c>
      <c r="I358"/>
      <c r="J358"/>
    </row>
    <row r="359" spans="2:10" ht="14.25" thickBot="1">
      <c r="B359" s="1386" t="s">
        <v>14733</v>
      </c>
      <c r="C359" s="1394" t="s">
        <v>14807</v>
      </c>
      <c r="D359" s="387">
        <v>0</v>
      </c>
      <c r="E359" s="388" t="s">
        <v>14273</v>
      </c>
      <c r="F359" s="388" t="s">
        <v>14328</v>
      </c>
      <c r="G359" s="388" t="s">
        <v>14329</v>
      </c>
      <c r="H359" s="439" t="s">
        <v>8905</v>
      </c>
      <c r="I359"/>
      <c r="J359"/>
    </row>
    <row r="360" spans="2:10" ht="14.25" thickBot="1">
      <c r="B360" s="1386" t="s">
        <v>14734</v>
      </c>
      <c r="C360" s="1394" t="s">
        <v>14808</v>
      </c>
      <c r="D360" s="387">
        <v>0</v>
      </c>
      <c r="E360" s="388" t="s">
        <v>14273</v>
      </c>
      <c r="F360" s="388" t="s">
        <v>14328</v>
      </c>
      <c r="G360" s="388" t="s">
        <v>14329</v>
      </c>
      <c r="H360" s="439" t="s">
        <v>8905</v>
      </c>
      <c r="I360"/>
      <c r="J360"/>
    </row>
    <row r="361" spans="2:10" ht="14.25" thickBot="1">
      <c r="B361" s="1386" t="s">
        <v>14735</v>
      </c>
      <c r="C361" s="1394" t="s">
        <v>14809</v>
      </c>
      <c r="D361" s="387">
        <v>0</v>
      </c>
      <c r="E361" s="388" t="s">
        <v>14273</v>
      </c>
      <c r="F361" s="388" t="s">
        <v>14328</v>
      </c>
      <c r="G361" s="388" t="s">
        <v>14329</v>
      </c>
      <c r="H361" s="439" t="s">
        <v>8905</v>
      </c>
      <c r="I361"/>
      <c r="J361"/>
    </row>
    <row r="362" spans="2:10" ht="14.25" thickBot="1">
      <c r="B362" s="1386" t="s">
        <v>14740</v>
      </c>
      <c r="C362" s="1394" t="s">
        <v>14794</v>
      </c>
      <c r="D362" s="387">
        <v>0</v>
      </c>
      <c r="E362" s="388" t="s">
        <v>14273</v>
      </c>
      <c r="F362" s="388" t="s">
        <v>14328</v>
      </c>
      <c r="G362" s="388" t="s">
        <v>14329</v>
      </c>
      <c r="H362" s="439" t="s">
        <v>8905</v>
      </c>
      <c r="I362"/>
      <c r="J362"/>
    </row>
    <row r="363" spans="2:10" ht="14.25" thickBot="1">
      <c r="B363" s="1386" t="s">
        <v>14741</v>
      </c>
      <c r="C363" s="1394" t="s">
        <v>14810</v>
      </c>
      <c r="D363" s="387">
        <v>0</v>
      </c>
      <c r="E363" s="388" t="s">
        <v>14273</v>
      </c>
      <c r="F363" s="388" t="s">
        <v>14328</v>
      </c>
      <c r="G363" s="388" t="s">
        <v>14329</v>
      </c>
      <c r="H363" s="439" t="s">
        <v>8905</v>
      </c>
      <c r="I363"/>
      <c r="J363"/>
    </row>
    <row r="364" spans="2:10" ht="14.25" thickBot="1">
      <c r="B364" s="1386" t="s">
        <v>14742</v>
      </c>
      <c r="C364" s="1394" t="s">
        <v>14751</v>
      </c>
      <c r="D364" s="387">
        <v>0</v>
      </c>
      <c r="E364" s="388" t="s">
        <v>14273</v>
      </c>
      <c r="F364" s="388" t="s">
        <v>14328</v>
      </c>
      <c r="G364" s="388" t="s">
        <v>14329</v>
      </c>
      <c r="H364" s="439" t="s">
        <v>8905</v>
      </c>
      <c r="I364"/>
      <c r="J364"/>
    </row>
    <row r="365" spans="2:10" ht="14.25" thickBot="1">
      <c r="B365" s="1386" t="s">
        <v>14743</v>
      </c>
      <c r="C365" s="1394" t="s">
        <v>14752</v>
      </c>
      <c r="D365" s="387">
        <v>0</v>
      </c>
      <c r="E365" s="388" t="s">
        <v>14273</v>
      </c>
      <c r="F365" s="388" t="s">
        <v>14328</v>
      </c>
      <c r="G365" s="388" t="s">
        <v>14329</v>
      </c>
      <c r="H365" s="439" t="s">
        <v>8905</v>
      </c>
      <c r="I365"/>
      <c r="J365"/>
    </row>
    <row r="366" spans="2:10" ht="14.25" thickBot="1">
      <c r="B366" s="1427" t="s">
        <v>6428</v>
      </c>
      <c r="C366" s="1428"/>
      <c r="D366" s="1392"/>
      <c r="E366" s="1392"/>
      <c r="F366" s="1392"/>
      <c r="G366" s="1392"/>
      <c r="H366" s="1326"/>
      <c r="I366"/>
      <c r="J366"/>
    </row>
    <row r="367" spans="2:10" ht="14.25" thickBot="1">
      <c r="B367" s="1386" t="s">
        <v>14720</v>
      </c>
      <c r="C367" s="1394" t="s">
        <v>14761</v>
      </c>
      <c r="D367" s="387">
        <v>2400</v>
      </c>
      <c r="E367" s="388" t="s">
        <v>14747</v>
      </c>
      <c r="F367" s="388" t="s">
        <v>14748</v>
      </c>
      <c r="G367" s="388" t="s">
        <v>14329</v>
      </c>
      <c r="H367" s="439" t="s">
        <v>8905</v>
      </c>
      <c r="I367"/>
      <c r="J367"/>
    </row>
    <row r="368" spans="2:10" ht="14.25" thickBot="1">
      <c r="B368" s="1386" t="s">
        <v>14721</v>
      </c>
      <c r="C368" s="1394" t="s">
        <v>14762</v>
      </c>
      <c r="D368" s="387">
        <v>2400</v>
      </c>
      <c r="E368" s="388" t="s">
        <v>14747</v>
      </c>
      <c r="F368" s="388" t="s">
        <v>14749</v>
      </c>
      <c r="G368" s="388" t="s">
        <v>14329</v>
      </c>
      <c r="H368" s="439" t="s">
        <v>8905</v>
      </c>
      <c r="I368"/>
      <c r="J368"/>
    </row>
    <row r="369" spans="2:10" ht="14.25" thickBot="1">
      <c r="B369" s="1386" t="s">
        <v>14722</v>
      </c>
      <c r="C369" s="1394" t="s">
        <v>14763</v>
      </c>
      <c r="D369" s="387">
        <v>4200</v>
      </c>
      <c r="E369" s="388" t="s">
        <v>14747</v>
      </c>
      <c r="F369" s="388" t="s">
        <v>14748</v>
      </c>
      <c r="G369" s="388" t="s">
        <v>14329</v>
      </c>
      <c r="H369" s="439" t="s">
        <v>8905</v>
      </c>
      <c r="I369"/>
      <c r="J369"/>
    </row>
    <row r="370" spans="2:10" ht="14.25" thickBot="1">
      <c r="B370" s="1386" t="s">
        <v>14723</v>
      </c>
      <c r="C370" s="1394" t="s">
        <v>14764</v>
      </c>
      <c r="D370" s="387">
        <v>4200</v>
      </c>
      <c r="E370" s="388" t="s">
        <v>14747</v>
      </c>
      <c r="F370" s="388" t="s">
        <v>14749</v>
      </c>
      <c r="G370" s="388" t="s">
        <v>14329</v>
      </c>
      <c r="H370" s="439" t="s">
        <v>8905</v>
      </c>
      <c r="I370"/>
      <c r="J370"/>
    </row>
    <row r="371" spans="2:10" ht="14.25" thickBot="1">
      <c r="B371" s="1389" t="s">
        <v>14750</v>
      </c>
      <c r="C371" s="1392"/>
      <c r="D371" s="1392"/>
      <c r="E371" s="1392"/>
      <c r="F371" s="1392"/>
      <c r="G371" s="1392"/>
      <c r="H371" s="1326"/>
      <c r="I371"/>
      <c r="J371"/>
    </row>
    <row r="372" spans="2:10" ht="14.25" thickBot="1">
      <c r="B372" s="1386" t="s">
        <v>14718</v>
      </c>
      <c r="C372" s="1394" t="s">
        <v>14759</v>
      </c>
      <c r="D372" s="387">
        <v>2520</v>
      </c>
      <c r="E372" s="388" t="s">
        <v>13568</v>
      </c>
      <c r="F372" s="388" t="s">
        <v>14748</v>
      </c>
      <c r="G372" s="388" t="s">
        <v>14329</v>
      </c>
      <c r="H372" s="439" t="s">
        <v>8905</v>
      </c>
      <c r="I372"/>
      <c r="J372"/>
    </row>
    <row r="373" spans="2:10" ht="14.25" thickBot="1">
      <c r="B373" s="1386" t="s">
        <v>14719</v>
      </c>
      <c r="C373" s="1394" t="s">
        <v>14760</v>
      </c>
      <c r="D373" s="387">
        <v>4416</v>
      </c>
      <c r="E373" s="388" t="s">
        <v>13568</v>
      </c>
      <c r="F373" s="388" t="s">
        <v>14748</v>
      </c>
      <c r="G373" s="388" t="s">
        <v>14329</v>
      </c>
      <c r="H373" s="439" t="s">
        <v>8905</v>
      </c>
      <c r="I373"/>
      <c r="J373"/>
    </row>
    <row r="374" spans="2:10" ht="15">
      <c r="B374" s="1304"/>
      <c r="C374"/>
      <c r="D374"/>
      <c r="E374"/>
      <c r="F374"/>
      <c r="G374"/>
      <c r="H374"/>
      <c r="I374"/>
      <c r="J374"/>
    </row>
    <row r="375" spans="2:10" ht="15.75" thickBot="1">
      <c r="B375" s="1304"/>
      <c r="C375"/>
      <c r="D375"/>
      <c r="E375"/>
      <c r="F375"/>
      <c r="G375"/>
      <c r="H375"/>
      <c r="I375"/>
      <c r="J375"/>
    </row>
    <row r="376" spans="2:10" ht="15.6" customHeight="1">
      <c r="B376" s="1434" t="s">
        <v>0</v>
      </c>
      <c r="C376" s="1434" t="s">
        <v>1</v>
      </c>
      <c r="D376" s="1384" t="s">
        <v>14688</v>
      </c>
      <c r="E376" s="1423" t="s">
        <v>9627</v>
      </c>
      <c r="F376" s="1425" t="s">
        <v>9545</v>
      </c>
      <c r="G376" s="1425" t="s">
        <v>13946</v>
      </c>
      <c r="H376" s="1423" t="s">
        <v>418</v>
      </c>
      <c r="I376" s="1423" t="s">
        <v>419</v>
      </c>
      <c r="J376" s="1432" t="s">
        <v>14682</v>
      </c>
    </row>
    <row r="377" spans="2:10" ht="14.25" thickBot="1">
      <c r="B377" s="1435"/>
      <c r="C377" s="1436"/>
      <c r="D377" s="1305" t="s">
        <v>14689</v>
      </c>
      <c r="E377" s="1430"/>
      <c r="F377" s="1431"/>
      <c r="G377" s="1431"/>
      <c r="H377" s="1430"/>
      <c r="I377" s="1430"/>
      <c r="J377" s="1433"/>
    </row>
    <row r="378" spans="2:10" ht="14.25" thickBot="1">
      <c r="B378" s="1437" t="s">
        <v>14591</v>
      </c>
      <c r="C378" s="1438"/>
      <c r="D378" s="1438"/>
      <c r="E378" s="1438"/>
      <c r="F378" s="1438"/>
      <c r="G378" s="1438"/>
      <c r="H378" s="1438"/>
      <c r="I378" s="1438"/>
      <c r="J378" s="1439"/>
    </row>
    <row r="379" spans="2:10" ht="24.75" thickBot="1">
      <c r="B379" s="1316" t="s">
        <v>14582</v>
      </c>
      <c r="C379" s="1395" t="s">
        <v>14765</v>
      </c>
      <c r="D379" s="1317">
        <v>473</v>
      </c>
      <c r="E379" s="1318" t="s">
        <v>14686</v>
      </c>
      <c r="F379" s="1318" t="s">
        <v>14683</v>
      </c>
      <c r="G379" s="1318" t="s">
        <v>14329</v>
      </c>
      <c r="H379" s="1319">
        <v>12</v>
      </c>
      <c r="I379" s="1319">
        <v>12</v>
      </c>
      <c r="J379" s="1320" t="s">
        <v>8905</v>
      </c>
    </row>
    <row r="380" spans="2:10" ht="24.75" thickBot="1">
      <c r="B380" s="1386" t="s">
        <v>14582</v>
      </c>
      <c r="C380" s="1394" t="s">
        <v>14765</v>
      </c>
      <c r="D380" s="387">
        <v>401</v>
      </c>
      <c r="E380" s="388" t="s">
        <v>14686</v>
      </c>
      <c r="F380" s="388" t="s">
        <v>14683</v>
      </c>
      <c r="G380" s="388" t="s">
        <v>14329</v>
      </c>
      <c r="H380" s="1314">
        <v>36</v>
      </c>
      <c r="I380" s="1314">
        <v>36</v>
      </c>
      <c r="J380" s="1315" t="s">
        <v>8905</v>
      </c>
    </row>
    <row r="381" spans="2:10" ht="24.75" thickBot="1">
      <c r="B381" s="1386" t="s">
        <v>14582</v>
      </c>
      <c r="C381" s="1394" t="s">
        <v>14765</v>
      </c>
      <c r="D381" s="387">
        <v>341</v>
      </c>
      <c r="E381" s="388" t="s">
        <v>14686</v>
      </c>
      <c r="F381" s="388" t="s">
        <v>14683</v>
      </c>
      <c r="G381" s="388" t="s">
        <v>14329</v>
      </c>
      <c r="H381" s="1314">
        <v>60</v>
      </c>
      <c r="I381" s="1314">
        <v>60</v>
      </c>
      <c r="J381" s="1315" t="s">
        <v>8905</v>
      </c>
    </row>
    <row r="382" spans="2:10" ht="24.75" thickBot="1">
      <c r="B382" s="1386" t="s">
        <v>14583</v>
      </c>
      <c r="C382" s="1394" t="s">
        <v>14776</v>
      </c>
      <c r="D382" s="387">
        <v>780</v>
      </c>
      <c r="E382" s="388" t="s">
        <v>14686</v>
      </c>
      <c r="F382" s="388" t="s">
        <v>14683</v>
      </c>
      <c r="G382" s="388" t="s">
        <v>14329</v>
      </c>
      <c r="H382" s="1314">
        <v>12</v>
      </c>
      <c r="I382" s="1314">
        <v>12</v>
      </c>
      <c r="J382" s="1315" t="s">
        <v>8905</v>
      </c>
    </row>
    <row r="383" spans="2:10" ht="24.75" thickBot="1">
      <c r="B383" s="1386" t="s">
        <v>14583</v>
      </c>
      <c r="C383" s="1394" t="s">
        <v>14776</v>
      </c>
      <c r="D383" s="387">
        <v>661</v>
      </c>
      <c r="E383" s="388" t="s">
        <v>14686</v>
      </c>
      <c r="F383" s="388" t="s">
        <v>14683</v>
      </c>
      <c r="G383" s="388" t="s">
        <v>14329</v>
      </c>
      <c r="H383" s="1314">
        <v>36</v>
      </c>
      <c r="I383" s="1314">
        <v>36</v>
      </c>
      <c r="J383" s="1315" t="s">
        <v>8905</v>
      </c>
    </row>
    <row r="384" spans="2:10" ht="24.75" thickBot="1">
      <c r="B384" s="1386" t="s">
        <v>14583</v>
      </c>
      <c r="C384" s="1394" t="s">
        <v>14776</v>
      </c>
      <c r="D384" s="387">
        <v>562</v>
      </c>
      <c r="E384" s="388" t="s">
        <v>14686</v>
      </c>
      <c r="F384" s="388" t="s">
        <v>14683</v>
      </c>
      <c r="G384" s="388" t="s">
        <v>14329</v>
      </c>
      <c r="H384" s="1314">
        <v>60</v>
      </c>
      <c r="I384" s="1314">
        <v>60</v>
      </c>
      <c r="J384" s="1315" t="s">
        <v>8905</v>
      </c>
    </row>
    <row r="385" spans="2:10" ht="24.75" thickBot="1">
      <c r="B385" s="1386" t="s">
        <v>14584</v>
      </c>
      <c r="C385" s="1394" t="s">
        <v>14776</v>
      </c>
      <c r="D385" s="387">
        <v>958</v>
      </c>
      <c r="E385" s="388" t="s">
        <v>14686</v>
      </c>
      <c r="F385" s="388" t="s">
        <v>14683</v>
      </c>
      <c r="G385" s="388" t="s">
        <v>14329</v>
      </c>
      <c r="H385" s="1314">
        <v>12</v>
      </c>
      <c r="I385" s="1314">
        <v>12</v>
      </c>
      <c r="J385" s="1315" t="s">
        <v>8905</v>
      </c>
    </row>
    <row r="386" spans="2:10" ht="24.75" thickBot="1">
      <c r="B386" s="1386" t="s">
        <v>14584</v>
      </c>
      <c r="C386" s="1394" t="s">
        <v>14776</v>
      </c>
      <c r="D386" s="387">
        <v>812</v>
      </c>
      <c r="E386" s="388" t="s">
        <v>14686</v>
      </c>
      <c r="F386" s="388" t="s">
        <v>14683</v>
      </c>
      <c r="G386" s="388" t="s">
        <v>14329</v>
      </c>
      <c r="H386" s="1314">
        <v>36</v>
      </c>
      <c r="I386" s="1314">
        <v>36</v>
      </c>
      <c r="J386" s="1315" t="s">
        <v>8905</v>
      </c>
    </row>
    <row r="387" spans="2:10" ht="24.75" thickBot="1">
      <c r="B387" s="1386" t="s">
        <v>14584</v>
      </c>
      <c r="C387" s="1394" t="s">
        <v>14775</v>
      </c>
      <c r="D387" s="387">
        <v>690</v>
      </c>
      <c r="E387" s="388" t="s">
        <v>14686</v>
      </c>
      <c r="F387" s="388" t="s">
        <v>14683</v>
      </c>
      <c r="G387" s="388" t="s">
        <v>14329</v>
      </c>
      <c r="H387" s="1314">
        <v>60</v>
      </c>
      <c r="I387" s="1314">
        <v>60</v>
      </c>
      <c r="J387" s="1315" t="s">
        <v>8905</v>
      </c>
    </row>
    <row r="388" spans="2:10" ht="24.75" thickBot="1">
      <c r="B388" s="1386" t="s">
        <v>14585</v>
      </c>
      <c r="C388" s="1394" t="s">
        <v>14774</v>
      </c>
      <c r="D388" s="387">
        <v>1389</v>
      </c>
      <c r="E388" s="388" t="s">
        <v>14686</v>
      </c>
      <c r="F388" s="388" t="s">
        <v>14683</v>
      </c>
      <c r="G388" s="388" t="s">
        <v>14329</v>
      </c>
      <c r="H388" s="1314">
        <v>12</v>
      </c>
      <c r="I388" s="1314">
        <v>12</v>
      </c>
      <c r="J388" s="1315" t="s">
        <v>8905</v>
      </c>
    </row>
    <row r="389" spans="2:10" ht="24.75" thickBot="1">
      <c r="B389" s="1386" t="s">
        <v>14585</v>
      </c>
      <c r="C389" s="1394" t="s">
        <v>14774</v>
      </c>
      <c r="D389" s="387">
        <v>1177</v>
      </c>
      <c r="E389" s="388" t="s">
        <v>14686</v>
      </c>
      <c r="F389" s="388" t="s">
        <v>14683</v>
      </c>
      <c r="G389" s="388" t="s">
        <v>14329</v>
      </c>
      <c r="H389" s="1314">
        <v>36</v>
      </c>
      <c r="I389" s="1314">
        <v>36</v>
      </c>
      <c r="J389" s="1315" t="s">
        <v>8905</v>
      </c>
    </row>
    <row r="390" spans="2:10" ht="24.75" thickBot="1">
      <c r="B390" s="1386" t="s">
        <v>14585</v>
      </c>
      <c r="C390" s="1394" t="s">
        <v>14774</v>
      </c>
      <c r="D390" s="387">
        <v>1000</v>
      </c>
      <c r="E390" s="388" t="s">
        <v>14686</v>
      </c>
      <c r="F390" s="388" t="s">
        <v>14683</v>
      </c>
      <c r="G390" s="388" t="s">
        <v>14329</v>
      </c>
      <c r="H390" s="1314">
        <v>60</v>
      </c>
      <c r="I390" s="1314">
        <v>60</v>
      </c>
      <c r="J390" s="1315" t="s">
        <v>8905</v>
      </c>
    </row>
    <row r="391" spans="2:10" ht="14.25" thickBot="1">
      <c r="B391" s="1427" t="s">
        <v>14590</v>
      </c>
      <c r="C391" s="1428"/>
      <c r="D391" s="1428"/>
      <c r="E391" s="1428"/>
      <c r="F391" s="1428"/>
      <c r="G391" s="1428"/>
      <c r="H391" s="1428"/>
      <c r="I391" s="1428"/>
      <c r="J391" s="1429"/>
    </row>
    <row r="392" spans="2:10" ht="24.75" thickBot="1">
      <c r="B392" s="1316" t="s">
        <v>14586</v>
      </c>
      <c r="C392" s="1395" t="s">
        <v>14777</v>
      </c>
      <c r="D392" s="1317">
        <v>473</v>
      </c>
      <c r="E392" s="1318" t="s">
        <v>14686</v>
      </c>
      <c r="F392" s="1318" t="s">
        <v>14685</v>
      </c>
      <c r="G392" s="1318" t="s">
        <v>14329</v>
      </c>
      <c r="H392" s="1319">
        <v>12</v>
      </c>
      <c r="I392" s="1319">
        <v>12</v>
      </c>
      <c r="J392" s="1320" t="s">
        <v>8905</v>
      </c>
    </row>
    <row r="393" spans="2:10" ht="24.75" thickBot="1">
      <c r="B393" s="1386" t="s">
        <v>14586</v>
      </c>
      <c r="C393" s="1394" t="s">
        <v>14777</v>
      </c>
      <c r="D393" s="387">
        <v>401</v>
      </c>
      <c r="E393" s="388" t="s">
        <v>14686</v>
      </c>
      <c r="F393" s="388" t="s">
        <v>14685</v>
      </c>
      <c r="G393" s="388" t="s">
        <v>14329</v>
      </c>
      <c r="H393" s="1314">
        <v>36</v>
      </c>
      <c r="I393" s="1314">
        <v>36</v>
      </c>
      <c r="J393" s="1315" t="s">
        <v>8905</v>
      </c>
    </row>
    <row r="394" spans="2:10" ht="24.75" thickBot="1">
      <c r="B394" s="1386" t="s">
        <v>14586</v>
      </c>
      <c r="C394" s="1394" t="s">
        <v>14777</v>
      </c>
      <c r="D394" s="387">
        <v>341</v>
      </c>
      <c r="E394" s="388" t="s">
        <v>14686</v>
      </c>
      <c r="F394" s="388" t="s">
        <v>14685</v>
      </c>
      <c r="G394" s="388" t="s">
        <v>14329</v>
      </c>
      <c r="H394" s="1314">
        <v>60</v>
      </c>
      <c r="I394" s="1314">
        <v>60</v>
      </c>
      <c r="J394" s="1315" t="s">
        <v>8905</v>
      </c>
    </row>
    <row r="395" spans="2:10" ht="24.75" thickBot="1">
      <c r="B395" s="1386" t="s">
        <v>14587</v>
      </c>
      <c r="C395" s="1394" t="s">
        <v>14778</v>
      </c>
      <c r="D395" s="387">
        <v>780</v>
      </c>
      <c r="E395" s="388" t="s">
        <v>14686</v>
      </c>
      <c r="F395" s="388" t="s">
        <v>14685</v>
      </c>
      <c r="G395" s="388" t="s">
        <v>14329</v>
      </c>
      <c r="H395" s="1314">
        <v>12</v>
      </c>
      <c r="I395" s="1314">
        <v>12</v>
      </c>
      <c r="J395" s="1315" t="s">
        <v>8905</v>
      </c>
    </row>
    <row r="396" spans="2:10" ht="24.75" thickBot="1">
      <c r="B396" s="1386" t="s">
        <v>14587</v>
      </c>
      <c r="C396" s="1394" t="s">
        <v>14778</v>
      </c>
      <c r="D396" s="387">
        <v>661</v>
      </c>
      <c r="E396" s="388" t="s">
        <v>14686</v>
      </c>
      <c r="F396" s="388" t="s">
        <v>14685</v>
      </c>
      <c r="G396" s="388" t="s">
        <v>14329</v>
      </c>
      <c r="H396" s="1314">
        <v>36</v>
      </c>
      <c r="I396" s="1314">
        <v>36</v>
      </c>
      <c r="J396" s="1315" t="s">
        <v>8905</v>
      </c>
    </row>
    <row r="397" spans="2:10" ht="24.75" thickBot="1">
      <c r="B397" s="1386" t="s">
        <v>14587</v>
      </c>
      <c r="C397" s="1394" t="s">
        <v>14778</v>
      </c>
      <c r="D397" s="387">
        <v>562</v>
      </c>
      <c r="E397" s="388" t="s">
        <v>14686</v>
      </c>
      <c r="F397" s="388" t="s">
        <v>14685</v>
      </c>
      <c r="G397" s="388" t="s">
        <v>14329</v>
      </c>
      <c r="H397" s="1314">
        <v>60</v>
      </c>
      <c r="I397" s="1314">
        <v>60</v>
      </c>
      <c r="J397" s="1315" t="s">
        <v>8905</v>
      </c>
    </row>
    <row r="398" spans="2:10" ht="24.75" thickBot="1">
      <c r="B398" s="1386" t="s">
        <v>14588</v>
      </c>
      <c r="C398" s="1394" t="s">
        <v>14779</v>
      </c>
      <c r="D398" s="387">
        <v>958</v>
      </c>
      <c r="E398" s="388" t="s">
        <v>14686</v>
      </c>
      <c r="F398" s="388" t="s">
        <v>14685</v>
      </c>
      <c r="G398" s="388" t="s">
        <v>14329</v>
      </c>
      <c r="H398" s="1314">
        <v>12</v>
      </c>
      <c r="I398" s="1314">
        <v>12</v>
      </c>
      <c r="J398" s="1315" t="s">
        <v>8905</v>
      </c>
    </row>
    <row r="399" spans="2:10" ht="24.75" thickBot="1">
      <c r="B399" s="1386" t="s">
        <v>14588</v>
      </c>
      <c r="C399" s="1394" t="s">
        <v>14779</v>
      </c>
      <c r="D399" s="387">
        <v>812</v>
      </c>
      <c r="E399" s="388" t="s">
        <v>14686</v>
      </c>
      <c r="F399" s="388" t="s">
        <v>14685</v>
      </c>
      <c r="G399" s="388" t="s">
        <v>14329</v>
      </c>
      <c r="H399" s="1314">
        <v>36</v>
      </c>
      <c r="I399" s="1314">
        <v>36</v>
      </c>
      <c r="J399" s="1315" t="s">
        <v>8905</v>
      </c>
    </row>
    <row r="400" spans="2:10" ht="24.75" thickBot="1">
      <c r="B400" s="1386" t="s">
        <v>14588</v>
      </c>
      <c r="C400" s="1394" t="s">
        <v>14779</v>
      </c>
      <c r="D400" s="387">
        <v>690</v>
      </c>
      <c r="E400" s="388" t="s">
        <v>14686</v>
      </c>
      <c r="F400" s="388" t="s">
        <v>14685</v>
      </c>
      <c r="G400" s="388" t="s">
        <v>14329</v>
      </c>
      <c r="H400" s="1314">
        <v>60</v>
      </c>
      <c r="I400" s="1314">
        <v>60</v>
      </c>
      <c r="J400" s="1315" t="s">
        <v>8905</v>
      </c>
    </row>
    <row r="401" spans="2:10" ht="24.75" thickBot="1">
      <c r="B401" s="1386" t="s">
        <v>14589</v>
      </c>
      <c r="C401" s="1394" t="s">
        <v>14780</v>
      </c>
      <c r="D401" s="387">
        <v>1389</v>
      </c>
      <c r="E401" s="388" t="s">
        <v>14686</v>
      </c>
      <c r="F401" s="388" t="s">
        <v>14685</v>
      </c>
      <c r="G401" s="388" t="s">
        <v>14329</v>
      </c>
      <c r="H401" s="1314">
        <v>12</v>
      </c>
      <c r="I401" s="1314">
        <v>12</v>
      </c>
      <c r="J401" s="1315" t="s">
        <v>8905</v>
      </c>
    </row>
    <row r="402" spans="2:10" ht="24.75" thickBot="1">
      <c r="B402" s="1386" t="s">
        <v>14589</v>
      </c>
      <c r="C402" s="1394" t="s">
        <v>14780</v>
      </c>
      <c r="D402" s="387">
        <v>1177</v>
      </c>
      <c r="E402" s="388" t="s">
        <v>14686</v>
      </c>
      <c r="F402" s="388" t="s">
        <v>14685</v>
      </c>
      <c r="G402" s="388" t="s">
        <v>14329</v>
      </c>
      <c r="H402" s="1314">
        <v>36</v>
      </c>
      <c r="I402" s="1314">
        <v>36</v>
      </c>
      <c r="J402" s="1315" t="s">
        <v>8905</v>
      </c>
    </row>
    <row r="403" spans="2:10" ht="24.75" thickBot="1">
      <c r="B403" s="1386" t="s">
        <v>14589</v>
      </c>
      <c r="C403" s="1394" t="s">
        <v>14780</v>
      </c>
      <c r="D403" s="387">
        <v>1000</v>
      </c>
      <c r="E403" s="388" t="s">
        <v>14686</v>
      </c>
      <c r="F403" s="388" t="s">
        <v>14685</v>
      </c>
      <c r="G403" s="388" t="s">
        <v>14329</v>
      </c>
      <c r="H403" s="1314">
        <v>60</v>
      </c>
      <c r="I403" s="1314">
        <v>60</v>
      </c>
      <c r="J403" s="1315" t="s">
        <v>8905</v>
      </c>
    </row>
    <row r="404" spans="2:10" ht="15.75" thickBot="1">
      <c r="B404" s="1304"/>
      <c r="C404"/>
      <c r="D404"/>
      <c r="E404"/>
      <c r="F404"/>
      <c r="G404"/>
      <c r="H404"/>
      <c r="I404"/>
      <c r="J404"/>
    </row>
    <row r="405" spans="2:10" ht="24.75" thickBot="1">
      <c r="B405" s="1382" t="s">
        <v>0</v>
      </c>
      <c r="C405" s="1383" t="s">
        <v>1</v>
      </c>
      <c r="D405" s="1384" t="s">
        <v>9544</v>
      </c>
      <c r="E405" s="1384" t="s">
        <v>9627</v>
      </c>
      <c r="F405" s="1384" t="s">
        <v>9545</v>
      </c>
      <c r="G405" s="1385" t="s">
        <v>13946</v>
      </c>
      <c r="H405"/>
      <c r="I405"/>
      <c r="J405"/>
    </row>
    <row r="406" spans="2:10" ht="14.25" thickBot="1">
      <c r="B406" s="1380" t="s">
        <v>8313</v>
      </c>
      <c r="C406" s="1381"/>
      <c r="D406" s="1381"/>
      <c r="E406" s="1381"/>
      <c r="F406" s="1381"/>
      <c r="G406" s="1312"/>
      <c r="H406"/>
      <c r="I406"/>
      <c r="J406"/>
    </row>
    <row r="407" spans="2:10" ht="14.25" thickBot="1">
      <c r="B407" s="1386" t="s">
        <v>14593</v>
      </c>
      <c r="C407" s="1394" t="s">
        <v>14766</v>
      </c>
      <c r="D407" s="387">
        <v>9200</v>
      </c>
      <c r="E407" s="1393" t="s">
        <v>14273</v>
      </c>
      <c r="F407" s="1387" t="s">
        <v>14690</v>
      </c>
      <c r="G407" s="388" t="s">
        <v>14329</v>
      </c>
      <c r="H407"/>
      <c r="I407"/>
      <c r="J407"/>
    </row>
    <row r="408" spans="2:10" ht="14.25" thickBot="1">
      <c r="B408" s="1386" t="s">
        <v>14594</v>
      </c>
      <c r="C408" s="1394" t="s">
        <v>14767</v>
      </c>
      <c r="D408" s="387">
        <v>2300</v>
      </c>
      <c r="E408" s="1393" t="s">
        <v>14273</v>
      </c>
      <c r="F408" s="1387" t="s">
        <v>14690</v>
      </c>
      <c r="G408" s="388" t="s">
        <v>14329</v>
      </c>
      <c r="H408"/>
      <c r="I408"/>
      <c r="J408"/>
    </row>
    <row r="409" spans="2:10" ht="14.25" thickBot="1">
      <c r="B409" s="1386" t="s">
        <v>14595</v>
      </c>
      <c r="C409" s="1394" t="s">
        <v>14768</v>
      </c>
      <c r="D409" s="387">
        <v>3450</v>
      </c>
      <c r="E409" s="1393" t="s">
        <v>14273</v>
      </c>
      <c r="F409" s="1387" t="s">
        <v>14690</v>
      </c>
      <c r="G409" s="388" t="s">
        <v>14329</v>
      </c>
      <c r="H409"/>
      <c r="I409"/>
      <c r="J409"/>
    </row>
    <row r="410" spans="2:10" ht="14.25" thickBot="1">
      <c r="B410" s="1386" t="s">
        <v>14596</v>
      </c>
      <c r="C410" s="1394" t="s">
        <v>14769</v>
      </c>
      <c r="D410" s="387">
        <v>2300</v>
      </c>
      <c r="E410" s="1393" t="s">
        <v>14273</v>
      </c>
      <c r="F410" s="1387" t="s">
        <v>14690</v>
      </c>
      <c r="G410" s="388" t="s">
        <v>14329</v>
      </c>
      <c r="H410"/>
      <c r="I410"/>
      <c r="J410"/>
    </row>
    <row r="411" spans="2:10" ht="14.25" thickBot="1">
      <c r="B411" s="1386" t="s">
        <v>14597</v>
      </c>
      <c r="C411" s="1394" t="s">
        <v>14770</v>
      </c>
      <c r="D411" s="387">
        <v>5750</v>
      </c>
      <c r="E411" s="1393" t="s">
        <v>14273</v>
      </c>
      <c r="F411" s="1387" t="s">
        <v>14690</v>
      </c>
      <c r="G411" s="388" t="s">
        <v>14329</v>
      </c>
      <c r="H411"/>
      <c r="I411"/>
      <c r="J411"/>
    </row>
    <row r="412" spans="2:10" ht="14.25" thickBot="1">
      <c r="B412" s="1386" t="s">
        <v>14598</v>
      </c>
      <c r="C412" s="1394" t="s">
        <v>14770</v>
      </c>
      <c r="D412" s="387">
        <v>3450</v>
      </c>
      <c r="E412" s="1393" t="s">
        <v>14273</v>
      </c>
      <c r="F412" s="1387" t="s">
        <v>14690</v>
      </c>
      <c r="G412" s="388" t="s">
        <v>14329</v>
      </c>
      <c r="H412"/>
      <c r="I412"/>
      <c r="J412"/>
    </row>
    <row r="413" spans="2:10" ht="14.25" thickBot="1">
      <c r="B413" s="1386" t="s">
        <v>14599</v>
      </c>
      <c r="C413" s="1394" t="s">
        <v>14771</v>
      </c>
      <c r="D413" s="387">
        <v>11500</v>
      </c>
      <c r="E413" s="1393" t="s">
        <v>14273</v>
      </c>
      <c r="F413" s="1387" t="s">
        <v>14690</v>
      </c>
      <c r="G413" s="388" t="s">
        <v>14329</v>
      </c>
      <c r="H413"/>
      <c r="I413"/>
      <c r="J413"/>
    </row>
    <row r="414" spans="2:10" ht="14.25" thickBot="1">
      <c r="B414" s="1386" t="s">
        <v>14600</v>
      </c>
      <c r="C414" s="1394" t="s">
        <v>14772</v>
      </c>
      <c r="D414" s="387">
        <v>4600</v>
      </c>
      <c r="E414" s="1393" t="s">
        <v>14273</v>
      </c>
      <c r="F414" s="1387" t="s">
        <v>14690</v>
      </c>
      <c r="G414" s="388" t="s">
        <v>14329</v>
      </c>
      <c r="H414"/>
      <c r="I414"/>
      <c r="J414"/>
    </row>
    <row r="415" spans="2:10" ht="14.25" thickBot="1">
      <c r="B415" s="1386" t="s">
        <v>14601</v>
      </c>
      <c r="C415" s="1394" t="s">
        <v>14773</v>
      </c>
      <c r="D415" s="387">
        <v>12650</v>
      </c>
      <c r="E415" s="1393" t="s">
        <v>14273</v>
      </c>
      <c r="F415" s="1387" t="s">
        <v>14690</v>
      </c>
      <c r="G415" s="388" t="s">
        <v>14329</v>
      </c>
      <c r="H415"/>
      <c r="I415"/>
      <c r="J415"/>
    </row>
    <row r="416" spans="2:10" ht="14.25" thickBot="1">
      <c r="B416" s="1386" t="s">
        <v>14602</v>
      </c>
      <c r="C416" s="1394" t="s">
        <v>14772</v>
      </c>
      <c r="D416" s="387">
        <v>4600</v>
      </c>
      <c r="E416" s="1393" t="s">
        <v>14273</v>
      </c>
      <c r="F416" s="1387" t="s">
        <v>14690</v>
      </c>
      <c r="G416" s="388" t="s">
        <v>14329</v>
      </c>
      <c r="H416"/>
      <c r="I416"/>
      <c r="J416"/>
    </row>
    <row r="417" spans="2:10" ht="14.25" thickBot="1">
      <c r="B417" s="1386" t="s">
        <v>14603</v>
      </c>
      <c r="C417" s="1394" t="s">
        <v>14773</v>
      </c>
      <c r="D417" s="387">
        <v>17250</v>
      </c>
      <c r="E417" s="1393" t="s">
        <v>14273</v>
      </c>
      <c r="F417" s="1387" t="s">
        <v>14690</v>
      </c>
      <c r="G417" s="388" t="s">
        <v>14329</v>
      </c>
      <c r="H417"/>
      <c r="I417"/>
      <c r="J417"/>
    </row>
    <row r="418" spans="2:10" ht="14.25" thickBot="1">
      <c r="B418" s="1386" t="s">
        <v>14604</v>
      </c>
      <c r="C418" s="1394" t="s">
        <v>14773</v>
      </c>
      <c r="D418" s="387">
        <v>12650</v>
      </c>
      <c r="E418" s="1393" t="s">
        <v>14273</v>
      </c>
      <c r="F418" s="1387" t="s">
        <v>14690</v>
      </c>
      <c r="G418" s="388" t="s">
        <v>14329</v>
      </c>
      <c r="H418"/>
      <c r="I418"/>
      <c r="J418"/>
    </row>
    <row r="419" spans="2:10" ht="15">
      <c r="B419" s="1304"/>
      <c r="C419"/>
      <c r="D419"/>
      <c r="E419"/>
      <c r="F419"/>
      <c r="G419"/>
      <c r="H419"/>
      <c r="I419"/>
      <c r="J419"/>
    </row>
    <row r="420" spans="2:10" ht="15">
      <c r="B420" s="1304"/>
      <c r="C420"/>
      <c r="D420"/>
      <c r="E420"/>
      <c r="F420"/>
      <c r="G420"/>
      <c r="H420"/>
      <c r="I420"/>
      <c r="J420"/>
    </row>
    <row r="421" spans="2:10" ht="15.75" thickBot="1">
      <c r="B421" s="1304" t="s">
        <v>14691</v>
      </c>
      <c r="C421"/>
      <c r="D421"/>
      <c r="E421"/>
      <c r="F421"/>
      <c r="G421"/>
      <c r="H421"/>
      <c r="I421"/>
      <c r="J421"/>
    </row>
    <row r="422" spans="2:10" ht="24.75" thickBot="1">
      <c r="B422" s="1382" t="s">
        <v>0</v>
      </c>
      <c r="C422" s="1383" t="s">
        <v>1</v>
      </c>
      <c r="D422" s="1384" t="s">
        <v>9544</v>
      </c>
      <c r="E422" s="1384" t="s">
        <v>14681</v>
      </c>
      <c r="F422" s="1384" t="s">
        <v>9545</v>
      </c>
      <c r="G422" s="1385" t="s">
        <v>13946</v>
      </c>
      <c r="H422" s="1384" t="s">
        <v>418</v>
      </c>
      <c r="I422" s="1384" t="s">
        <v>419</v>
      </c>
      <c r="J422" s="1388" t="s">
        <v>14682</v>
      </c>
    </row>
    <row r="423" spans="2:10" ht="14.25" thickBot="1">
      <c r="B423" s="1427" t="s">
        <v>9324</v>
      </c>
      <c r="C423" s="1428"/>
      <c r="D423" s="1428"/>
      <c r="E423" s="1428"/>
      <c r="F423" s="1428"/>
      <c r="G423" s="1381"/>
      <c r="H423" s="1381"/>
      <c r="I423" s="1381"/>
      <c r="J423" s="1381"/>
    </row>
    <row r="424" spans="2:10" ht="14.25" thickBot="1">
      <c r="B424" s="1386" t="s">
        <v>14495</v>
      </c>
      <c r="C424" s="439" t="s">
        <v>14496</v>
      </c>
      <c r="D424" s="387">
        <v>103</v>
      </c>
      <c r="E424" s="388" t="s">
        <v>14686</v>
      </c>
      <c r="F424" s="388" t="s">
        <v>14683</v>
      </c>
      <c r="G424" s="388" t="s">
        <v>14687</v>
      </c>
      <c r="H424" s="1314">
        <v>12</v>
      </c>
      <c r="I424" s="1314">
        <v>12</v>
      </c>
      <c r="J424" s="1315" t="s">
        <v>8905</v>
      </c>
    </row>
    <row r="425" spans="2:10" ht="14.25" thickBot="1">
      <c r="B425" s="1386" t="s">
        <v>14495</v>
      </c>
      <c r="C425" s="439" t="s">
        <v>14496</v>
      </c>
      <c r="D425" s="387">
        <v>86</v>
      </c>
      <c r="E425" s="388" t="s">
        <v>14686</v>
      </c>
      <c r="F425" s="388" t="s">
        <v>14683</v>
      </c>
      <c r="G425" s="388" t="s">
        <v>14687</v>
      </c>
      <c r="H425" s="1314">
        <v>36</v>
      </c>
      <c r="I425" s="1314">
        <v>36</v>
      </c>
      <c r="J425" s="1315" t="s">
        <v>8905</v>
      </c>
    </row>
    <row r="426" spans="2:10" ht="14.25" thickBot="1">
      <c r="B426" s="1386" t="s">
        <v>14495</v>
      </c>
      <c r="C426" s="439" t="s">
        <v>14496</v>
      </c>
      <c r="D426" s="387">
        <v>75</v>
      </c>
      <c r="E426" s="388" t="s">
        <v>14686</v>
      </c>
      <c r="F426" s="388" t="s">
        <v>14683</v>
      </c>
      <c r="G426" s="388" t="s">
        <v>14687</v>
      </c>
      <c r="H426" s="1314">
        <v>60</v>
      </c>
      <c r="I426" s="1314">
        <v>60</v>
      </c>
      <c r="J426" s="1315" t="s">
        <v>8905</v>
      </c>
    </row>
    <row r="427" spans="2:10" ht="14.25" thickBot="1">
      <c r="B427" s="1386" t="s">
        <v>14497</v>
      </c>
      <c r="C427" s="439" t="s">
        <v>14498</v>
      </c>
      <c r="D427" s="387">
        <v>146</v>
      </c>
      <c r="E427" s="388" t="s">
        <v>14686</v>
      </c>
      <c r="F427" s="388" t="s">
        <v>14683</v>
      </c>
      <c r="G427" s="388" t="s">
        <v>14687</v>
      </c>
      <c r="H427" s="1314">
        <v>12</v>
      </c>
      <c r="I427" s="1314">
        <v>12</v>
      </c>
      <c r="J427" s="1315" t="s">
        <v>8905</v>
      </c>
    </row>
    <row r="428" spans="2:10" ht="14.25" thickBot="1">
      <c r="B428" s="1386" t="s">
        <v>14497</v>
      </c>
      <c r="C428" s="439" t="s">
        <v>14498</v>
      </c>
      <c r="D428" s="387">
        <v>121</v>
      </c>
      <c r="E428" s="388" t="s">
        <v>14686</v>
      </c>
      <c r="F428" s="388" t="s">
        <v>14683</v>
      </c>
      <c r="G428" s="388" t="s">
        <v>14687</v>
      </c>
      <c r="H428" s="1314">
        <v>36</v>
      </c>
      <c r="I428" s="1314">
        <v>36</v>
      </c>
      <c r="J428" s="1315" t="s">
        <v>8905</v>
      </c>
    </row>
    <row r="429" spans="2:10" ht="14.25" thickBot="1">
      <c r="B429" s="1386" t="s">
        <v>14497</v>
      </c>
      <c r="C429" s="439" t="s">
        <v>14498</v>
      </c>
      <c r="D429" s="387">
        <v>104</v>
      </c>
      <c r="E429" s="388" t="s">
        <v>14686</v>
      </c>
      <c r="F429" s="388" t="s">
        <v>14683</v>
      </c>
      <c r="G429" s="388" t="s">
        <v>14687</v>
      </c>
      <c r="H429" s="1314">
        <v>60</v>
      </c>
      <c r="I429" s="1314">
        <v>60</v>
      </c>
      <c r="J429" s="1315" t="s">
        <v>8905</v>
      </c>
    </row>
    <row r="430" spans="2:10" ht="14.25" thickBot="1">
      <c r="B430" s="1386" t="s">
        <v>14499</v>
      </c>
      <c r="C430" s="439" t="s">
        <v>14500</v>
      </c>
      <c r="D430" s="387">
        <v>174</v>
      </c>
      <c r="E430" s="388" t="s">
        <v>14686</v>
      </c>
      <c r="F430" s="388" t="s">
        <v>14683</v>
      </c>
      <c r="G430" s="388" t="s">
        <v>14687</v>
      </c>
      <c r="H430" s="1314">
        <v>12</v>
      </c>
      <c r="I430" s="1314">
        <v>12</v>
      </c>
      <c r="J430" s="1315" t="s">
        <v>8905</v>
      </c>
    </row>
    <row r="431" spans="2:10" ht="14.25" thickBot="1">
      <c r="B431" s="1386" t="s">
        <v>14499</v>
      </c>
      <c r="C431" s="439" t="s">
        <v>14500</v>
      </c>
      <c r="D431" s="387">
        <v>145</v>
      </c>
      <c r="E431" s="388" t="s">
        <v>14686</v>
      </c>
      <c r="F431" s="388" t="s">
        <v>14683</v>
      </c>
      <c r="G431" s="388" t="s">
        <v>14687</v>
      </c>
      <c r="H431" s="1314">
        <v>36</v>
      </c>
      <c r="I431" s="1314">
        <v>36</v>
      </c>
      <c r="J431" s="1315" t="s">
        <v>8905</v>
      </c>
    </row>
    <row r="432" spans="2:10" ht="14.25" thickBot="1">
      <c r="B432" s="1386" t="s">
        <v>14499</v>
      </c>
      <c r="C432" s="439" t="s">
        <v>14500</v>
      </c>
      <c r="D432" s="387">
        <v>126</v>
      </c>
      <c r="E432" s="388" t="s">
        <v>14686</v>
      </c>
      <c r="F432" s="388" t="s">
        <v>14683</v>
      </c>
      <c r="G432" s="388" t="s">
        <v>14687</v>
      </c>
      <c r="H432" s="1314">
        <v>60</v>
      </c>
      <c r="I432" s="1314">
        <v>60</v>
      </c>
      <c r="J432" s="1315" t="s">
        <v>8905</v>
      </c>
    </row>
    <row r="433" spans="2:10" ht="14.25" thickBot="1">
      <c r="B433" s="1386" t="s">
        <v>14501</v>
      </c>
      <c r="C433" s="439" t="s">
        <v>14502</v>
      </c>
      <c r="D433" s="387">
        <v>224</v>
      </c>
      <c r="E433" s="388" t="s">
        <v>14686</v>
      </c>
      <c r="F433" s="388" t="s">
        <v>14683</v>
      </c>
      <c r="G433" s="388" t="s">
        <v>14687</v>
      </c>
      <c r="H433" s="1314">
        <v>12</v>
      </c>
      <c r="I433" s="1314">
        <v>12</v>
      </c>
      <c r="J433" s="1315" t="s">
        <v>8905</v>
      </c>
    </row>
    <row r="434" spans="2:10" ht="14.25" thickBot="1">
      <c r="B434" s="1386" t="s">
        <v>14501</v>
      </c>
      <c r="C434" s="439" t="s">
        <v>14502</v>
      </c>
      <c r="D434" s="387">
        <v>186</v>
      </c>
      <c r="E434" s="388" t="s">
        <v>14686</v>
      </c>
      <c r="F434" s="388" t="s">
        <v>14683</v>
      </c>
      <c r="G434" s="388" t="s">
        <v>14687</v>
      </c>
      <c r="H434" s="1314">
        <v>36</v>
      </c>
      <c r="I434" s="1314">
        <v>36</v>
      </c>
      <c r="J434" s="1315" t="s">
        <v>8905</v>
      </c>
    </row>
    <row r="435" spans="2:10" ht="14.25" thickBot="1">
      <c r="B435" s="1386" t="s">
        <v>14501</v>
      </c>
      <c r="C435" s="439" t="s">
        <v>14502</v>
      </c>
      <c r="D435" s="387">
        <v>161</v>
      </c>
      <c r="E435" s="388" t="s">
        <v>14686</v>
      </c>
      <c r="F435" s="388" t="s">
        <v>14683</v>
      </c>
      <c r="G435" s="388" t="s">
        <v>14687</v>
      </c>
      <c r="H435" s="1314">
        <v>60</v>
      </c>
      <c r="I435" s="1314">
        <v>60</v>
      </c>
      <c r="J435" s="1315" t="s">
        <v>8905</v>
      </c>
    </row>
    <row r="436" spans="2:10" ht="14.25" thickBot="1">
      <c r="B436" s="1386" t="s">
        <v>14503</v>
      </c>
      <c r="C436" s="439" t="s">
        <v>14504</v>
      </c>
      <c r="D436" s="387">
        <v>600</v>
      </c>
      <c r="E436" s="388" t="s">
        <v>14686</v>
      </c>
      <c r="F436" s="388" t="s">
        <v>14683</v>
      </c>
      <c r="G436" s="388" t="s">
        <v>14687</v>
      </c>
      <c r="H436" s="1314">
        <v>12</v>
      </c>
      <c r="I436" s="1314">
        <v>12</v>
      </c>
      <c r="J436" s="1315" t="s">
        <v>8905</v>
      </c>
    </row>
    <row r="437" spans="2:10" ht="14.25" thickBot="1">
      <c r="B437" s="1386" t="s">
        <v>14503</v>
      </c>
      <c r="C437" s="439" t="s">
        <v>14504</v>
      </c>
      <c r="D437" s="387">
        <v>499</v>
      </c>
      <c r="E437" s="388" t="s">
        <v>14686</v>
      </c>
      <c r="F437" s="388" t="s">
        <v>14683</v>
      </c>
      <c r="G437" s="388" t="s">
        <v>14687</v>
      </c>
      <c r="H437" s="1314">
        <v>36</v>
      </c>
      <c r="I437" s="1314">
        <v>36</v>
      </c>
      <c r="J437" s="1315" t="s">
        <v>8905</v>
      </c>
    </row>
    <row r="438" spans="2:10" ht="14.25" thickBot="1">
      <c r="B438" s="1386" t="s">
        <v>14503</v>
      </c>
      <c r="C438" s="439" t="s">
        <v>14504</v>
      </c>
      <c r="D438" s="387">
        <v>432</v>
      </c>
      <c r="E438" s="388" t="s">
        <v>14686</v>
      </c>
      <c r="F438" s="388" t="s">
        <v>14683</v>
      </c>
      <c r="G438" s="388" t="s">
        <v>14687</v>
      </c>
      <c r="H438" s="1314">
        <v>60</v>
      </c>
      <c r="I438" s="1314">
        <v>60</v>
      </c>
      <c r="J438" s="1315" t="s">
        <v>8905</v>
      </c>
    </row>
    <row r="439" spans="2:10" ht="14.25" thickBot="1">
      <c r="B439" s="1313" t="s">
        <v>14505</v>
      </c>
      <c r="C439" s="1321" t="s">
        <v>14506</v>
      </c>
      <c r="D439" s="387">
        <v>749</v>
      </c>
      <c r="E439" s="1322" t="s">
        <v>14686</v>
      </c>
      <c r="F439" s="1322" t="s">
        <v>14683</v>
      </c>
      <c r="G439" s="1322" t="s">
        <v>14687</v>
      </c>
      <c r="H439" s="1323">
        <v>12</v>
      </c>
      <c r="I439" s="1323">
        <v>12</v>
      </c>
      <c r="J439" s="1324" t="s">
        <v>8905</v>
      </c>
    </row>
    <row r="440" spans="2:10" ht="14.25" thickBot="1">
      <c r="B440" s="1313" t="s">
        <v>14505</v>
      </c>
      <c r="C440" s="1321" t="s">
        <v>14506</v>
      </c>
      <c r="D440" s="387">
        <v>624</v>
      </c>
      <c r="E440" s="1322" t="s">
        <v>14686</v>
      </c>
      <c r="F440" s="1322" t="s">
        <v>14683</v>
      </c>
      <c r="G440" s="1322" t="s">
        <v>14687</v>
      </c>
      <c r="H440" s="1323">
        <v>36</v>
      </c>
      <c r="I440" s="1323">
        <v>36</v>
      </c>
      <c r="J440" s="1324" t="s">
        <v>8905</v>
      </c>
    </row>
    <row r="441" spans="2:10" ht="14.25" thickBot="1">
      <c r="B441" s="1313" t="s">
        <v>14505</v>
      </c>
      <c r="C441" s="1321" t="s">
        <v>14506</v>
      </c>
      <c r="D441" s="387">
        <v>541</v>
      </c>
      <c r="E441" s="1322" t="s">
        <v>14686</v>
      </c>
      <c r="F441" s="1322" t="s">
        <v>14683</v>
      </c>
      <c r="G441" s="1322" t="s">
        <v>14687</v>
      </c>
      <c r="H441" s="1323">
        <v>60</v>
      </c>
      <c r="I441" s="1323">
        <v>60</v>
      </c>
      <c r="J441" s="1324" t="s">
        <v>8905</v>
      </c>
    </row>
    <row r="442" spans="2:10" ht="14.25" thickBot="1">
      <c r="B442" s="1386" t="s">
        <v>14507</v>
      </c>
      <c r="C442" s="439" t="s">
        <v>14508</v>
      </c>
      <c r="D442" s="387">
        <v>990</v>
      </c>
      <c r="E442" s="388" t="s">
        <v>14686</v>
      </c>
      <c r="F442" s="388" t="s">
        <v>14683</v>
      </c>
      <c r="G442" s="388" t="s">
        <v>14687</v>
      </c>
      <c r="H442" s="1314">
        <v>12</v>
      </c>
      <c r="I442" s="1314">
        <v>12</v>
      </c>
      <c r="J442" s="1315" t="s">
        <v>8905</v>
      </c>
    </row>
    <row r="443" spans="2:10" ht="14.25" thickBot="1">
      <c r="B443" s="1386" t="s">
        <v>14507</v>
      </c>
      <c r="C443" s="439" t="s">
        <v>14508</v>
      </c>
      <c r="D443" s="387">
        <v>825</v>
      </c>
      <c r="E443" s="388" t="s">
        <v>14686</v>
      </c>
      <c r="F443" s="388" t="s">
        <v>14683</v>
      </c>
      <c r="G443" s="388" t="s">
        <v>14687</v>
      </c>
      <c r="H443" s="1314">
        <v>36</v>
      </c>
      <c r="I443" s="1314">
        <v>36</v>
      </c>
      <c r="J443" s="1315" t="s">
        <v>8905</v>
      </c>
    </row>
    <row r="444" spans="2:10" ht="14.25" thickBot="1">
      <c r="B444" s="1386" t="s">
        <v>14507</v>
      </c>
      <c r="C444" s="439" t="s">
        <v>14508</v>
      </c>
      <c r="D444" s="387">
        <v>714</v>
      </c>
      <c r="E444" s="388" t="s">
        <v>14686</v>
      </c>
      <c r="F444" s="388" t="s">
        <v>14683</v>
      </c>
      <c r="G444" s="388" t="s">
        <v>14687</v>
      </c>
      <c r="H444" s="1314">
        <v>60</v>
      </c>
      <c r="I444" s="1314">
        <v>60</v>
      </c>
      <c r="J444" s="1315" t="s">
        <v>8905</v>
      </c>
    </row>
    <row r="445" spans="2:10" ht="14.25" thickBot="1">
      <c r="B445" s="1427" t="s">
        <v>13960</v>
      </c>
      <c r="C445" s="1428"/>
      <c r="D445" s="1428"/>
      <c r="E445" s="1428"/>
      <c r="F445" s="1428"/>
      <c r="G445" s="1428"/>
      <c r="H445" s="1392"/>
      <c r="I445" s="1392"/>
      <c r="J445" s="1392"/>
    </row>
    <row r="446" spans="2:10" ht="14.25" thickBot="1">
      <c r="B446" s="1386" t="s">
        <v>14509</v>
      </c>
      <c r="C446" s="439" t="s">
        <v>14510</v>
      </c>
      <c r="D446" s="387">
        <v>103</v>
      </c>
      <c r="E446" s="388" t="s">
        <v>14686</v>
      </c>
      <c r="F446" s="388" t="s">
        <v>14683</v>
      </c>
      <c r="G446" s="388" t="s">
        <v>14687</v>
      </c>
      <c r="H446" s="1314">
        <v>12</v>
      </c>
      <c r="I446" s="1314">
        <v>12</v>
      </c>
      <c r="J446" s="1315" t="s">
        <v>8905</v>
      </c>
    </row>
    <row r="447" spans="2:10" ht="14.25" thickBot="1">
      <c r="B447" s="1386" t="s">
        <v>14509</v>
      </c>
      <c r="C447" s="439" t="s">
        <v>14510</v>
      </c>
      <c r="D447" s="387">
        <v>86</v>
      </c>
      <c r="E447" s="388" t="s">
        <v>14686</v>
      </c>
      <c r="F447" s="388" t="s">
        <v>14683</v>
      </c>
      <c r="G447" s="388" t="s">
        <v>14687</v>
      </c>
      <c r="H447" s="1314">
        <v>36</v>
      </c>
      <c r="I447" s="1314">
        <v>36</v>
      </c>
      <c r="J447" s="1315" t="s">
        <v>8905</v>
      </c>
    </row>
    <row r="448" spans="2:10" ht="14.25" thickBot="1">
      <c r="B448" s="1386" t="s">
        <v>14509</v>
      </c>
      <c r="C448" s="439" t="s">
        <v>14510</v>
      </c>
      <c r="D448" s="387">
        <v>75</v>
      </c>
      <c r="E448" s="388" t="s">
        <v>14686</v>
      </c>
      <c r="F448" s="388" t="s">
        <v>14683</v>
      </c>
      <c r="G448" s="388" t="s">
        <v>14687</v>
      </c>
      <c r="H448" s="1314">
        <v>60</v>
      </c>
      <c r="I448" s="1314">
        <v>60</v>
      </c>
      <c r="J448" s="1315" t="s">
        <v>8905</v>
      </c>
    </row>
    <row r="449" spans="2:10" ht="14.25" thickBot="1">
      <c r="B449" s="1386" t="s">
        <v>14511</v>
      </c>
      <c r="C449" s="439" t="s">
        <v>14512</v>
      </c>
      <c r="D449" s="387">
        <v>146</v>
      </c>
      <c r="E449" s="388" t="s">
        <v>14686</v>
      </c>
      <c r="F449" s="388" t="s">
        <v>14683</v>
      </c>
      <c r="G449" s="388" t="s">
        <v>14687</v>
      </c>
      <c r="H449" s="1314">
        <v>12</v>
      </c>
      <c r="I449" s="1314">
        <v>12</v>
      </c>
      <c r="J449" s="1315" t="s">
        <v>8905</v>
      </c>
    </row>
    <row r="450" spans="2:10" ht="14.25" thickBot="1">
      <c r="B450" s="1386" t="s">
        <v>14511</v>
      </c>
      <c r="C450" s="439" t="s">
        <v>14512</v>
      </c>
      <c r="D450" s="387">
        <v>121</v>
      </c>
      <c r="E450" s="388" t="s">
        <v>14686</v>
      </c>
      <c r="F450" s="388" t="s">
        <v>14683</v>
      </c>
      <c r="G450" s="388" t="s">
        <v>14687</v>
      </c>
      <c r="H450" s="1314">
        <v>36</v>
      </c>
      <c r="I450" s="1314">
        <v>36</v>
      </c>
      <c r="J450" s="1315" t="s">
        <v>8905</v>
      </c>
    </row>
    <row r="451" spans="2:10" ht="14.25" thickBot="1">
      <c r="B451" s="1386" t="s">
        <v>14511</v>
      </c>
      <c r="C451" s="439" t="s">
        <v>14512</v>
      </c>
      <c r="D451" s="387">
        <v>104</v>
      </c>
      <c r="E451" s="388" t="s">
        <v>14686</v>
      </c>
      <c r="F451" s="388" t="s">
        <v>14683</v>
      </c>
      <c r="G451" s="388" t="s">
        <v>14687</v>
      </c>
      <c r="H451" s="1314">
        <v>60</v>
      </c>
      <c r="I451" s="1314">
        <v>60</v>
      </c>
      <c r="J451" s="1315" t="s">
        <v>8905</v>
      </c>
    </row>
    <row r="452" spans="2:10" ht="14.25" thickBot="1">
      <c r="B452" s="1386" t="s">
        <v>14513</v>
      </c>
      <c r="C452" s="439" t="s">
        <v>14514</v>
      </c>
      <c r="D452" s="387">
        <v>174</v>
      </c>
      <c r="E452" s="388" t="s">
        <v>14686</v>
      </c>
      <c r="F452" s="388" t="s">
        <v>14683</v>
      </c>
      <c r="G452" s="388" t="s">
        <v>14687</v>
      </c>
      <c r="H452" s="1314">
        <v>12</v>
      </c>
      <c r="I452" s="1314">
        <v>12</v>
      </c>
      <c r="J452" s="1315" t="s">
        <v>8905</v>
      </c>
    </row>
    <row r="453" spans="2:10" ht="14.25" thickBot="1">
      <c r="B453" s="1386" t="s">
        <v>14513</v>
      </c>
      <c r="C453" s="439" t="s">
        <v>14514</v>
      </c>
      <c r="D453" s="387">
        <v>145</v>
      </c>
      <c r="E453" s="388" t="s">
        <v>14686</v>
      </c>
      <c r="F453" s="388" t="s">
        <v>14683</v>
      </c>
      <c r="G453" s="388" t="s">
        <v>14687</v>
      </c>
      <c r="H453" s="1314">
        <v>36</v>
      </c>
      <c r="I453" s="1314">
        <v>36</v>
      </c>
      <c r="J453" s="1315" t="s">
        <v>8905</v>
      </c>
    </row>
    <row r="454" spans="2:10" ht="14.25" thickBot="1">
      <c r="B454" s="1386" t="s">
        <v>14513</v>
      </c>
      <c r="C454" s="439" t="s">
        <v>14514</v>
      </c>
      <c r="D454" s="387">
        <v>126</v>
      </c>
      <c r="E454" s="388" t="s">
        <v>14686</v>
      </c>
      <c r="F454" s="388" t="s">
        <v>14683</v>
      </c>
      <c r="G454" s="388" t="s">
        <v>14687</v>
      </c>
      <c r="H454" s="1314">
        <v>60</v>
      </c>
      <c r="I454" s="1314">
        <v>60</v>
      </c>
      <c r="J454" s="1315" t="s">
        <v>8905</v>
      </c>
    </row>
    <row r="455" spans="2:10" ht="14.25" thickBot="1">
      <c r="B455" s="1386" t="s">
        <v>14515</v>
      </c>
      <c r="C455" s="439" t="s">
        <v>14516</v>
      </c>
      <c r="D455" s="387">
        <v>224</v>
      </c>
      <c r="E455" s="388" t="s">
        <v>14686</v>
      </c>
      <c r="F455" s="388" t="s">
        <v>14683</v>
      </c>
      <c r="G455" s="388" t="s">
        <v>14687</v>
      </c>
      <c r="H455" s="1314">
        <v>12</v>
      </c>
      <c r="I455" s="1314">
        <v>12</v>
      </c>
      <c r="J455" s="1315" t="s">
        <v>8905</v>
      </c>
    </row>
    <row r="456" spans="2:10" ht="14.25" thickBot="1">
      <c r="B456" s="1386" t="s">
        <v>14515</v>
      </c>
      <c r="C456" s="439" t="s">
        <v>14516</v>
      </c>
      <c r="D456" s="387">
        <v>186</v>
      </c>
      <c r="E456" s="388" t="s">
        <v>14686</v>
      </c>
      <c r="F456" s="388" t="s">
        <v>14683</v>
      </c>
      <c r="G456" s="388" t="s">
        <v>14687</v>
      </c>
      <c r="H456" s="1314">
        <v>36</v>
      </c>
      <c r="I456" s="1314">
        <v>36</v>
      </c>
      <c r="J456" s="1315" t="s">
        <v>8905</v>
      </c>
    </row>
    <row r="457" spans="2:10" ht="14.25" thickBot="1">
      <c r="B457" s="1386" t="s">
        <v>14515</v>
      </c>
      <c r="C457" s="439" t="s">
        <v>14516</v>
      </c>
      <c r="D457" s="387">
        <v>161</v>
      </c>
      <c r="E457" s="388" t="s">
        <v>14686</v>
      </c>
      <c r="F457" s="388" t="s">
        <v>14683</v>
      </c>
      <c r="G457" s="388" t="s">
        <v>14687</v>
      </c>
      <c r="H457" s="1314">
        <v>60</v>
      </c>
      <c r="I457" s="1314">
        <v>60</v>
      </c>
      <c r="J457" s="1315" t="s">
        <v>8905</v>
      </c>
    </row>
    <row r="458" spans="2:10" ht="14.25" thickBot="1">
      <c r="B458" s="1386" t="s">
        <v>14517</v>
      </c>
      <c r="C458" s="439" t="s">
        <v>14518</v>
      </c>
      <c r="D458" s="387">
        <v>600</v>
      </c>
      <c r="E458" s="388" t="s">
        <v>14686</v>
      </c>
      <c r="F458" s="388" t="s">
        <v>14683</v>
      </c>
      <c r="G458" s="388" t="s">
        <v>14687</v>
      </c>
      <c r="H458" s="1314">
        <v>12</v>
      </c>
      <c r="I458" s="1314">
        <v>12</v>
      </c>
      <c r="J458" s="1315" t="s">
        <v>8905</v>
      </c>
    </row>
    <row r="459" spans="2:10" ht="14.25" thickBot="1">
      <c r="B459" s="1386" t="s">
        <v>14517</v>
      </c>
      <c r="C459" s="439" t="s">
        <v>14518</v>
      </c>
      <c r="D459" s="387">
        <v>499</v>
      </c>
      <c r="E459" s="388" t="s">
        <v>14686</v>
      </c>
      <c r="F459" s="388" t="s">
        <v>14683</v>
      </c>
      <c r="G459" s="388" t="s">
        <v>14687</v>
      </c>
      <c r="H459" s="1314">
        <v>36</v>
      </c>
      <c r="I459" s="1314">
        <v>36</v>
      </c>
      <c r="J459" s="1315" t="s">
        <v>8905</v>
      </c>
    </row>
    <row r="460" spans="2:10" ht="14.25" thickBot="1">
      <c r="B460" s="1386" t="s">
        <v>14517</v>
      </c>
      <c r="C460" s="439" t="s">
        <v>14518</v>
      </c>
      <c r="D460" s="387">
        <v>432</v>
      </c>
      <c r="E460" s="388" t="s">
        <v>14686</v>
      </c>
      <c r="F460" s="388" t="s">
        <v>14683</v>
      </c>
      <c r="G460" s="388" t="s">
        <v>14687</v>
      </c>
      <c r="H460" s="1314">
        <v>60</v>
      </c>
      <c r="I460" s="1314">
        <v>60</v>
      </c>
      <c r="J460" s="1315" t="s">
        <v>8905</v>
      </c>
    </row>
    <row r="461" spans="2:10" ht="14.25" thickBot="1">
      <c r="B461" s="1313" t="s">
        <v>14519</v>
      </c>
      <c r="C461" s="1321" t="s">
        <v>14520</v>
      </c>
      <c r="D461" s="387">
        <v>703</v>
      </c>
      <c r="E461" s="1322" t="s">
        <v>14686</v>
      </c>
      <c r="F461" s="1322" t="s">
        <v>14683</v>
      </c>
      <c r="G461" s="1322" t="s">
        <v>14687</v>
      </c>
      <c r="H461" s="1323">
        <v>12</v>
      </c>
      <c r="I461" s="1323">
        <v>12</v>
      </c>
      <c r="J461" s="1324" t="s">
        <v>8905</v>
      </c>
    </row>
    <row r="462" spans="2:10" ht="14.25" thickBot="1">
      <c r="B462" s="1313" t="s">
        <v>14519</v>
      </c>
      <c r="C462" s="1321" t="s">
        <v>14520</v>
      </c>
      <c r="D462" s="387">
        <v>586</v>
      </c>
      <c r="E462" s="1322" t="s">
        <v>14686</v>
      </c>
      <c r="F462" s="1322" t="s">
        <v>14683</v>
      </c>
      <c r="G462" s="1322" t="s">
        <v>14687</v>
      </c>
      <c r="H462" s="1323">
        <v>36</v>
      </c>
      <c r="I462" s="1323">
        <v>36</v>
      </c>
      <c r="J462" s="1324" t="s">
        <v>8905</v>
      </c>
    </row>
    <row r="463" spans="2:10" ht="14.25" thickBot="1">
      <c r="B463" s="1313" t="s">
        <v>14519</v>
      </c>
      <c r="C463" s="1321" t="s">
        <v>14520</v>
      </c>
      <c r="D463" s="387">
        <v>508</v>
      </c>
      <c r="E463" s="1322" t="s">
        <v>14686</v>
      </c>
      <c r="F463" s="1322" t="s">
        <v>14683</v>
      </c>
      <c r="G463" s="1322" t="s">
        <v>14687</v>
      </c>
      <c r="H463" s="1323">
        <v>60</v>
      </c>
      <c r="I463" s="1323">
        <v>60</v>
      </c>
      <c r="J463" s="1324" t="s">
        <v>8905</v>
      </c>
    </row>
    <row r="464" spans="2:10" ht="14.25" thickBot="1">
      <c r="B464" s="1386" t="s">
        <v>14521</v>
      </c>
      <c r="C464" s="439" t="s">
        <v>14522</v>
      </c>
      <c r="D464" s="387">
        <v>749</v>
      </c>
      <c r="E464" s="388" t="s">
        <v>14686</v>
      </c>
      <c r="F464" s="388" t="s">
        <v>14683</v>
      </c>
      <c r="G464" s="388" t="s">
        <v>14687</v>
      </c>
      <c r="H464" s="1314">
        <v>12</v>
      </c>
      <c r="I464" s="1314">
        <v>12</v>
      </c>
      <c r="J464" s="1315" t="s">
        <v>8905</v>
      </c>
    </row>
    <row r="465" spans="2:10" ht="14.25" thickBot="1">
      <c r="B465" s="1386" t="s">
        <v>14521</v>
      </c>
      <c r="C465" s="439" t="s">
        <v>14522</v>
      </c>
      <c r="D465" s="387">
        <v>624</v>
      </c>
      <c r="E465" s="388" t="s">
        <v>14686</v>
      </c>
      <c r="F465" s="388" t="s">
        <v>14683</v>
      </c>
      <c r="G465" s="388" t="s">
        <v>14687</v>
      </c>
      <c r="H465" s="1314">
        <v>36</v>
      </c>
      <c r="I465" s="1314">
        <v>36</v>
      </c>
      <c r="J465" s="1315" t="s">
        <v>8905</v>
      </c>
    </row>
    <row r="466" spans="2:10" ht="14.25" thickBot="1">
      <c r="B466" s="1386" t="s">
        <v>14521</v>
      </c>
      <c r="C466" s="439" t="s">
        <v>14522</v>
      </c>
      <c r="D466" s="387">
        <v>541</v>
      </c>
      <c r="E466" s="388" t="s">
        <v>14686</v>
      </c>
      <c r="F466" s="388" t="s">
        <v>14683</v>
      </c>
      <c r="G466" s="388" t="s">
        <v>14687</v>
      </c>
      <c r="H466" s="1314">
        <v>60</v>
      </c>
      <c r="I466" s="1314">
        <v>60</v>
      </c>
      <c r="J466" s="1315" t="s">
        <v>8905</v>
      </c>
    </row>
    <row r="467" spans="2:10" ht="15">
      <c r="B467" s="1304"/>
      <c r="C467"/>
      <c r="D467"/>
      <c r="E467"/>
      <c r="F467"/>
      <c r="G467"/>
      <c r="H467"/>
      <c r="I467"/>
      <c r="J467"/>
    </row>
    <row r="468" spans="2:10" ht="15.75" thickBot="1">
      <c r="B468" s="1304" t="s">
        <v>14668</v>
      </c>
      <c r="C468"/>
      <c r="D468"/>
      <c r="E468"/>
      <c r="F468"/>
      <c r="G468"/>
      <c r="H468"/>
      <c r="I468"/>
      <c r="J468"/>
    </row>
    <row r="469" spans="2:10" ht="24.75" thickBot="1">
      <c r="B469" s="1382" t="s">
        <v>0</v>
      </c>
      <c r="C469" s="1383" t="s">
        <v>1</v>
      </c>
      <c r="D469" s="1384" t="s">
        <v>2</v>
      </c>
      <c r="E469" s="1384" t="s">
        <v>9544</v>
      </c>
      <c r="F469" s="1384" t="s">
        <v>9627</v>
      </c>
      <c r="G469" s="1384" t="s">
        <v>9545</v>
      </c>
      <c r="H469" s="1385" t="s">
        <v>13946</v>
      </c>
      <c r="I469"/>
      <c r="J469"/>
    </row>
    <row r="470" spans="2:10" ht="14.25" thickBot="1">
      <c r="B470" s="1427" t="s">
        <v>11151</v>
      </c>
      <c r="C470" s="1428"/>
      <c r="D470" s="1381"/>
      <c r="E470" s="1381"/>
      <c r="F470" s="1381"/>
      <c r="G470" s="1381"/>
      <c r="H470" s="1312"/>
      <c r="I470"/>
      <c r="J470"/>
    </row>
    <row r="471" spans="2:10" ht="48">
      <c r="B471" s="1440" t="s">
        <v>14399</v>
      </c>
      <c r="C471" s="1443" t="s">
        <v>14400</v>
      </c>
      <c r="D471" s="1325" t="s">
        <v>14692</v>
      </c>
      <c r="E471" s="1446">
        <v>1395</v>
      </c>
      <c r="F471" s="1440" t="s">
        <v>14273</v>
      </c>
      <c r="G471" s="1449" t="s">
        <v>14690</v>
      </c>
      <c r="H471" s="1440" t="s">
        <v>12730</v>
      </c>
      <c r="I471"/>
      <c r="J471"/>
    </row>
    <row r="472" spans="2:10">
      <c r="B472" s="1441"/>
      <c r="C472" s="1444"/>
      <c r="D472" s="1325" t="s">
        <v>14693</v>
      </c>
      <c r="E472" s="1447"/>
      <c r="F472" s="1441"/>
      <c r="G472" s="1450"/>
      <c r="H472" s="1441"/>
      <c r="I472"/>
      <c r="J472"/>
    </row>
    <row r="473" spans="2:10" ht="36">
      <c r="B473" s="1441"/>
      <c r="C473" s="1444"/>
      <c r="D473" s="1325" t="s">
        <v>14694</v>
      </c>
      <c r="E473" s="1447"/>
      <c r="F473" s="1441"/>
      <c r="G473" s="1450"/>
      <c r="H473" s="1441"/>
      <c r="I473"/>
      <c r="J473"/>
    </row>
    <row r="474" spans="2:10">
      <c r="B474" s="1441"/>
      <c r="C474" s="1444"/>
      <c r="D474" s="1325" t="s">
        <v>14695</v>
      </c>
      <c r="E474" s="1447"/>
      <c r="F474" s="1441"/>
      <c r="G474" s="1450"/>
      <c r="H474" s="1441"/>
      <c r="I474"/>
      <c r="J474"/>
    </row>
    <row r="475" spans="2:10" ht="48">
      <c r="B475" s="1441"/>
      <c r="C475" s="1444"/>
      <c r="D475" s="1325" t="s">
        <v>14696</v>
      </c>
      <c r="E475" s="1447"/>
      <c r="F475" s="1441"/>
      <c r="G475" s="1450"/>
      <c r="H475" s="1441"/>
      <c r="I475"/>
      <c r="J475"/>
    </row>
    <row r="476" spans="2:10" ht="24">
      <c r="B476" s="1441"/>
      <c r="C476" s="1444"/>
      <c r="D476" s="1325" t="s">
        <v>14697</v>
      </c>
      <c r="E476" s="1447"/>
      <c r="F476" s="1441"/>
      <c r="G476" s="1450"/>
      <c r="H476" s="1441"/>
      <c r="I476"/>
      <c r="J476"/>
    </row>
    <row r="477" spans="2:10" ht="48">
      <c r="B477" s="1441"/>
      <c r="C477" s="1444"/>
      <c r="D477" s="1325" t="s">
        <v>14698</v>
      </c>
      <c r="E477" s="1447"/>
      <c r="F477" s="1441"/>
      <c r="G477" s="1450"/>
      <c r="H477" s="1441"/>
      <c r="I477"/>
      <c r="J477"/>
    </row>
    <row r="478" spans="2:10" ht="60.75" thickBot="1">
      <c r="B478" s="1442"/>
      <c r="C478" s="1445"/>
      <c r="D478" s="439" t="s">
        <v>14699</v>
      </c>
      <c r="E478" s="1448"/>
      <c r="F478" s="1442"/>
      <c r="G478" s="1451"/>
      <c r="H478" s="1442"/>
      <c r="I478"/>
      <c r="J478"/>
    </row>
    <row r="479" spans="2:10" ht="14.25" thickBot="1">
      <c r="B479" s="1427" t="s">
        <v>11178</v>
      </c>
      <c r="C479" s="1428"/>
      <c r="D479" s="1392"/>
      <c r="E479" s="1392"/>
      <c r="F479" s="1392"/>
      <c r="G479" s="1392"/>
      <c r="H479" s="1326"/>
      <c r="I479"/>
      <c r="J479"/>
    </row>
    <row r="480" spans="2:10" ht="48">
      <c r="B480" s="1440" t="s">
        <v>14401</v>
      </c>
      <c r="C480" s="1443" t="s">
        <v>14402</v>
      </c>
      <c r="D480" s="1325" t="s">
        <v>14700</v>
      </c>
      <c r="E480" s="1446">
        <v>1395</v>
      </c>
      <c r="F480" s="1440" t="s">
        <v>14273</v>
      </c>
      <c r="G480" s="1449" t="s">
        <v>14690</v>
      </c>
      <c r="H480" s="1440" t="s">
        <v>12730</v>
      </c>
      <c r="I480"/>
      <c r="J480"/>
    </row>
    <row r="481" spans="2:10">
      <c r="B481" s="1441"/>
      <c r="C481" s="1444"/>
      <c r="D481" s="1325" t="s">
        <v>14693</v>
      </c>
      <c r="E481" s="1447"/>
      <c r="F481" s="1441"/>
      <c r="G481" s="1450"/>
      <c r="H481" s="1441"/>
      <c r="I481"/>
      <c r="J481"/>
    </row>
    <row r="482" spans="2:10" ht="36">
      <c r="B482" s="1441"/>
      <c r="C482" s="1444"/>
      <c r="D482" s="1325" t="s">
        <v>14694</v>
      </c>
      <c r="E482" s="1447"/>
      <c r="F482" s="1441"/>
      <c r="G482" s="1450"/>
      <c r="H482" s="1441"/>
      <c r="I482"/>
      <c r="J482"/>
    </row>
    <row r="483" spans="2:10">
      <c r="B483" s="1441"/>
      <c r="C483" s="1444"/>
      <c r="D483" s="1325" t="s">
        <v>14695</v>
      </c>
      <c r="E483" s="1447"/>
      <c r="F483" s="1441"/>
      <c r="G483" s="1450"/>
      <c r="H483" s="1441"/>
      <c r="I483"/>
      <c r="J483"/>
    </row>
    <row r="484" spans="2:10" ht="48">
      <c r="B484" s="1441"/>
      <c r="C484" s="1444"/>
      <c r="D484" s="1325" t="s">
        <v>14696</v>
      </c>
      <c r="E484" s="1447"/>
      <c r="F484" s="1441"/>
      <c r="G484" s="1450"/>
      <c r="H484" s="1441"/>
      <c r="I484"/>
      <c r="J484"/>
    </row>
    <row r="485" spans="2:10" ht="24">
      <c r="B485" s="1441"/>
      <c r="C485" s="1444"/>
      <c r="D485" s="1325" t="s">
        <v>14697</v>
      </c>
      <c r="E485" s="1447"/>
      <c r="F485" s="1441"/>
      <c r="G485" s="1450"/>
      <c r="H485" s="1441"/>
      <c r="I485"/>
      <c r="J485"/>
    </row>
    <row r="486" spans="2:10" ht="48">
      <c r="B486" s="1441"/>
      <c r="C486" s="1444"/>
      <c r="D486" s="1325" t="s">
        <v>14698</v>
      </c>
      <c r="E486" s="1447"/>
      <c r="F486" s="1441"/>
      <c r="G486" s="1450"/>
      <c r="H486" s="1441"/>
      <c r="I486"/>
      <c r="J486"/>
    </row>
    <row r="487" spans="2:10" ht="60.75" thickBot="1">
      <c r="B487" s="1442"/>
      <c r="C487" s="1445"/>
      <c r="D487" s="439" t="s">
        <v>14699</v>
      </c>
      <c r="E487" s="1448"/>
      <c r="F487" s="1442"/>
      <c r="G487" s="1451"/>
      <c r="H487" s="1442"/>
      <c r="I487"/>
      <c r="J487"/>
    </row>
    <row r="488" spans="2:10" ht="14.25" thickBot="1">
      <c r="B488" s="1427" t="s">
        <v>11289</v>
      </c>
      <c r="C488" s="1428"/>
      <c r="D488" s="1428"/>
      <c r="E488" s="1428"/>
      <c r="F488" s="1428"/>
      <c r="G488" s="1428"/>
      <c r="H488" s="1429"/>
      <c r="I488"/>
      <c r="J488"/>
    </row>
    <row r="489" spans="2:10" ht="36.75" thickBot="1">
      <c r="B489" s="1386" t="s">
        <v>14403</v>
      </c>
      <c r="C489" s="439" t="s">
        <v>14404</v>
      </c>
      <c r="D489" s="439" t="s">
        <v>14404</v>
      </c>
      <c r="E489" s="387">
        <v>399</v>
      </c>
      <c r="F489" s="1315" t="s">
        <v>14273</v>
      </c>
      <c r="G489" s="1322" t="s">
        <v>14701</v>
      </c>
      <c r="H489" s="1315" t="s">
        <v>12730</v>
      </c>
      <c r="I489"/>
      <c r="J489"/>
    </row>
    <row r="490" spans="2:10" ht="36.75" thickBot="1">
      <c r="B490" s="1386" t="s">
        <v>14405</v>
      </c>
      <c r="C490" s="439" t="s">
        <v>14406</v>
      </c>
      <c r="D490" s="439" t="s">
        <v>14406</v>
      </c>
      <c r="E490" s="387">
        <v>250</v>
      </c>
      <c r="F490" s="1315" t="s">
        <v>14273</v>
      </c>
      <c r="G490" s="1322" t="s">
        <v>14701</v>
      </c>
      <c r="H490" s="1315" t="s">
        <v>12730</v>
      </c>
      <c r="I490"/>
      <c r="J490"/>
    </row>
    <row r="491" spans="2:10" ht="15">
      <c r="B491" s="1304"/>
      <c r="C491"/>
      <c r="D491"/>
      <c r="E491"/>
      <c r="F491"/>
      <c r="G491"/>
      <c r="H491"/>
      <c r="I491"/>
      <c r="J491"/>
    </row>
    <row r="492" spans="2:10" ht="15.75" thickBot="1">
      <c r="B492" s="1304" t="s">
        <v>14702</v>
      </c>
      <c r="C492"/>
      <c r="D492"/>
      <c r="E492"/>
      <c r="F492"/>
      <c r="G492"/>
      <c r="H492"/>
      <c r="I492"/>
      <c r="J492"/>
    </row>
    <row r="493" spans="2:10" ht="24.75" thickBot="1">
      <c r="B493" s="1382" t="s">
        <v>0</v>
      </c>
      <c r="C493" s="1383" t="s">
        <v>1</v>
      </c>
      <c r="D493" s="1384" t="s">
        <v>9544</v>
      </c>
      <c r="E493" s="1384" t="s">
        <v>9627</v>
      </c>
      <c r="F493" s="1384" t="s">
        <v>9545</v>
      </c>
      <c r="G493" s="1385" t="s">
        <v>13946</v>
      </c>
      <c r="H493"/>
      <c r="I493"/>
      <c r="J493"/>
    </row>
    <row r="494" spans="2:10" ht="14.25" thickBot="1">
      <c r="B494" s="1427" t="s">
        <v>14232</v>
      </c>
      <c r="C494" s="1428"/>
      <c r="D494" s="1381"/>
      <c r="E494" s="1381"/>
      <c r="F494" s="1381"/>
      <c r="G494" s="1312"/>
      <c r="H494"/>
      <c r="I494"/>
      <c r="J494"/>
    </row>
    <row r="495" spans="2:10" ht="14.25" thickBot="1">
      <c r="B495" s="1386" t="s">
        <v>14392</v>
      </c>
      <c r="C495" s="439" t="s">
        <v>14393</v>
      </c>
      <c r="D495" s="1327">
        <v>7500</v>
      </c>
      <c r="E495" s="1322" t="s">
        <v>9628</v>
      </c>
      <c r="F495" s="1328" t="s">
        <v>14703</v>
      </c>
      <c r="G495" s="1322" t="s">
        <v>6244</v>
      </c>
      <c r="H495"/>
      <c r="I495"/>
      <c r="J495"/>
    </row>
    <row r="496" spans="2:10" ht="14.25" thickBot="1">
      <c r="B496" s="1427" t="s">
        <v>14233</v>
      </c>
      <c r="C496" s="1428"/>
      <c r="D496" s="1392"/>
      <c r="E496" s="1392"/>
      <c r="F496" s="1392"/>
      <c r="G496" s="1326"/>
      <c r="H496"/>
      <c r="I496"/>
      <c r="J496"/>
    </row>
    <row r="497" spans="2:10" ht="24.75" thickBot="1">
      <c r="B497" s="1386" t="s">
        <v>14386</v>
      </c>
      <c r="C497" s="439" t="s">
        <v>14387</v>
      </c>
      <c r="D497" s="387">
        <v>28000</v>
      </c>
      <c r="E497" s="388" t="s">
        <v>9628</v>
      </c>
      <c r="F497" s="1329" t="s">
        <v>14703</v>
      </c>
      <c r="G497" s="1329" t="s">
        <v>14687</v>
      </c>
      <c r="H497"/>
      <c r="I497"/>
      <c r="J497"/>
    </row>
    <row r="498" spans="2:10" ht="14.25" thickBot="1">
      <c r="B498" s="1427" t="s">
        <v>14241</v>
      </c>
      <c r="C498" s="1428"/>
      <c r="D498" s="1392"/>
      <c r="E498" s="1392"/>
      <c r="F498" s="1392"/>
      <c r="G498" s="1326"/>
      <c r="H498"/>
      <c r="I498"/>
      <c r="J498"/>
    </row>
    <row r="499" spans="2:10" ht="24.75" thickBot="1">
      <c r="B499" s="1386" t="s">
        <v>14389</v>
      </c>
      <c r="C499" s="439" t="s">
        <v>14704</v>
      </c>
      <c r="D499" s="387">
        <v>1250</v>
      </c>
      <c r="E499" s="388" t="s">
        <v>9628</v>
      </c>
      <c r="F499" s="1329" t="s">
        <v>14703</v>
      </c>
      <c r="G499" s="1329" t="s">
        <v>14687</v>
      </c>
      <c r="H499"/>
      <c r="I499"/>
      <c r="J499"/>
    </row>
    <row r="500" spans="2:10" ht="14.25">
      <c r="B500" s="1330"/>
      <c r="C500"/>
      <c r="D500"/>
      <c r="E500"/>
      <c r="F500"/>
      <c r="G500"/>
      <c r="H500"/>
      <c r="I500"/>
      <c r="J500"/>
    </row>
    <row r="501" spans="2:10" ht="15">
      <c r="B501" s="1295" t="s">
        <v>14811</v>
      </c>
      <c r="C501"/>
      <c r="D501"/>
      <c r="E501"/>
      <c r="F501"/>
      <c r="G501"/>
      <c r="H501"/>
      <c r="I501"/>
      <c r="J501"/>
    </row>
    <row r="502" spans="2:10" ht="15" thickBot="1">
      <c r="B502" s="1330"/>
      <c r="C502"/>
      <c r="D502"/>
      <c r="E502"/>
      <c r="F502"/>
      <c r="G502"/>
      <c r="H502"/>
      <c r="I502"/>
      <c r="J502"/>
    </row>
    <row r="503" spans="2:10" ht="24.75" thickBot="1">
      <c r="B503" s="1382" t="s">
        <v>0</v>
      </c>
      <c r="C503" s="1383" t="s">
        <v>1</v>
      </c>
      <c r="D503" s="1384" t="s">
        <v>9544</v>
      </c>
      <c r="E503" s="1384" t="s">
        <v>9627</v>
      </c>
      <c r="F503" s="1384" t="s">
        <v>9545</v>
      </c>
      <c r="G503" s="1385" t="s">
        <v>13946</v>
      </c>
      <c r="H503" s="1385" t="s">
        <v>14705</v>
      </c>
      <c r="I503"/>
      <c r="J503"/>
    </row>
    <row r="504" spans="2:10" ht="14.25" thickBot="1">
      <c r="B504" s="1427" t="s">
        <v>9295</v>
      </c>
      <c r="C504" s="1428"/>
      <c r="D504" s="1428"/>
      <c r="E504" s="1428"/>
      <c r="F504" s="1428"/>
      <c r="G504" s="1428"/>
      <c r="H504" s="1429"/>
      <c r="I504"/>
      <c r="J504"/>
    </row>
    <row r="505" spans="2:10" ht="24.75" thickBot="1">
      <c r="B505" s="1331" t="s">
        <v>9303</v>
      </c>
      <c r="C505" s="1332" t="s">
        <v>9304</v>
      </c>
      <c r="D505" s="1333">
        <v>735</v>
      </c>
      <c r="E505" s="1334" t="s">
        <v>14273</v>
      </c>
      <c r="F505" s="1334" t="s">
        <v>14690</v>
      </c>
      <c r="G505" s="1334" t="s">
        <v>14687</v>
      </c>
      <c r="H505" s="1335">
        <v>43457</v>
      </c>
      <c r="I505"/>
      <c r="J505"/>
    </row>
    <row r="506" spans="2:10" ht="24.75" thickBot="1">
      <c r="B506" s="1331" t="s">
        <v>9305</v>
      </c>
      <c r="C506" s="1332" t="s">
        <v>9306</v>
      </c>
      <c r="D506" s="1333">
        <v>735</v>
      </c>
      <c r="E506" s="1334" t="s">
        <v>14273</v>
      </c>
      <c r="F506" s="1334" t="s">
        <v>14690</v>
      </c>
      <c r="G506" s="1334" t="s">
        <v>14687</v>
      </c>
      <c r="H506" s="1335">
        <v>43457</v>
      </c>
      <c r="I506"/>
      <c r="J506"/>
    </row>
    <row r="507" spans="2:10" ht="24.75" thickBot="1">
      <c r="B507" s="1331" t="s">
        <v>9307</v>
      </c>
      <c r="C507" s="1332" t="s">
        <v>9308</v>
      </c>
      <c r="D507" s="1333">
        <v>1295</v>
      </c>
      <c r="E507" s="1334" t="s">
        <v>14273</v>
      </c>
      <c r="F507" s="1334" t="s">
        <v>14690</v>
      </c>
      <c r="G507" s="1334" t="s">
        <v>14687</v>
      </c>
      <c r="H507" s="1335">
        <v>43457</v>
      </c>
      <c r="I507"/>
      <c r="J507"/>
    </row>
    <row r="508" spans="2:10" ht="24.75" thickBot="1">
      <c r="B508" s="1331" t="s">
        <v>9309</v>
      </c>
      <c r="C508" s="1332" t="s">
        <v>9310</v>
      </c>
      <c r="D508" s="1333">
        <v>1295</v>
      </c>
      <c r="E508" s="1334" t="s">
        <v>14273</v>
      </c>
      <c r="F508" s="1334" t="s">
        <v>14690</v>
      </c>
      <c r="G508" s="1334" t="s">
        <v>14687</v>
      </c>
      <c r="H508" s="1335">
        <v>43457</v>
      </c>
      <c r="I508"/>
      <c r="J508"/>
    </row>
    <row r="509" spans="2:10" ht="14.25" thickBot="1">
      <c r="B509" s="1427" t="s">
        <v>9311</v>
      </c>
      <c r="C509" s="1428"/>
      <c r="D509" s="1428"/>
      <c r="E509" s="1428"/>
      <c r="F509" s="1428"/>
      <c r="G509" s="1428"/>
      <c r="H509" s="1429"/>
      <c r="I509"/>
      <c r="J509"/>
    </row>
    <row r="510" spans="2:10" ht="24.75" thickBot="1">
      <c r="B510" s="1331" t="s">
        <v>9319</v>
      </c>
      <c r="C510" s="1332" t="s">
        <v>9320</v>
      </c>
      <c r="D510" s="1333">
        <v>735</v>
      </c>
      <c r="E510" s="1334" t="s">
        <v>14273</v>
      </c>
      <c r="F510" s="1334" t="s">
        <v>14690</v>
      </c>
      <c r="G510" s="1334" t="s">
        <v>14687</v>
      </c>
      <c r="H510" s="1335">
        <v>43457</v>
      </c>
      <c r="I510"/>
      <c r="J510"/>
    </row>
    <row r="511" spans="2:10" ht="24.75" thickBot="1">
      <c r="B511" s="1331" t="s">
        <v>9321</v>
      </c>
      <c r="C511" s="1332" t="s">
        <v>9322</v>
      </c>
      <c r="D511" s="1333">
        <v>735</v>
      </c>
      <c r="E511" s="1334" t="s">
        <v>14273</v>
      </c>
      <c r="F511" s="1334" t="s">
        <v>14690</v>
      </c>
      <c r="G511" s="1334" t="s">
        <v>14687</v>
      </c>
      <c r="H511" s="1335">
        <v>43457</v>
      </c>
      <c r="I511"/>
      <c r="J511"/>
    </row>
    <row r="512" spans="2:10" ht="14.25">
      <c r="B512" s="1330"/>
      <c r="C512"/>
      <c r="D512"/>
      <c r="E512"/>
      <c r="F512"/>
      <c r="G512"/>
      <c r="H512"/>
      <c r="I512"/>
      <c r="J512"/>
    </row>
    <row r="513" spans="2:10" ht="15">
      <c r="B513" s="1294" t="s">
        <v>14812</v>
      </c>
      <c r="C513"/>
      <c r="D513"/>
      <c r="E513"/>
      <c r="F513"/>
      <c r="G513"/>
      <c r="H513"/>
      <c r="I513"/>
      <c r="J513"/>
    </row>
    <row r="514" spans="2:10">
      <c r="B514" s="1336" t="s">
        <v>14706</v>
      </c>
      <c r="C514"/>
      <c r="D514"/>
      <c r="E514"/>
      <c r="F514"/>
      <c r="G514"/>
      <c r="H514"/>
      <c r="I514"/>
      <c r="J514"/>
    </row>
  </sheetData>
  <sheetProtection algorithmName="SHA-512" hashValue="0ode08I9pv/HZDcq6/myBZEq003t9lJXT4qCpNXiftPHcZJx3+8CZhYDjH254eXEm48EpHmR76cznOagrsY/iA==" saltValue="clZO5U1Z6ihldReRMmfA1Q==" spinCount="100000" sheet="1" objects="1" scenarios="1"/>
  <mergeCells count="173">
    <mergeCell ref="B488:H488"/>
    <mergeCell ref="B494:C494"/>
    <mergeCell ref="B496:C496"/>
    <mergeCell ref="B498:C498"/>
    <mergeCell ref="B504:H504"/>
    <mergeCell ref="B509:H509"/>
    <mergeCell ref="H471:H478"/>
    <mergeCell ref="B479:C479"/>
    <mergeCell ref="B480:B487"/>
    <mergeCell ref="C480:C487"/>
    <mergeCell ref="E480:E487"/>
    <mergeCell ref="F480:F487"/>
    <mergeCell ref="G480:G487"/>
    <mergeCell ref="H480:H487"/>
    <mergeCell ref="B378:J378"/>
    <mergeCell ref="B391:J391"/>
    <mergeCell ref="B423:F423"/>
    <mergeCell ref="B445:G445"/>
    <mergeCell ref="B470:C470"/>
    <mergeCell ref="B471:B478"/>
    <mergeCell ref="C471:C478"/>
    <mergeCell ref="E471:E478"/>
    <mergeCell ref="F471:F478"/>
    <mergeCell ref="G471:G478"/>
    <mergeCell ref="E376:E377"/>
    <mergeCell ref="F376:F377"/>
    <mergeCell ref="G376:G377"/>
    <mergeCell ref="H376:H377"/>
    <mergeCell ref="I376:I377"/>
    <mergeCell ref="J376:J377"/>
    <mergeCell ref="B343:C343"/>
    <mergeCell ref="B348:C348"/>
    <mergeCell ref="B357:C357"/>
    <mergeCell ref="B366:C366"/>
    <mergeCell ref="B376:B377"/>
    <mergeCell ref="C376:C377"/>
    <mergeCell ref="B341:B342"/>
    <mergeCell ref="C341:C342"/>
    <mergeCell ref="E341:E342"/>
    <mergeCell ref="F341:F342"/>
    <mergeCell ref="G341:G342"/>
    <mergeCell ref="K183:L183"/>
    <mergeCell ref="K184:L184"/>
    <mergeCell ref="K185:L185"/>
    <mergeCell ref="K186:L186"/>
    <mergeCell ref="B191:G191"/>
    <mergeCell ref="B302:J302"/>
    <mergeCell ref="K177:L177"/>
    <mergeCell ref="K178:L178"/>
    <mergeCell ref="K179:L179"/>
    <mergeCell ref="K180:L180"/>
    <mergeCell ref="C181:C182"/>
    <mergeCell ref="K181:L181"/>
    <mergeCell ref="K182:L182"/>
    <mergeCell ref="K171:L171"/>
    <mergeCell ref="K172:L172"/>
    <mergeCell ref="K173:L173"/>
    <mergeCell ref="K174:L174"/>
    <mergeCell ref="K175:L175"/>
    <mergeCell ref="K176:L176"/>
    <mergeCell ref="K165:L165"/>
    <mergeCell ref="K166:L166"/>
    <mergeCell ref="K167:L167"/>
    <mergeCell ref="K168:L168"/>
    <mergeCell ref="K169:L169"/>
    <mergeCell ref="K170:L170"/>
    <mergeCell ref="K159:L159"/>
    <mergeCell ref="K160:L160"/>
    <mergeCell ref="K161:L161"/>
    <mergeCell ref="K162:L162"/>
    <mergeCell ref="K163:L163"/>
    <mergeCell ref="K164:L164"/>
    <mergeCell ref="K153:L153"/>
    <mergeCell ref="K154:L154"/>
    <mergeCell ref="K155:L155"/>
    <mergeCell ref="K156:L156"/>
    <mergeCell ref="K157:L157"/>
    <mergeCell ref="K158:L158"/>
    <mergeCell ref="C148:D148"/>
    <mergeCell ref="E148:F148"/>
    <mergeCell ref="H148:I148"/>
    <mergeCell ref="J148:K148"/>
    <mergeCell ref="B151:L151"/>
    <mergeCell ref="K152:L152"/>
    <mergeCell ref="K141:L141"/>
    <mergeCell ref="K142:L142"/>
    <mergeCell ref="K143:L143"/>
    <mergeCell ref="K144:L144"/>
    <mergeCell ref="B147:F147"/>
    <mergeCell ref="H147:I147"/>
    <mergeCell ref="J147:K147"/>
    <mergeCell ref="K136:L136"/>
    <mergeCell ref="K137:L137"/>
    <mergeCell ref="K138:L138"/>
    <mergeCell ref="C139:C140"/>
    <mergeCell ref="K139:L139"/>
    <mergeCell ref="K140:L140"/>
    <mergeCell ref="K130:L130"/>
    <mergeCell ref="K131:L131"/>
    <mergeCell ref="K132:L132"/>
    <mergeCell ref="K133:L133"/>
    <mergeCell ref="K134:L134"/>
    <mergeCell ref="K135:L135"/>
    <mergeCell ref="K124:L124"/>
    <mergeCell ref="K125:L125"/>
    <mergeCell ref="K126:L126"/>
    <mergeCell ref="K127:L127"/>
    <mergeCell ref="K128:L128"/>
    <mergeCell ref="K129:L129"/>
    <mergeCell ref="K118:L118"/>
    <mergeCell ref="K119:L119"/>
    <mergeCell ref="K120:L120"/>
    <mergeCell ref="K121:L121"/>
    <mergeCell ref="K122:L122"/>
    <mergeCell ref="K123:L123"/>
    <mergeCell ref="K112:L112"/>
    <mergeCell ref="K113:L113"/>
    <mergeCell ref="K114:L114"/>
    <mergeCell ref="K115:L115"/>
    <mergeCell ref="K116:L116"/>
    <mergeCell ref="K117:L117"/>
    <mergeCell ref="C106:D106"/>
    <mergeCell ref="E106:F106"/>
    <mergeCell ref="H106:I106"/>
    <mergeCell ref="B109:L109"/>
    <mergeCell ref="K110:L110"/>
    <mergeCell ref="K111:L111"/>
    <mergeCell ref="K98:L98"/>
    <mergeCell ref="K99:L99"/>
    <mergeCell ref="K100:L100"/>
    <mergeCell ref="K101:L101"/>
    <mergeCell ref="B105:F105"/>
    <mergeCell ref="H105:I105"/>
    <mergeCell ref="J105:K105"/>
    <mergeCell ref="K92:L92"/>
    <mergeCell ref="K93:L93"/>
    <mergeCell ref="K94:L94"/>
    <mergeCell ref="K95:L95"/>
    <mergeCell ref="C96:C97"/>
    <mergeCell ref="K96:L96"/>
    <mergeCell ref="K97:L97"/>
    <mergeCell ref="K86:L86"/>
    <mergeCell ref="K87:L87"/>
    <mergeCell ref="K88:L88"/>
    <mergeCell ref="K89:L89"/>
    <mergeCell ref="K90:L90"/>
    <mergeCell ref="K91:L91"/>
    <mergeCell ref="K80:L80"/>
    <mergeCell ref="K81:L81"/>
    <mergeCell ref="K82:L82"/>
    <mergeCell ref="K83:L83"/>
    <mergeCell ref="K84:L84"/>
    <mergeCell ref="K85:L85"/>
    <mergeCell ref="K74:L74"/>
    <mergeCell ref="K75:L75"/>
    <mergeCell ref="K76:L76"/>
    <mergeCell ref="K77:L77"/>
    <mergeCell ref="K78:L78"/>
    <mergeCell ref="K79:L79"/>
    <mergeCell ref="B68:L68"/>
    <mergeCell ref="K69:L69"/>
    <mergeCell ref="K70:L70"/>
    <mergeCell ref="K71:L71"/>
    <mergeCell ref="K72:L72"/>
    <mergeCell ref="K73:L73"/>
    <mergeCell ref="E17:E19"/>
    <mergeCell ref="B64:F64"/>
    <mergeCell ref="H64:I64"/>
    <mergeCell ref="J64:K64"/>
    <mergeCell ref="C65:D65"/>
    <mergeCell ref="E65:F65"/>
    <mergeCell ref="H65:I65"/>
    <mergeCell ref="J65:K65"/>
  </mergeCells>
  <phoneticPr fontId="139" type="noConversion"/>
  <hyperlinks>
    <hyperlink ref="B514" r:id="rId1" display="mailto:dnag@riverbed.com"/>
  </hyperlinks>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5"/>
  <sheetViews>
    <sheetView zoomScale="90" zoomScaleNormal="90" zoomScaleSheetLayoutView="100" workbookViewId="0"/>
  </sheetViews>
  <sheetFormatPr defaultColWidth="9.125" defaultRowHeight="12"/>
  <cols>
    <col min="1" max="1" width="35.75" style="530" customWidth="1"/>
    <col min="2" max="2" width="43.75" style="530" customWidth="1"/>
    <col min="3" max="3" width="42.5" style="548" customWidth="1"/>
    <col min="4" max="4" width="9.625" style="530" customWidth="1"/>
    <col min="5" max="5" width="6.625" style="530" customWidth="1"/>
    <col min="6" max="6" width="9" style="530" customWidth="1"/>
    <col min="7" max="7" width="9.25" style="530" bestFit="1" customWidth="1"/>
    <col min="8" max="8" width="6.625" style="530" customWidth="1"/>
    <col min="9" max="9" width="7.125" style="530" customWidth="1"/>
    <col min="10" max="16384" width="9.125" style="530"/>
  </cols>
  <sheetData>
    <row r="1" spans="1:10" ht="18">
      <c r="A1" s="616" t="s">
        <v>13660</v>
      </c>
      <c r="B1" s="528"/>
      <c r="C1" s="529"/>
      <c r="D1" s="529"/>
    </row>
    <row r="2" spans="1:10" ht="15.75">
      <c r="A2" s="531" t="s">
        <v>13659</v>
      </c>
      <c r="B2" s="532"/>
      <c r="C2" s="529"/>
      <c r="D2" s="529"/>
    </row>
    <row r="3" spans="1:10" ht="14.25" thickBot="1">
      <c r="A3" s="533"/>
      <c r="B3" s="533"/>
      <c r="C3" s="533"/>
      <c r="D3" s="533"/>
      <c r="E3" s="533"/>
    </row>
    <row r="4" spans="1:10" ht="24">
      <c r="A4" s="534" t="s">
        <v>0</v>
      </c>
      <c r="B4" s="681" t="s">
        <v>1</v>
      </c>
      <c r="C4" s="535" t="s">
        <v>2</v>
      </c>
      <c r="D4" s="506" t="s">
        <v>5192</v>
      </c>
      <c r="E4" s="674" t="s">
        <v>9627</v>
      </c>
      <c r="F4" s="502" t="s">
        <v>4</v>
      </c>
      <c r="G4" s="978" t="s">
        <v>13946</v>
      </c>
    </row>
    <row r="5" spans="1:10">
      <c r="A5" s="934" t="s">
        <v>13590</v>
      </c>
      <c r="B5" s="935"/>
      <c r="C5" s="935"/>
      <c r="D5" s="935"/>
      <c r="E5" s="935"/>
      <c r="F5" s="935"/>
      <c r="G5" s="936"/>
      <c r="H5" s="706"/>
    </row>
    <row r="6" spans="1:10">
      <c r="A6" s="755" t="s">
        <v>13591</v>
      </c>
      <c r="B6" s="984" t="s">
        <v>13592</v>
      </c>
      <c r="C6" s="937" t="s">
        <v>13592</v>
      </c>
      <c r="D6" s="15">
        <v>4495</v>
      </c>
      <c r="E6" s="330" t="s">
        <v>9628</v>
      </c>
      <c r="F6" s="305" t="s">
        <v>193</v>
      </c>
      <c r="G6" s="16" t="s">
        <v>5389</v>
      </c>
    </row>
    <row r="7" spans="1:10">
      <c r="A7" s="755" t="s">
        <v>13593</v>
      </c>
      <c r="B7" s="937" t="s">
        <v>13594</v>
      </c>
      <c r="C7" s="937" t="s">
        <v>13594</v>
      </c>
      <c r="D7" s="15">
        <v>4995</v>
      </c>
      <c r="E7" s="330" t="s">
        <v>9628</v>
      </c>
      <c r="F7" s="305" t="s">
        <v>193</v>
      </c>
      <c r="G7" s="16" t="s">
        <v>5389</v>
      </c>
    </row>
    <row r="8" spans="1:10">
      <c r="A8" s="755" t="s">
        <v>13595</v>
      </c>
      <c r="B8" s="937" t="s">
        <v>13596</v>
      </c>
      <c r="C8" s="937" t="s">
        <v>13596</v>
      </c>
      <c r="D8" s="15">
        <v>8995</v>
      </c>
      <c r="E8" s="330" t="s">
        <v>9628</v>
      </c>
      <c r="F8" s="305" t="s">
        <v>193</v>
      </c>
      <c r="G8" s="16" t="s">
        <v>5389</v>
      </c>
      <c r="H8" s="706"/>
    </row>
    <row r="9" spans="1:10">
      <c r="A9" s="755" t="s">
        <v>13597</v>
      </c>
      <c r="B9" s="937" t="s">
        <v>13598</v>
      </c>
      <c r="C9" s="937" t="s">
        <v>13598</v>
      </c>
      <c r="D9" s="15">
        <v>11995</v>
      </c>
      <c r="E9" s="330" t="s">
        <v>9628</v>
      </c>
      <c r="F9" s="305" t="s">
        <v>193</v>
      </c>
      <c r="G9" s="16" t="s">
        <v>5389</v>
      </c>
    </row>
    <row r="10" spans="1:10">
      <c r="A10" s="755" t="s">
        <v>13599</v>
      </c>
      <c r="B10" s="937" t="s">
        <v>13600</v>
      </c>
      <c r="C10" s="937" t="s">
        <v>13600</v>
      </c>
      <c r="D10" s="15">
        <v>17995</v>
      </c>
      <c r="E10" s="330" t="s">
        <v>9628</v>
      </c>
      <c r="F10" s="305" t="s">
        <v>193</v>
      </c>
      <c r="G10" s="16" t="s">
        <v>5389</v>
      </c>
    </row>
    <row r="11" spans="1:10">
      <c r="A11" s="755" t="s">
        <v>13601</v>
      </c>
      <c r="B11" s="937" t="s">
        <v>13602</v>
      </c>
      <c r="C11" s="937" t="s">
        <v>13602</v>
      </c>
      <c r="D11" s="15">
        <v>7995</v>
      </c>
      <c r="E11" s="330" t="s">
        <v>9628</v>
      </c>
      <c r="F11" s="305" t="s">
        <v>193</v>
      </c>
      <c r="G11" s="16" t="s">
        <v>5389</v>
      </c>
    </row>
    <row r="13" spans="1:10" ht="16.5" thickBot="1">
      <c r="A13" s="538" t="s">
        <v>417</v>
      </c>
      <c r="B13" s="556"/>
      <c r="C13" s="556"/>
      <c r="D13" s="556"/>
      <c r="E13" s="557"/>
      <c r="F13" s="557"/>
      <c r="H13" s="558"/>
    </row>
    <row r="14" spans="1:10" ht="24">
      <c r="A14" s="534" t="s">
        <v>0</v>
      </c>
      <c r="B14" s="551" t="s">
        <v>1</v>
      </c>
      <c r="C14" s="552" t="s">
        <v>2</v>
      </c>
      <c r="D14" s="502" t="s">
        <v>3</v>
      </c>
      <c r="E14" s="674" t="s">
        <v>9627</v>
      </c>
      <c r="F14" s="96" t="s">
        <v>4</v>
      </c>
      <c r="G14" s="978" t="s">
        <v>13946</v>
      </c>
      <c r="H14" s="535" t="s">
        <v>418</v>
      </c>
      <c r="I14" s="535" t="s">
        <v>419</v>
      </c>
      <c r="J14" s="508" t="s">
        <v>8904</v>
      </c>
    </row>
    <row r="15" spans="1:10">
      <c r="A15" s="934" t="s">
        <v>13603</v>
      </c>
      <c r="B15" s="935"/>
      <c r="C15" s="935"/>
      <c r="D15" s="935"/>
      <c r="E15" s="935"/>
      <c r="F15" s="935"/>
      <c r="G15" s="935"/>
      <c r="H15" s="935"/>
      <c r="I15" s="935"/>
      <c r="J15" s="936"/>
    </row>
    <row r="16" spans="1:10">
      <c r="A16" s="451" t="s">
        <v>13775</v>
      </c>
      <c r="B16" s="875" t="s">
        <v>13604</v>
      </c>
      <c r="C16" s="451" t="s">
        <v>13842</v>
      </c>
      <c r="D16" s="963">
        <v>449.6</v>
      </c>
      <c r="E16" s="119" t="s">
        <v>9629</v>
      </c>
      <c r="F16" s="119" t="s">
        <v>1787</v>
      </c>
      <c r="G16" s="119" t="s">
        <v>5389</v>
      </c>
      <c r="H16" s="487">
        <v>12</v>
      </c>
      <c r="I16" s="487">
        <v>12</v>
      </c>
      <c r="J16" s="131" t="s">
        <v>8905</v>
      </c>
    </row>
    <row r="17" spans="1:10" s="548" customFormat="1" ht="24">
      <c r="A17" s="451" t="s">
        <v>13775</v>
      </c>
      <c r="B17" s="875" t="s">
        <v>13604</v>
      </c>
      <c r="C17" s="875" t="s">
        <v>13842</v>
      </c>
      <c r="D17" s="963">
        <v>381</v>
      </c>
      <c r="E17" s="119" t="s">
        <v>9629</v>
      </c>
      <c r="F17" s="119" t="s">
        <v>1787</v>
      </c>
      <c r="G17" s="119" t="s">
        <v>5389</v>
      </c>
      <c r="H17" s="487">
        <v>36</v>
      </c>
      <c r="I17" s="487">
        <v>36</v>
      </c>
      <c r="J17" s="131" t="s">
        <v>8905</v>
      </c>
    </row>
    <row r="18" spans="1:10" ht="24">
      <c r="A18" s="451" t="s">
        <v>13775</v>
      </c>
      <c r="B18" s="875" t="s">
        <v>13604</v>
      </c>
      <c r="C18" s="875" t="s">
        <v>13842</v>
      </c>
      <c r="D18" s="963">
        <v>323.89999999999998</v>
      </c>
      <c r="E18" s="119" t="s">
        <v>9629</v>
      </c>
      <c r="F18" s="119" t="s">
        <v>1787</v>
      </c>
      <c r="G18" s="119" t="s">
        <v>5389</v>
      </c>
      <c r="H18" s="487">
        <v>60</v>
      </c>
      <c r="I18" s="487">
        <v>60</v>
      </c>
      <c r="J18" s="131" t="s">
        <v>8905</v>
      </c>
    </row>
    <row r="19" spans="1:10" ht="24">
      <c r="A19" s="451" t="s">
        <v>13776</v>
      </c>
      <c r="B19" s="875" t="s">
        <v>13605</v>
      </c>
      <c r="C19" s="875" t="s">
        <v>13843</v>
      </c>
      <c r="D19" s="963">
        <v>547.5</v>
      </c>
      <c r="E19" s="119" t="s">
        <v>9629</v>
      </c>
      <c r="F19" s="119" t="s">
        <v>1787</v>
      </c>
      <c r="G19" s="119" t="s">
        <v>5389</v>
      </c>
      <c r="H19" s="487">
        <v>12</v>
      </c>
      <c r="I19" s="487">
        <v>12</v>
      </c>
      <c r="J19" s="131" t="s">
        <v>8905</v>
      </c>
    </row>
    <row r="20" spans="1:10" ht="24">
      <c r="A20" s="451" t="s">
        <v>13776</v>
      </c>
      <c r="B20" s="875" t="s">
        <v>13605</v>
      </c>
      <c r="C20" s="875" t="s">
        <v>13843</v>
      </c>
      <c r="D20" s="963">
        <v>464</v>
      </c>
      <c r="E20" s="119" t="s">
        <v>9629</v>
      </c>
      <c r="F20" s="119" t="s">
        <v>1787</v>
      </c>
      <c r="G20" s="119" t="s">
        <v>5389</v>
      </c>
      <c r="H20" s="487">
        <v>36</v>
      </c>
      <c r="I20" s="487">
        <v>36</v>
      </c>
      <c r="J20" s="131" t="s">
        <v>8905</v>
      </c>
    </row>
    <row r="21" spans="1:10" ht="24">
      <c r="A21" s="451" t="s">
        <v>13776</v>
      </c>
      <c r="B21" s="875" t="s">
        <v>13605</v>
      </c>
      <c r="C21" s="875" t="s">
        <v>13843</v>
      </c>
      <c r="D21" s="963">
        <v>394.4</v>
      </c>
      <c r="E21" s="119" t="s">
        <v>9629</v>
      </c>
      <c r="F21" s="119" t="s">
        <v>1787</v>
      </c>
      <c r="G21" s="119" t="s">
        <v>5389</v>
      </c>
      <c r="H21" s="487">
        <v>60</v>
      </c>
      <c r="I21" s="487">
        <v>60</v>
      </c>
      <c r="J21" s="131" t="s">
        <v>8905</v>
      </c>
    </row>
    <row r="22" spans="1:10" ht="24">
      <c r="A22" s="451" t="s">
        <v>13777</v>
      </c>
      <c r="B22" s="875" t="s">
        <v>13606</v>
      </c>
      <c r="C22" s="875" t="s">
        <v>13844</v>
      </c>
      <c r="D22" s="963">
        <v>1031.3</v>
      </c>
      <c r="E22" s="119" t="s">
        <v>9629</v>
      </c>
      <c r="F22" s="119" t="s">
        <v>1787</v>
      </c>
      <c r="G22" s="119" t="s">
        <v>5389</v>
      </c>
      <c r="H22" s="487">
        <v>12</v>
      </c>
      <c r="I22" s="487">
        <v>12</v>
      </c>
      <c r="J22" s="131" t="s">
        <v>8905</v>
      </c>
    </row>
    <row r="23" spans="1:10" ht="24">
      <c r="A23" s="451" t="s">
        <v>13777</v>
      </c>
      <c r="B23" s="875" t="s">
        <v>13606</v>
      </c>
      <c r="C23" s="875" t="s">
        <v>13844</v>
      </c>
      <c r="D23" s="963">
        <v>874</v>
      </c>
      <c r="E23" s="119" t="s">
        <v>9629</v>
      </c>
      <c r="F23" s="119" t="s">
        <v>1787</v>
      </c>
      <c r="G23" s="119" t="s">
        <v>5389</v>
      </c>
      <c r="H23" s="487">
        <v>36</v>
      </c>
      <c r="I23" s="487">
        <v>36</v>
      </c>
      <c r="J23" s="131" t="s">
        <v>8905</v>
      </c>
    </row>
    <row r="24" spans="1:10" ht="24">
      <c r="A24" s="451" t="s">
        <v>13777</v>
      </c>
      <c r="B24" s="875" t="s">
        <v>13606</v>
      </c>
      <c r="C24" s="875" t="s">
        <v>13844</v>
      </c>
      <c r="D24" s="963">
        <v>742.9</v>
      </c>
      <c r="E24" s="119" t="s">
        <v>9629</v>
      </c>
      <c r="F24" s="119" t="s">
        <v>1787</v>
      </c>
      <c r="G24" s="119" t="s">
        <v>5389</v>
      </c>
      <c r="H24" s="487">
        <v>60</v>
      </c>
      <c r="I24" s="487">
        <v>60</v>
      </c>
      <c r="J24" s="131" t="s">
        <v>8905</v>
      </c>
    </row>
    <row r="25" spans="1:10" ht="36">
      <c r="A25" s="451" t="s">
        <v>13778</v>
      </c>
      <c r="B25" s="875" t="s">
        <v>13607</v>
      </c>
      <c r="C25" s="875" t="s">
        <v>13845</v>
      </c>
      <c r="D25" s="963">
        <v>1129.3</v>
      </c>
      <c r="E25" s="119" t="s">
        <v>9629</v>
      </c>
      <c r="F25" s="119" t="s">
        <v>1787</v>
      </c>
      <c r="G25" s="119" t="s">
        <v>5389</v>
      </c>
      <c r="H25" s="487">
        <v>12</v>
      </c>
      <c r="I25" s="487">
        <v>12</v>
      </c>
      <c r="J25" s="131" t="s">
        <v>8905</v>
      </c>
    </row>
    <row r="26" spans="1:10" ht="36">
      <c r="A26" s="451" t="s">
        <v>13778</v>
      </c>
      <c r="B26" s="875" t="s">
        <v>13607</v>
      </c>
      <c r="C26" s="875" t="s">
        <v>13845</v>
      </c>
      <c r="D26" s="963">
        <v>957</v>
      </c>
      <c r="E26" s="119" t="s">
        <v>9629</v>
      </c>
      <c r="F26" s="119" t="s">
        <v>1787</v>
      </c>
      <c r="G26" s="119" t="s">
        <v>5389</v>
      </c>
      <c r="H26" s="487">
        <v>36</v>
      </c>
      <c r="I26" s="487">
        <v>36</v>
      </c>
      <c r="J26" s="131" t="s">
        <v>8905</v>
      </c>
    </row>
    <row r="27" spans="1:10" ht="36">
      <c r="A27" s="451" t="s">
        <v>13778</v>
      </c>
      <c r="B27" s="875" t="s">
        <v>13607</v>
      </c>
      <c r="C27" s="875" t="s">
        <v>13845</v>
      </c>
      <c r="D27" s="963">
        <v>813.5</v>
      </c>
      <c r="E27" s="119" t="s">
        <v>9629</v>
      </c>
      <c r="F27" s="119" t="s">
        <v>1787</v>
      </c>
      <c r="G27" s="119" t="s">
        <v>5389</v>
      </c>
      <c r="H27" s="487">
        <v>60</v>
      </c>
      <c r="I27" s="487">
        <v>60</v>
      </c>
      <c r="J27" s="131" t="s">
        <v>8905</v>
      </c>
    </row>
    <row r="28" spans="1:10" ht="24">
      <c r="A28" s="451" t="s">
        <v>13779</v>
      </c>
      <c r="B28" s="875" t="s">
        <v>13608</v>
      </c>
      <c r="C28" s="875" t="s">
        <v>13846</v>
      </c>
      <c r="D28" s="963">
        <v>741</v>
      </c>
      <c r="E28" s="119" t="s">
        <v>9629</v>
      </c>
      <c r="F28" s="119" t="s">
        <v>1787</v>
      </c>
      <c r="G28" s="119" t="s">
        <v>5389</v>
      </c>
      <c r="H28" s="487">
        <v>12</v>
      </c>
      <c r="I28" s="487">
        <v>12</v>
      </c>
      <c r="J28" s="131" t="s">
        <v>8905</v>
      </c>
    </row>
    <row r="29" spans="1:10" ht="24">
      <c r="A29" s="451" t="s">
        <v>13779</v>
      </c>
      <c r="B29" s="875" t="s">
        <v>13608</v>
      </c>
      <c r="C29" s="875" t="s">
        <v>13846</v>
      </c>
      <c r="D29" s="963">
        <v>628</v>
      </c>
      <c r="E29" s="119" t="s">
        <v>9629</v>
      </c>
      <c r="F29" s="119" t="s">
        <v>1787</v>
      </c>
      <c r="G29" s="119" t="s">
        <v>5389</v>
      </c>
      <c r="H29" s="487">
        <v>36</v>
      </c>
      <c r="I29" s="487">
        <v>36</v>
      </c>
      <c r="J29" s="131" t="s">
        <v>8905</v>
      </c>
    </row>
    <row r="30" spans="1:10" ht="24">
      <c r="A30" s="451" t="s">
        <v>13779</v>
      </c>
      <c r="B30" s="875" t="s">
        <v>13608</v>
      </c>
      <c r="C30" s="875" t="s">
        <v>13846</v>
      </c>
      <c r="D30" s="963">
        <v>533.79999999999995</v>
      </c>
      <c r="E30" s="119" t="s">
        <v>9629</v>
      </c>
      <c r="F30" s="119" t="s">
        <v>1787</v>
      </c>
      <c r="G30" s="119" t="s">
        <v>5389</v>
      </c>
      <c r="H30" s="487">
        <v>60</v>
      </c>
      <c r="I30" s="487">
        <v>60</v>
      </c>
      <c r="J30" s="131" t="s">
        <v>8905</v>
      </c>
    </row>
    <row r="31" spans="1:10" ht="24">
      <c r="A31" s="451" t="s">
        <v>13780</v>
      </c>
      <c r="B31" s="875" t="s">
        <v>13609</v>
      </c>
      <c r="C31" s="875" t="s">
        <v>13847</v>
      </c>
      <c r="D31" s="963">
        <v>888.5</v>
      </c>
      <c r="E31" s="119" t="s">
        <v>9629</v>
      </c>
      <c r="F31" s="119" t="s">
        <v>1787</v>
      </c>
      <c r="G31" s="119" t="s">
        <v>5389</v>
      </c>
      <c r="H31" s="487">
        <v>12</v>
      </c>
      <c r="I31" s="487">
        <v>12</v>
      </c>
      <c r="J31" s="131" t="s">
        <v>8905</v>
      </c>
    </row>
    <row r="32" spans="1:10" ht="24">
      <c r="A32" s="451" t="s">
        <v>13780</v>
      </c>
      <c r="B32" s="875" t="s">
        <v>13609</v>
      </c>
      <c r="C32" s="875" t="s">
        <v>13847</v>
      </c>
      <c r="D32" s="963">
        <v>753</v>
      </c>
      <c r="E32" s="119" t="s">
        <v>9629</v>
      </c>
      <c r="F32" s="119" t="s">
        <v>1787</v>
      </c>
      <c r="G32" s="119" t="s">
        <v>5389</v>
      </c>
      <c r="H32" s="487">
        <v>36</v>
      </c>
      <c r="I32" s="487">
        <v>36</v>
      </c>
      <c r="J32" s="131" t="s">
        <v>8905</v>
      </c>
    </row>
    <row r="33" spans="1:10" ht="24">
      <c r="A33" s="451" t="s">
        <v>13780</v>
      </c>
      <c r="B33" s="875" t="s">
        <v>13609</v>
      </c>
      <c r="C33" s="875" t="s">
        <v>13847</v>
      </c>
      <c r="D33" s="963">
        <v>640.1</v>
      </c>
      <c r="E33" s="119" t="s">
        <v>9629</v>
      </c>
      <c r="F33" s="119" t="s">
        <v>1787</v>
      </c>
      <c r="G33" s="119" t="s">
        <v>5389</v>
      </c>
      <c r="H33" s="487">
        <v>60</v>
      </c>
      <c r="I33" s="487">
        <v>60</v>
      </c>
      <c r="J33" s="131" t="s">
        <v>8905</v>
      </c>
    </row>
    <row r="34" spans="1:10" ht="24">
      <c r="A34" s="451" t="s">
        <v>13781</v>
      </c>
      <c r="B34" s="875" t="s">
        <v>13610</v>
      </c>
      <c r="C34" s="875" t="s">
        <v>13848</v>
      </c>
      <c r="D34" s="963">
        <v>1447.9</v>
      </c>
      <c r="E34" s="119" t="s">
        <v>9629</v>
      </c>
      <c r="F34" s="119" t="s">
        <v>1787</v>
      </c>
      <c r="G34" s="119" t="s">
        <v>5389</v>
      </c>
      <c r="H34" s="487">
        <v>12</v>
      </c>
      <c r="I34" s="487">
        <v>12</v>
      </c>
      <c r="J34" s="131" t="s">
        <v>8905</v>
      </c>
    </row>
    <row r="35" spans="1:10" ht="24">
      <c r="A35" s="451" t="s">
        <v>13781</v>
      </c>
      <c r="B35" s="875" t="s">
        <v>13610</v>
      </c>
      <c r="C35" s="875" t="s">
        <v>13848</v>
      </c>
      <c r="D35" s="963">
        <v>1227</v>
      </c>
      <c r="E35" s="119" t="s">
        <v>9629</v>
      </c>
      <c r="F35" s="119" t="s">
        <v>1787</v>
      </c>
      <c r="G35" s="119" t="s">
        <v>5389</v>
      </c>
      <c r="H35" s="487">
        <v>36</v>
      </c>
      <c r="I35" s="487">
        <v>36</v>
      </c>
      <c r="J35" s="131" t="s">
        <v>8905</v>
      </c>
    </row>
    <row r="36" spans="1:10" ht="24">
      <c r="A36" s="451" t="s">
        <v>13781</v>
      </c>
      <c r="B36" s="875" t="s">
        <v>13610</v>
      </c>
      <c r="C36" s="875" t="s">
        <v>13848</v>
      </c>
      <c r="D36" s="963">
        <v>1043</v>
      </c>
      <c r="E36" s="119" t="s">
        <v>9629</v>
      </c>
      <c r="F36" s="119" t="s">
        <v>1787</v>
      </c>
      <c r="G36" s="119" t="s">
        <v>5389</v>
      </c>
      <c r="H36" s="487">
        <v>60</v>
      </c>
      <c r="I36" s="487">
        <v>60</v>
      </c>
      <c r="J36" s="131" t="s">
        <v>8905</v>
      </c>
    </row>
    <row r="37" spans="1:10" ht="36">
      <c r="A37" s="451" t="s">
        <v>13782</v>
      </c>
      <c r="B37" s="875" t="s">
        <v>13611</v>
      </c>
      <c r="C37" s="875" t="s">
        <v>13849</v>
      </c>
      <c r="D37" s="963">
        <v>1595.4</v>
      </c>
      <c r="E37" s="119" t="s">
        <v>9629</v>
      </c>
      <c r="F37" s="119" t="s">
        <v>1787</v>
      </c>
      <c r="G37" s="119" t="s">
        <v>5389</v>
      </c>
      <c r="H37" s="487">
        <v>12</v>
      </c>
      <c r="I37" s="487">
        <v>12</v>
      </c>
      <c r="J37" s="131" t="s">
        <v>8905</v>
      </c>
    </row>
    <row r="38" spans="1:10" ht="36">
      <c r="A38" s="451" t="s">
        <v>13782</v>
      </c>
      <c r="B38" s="875" t="s">
        <v>13611</v>
      </c>
      <c r="C38" s="875" t="s">
        <v>13849</v>
      </c>
      <c r="D38" s="963">
        <v>1352</v>
      </c>
      <c r="E38" s="119" t="s">
        <v>9629</v>
      </c>
      <c r="F38" s="119" t="s">
        <v>1787</v>
      </c>
      <c r="G38" s="119" t="s">
        <v>5389</v>
      </c>
      <c r="H38" s="487">
        <v>36</v>
      </c>
      <c r="I38" s="487">
        <v>36</v>
      </c>
      <c r="J38" s="131" t="s">
        <v>8905</v>
      </c>
    </row>
    <row r="39" spans="1:10" ht="36">
      <c r="A39" s="451" t="s">
        <v>13782</v>
      </c>
      <c r="B39" s="875" t="s">
        <v>13611</v>
      </c>
      <c r="C39" s="875" t="s">
        <v>13849</v>
      </c>
      <c r="D39" s="963">
        <v>1149.2</v>
      </c>
      <c r="E39" s="119" t="s">
        <v>9629</v>
      </c>
      <c r="F39" s="119" t="s">
        <v>1787</v>
      </c>
      <c r="G39" s="119" t="s">
        <v>5389</v>
      </c>
      <c r="H39" s="487">
        <v>60</v>
      </c>
      <c r="I39" s="487">
        <v>60</v>
      </c>
      <c r="J39" s="131" t="s">
        <v>8905</v>
      </c>
    </row>
    <row r="40" spans="1:10" ht="24">
      <c r="A40" s="451" t="s">
        <v>13783</v>
      </c>
      <c r="B40" s="875" t="s">
        <v>13612</v>
      </c>
      <c r="C40" s="875" t="s">
        <v>13850</v>
      </c>
      <c r="D40" s="963">
        <v>1168.2</v>
      </c>
      <c r="E40" s="119" t="s">
        <v>9629</v>
      </c>
      <c r="F40" s="119" t="s">
        <v>1787</v>
      </c>
      <c r="G40" s="119" t="s">
        <v>5389</v>
      </c>
      <c r="H40" s="487">
        <v>12</v>
      </c>
      <c r="I40" s="487">
        <v>12</v>
      </c>
      <c r="J40" s="131" t="s">
        <v>8905</v>
      </c>
    </row>
    <row r="41" spans="1:10" ht="24">
      <c r="A41" s="451" t="s">
        <v>13783</v>
      </c>
      <c r="B41" s="875" t="s">
        <v>13612</v>
      </c>
      <c r="C41" s="875" t="s">
        <v>13850</v>
      </c>
      <c r="D41" s="963">
        <v>990</v>
      </c>
      <c r="E41" s="119" t="s">
        <v>9629</v>
      </c>
      <c r="F41" s="119" t="s">
        <v>1787</v>
      </c>
      <c r="G41" s="119" t="s">
        <v>5389</v>
      </c>
      <c r="H41" s="487">
        <v>36</v>
      </c>
      <c r="I41" s="487">
        <v>36</v>
      </c>
      <c r="J41" s="131" t="s">
        <v>8905</v>
      </c>
    </row>
    <row r="42" spans="1:10" ht="24">
      <c r="A42" s="451" t="s">
        <v>13783</v>
      </c>
      <c r="B42" s="875" t="s">
        <v>13612</v>
      </c>
      <c r="C42" s="875" t="s">
        <v>13850</v>
      </c>
      <c r="D42" s="963">
        <v>841.5</v>
      </c>
      <c r="E42" s="119" t="s">
        <v>9629</v>
      </c>
      <c r="F42" s="119" t="s">
        <v>1787</v>
      </c>
      <c r="G42" s="119" t="s">
        <v>5389</v>
      </c>
      <c r="H42" s="487">
        <v>60</v>
      </c>
      <c r="I42" s="487">
        <v>60</v>
      </c>
      <c r="J42" s="131" t="s">
        <v>8905</v>
      </c>
    </row>
    <row r="43" spans="1:10" ht="24">
      <c r="A43" s="451" t="s">
        <v>13784</v>
      </c>
      <c r="B43" s="875" t="s">
        <v>13613</v>
      </c>
      <c r="C43" s="875" t="s">
        <v>13851</v>
      </c>
      <c r="D43" s="963">
        <v>1413.6</v>
      </c>
      <c r="E43" s="119" t="s">
        <v>9629</v>
      </c>
      <c r="F43" s="119" t="s">
        <v>1787</v>
      </c>
      <c r="G43" s="119" t="s">
        <v>5389</v>
      </c>
      <c r="H43" s="487">
        <v>12</v>
      </c>
      <c r="I43" s="487">
        <v>12</v>
      </c>
      <c r="J43" s="131" t="s">
        <v>8905</v>
      </c>
    </row>
    <row r="44" spans="1:10" ht="24">
      <c r="A44" s="451" t="s">
        <v>13784</v>
      </c>
      <c r="B44" s="875" t="s">
        <v>13613</v>
      </c>
      <c r="C44" s="875" t="s">
        <v>13851</v>
      </c>
      <c r="D44" s="963">
        <v>1198</v>
      </c>
      <c r="E44" s="119" t="s">
        <v>9629</v>
      </c>
      <c r="F44" s="119" t="s">
        <v>1787</v>
      </c>
      <c r="G44" s="119" t="s">
        <v>5389</v>
      </c>
      <c r="H44" s="487">
        <v>36</v>
      </c>
      <c r="I44" s="487">
        <v>36</v>
      </c>
      <c r="J44" s="131" t="s">
        <v>8905</v>
      </c>
    </row>
    <row r="45" spans="1:10" ht="24">
      <c r="A45" s="451" t="s">
        <v>13784</v>
      </c>
      <c r="B45" s="875" t="s">
        <v>13613</v>
      </c>
      <c r="C45" s="875" t="s">
        <v>13851</v>
      </c>
      <c r="D45" s="963">
        <v>1018.3</v>
      </c>
      <c r="E45" s="119" t="s">
        <v>9629</v>
      </c>
      <c r="F45" s="119" t="s">
        <v>1787</v>
      </c>
      <c r="G45" s="119" t="s">
        <v>5389</v>
      </c>
      <c r="H45" s="487">
        <v>60</v>
      </c>
      <c r="I45" s="487">
        <v>60</v>
      </c>
      <c r="J45" s="131" t="s">
        <v>8905</v>
      </c>
    </row>
    <row r="46" spans="1:10" ht="24">
      <c r="A46" s="451" t="s">
        <v>13785</v>
      </c>
      <c r="B46" s="875" t="s">
        <v>13614</v>
      </c>
      <c r="C46" s="875" t="s">
        <v>13852</v>
      </c>
      <c r="D46" s="963">
        <v>2426.1</v>
      </c>
      <c r="E46" s="119" t="s">
        <v>9629</v>
      </c>
      <c r="F46" s="119" t="s">
        <v>1787</v>
      </c>
      <c r="G46" s="119" t="s">
        <v>5389</v>
      </c>
      <c r="H46" s="487">
        <v>12</v>
      </c>
      <c r="I46" s="487">
        <v>12</v>
      </c>
      <c r="J46" s="131" t="s">
        <v>8905</v>
      </c>
    </row>
    <row r="47" spans="1:10" ht="24">
      <c r="A47" s="451" t="s">
        <v>13785</v>
      </c>
      <c r="B47" s="875" t="s">
        <v>13614</v>
      </c>
      <c r="C47" s="875" t="s">
        <v>13852</v>
      </c>
      <c r="D47" s="963">
        <v>2056</v>
      </c>
      <c r="E47" s="119" t="s">
        <v>9629</v>
      </c>
      <c r="F47" s="119" t="s">
        <v>1787</v>
      </c>
      <c r="G47" s="119" t="s">
        <v>5389</v>
      </c>
      <c r="H47" s="487">
        <v>36</v>
      </c>
      <c r="I47" s="487">
        <v>36</v>
      </c>
      <c r="J47" s="131" t="s">
        <v>8905</v>
      </c>
    </row>
    <row r="48" spans="1:10" ht="24">
      <c r="A48" s="451" t="s">
        <v>13785</v>
      </c>
      <c r="B48" s="875" t="s">
        <v>13614</v>
      </c>
      <c r="C48" s="875" t="s">
        <v>13852</v>
      </c>
      <c r="D48" s="963">
        <v>1747.6</v>
      </c>
      <c r="E48" s="119" t="s">
        <v>9629</v>
      </c>
      <c r="F48" s="119" t="s">
        <v>1787</v>
      </c>
      <c r="G48" s="119" t="s">
        <v>5389</v>
      </c>
      <c r="H48" s="487">
        <v>60</v>
      </c>
      <c r="I48" s="487">
        <v>60</v>
      </c>
      <c r="J48" s="131" t="s">
        <v>8905</v>
      </c>
    </row>
    <row r="49" spans="1:10" ht="36">
      <c r="A49" s="451" t="s">
        <v>13786</v>
      </c>
      <c r="B49" s="875" t="s">
        <v>13615</v>
      </c>
      <c r="C49" s="875" t="s">
        <v>13853</v>
      </c>
      <c r="D49" s="963">
        <v>2671.5</v>
      </c>
      <c r="E49" s="119" t="s">
        <v>9629</v>
      </c>
      <c r="F49" s="119" t="s">
        <v>1787</v>
      </c>
      <c r="G49" s="119" t="s">
        <v>5389</v>
      </c>
      <c r="H49" s="487">
        <v>12</v>
      </c>
      <c r="I49" s="487">
        <v>12</v>
      </c>
      <c r="J49" s="131" t="s">
        <v>8905</v>
      </c>
    </row>
    <row r="50" spans="1:10" ht="36">
      <c r="A50" s="451" t="s">
        <v>13786</v>
      </c>
      <c r="B50" s="875" t="s">
        <v>13615</v>
      </c>
      <c r="C50" s="875" t="s">
        <v>13853</v>
      </c>
      <c r="D50" s="963">
        <v>2264</v>
      </c>
      <c r="E50" s="119" t="s">
        <v>9629</v>
      </c>
      <c r="F50" s="119" t="s">
        <v>1787</v>
      </c>
      <c r="G50" s="119" t="s">
        <v>5389</v>
      </c>
      <c r="H50" s="487">
        <v>36</v>
      </c>
      <c r="I50" s="487">
        <v>36</v>
      </c>
      <c r="J50" s="131" t="s">
        <v>8905</v>
      </c>
    </row>
    <row r="51" spans="1:10" ht="36">
      <c r="A51" s="451" t="s">
        <v>13786</v>
      </c>
      <c r="B51" s="875" t="s">
        <v>13615</v>
      </c>
      <c r="C51" s="875" t="s">
        <v>13853</v>
      </c>
      <c r="D51" s="963">
        <v>1924.4</v>
      </c>
      <c r="E51" s="119" t="s">
        <v>9629</v>
      </c>
      <c r="F51" s="119" t="s">
        <v>1787</v>
      </c>
      <c r="G51" s="119" t="s">
        <v>5389</v>
      </c>
      <c r="H51" s="487">
        <v>60</v>
      </c>
      <c r="I51" s="487">
        <v>60</v>
      </c>
      <c r="J51" s="131" t="s">
        <v>8905</v>
      </c>
    </row>
    <row r="52" spans="1:10" ht="24">
      <c r="A52" s="451" t="s">
        <v>13787</v>
      </c>
      <c r="B52" s="875" t="s">
        <v>13616</v>
      </c>
      <c r="C52" s="875" t="s">
        <v>13854</v>
      </c>
      <c r="D52" s="963">
        <v>1685</v>
      </c>
      <c r="E52" s="119" t="s">
        <v>9629</v>
      </c>
      <c r="F52" s="119" t="s">
        <v>1787</v>
      </c>
      <c r="G52" s="119" t="s">
        <v>5389</v>
      </c>
      <c r="H52" s="487">
        <v>12</v>
      </c>
      <c r="I52" s="487">
        <v>12</v>
      </c>
      <c r="J52" s="131" t="s">
        <v>8905</v>
      </c>
    </row>
    <row r="53" spans="1:10" ht="24">
      <c r="A53" s="451" t="s">
        <v>13787</v>
      </c>
      <c r="B53" s="875" t="s">
        <v>13616</v>
      </c>
      <c r="C53" s="875" t="s">
        <v>13854</v>
      </c>
      <c r="D53" s="963">
        <v>1428</v>
      </c>
      <c r="E53" s="119" t="s">
        <v>9629</v>
      </c>
      <c r="F53" s="119" t="s">
        <v>1787</v>
      </c>
      <c r="G53" s="119" t="s">
        <v>5389</v>
      </c>
      <c r="H53" s="487">
        <v>36</v>
      </c>
      <c r="I53" s="487">
        <v>36</v>
      </c>
      <c r="J53" s="131" t="s">
        <v>8905</v>
      </c>
    </row>
    <row r="54" spans="1:10" ht="24">
      <c r="A54" s="451" t="s">
        <v>13787</v>
      </c>
      <c r="B54" s="875" t="s">
        <v>13616</v>
      </c>
      <c r="C54" s="875" t="s">
        <v>13854</v>
      </c>
      <c r="D54" s="963">
        <v>1213.8</v>
      </c>
      <c r="E54" s="119" t="s">
        <v>9629</v>
      </c>
      <c r="F54" s="119" t="s">
        <v>1787</v>
      </c>
      <c r="G54" s="119" t="s">
        <v>5389</v>
      </c>
      <c r="H54" s="487">
        <v>60</v>
      </c>
      <c r="I54" s="487">
        <v>60</v>
      </c>
      <c r="J54" s="131" t="s">
        <v>8905</v>
      </c>
    </row>
    <row r="55" spans="1:10" ht="24">
      <c r="A55" s="451" t="s">
        <v>13788</v>
      </c>
      <c r="B55" s="875" t="s">
        <v>13617</v>
      </c>
      <c r="C55" s="875" t="s">
        <v>13855</v>
      </c>
      <c r="D55" s="963">
        <v>2019</v>
      </c>
      <c r="E55" s="119" t="s">
        <v>9629</v>
      </c>
      <c r="F55" s="119" t="s">
        <v>1787</v>
      </c>
      <c r="G55" s="119" t="s">
        <v>5389</v>
      </c>
      <c r="H55" s="487">
        <v>12</v>
      </c>
      <c r="I55" s="487">
        <v>12</v>
      </c>
      <c r="J55" s="131" t="s">
        <v>8905</v>
      </c>
    </row>
    <row r="56" spans="1:10" ht="24">
      <c r="A56" s="451" t="s">
        <v>13788</v>
      </c>
      <c r="B56" s="875" t="s">
        <v>13617</v>
      </c>
      <c r="C56" s="875" t="s">
        <v>13855</v>
      </c>
      <c r="D56" s="963">
        <v>1711</v>
      </c>
      <c r="E56" s="119" t="s">
        <v>9629</v>
      </c>
      <c r="F56" s="119" t="s">
        <v>1787</v>
      </c>
      <c r="G56" s="119" t="s">
        <v>5389</v>
      </c>
      <c r="H56" s="487">
        <v>36</v>
      </c>
      <c r="I56" s="487">
        <v>36</v>
      </c>
      <c r="J56" s="131" t="s">
        <v>8905</v>
      </c>
    </row>
    <row r="57" spans="1:10" ht="24">
      <c r="A57" s="451" t="s">
        <v>13788</v>
      </c>
      <c r="B57" s="875" t="s">
        <v>13617</v>
      </c>
      <c r="C57" s="875" t="s">
        <v>13855</v>
      </c>
      <c r="D57" s="963">
        <v>1454.4</v>
      </c>
      <c r="E57" s="119" t="s">
        <v>9629</v>
      </c>
      <c r="F57" s="119" t="s">
        <v>1787</v>
      </c>
      <c r="G57" s="119" t="s">
        <v>5389</v>
      </c>
      <c r="H57" s="487">
        <v>60</v>
      </c>
      <c r="I57" s="487">
        <v>60</v>
      </c>
      <c r="J57" s="131" t="s">
        <v>8905</v>
      </c>
    </row>
    <row r="58" spans="1:10" ht="24">
      <c r="A58" s="451" t="s">
        <v>13789</v>
      </c>
      <c r="B58" s="875" t="s">
        <v>13618</v>
      </c>
      <c r="C58" s="875" t="s">
        <v>13856</v>
      </c>
      <c r="D58" s="963">
        <v>3328.8</v>
      </c>
      <c r="E58" s="119" t="s">
        <v>9629</v>
      </c>
      <c r="F58" s="119" t="s">
        <v>1787</v>
      </c>
      <c r="G58" s="119" t="s">
        <v>5389</v>
      </c>
      <c r="H58" s="487">
        <v>12</v>
      </c>
      <c r="I58" s="487">
        <v>12</v>
      </c>
      <c r="J58" s="131" t="s">
        <v>8905</v>
      </c>
    </row>
    <row r="59" spans="1:10" ht="24">
      <c r="A59" s="451" t="s">
        <v>13789</v>
      </c>
      <c r="B59" s="875" t="s">
        <v>13618</v>
      </c>
      <c r="C59" s="875" t="s">
        <v>13856</v>
      </c>
      <c r="D59" s="963">
        <v>2821</v>
      </c>
      <c r="E59" s="119" t="s">
        <v>9629</v>
      </c>
      <c r="F59" s="119" t="s">
        <v>1787</v>
      </c>
      <c r="G59" s="119" t="s">
        <v>5389</v>
      </c>
      <c r="H59" s="487">
        <v>36</v>
      </c>
      <c r="I59" s="487">
        <v>36</v>
      </c>
      <c r="J59" s="131" t="s">
        <v>8905</v>
      </c>
    </row>
    <row r="60" spans="1:10" ht="24">
      <c r="A60" s="451" t="s">
        <v>13789</v>
      </c>
      <c r="B60" s="875" t="s">
        <v>13618</v>
      </c>
      <c r="C60" s="875" t="s">
        <v>13856</v>
      </c>
      <c r="D60" s="963">
        <v>2397.9</v>
      </c>
      <c r="E60" s="119" t="s">
        <v>9629</v>
      </c>
      <c r="F60" s="119" t="s">
        <v>1787</v>
      </c>
      <c r="G60" s="119" t="s">
        <v>5389</v>
      </c>
      <c r="H60" s="487">
        <v>60</v>
      </c>
      <c r="I60" s="487">
        <v>60</v>
      </c>
      <c r="J60" s="131" t="s">
        <v>8905</v>
      </c>
    </row>
    <row r="61" spans="1:10" ht="36">
      <c r="A61" s="451" t="s">
        <v>13790</v>
      </c>
      <c r="B61" s="875" t="s">
        <v>13619</v>
      </c>
      <c r="C61" s="875" t="s">
        <v>13857</v>
      </c>
      <c r="D61" s="963">
        <v>3662.7</v>
      </c>
      <c r="E61" s="119" t="s">
        <v>9629</v>
      </c>
      <c r="F61" s="119" t="s">
        <v>1787</v>
      </c>
      <c r="G61" s="119" t="s">
        <v>5389</v>
      </c>
      <c r="H61" s="487">
        <v>12</v>
      </c>
      <c r="I61" s="487">
        <v>12</v>
      </c>
      <c r="J61" s="131" t="s">
        <v>8905</v>
      </c>
    </row>
    <row r="62" spans="1:10" ht="36">
      <c r="A62" s="451" t="s">
        <v>13790</v>
      </c>
      <c r="B62" s="875" t="s">
        <v>13619</v>
      </c>
      <c r="C62" s="875" t="s">
        <v>13857</v>
      </c>
      <c r="D62" s="963">
        <v>3104</v>
      </c>
      <c r="E62" s="119" t="s">
        <v>9629</v>
      </c>
      <c r="F62" s="119" t="s">
        <v>1787</v>
      </c>
      <c r="G62" s="119" t="s">
        <v>5389</v>
      </c>
      <c r="H62" s="487">
        <v>36</v>
      </c>
      <c r="I62" s="487">
        <v>36</v>
      </c>
      <c r="J62" s="131" t="s">
        <v>8905</v>
      </c>
    </row>
    <row r="63" spans="1:10" ht="36">
      <c r="A63" s="451" t="s">
        <v>13790</v>
      </c>
      <c r="B63" s="875" t="s">
        <v>13619</v>
      </c>
      <c r="C63" s="875" t="s">
        <v>13857</v>
      </c>
      <c r="D63" s="963">
        <v>2638.4</v>
      </c>
      <c r="E63" s="119" t="s">
        <v>9629</v>
      </c>
      <c r="F63" s="119" t="s">
        <v>1787</v>
      </c>
      <c r="G63" s="119" t="s">
        <v>5389</v>
      </c>
      <c r="H63" s="487">
        <v>60</v>
      </c>
      <c r="I63" s="487">
        <v>60</v>
      </c>
      <c r="J63" s="131" t="s">
        <v>8905</v>
      </c>
    </row>
    <row r="64" spans="1:10" ht="24">
      <c r="A64" s="451" t="s">
        <v>13791</v>
      </c>
      <c r="B64" s="875" t="s">
        <v>13620</v>
      </c>
      <c r="C64" s="875" t="s">
        <v>13858</v>
      </c>
      <c r="D64" s="963">
        <v>2768.3</v>
      </c>
      <c r="E64" s="119" t="s">
        <v>9629</v>
      </c>
      <c r="F64" s="119" t="s">
        <v>1787</v>
      </c>
      <c r="G64" s="119" t="s">
        <v>5389</v>
      </c>
      <c r="H64" s="487">
        <v>12</v>
      </c>
      <c r="I64" s="487">
        <v>12</v>
      </c>
      <c r="J64" s="131" t="s">
        <v>8905</v>
      </c>
    </row>
    <row r="65" spans="1:10" ht="24">
      <c r="A65" s="451" t="s">
        <v>13791</v>
      </c>
      <c r="B65" s="875" t="s">
        <v>13620</v>
      </c>
      <c r="C65" s="875" t="s">
        <v>13858</v>
      </c>
      <c r="D65" s="963">
        <v>2346</v>
      </c>
      <c r="E65" s="119" t="s">
        <v>9629</v>
      </c>
      <c r="F65" s="119" t="s">
        <v>1787</v>
      </c>
      <c r="G65" s="119" t="s">
        <v>5389</v>
      </c>
      <c r="H65" s="487">
        <v>36</v>
      </c>
      <c r="I65" s="487">
        <v>36</v>
      </c>
      <c r="J65" s="131" t="s">
        <v>8905</v>
      </c>
    </row>
    <row r="66" spans="1:10" ht="24">
      <c r="A66" s="451" t="s">
        <v>13791</v>
      </c>
      <c r="B66" s="875" t="s">
        <v>13620</v>
      </c>
      <c r="C66" s="875" t="s">
        <v>13858</v>
      </c>
      <c r="D66" s="963">
        <v>1994.1</v>
      </c>
      <c r="E66" s="119" t="s">
        <v>9629</v>
      </c>
      <c r="F66" s="119" t="s">
        <v>1787</v>
      </c>
      <c r="G66" s="119" t="s">
        <v>5389</v>
      </c>
      <c r="H66" s="487">
        <v>60</v>
      </c>
      <c r="I66" s="487">
        <v>60</v>
      </c>
      <c r="J66" s="131" t="s">
        <v>8905</v>
      </c>
    </row>
    <row r="67" spans="1:10" ht="24">
      <c r="A67" s="451" t="s">
        <v>13792</v>
      </c>
      <c r="B67" s="875" t="s">
        <v>13621</v>
      </c>
      <c r="C67" s="875" t="s">
        <v>13859</v>
      </c>
      <c r="D67" s="963">
        <v>3308.7</v>
      </c>
      <c r="E67" s="119" t="s">
        <v>9629</v>
      </c>
      <c r="F67" s="119" t="s">
        <v>1787</v>
      </c>
      <c r="G67" s="119" t="s">
        <v>5389</v>
      </c>
      <c r="H67" s="487">
        <v>12</v>
      </c>
      <c r="I67" s="487">
        <v>12</v>
      </c>
      <c r="J67" s="131" t="s">
        <v>8905</v>
      </c>
    </row>
    <row r="68" spans="1:10" ht="24">
      <c r="A68" s="451" t="s">
        <v>13792</v>
      </c>
      <c r="B68" s="875" t="s">
        <v>13621</v>
      </c>
      <c r="C68" s="875" t="s">
        <v>13859</v>
      </c>
      <c r="D68" s="963">
        <v>2804</v>
      </c>
      <c r="E68" s="119" t="s">
        <v>9629</v>
      </c>
      <c r="F68" s="119" t="s">
        <v>1787</v>
      </c>
      <c r="G68" s="119" t="s">
        <v>5389</v>
      </c>
      <c r="H68" s="487">
        <v>36</v>
      </c>
      <c r="I68" s="487">
        <v>36</v>
      </c>
      <c r="J68" s="131" t="s">
        <v>8905</v>
      </c>
    </row>
    <row r="69" spans="1:10" ht="24">
      <c r="A69" s="451" t="s">
        <v>13792</v>
      </c>
      <c r="B69" s="875" t="s">
        <v>13621</v>
      </c>
      <c r="C69" s="875" t="s">
        <v>13859</v>
      </c>
      <c r="D69" s="963">
        <v>2383.4</v>
      </c>
      <c r="E69" s="119" t="s">
        <v>9629</v>
      </c>
      <c r="F69" s="119" t="s">
        <v>1787</v>
      </c>
      <c r="G69" s="119" t="s">
        <v>5389</v>
      </c>
      <c r="H69" s="487">
        <v>60</v>
      </c>
      <c r="I69" s="487">
        <v>60</v>
      </c>
      <c r="J69" s="131" t="s">
        <v>8905</v>
      </c>
    </row>
    <row r="70" spans="1:10" ht="24">
      <c r="A70" s="451" t="s">
        <v>13793</v>
      </c>
      <c r="B70" s="875" t="s">
        <v>13622</v>
      </c>
      <c r="C70" s="875" t="s">
        <v>13860</v>
      </c>
      <c r="D70" s="963">
        <v>4782.5</v>
      </c>
      <c r="E70" s="119" t="s">
        <v>9629</v>
      </c>
      <c r="F70" s="119" t="s">
        <v>1787</v>
      </c>
      <c r="G70" s="119" t="s">
        <v>5389</v>
      </c>
      <c r="H70" s="487">
        <v>12</v>
      </c>
      <c r="I70" s="487">
        <v>12</v>
      </c>
      <c r="J70" s="131" t="s">
        <v>8905</v>
      </c>
    </row>
    <row r="71" spans="1:10" ht="24">
      <c r="A71" s="451" t="s">
        <v>13793</v>
      </c>
      <c r="B71" s="875" t="s">
        <v>13622</v>
      </c>
      <c r="C71" s="875" t="s">
        <v>13860</v>
      </c>
      <c r="D71" s="963">
        <v>4053</v>
      </c>
      <c r="E71" s="119" t="s">
        <v>9629</v>
      </c>
      <c r="F71" s="119" t="s">
        <v>1787</v>
      </c>
      <c r="G71" s="119" t="s">
        <v>5389</v>
      </c>
      <c r="H71" s="487">
        <v>36</v>
      </c>
      <c r="I71" s="487">
        <v>36</v>
      </c>
      <c r="J71" s="131" t="s">
        <v>8905</v>
      </c>
    </row>
    <row r="72" spans="1:10" ht="24">
      <c r="A72" s="451" t="s">
        <v>13793</v>
      </c>
      <c r="B72" s="875" t="s">
        <v>13622</v>
      </c>
      <c r="C72" s="875" t="s">
        <v>13860</v>
      </c>
      <c r="D72" s="963">
        <v>3445.1</v>
      </c>
      <c r="E72" s="119" t="s">
        <v>9629</v>
      </c>
      <c r="F72" s="119" t="s">
        <v>1787</v>
      </c>
      <c r="G72" s="119" t="s">
        <v>5389</v>
      </c>
      <c r="H72" s="487">
        <v>60</v>
      </c>
      <c r="I72" s="487">
        <v>60</v>
      </c>
      <c r="J72" s="131" t="s">
        <v>8905</v>
      </c>
    </row>
    <row r="73" spans="1:10" ht="36">
      <c r="A73" s="451" t="s">
        <v>13794</v>
      </c>
      <c r="B73" s="875" t="s">
        <v>13623</v>
      </c>
      <c r="C73" s="875" t="s">
        <v>13861</v>
      </c>
      <c r="D73" s="963">
        <v>5323</v>
      </c>
      <c r="E73" s="119" t="s">
        <v>9629</v>
      </c>
      <c r="F73" s="119" t="s">
        <v>1787</v>
      </c>
      <c r="G73" s="119" t="s">
        <v>5389</v>
      </c>
      <c r="H73" s="487">
        <v>12</v>
      </c>
      <c r="I73" s="487">
        <v>12</v>
      </c>
      <c r="J73" s="131" t="s">
        <v>8905</v>
      </c>
    </row>
    <row r="74" spans="1:10" ht="36">
      <c r="A74" s="451" t="s">
        <v>13794</v>
      </c>
      <c r="B74" s="875" t="s">
        <v>13623</v>
      </c>
      <c r="C74" s="875" t="s">
        <v>13861</v>
      </c>
      <c r="D74" s="963">
        <v>4511</v>
      </c>
      <c r="E74" s="119" t="s">
        <v>9629</v>
      </c>
      <c r="F74" s="119" t="s">
        <v>1787</v>
      </c>
      <c r="G74" s="119" t="s">
        <v>5389</v>
      </c>
      <c r="H74" s="487">
        <v>36</v>
      </c>
      <c r="I74" s="487">
        <v>36</v>
      </c>
      <c r="J74" s="131" t="s">
        <v>8905</v>
      </c>
    </row>
    <row r="75" spans="1:10" ht="36">
      <c r="A75" s="451" t="s">
        <v>13794</v>
      </c>
      <c r="B75" s="875" t="s">
        <v>13623</v>
      </c>
      <c r="C75" s="875" t="s">
        <v>13861</v>
      </c>
      <c r="D75" s="963">
        <v>3834.4</v>
      </c>
      <c r="E75" s="119" t="s">
        <v>9629</v>
      </c>
      <c r="F75" s="119" t="s">
        <v>1787</v>
      </c>
      <c r="G75" s="119" t="s">
        <v>5389</v>
      </c>
      <c r="H75" s="487">
        <v>60</v>
      </c>
      <c r="I75" s="487">
        <v>60</v>
      </c>
      <c r="J75" s="131" t="s">
        <v>8905</v>
      </c>
    </row>
    <row r="76" spans="1:10">
      <c r="A76" s="934" t="s">
        <v>14757</v>
      </c>
      <c r="B76" s="935"/>
      <c r="C76" s="935"/>
      <c r="D76" s="935"/>
      <c r="E76" s="935"/>
      <c r="F76" s="935"/>
      <c r="G76" s="935"/>
      <c r="H76" s="935"/>
      <c r="I76" s="935"/>
      <c r="J76" s="936"/>
    </row>
    <row r="77" spans="1:10" ht="24">
      <c r="A77" s="451" t="s">
        <v>14582</v>
      </c>
      <c r="B77" s="875" t="s">
        <v>14765</v>
      </c>
      <c r="C77" s="875" t="s">
        <v>14765</v>
      </c>
      <c r="D77" s="963">
        <v>473.17999999999995</v>
      </c>
      <c r="E77" s="119" t="s">
        <v>9629</v>
      </c>
      <c r="F77" s="119" t="s">
        <v>1787</v>
      </c>
      <c r="G77" s="119" t="s">
        <v>5389</v>
      </c>
      <c r="H77" s="487">
        <v>12</v>
      </c>
      <c r="I77" s="487">
        <v>12</v>
      </c>
      <c r="J77" s="131" t="s">
        <v>8905</v>
      </c>
    </row>
    <row r="78" spans="1:10" ht="24">
      <c r="A78" s="451" t="s">
        <v>14582</v>
      </c>
      <c r="B78" s="875" t="s">
        <v>14765</v>
      </c>
      <c r="C78" s="875" t="s">
        <v>14765</v>
      </c>
      <c r="D78" s="963">
        <v>401</v>
      </c>
      <c r="E78" s="119" t="s">
        <v>9629</v>
      </c>
      <c r="F78" s="119" t="s">
        <v>1787</v>
      </c>
      <c r="G78" s="119" t="s">
        <v>5389</v>
      </c>
      <c r="H78" s="487">
        <v>36</v>
      </c>
      <c r="I78" s="487">
        <v>36</v>
      </c>
      <c r="J78" s="131" t="s">
        <v>8905</v>
      </c>
    </row>
    <row r="79" spans="1:10" ht="24">
      <c r="A79" s="451" t="s">
        <v>14582</v>
      </c>
      <c r="B79" s="875" t="s">
        <v>14765</v>
      </c>
      <c r="C79" s="875" t="s">
        <v>14765</v>
      </c>
      <c r="D79" s="963">
        <v>340.84999999999997</v>
      </c>
      <c r="E79" s="119" t="s">
        <v>9629</v>
      </c>
      <c r="F79" s="119" t="s">
        <v>1787</v>
      </c>
      <c r="G79" s="119" t="s">
        <v>5389</v>
      </c>
      <c r="H79" s="487">
        <v>60</v>
      </c>
      <c r="I79" s="487">
        <v>60</v>
      </c>
      <c r="J79" s="131" t="s">
        <v>8905</v>
      </c>
    </row>
    <row r="80" spans="1:10" ht="24">
      <c r="A80" s="451" t="s">
        <v>14583</v>
      </c>
      <c r="B80" s="875" t="s">
        <v>14776</v>
      </c>
      <c r="C80" s="875" t="s">
        <v>14776</v>
      </c>
      <c r="D80" s="963">
        <v>779.9799999999999</v>
      </c>
      <c r="E80" s="119" t="s">
        <v>9629</v>
      </c>
      <c r="F80" s="119" t="s">
        <v>1787</v>
      </c>
      <c r="G80" s="119" t="s">
        <v>5389</v>
      </c>
      <c r="H80" s="487">
        <v>12</v>
      </c>
      <c r="I80" s="487">
        <v>12</v>
      </c>
      <c r="J80" s="131" t="s">
        <v>8905</v>
      </c>
    </row>
    <row r="81" spans="1:10" ht="24">
      <c r="A81" s="451" t="s">
        <v>14583</v>
      </c>
      <c r="B81" s="875" t="s">
        <v>14776</v>
      </c>
      <c r="C81" s="875" t="s">
        <v>14776</v>
      </c>
      <c r="D81" s="963">
        <v>661</v>
      </c>
      <c r="E81" s="119" t="s">
        <v>9629</v>
      </c>
      <c r="F81" s="119" t="s">
        <v>1787</v>
      </c>
      <c r="G81" s="119" t="s">
        <v>5389</v>
      </c>
      <c r="H81" s="487">
        <v>36</v>
      </c>
      <c r="I81" s="487">
        <v>36</v>
      </c>
      <c r="J81" s="131" t="s">
        <v>8905</v>
      </c>
    </row>
    <row r="82" spans="1:10" ht="24">
      <c r="A82" s="451" t="s">
        <v>14583</v>
      </c>
      <c r="B82" s="875" t="s">
        <v>14776</v>
      </c>
      <c r="C82" s="875" t="s">
        <v>14776</v>
      </c>
      <c r="D82" s="963">
        <v>561.85</v>
      </c>
      <c r="E82" s="119" t="s">
        <v>9629</v>
      </c>
      <c r="F82" s="119" t="s">
        <v>1787</v>
      </c>
      <c r="G82" s="119" t="s">
        <v>5389</v>
      </c>
      <c r="H82" s="487">
        <v>60</v>
      </c>
      <c r="I82" s="487">
        <v>60</v>
      </c>
      <c r="J82" s="131" t="s">
        <v>8905</v>
      </c>
    </row>
    <row r="83" spans="1:10" ht="24">
      <c r="A83" s="451" t="s">
        <v>14584</v>
      </c>
      <c r="B83" s="875" t="s">
        <v>14776</v>
      </c>
      <c r="C83" s="875" t="s">
        <v>14776</v>
      </c>
      <c r="D83" s="963">
        <v>958.16</v>
      </c>
      <c r="E83" s="119" t="s">
        <v>9629</v>
      </c>
      <c r="F83" s="119" t="s">
        <v>1787</v>
      </c>
      <c r="G83" s="119" t="s">
        <v>5389</v>
      </c>
      <c r="H83" s="487">
        <v>12</v>
      </c>
      <c r="I83" s="487">
        <v>12</v>
      </c>
      <c r="J83" s="131" t="s">
        <v>8905</v>
      </c>
    </row>
    <row r="84" spans="1:10" ht="24">
      <c r="A84" s="451" t="s">
        <v>14584</v>
      </c>
      <c r="B84" s="875" t="s">
        <v>14776</v>
      </c>
      <c r="C84" s="875" t="s">
        <v>14776</v>
      </c>
      <c r="D84" s="963">
        <v>812</v>
      </c>
      <c r="E84" s="119" t="s">
        <v>9629</v>
      </c>
      <c r="F84" s="119" t="s">
        <v>1787</v>
      </c>
      <c r="G84" s="119" t="s">
        <v>5389</v>
      </c>
      <c r="H84" s="487">
        <v>36</v>
      </c>
      <c r="I84" s="487">
        <v>36</v>
      </c>
      <c r="J84" s="131" t="s">
        <v>8905</v>
      </c>
    </row>
    <row r="85" spans="1:10" ht="24">
      <c r="A85" s="451" t="s">
        <v>14584</v>
      </c>
      <c r="B85" s="875" t="s">
        <v>14775</v>
      </c>
      <c r="C85" s="875" t="s">
        <v>14775</v>
      </c>
      <c r="D85" s="963">
        <v>690.19999999999993</v>
      </c>
      <c r="E85" s="119" t="s">
        <v>9629</v>
      </c>
      <c r="F85" s="119" t="s">
        <v>1787</v>
      </c>
      <c r="G85" s="119" t="s">
        <v>5389</v>
      </c>
      <c r="H85" s="487">
        <v>60</v>
      </c>
      <c r="I85" s="487">
        <v>60</v>
      </c>
      <c r="J85" s="131" t="s">
        <v>8905</v>
      </c>
    </row>
    <row r="86" spans="1:10" ht="24">
      <c r="A86" s="451" t="s">
        <v>14585</v>
      </c>
      <c r="B86" s="875" t="s">
        <v>14774</v>
      </c>
      <c r="C86" s="875" t="s">
        <v>14774</v>
      </c>
      <c r="D86" s="963">
        <v>1388.86</v>
      </c>
      <c r="E86" s="119" t="s">
        <v>9629</v>
      </c>
      <c r="F86" s="119" t="s">
        <v>1787</v>
      </c>
      <c r="G86" s="119" t="s">
        <v>5389</v>
      </c>
      <c r="H86" s="487">
        <v>12</v>
      </c>
      <c r="I86" s="487">
        <v>12</v>
      </c>
      <c r="J86" s="131" t="s">
        <v>8905</v>
      </c>
    </row>
    <row r="87" spans="1:10" ht="24">
      <c r="A87" s="451" t="s">
        <v>14585</v>
      </c>
      <c r="B87" s="875" t="s">
        <v>14774</v>
      </c>
      <c r="C87" s="875" t="s">
        <v>14774</v>
      </c>
      <c r="D87" s="963">
        <v>1177</v>
      </c>
      <c r="E87" s="119" t="s">
        <v>9629</v>
      </c>
      <c r="F87" s="119" t="s">
        <v>1787</v>
      </c>
      <c r="G87" s="119" t="s">
        <v>5389</v>
      </c>
      <c r="H87" s="487">
        <v>36</v>
      </c>
      <c r="I87" s="487">
        <v>36</v>
      </c>
      <c r="J87" s="131" t="s">
        <v>8905</v>
      </c>
    </row>
    <row r="88" spans="1:10" ht="24">
      <c r="A88" s="451" t="s">
        <v>14585</v>
      </c>
      <c r="B88" s="875" t="s">
        <v>14774</v>
      </c>
      <c r="C88" s="875" t="s">
        <v>14774</v>
      </c>
      <c r="D88" s="963">
        <v>1000.4499999999999</v>
      </c>
      <c r="E88" s="119" t="s">
        <v>9629</v>
      </c>
      <c r="F88" s="119" t="s">
        <v>1787</v>
      </c>
      <c r="G88" s="119" t="s">
        <v>5389</v>
      </c>
      <c r="H88" s="487">
        <v>60</v>
      </c>
      <c r="I88" s="487">
        <v>60</v>
      </c>
      <c r="J88" s="131" t="s">
        <v>8905</v>
      </c>
    </row>
    <row r="89" spans="1:10">
      <c r="A89" s="934" t="s">
        <v>13658</v>
      </c>
      <c r="B89" s="935"/>
      <c r="C89" s="935"/>
      <c r="D89" s="938"/>
      <c r="E89" s="935"/>
      <c r="F89" s="935"/>
      <c r="G89" s="935"/>
      <c r="H89" s="935"/>
      <c r="I89" s="935"/>
      <c r="J89" s="936"/>
    </row>
    <row r="90" spans="1:10" ht="36">
      <c r="A90" s="451" t="s">
        <v>13795</v>
      </c>
      <c r="B90" s="875" t="s">
        <v>13624</v>
      </c>
      <c r="C90" s="875" t="s">
        <v>13862</v>
      </c>
      <c r="D90" s="963">
        <v>1639</v>
      </c>
      <c r="E90" s="119" t="s">
        <v>9629</v>
      </c>
      <c r="F90" s="119" t="s">
        <v>1787</v>
      </c>
      <c r="G90" s="119" t="s">
        <v>5389</v>
      </c>
      <c r="H90" s="487">
        <v>12</v>
      </c>
      <c r="I90" s="487">
        <v>12</v>
      </c>
      <c r="J90" s="131" t="s">
        <v>8905</v>
      </c>
    </row>
    <row r="91" spans="1:10" ht="36">
      <c r="A91" s="451" t="s">
        <v>13795</v>
      </c>
      <c r="B91" s="875" t="s">
        <v>13624</v>
      </c>
      <c r="C91" s="875" t="s">
        <v>13862</v>
      </c>
      <c r="D91" s="963">
        <v>1389</v>
      </c>
      <c r="E91" s="119" t="s">
        <v>9629</v>
      </c>
      <c r="F91" s="119" t="s">
        <v>1787</v>
      </c>
      <c r="G91" s="119" t="s">
        <v>5389</v>
      </c>
      <c r="H91" s="487">
        <v>36</v>
      </c>
      <c r="I91" s="487">
        <v>36</v>
      </c>
      <c r="J91" s="131" t="s">
        <v>8905</v>
      </c>
    </row>
    <row r="92" spans="1:10" ht="36">
      <c r="A92" s="451" t="s">
        <v>13795</v>
      </c>
      <c r="B92" s="875" t="s">
        <v>13624</v>
      </c>
      <c r="C92" s="875" t="s">
        <v>13862</v>
      </c>
      <c r="D92" s="963">
        <v>1180.7</v>
      </c>
      <c r="E92" s="119" t="s">
        <v>9629</v>
      </c>
      <c r="F92" s="119" t="s">
        <v>1787</v>
      </c>
      <c r="G92" s="119" t="s">
        <v>5389</v>
      </c>
      <c r="H92" s="487">
        <v>60</v>
      </c>
      <c r="I92" s="487">
        <v>60</v>
      </c>
      <c r="J92" s="131" t="s">
        <v>8905</v>
      </c>
    </row>
    <row r="93" spans="1:10" ht="36">
      <c r="A93" s="451" t="s">
        <v>13796</v>
      </c>
      <c r="B93" s="875" t="s">
        <v>13625</v>
      </c>
      <c r="C93" s="875" t="s">
        <v>13863</v>
      </c>
      <c r="D93" s="963">
        <v>1836.1</v>
      </c>
      <c r="E93" s="119" t="s">
        <v>9629</v>
      </c>
      <c r="F93" s="119" t="s">
        <v>1787</v>
      </c>
      <c r="G93" s="119" t="s">
        <v>5389</v>
      </c>
      <c r="H93" s="487">
        <v>12</v>
      </c>
      <c r="I93" s="487">
        <v>12</v>
      </c>
      <c r="J93" s="131" t="s">
        <v>8905</v>
      </c>
    </row>
    <row r="94" spans="1:10" ht="36">
      <c r="A94" s="451" t="s">
        <v>13796</v>
      </c>
      <c r="B94" s="875" t="s">
        <v>13625</v>
      </c>
      <c r="C94" s="875" t="s">
        <v>13863</v>
      </c>
      <c r="D94" s="963">
        <v>1556</v>
      </c>
      <c r="E94" s="119" t="s">
        <v>9629</v>
      </c>
      <c r="F94" s="119" t="s">
        <v>1787</v>
      </c>
      <c r="G94" s="119" t="s">
        <v>5389</v>
      </c>
      <c r="H94" s="487">
        <v>36</v>
      </c>
      <c r="I94" s="487">
        <v>36</v>
      </c>
      <c r="J94" s="131" t="s">
        <v>8905</v>
      </c>
    </row>
    <row r="95" spans="1:10" ht="36">
      <c r="A95" s="451" t="s">
        <v>13796</v>
      </c>
      <c r="B95" s="875" t="s">
        <v>13625</v>
      </c>
      <c r="C95" s="875" t="s">
        <v>13863</v>
      </c>
      <c r="D95" s="963">
        <v>1322.6</v>
      </c>
      <c r="E95" s="119" t="s">
        <v>9629</v>
      </c>
      <c r="F95" s="119" t="s">
        <v>1787</v>
      </c>
      <c r="G95" s="119" t="s">
        <v>5389</v>
      </c>
      <c r="H95" s="487">
        <v>60</v>
      </c>
      <c r="I95" s="487">
        <v>60</v>
      </c>
      <c r="J95" s="131" t="s">
        <v>8905</v>
      </c>
    </row>
    <row r="96" spans="1:10" ht="36">
      <c r="A96" s="451" t="s">
        <v>13797</v>
      </c>
      <c r="B96" s="875" t="s">
        <v>13626</v>
      </c>
      <c r="C96" s="875" t="s">
        <v>13864</v>
      </c>
      <c r="D96" s="963">
        <v>1884.5</v>
      </c>
      <c r="E96" s="119" t="s">
        <v>9629</v>
      </c>
      <c r="F96" s="119" t="s">
        <v>1787</v>
      </c>
      <c r="G96" s="119" t="s">
        <v>5389</v>
      </c>
      <c r="H96" s="487">
        <v>12</v>
      </c>
      <c r="I96" s="487">
        <v>12</v>
      </c>
      <c r="J96" s="131" t="s">
        <v>8905</v>
      </c>
    </row>
    <row r="97" spans="1:10" ht="36">
      <c r="A97" s="451" t="s">
        <v>13797</v>
      </c>
      <c r="B97" s="875" t="s">
        <v>13626</v>
      </c>
      <c r="C97" s="875" t="s">
        <v>13864</v>
      </c>
      <c r="D97" s="963">
        <v>1597</v>
      </c>
      <c r="E97" s="119" t="s">
        <v>9629</v>
      </c>
      <c r="F97" s="119" t="s">
        <v>1787</v>
      </c>
      <c r="G97" s="119" t="s">
        <v>5389</v>
      </c>
      <c r="H97" s="487">
        <v>36</v>
      </c>
      <c r="I97" s="487">
        <v>36</v>
      </c>
      <c r="J97" s="131" t="s">
        <v>8905</v>
      </c>
    </row>
    <row r="98" spans="1:10" ht="36">
      <c r="A98" s="451" t="s">
        <v>13797</v>
      </c>
      <c r="B98" s="875" t="s">
        <v>13626</v>
      </c>
      <c r="C98" s="875" t="s">
        <v>13864</v>
      </c>
      <c r="D98" s="963">
        <v>1357.5</v>
      </c>
      <c r="E98" s="119" t="s">
        <v>9629</v>
      </c>
      <c r="F98" s="119" t="s">
        <v>1787</v>
      </c>
      <c r="G98" s="119" t="s">
        <v>5389</v>
      </c>
      <c r="H98" s="487">
        <v>60</v>
      </c>
      <c r="I98" s="487">
        <v>60</v>
      </c>
      <c r="J98" s="131" t="s">
        <v>8905</v>
      </c>
    </row>
    <row r="99" spans="1:10" ht="36">
      <c r="A99" s="451" t="s">
        <v>13798</v>
      </c>
      <c r="B99" s="875" t="s">
        <v>13627</v>
      </c>
      <c r="C99" s="875" t="s">
        <v>13865</v>
      </c>
      <c r="D99" s="963">
        <v>2081.5</v>
      </c>
      <c r="E99" s="119" t="s">
        <v>9629</v>
      </c>
      <c r="F99" s="119" t="s">
        <v>1787</v>
      </c>
      <c r="G99" s="119" t="s">
        <v>5389</v>
      </c>
      <c r="H99" s="487">
        <v>12</v>
      </c>
      <c r="I99" s="487">
        <v>12</v>
      </c>
      <c r="J99" s="131" t="s">
        <v>8905</v>
      </c>
    </row>
    <row r="100" spans="1:10" ht="36">
      <c r="A100" s="451" t="s">
        <v>13798</v>
      </c>
      <c r="B100" s="875" t="s">
        <v>13627</v>
      </c>
      <c r="C100" s="875" t="s">
        <v>13865</v>
      </c>
      <c r="D100" s="963">
        <v>1764</v>
      </c>
      <c r="E100" s="119" t="s">
        <v>9629</v>
      </c>
      <c r="F100" s="119" t="s">
        <v>1787</v>
      </c>
      <c r="G100" s="119" t="s">
        <v>5389</v>
      </c>
      <c r="H100" s="487">
        <v>36</v>
      </c>
      <c r="I100" s="487">
        <v>36</v>
      </c>
      <c r="J100" s="131" t="s">
        <v>8905</v>
      </c>
    </row>
    <row r="101" spans="1:10" ht="36">
      <c r="A101" s="451" t="s">
        <v>13798</v>
      </c>
      <c r="B101" s="875" t="s">
        <v>13627</v>
      </c>
      <c r="C101" s="875" t="s">
        <v>13865</v>
      </c>
      <c r="D101" s="963">
        <v>1499.4</v>
      </c>
      <c r="E101" s="119" t="s">
        <v>9629</v>
      </c>
      <c r="F101" s="119" t="s">
        <v>1787</v>
      </c>
      <c r="G101" s="119" t="s">
        <v>5389</v>
      </c>
      <c r="H101" s="487">
        <v>60</v>
      </c>
      <c r="I101" s="487">
        <v>60</v>
      </c>
      <c r="J101" s="131" t="s">
        <v>8905</v>
      </c>
    </row>
    <row r="102" spans="1:10" ht="36">
      <c r="A102" s="451" t="s">
        <v>13799</v>
      </c>
      <c r="B102" s="875" t="s">
        <v>13628</v>
      </c>
      <c r="C102" s="875" t="s">
        <v>13866</v>
      </c>
      <c r="D102" s="963">
        <v>2558.1999999999998</v>
      </c>
      <c r="E102" s="119" t="s">
        <v>9629</v>
      </c>
      <c r="F102" s="119" t="s">
        <v>1787</v>
      </c>
      <c r="G102" s="119" t="s">
        <v>5389</v>
      </c>
      <c r="H102" s="487">
        <v>12</v>
      </c>
      <c r="I102" s="487">
        <v>12</v>
      </c>
      <c r="J102" s="131" t="s">
        <v>8905</v>
      </c>
    </row>
    <row r="103" spans="1:10" ht="36">
      <c r="A103" s="451" t="s">
        <v>13799</v>
      </c>
      <c r="B103" s="875" t="s">
        <v>13628</v>
      </c>
      <c r="C103" s="875" t="s">
        <v>13866</v>
      </c>
      <c r="D103" s="963">
        <v>2168</v>
      </c>
      <c r="E103" s="119" t="s">
        <v>9629</v>
      </c>
      <c r="F103" s="119" t="s">
        <v>1787</v>
      </c>
      <c r="G103" s="119" t="s">
        <v>5389</v>
      </c>
      <c r="H103" s="487">
        <v>36</v>
      </c>
      <c r="I103" s="487">
        <v>36</v>
      </c>
      <c r="J103" s="131" t="s">
        <v>8905</v>
      </c>
    </row>
    <row r="104" spans="1:10" ht="36">
      <c r="A104" s="451" t="s">
        <v>13799</v>
      </c>
      <c r="B104" s="875" t="s">
        <v>13628</v>
      </c>
      <c r="C104" s="875" t="s">
        <v>13866</v>
      </c>
      <c r="D104" s="963">
        <v>1842.8</v>
      </c>
      <c r="E104" s="119" t="s">
        <v>9629</v>
      </c>
      <c r="F104" s="119" t="s">
        <v>1787</v>
      </c>
      <c r="G104" s="119" t="s">
        <v>5389</v>
      </c>
      <c r="H104" s="487">
        <v>60</v>
      </c>
      <c r="I104" s="487">
        <v>60</v>
      </c>
      <c r="J104" s="131" t="s">
        <v>8905</v>
      </c>
    </row>
    <row r="105" spans="1:10" ht="36">
      <c r="A105" s="451" t="s">
        <v>13800</v>
      </c>
      <c r="B105" s="875" t="s">
        <v>13629</v>
      </c>
      <c r="C105" s="875" t="s">
        <v>13867</v>
      </c>
      <c r="D105" s="963">
        <v>2755.3</v>
      </c>
      <c r="E105" s="119" t="s">
        <v>9629</v>
      </c>
      <c r="F105" s="119" t="s">
        <v>1787</v>
      </c>
      <c r="G105" s="119" t="s">
        <v>5389</v>
      </c>
      <c r="H105" s="487">
        <v>12</v>
      </c>
      <c r="I105" s="487">
        <v>12</v>
      </c>
      <c r="J105" s="131" t="s">
        <v>8905</v>
      </c>
    </row>
    <row r="106" spans="1:10" ht="36">
      <c r="A106" s="451" t="s">
        <v>13800</v>
      </c>
      <c r="B106" s="875" t="s">
        <v>13629</v>
      </c>
      <c r="C106" s="875" t="s">
        <v>13867</v>
      </c>
      <c r="D106" s="963">
        <v>2335</v>
      </c>
      <c r="E106" s="119" t="s">
        <v>9629</v>
      </c>
      <c r="F106" s="119" t="s">
        <v>1787</v>
      </c>
      <c r="G106" s="119" t="s">
        <v>5389</v>
      </c>
      <c r="H106" s="487">
        <v>36</v>
      </c>
      <c r="I106" s="487">
        <v>36</v>
      </c>
      <c r="J106" s="131" t="s">
        <v>8905</v>
      </c>
    </row>
    <row r="107" spans="1:10" ht="36">
      <c r="A107" s="451" t="s">
        <v>13800</v>
      </c>
      <c r="B107" s="875" t="s">
        <v>13629</v>
      </c>
      <c r="C107" s="875" t="s">
        <v>13867</v>
      </c>
      <c r="D107" s="963">
        <v>1984.8</v>
      </c>
      <c r="E107" s="119" t="s">
        <v>9629</v>
      </c>
      <c r="F107" s="119" t="s">
        <v>1787</v>
      </c>
      <c r="G107" s="119" t="s">
        <v>5389</v>
      </c>
      <c r="H107" s="487">
        <v>60</v>
      </c>
      <c r="I107" s="487">
        <v>60</v>
      </c>
      <c r="J107" s="131" t="s">
        <v>8905</v>
      </c>
    </row>
    <row r="108" spans="1:10" ht="48">
      <c r="A108" s="451" t="s">
        <v>13768</v>
      </c>
      <c r="B108" s="988" t="s">
        <v>13770</v>
      </c>
      <c r="C108" s="988" t="s">
        <v>13868</v>
      </c>
      <c r="D108" s="989">
        <v>984</v>
      </c>
      <c r="E108" s="119" t="s">
        <v>9629</v>
      </c>
      <c r="F108" s="119" t="s">
        <v>1787</v>
      </c>
      <c r="G108" s="119" t="s">
        <v>5389</v>
      </c>
      <c r="H108" s="487">
        <v>12</v>
      </c>
      <c r="I108" s="487">
        <v>12</v>
      </c>
      <c r="J108" s="131" t="s">
        <v>8905</v>
      </c>
    </row>
    <row r="109" spans="1:10" ht="48">
      <c r="A109" s="451" t="s">
        <v>13768</v>
      </c>
      <c r="B109" s="988" t="s">
        <v>13770</v>
      </c>
      <c r="C109" s="988" t="s">
        <v>13868</v>
      </c>
      <c r="D109" s="989">
        <v>834</v>
      </c>
      <c r="E109" s="119" t="s">
        <v>9629</v>
      </c>
      <c r="F109" s="119" t="s">
        <v>1787</v>
      </c>
      <c r="G109" s="119" t="s">
        <v>5389</v>
      </c>
      <c r="H109" s="487">
        <v>36</v>
      </c>
      <c r="I109" s="487">
        <v>36</v>
      </c>
      <c r="J109" s="131" t="s">
        <v>8905</v>
      </c>
    </row>
    <row r="110" spans="1:10" ht="48">
      <c r="A110" s="451" t="s">
        <v>13768</v>
      </c>
      <c r="B110" s="988" t="s">
        <v>13770</v>
      </c>
      <c r="C110" s="988" t="s">
        <v>13771</v>
      </c>
      <c r="D110" s="989">
        <v>709</v>
      </c>
      <c r="E110" s="119" t="s">
        <v>9629</v>
      </c>
      <c r="F110" s="119" t="s">
        <v>1787</v>
      </c>
      <c r="G110" s="119" t="s">
        <v>5389</v>
      </c>
      <c r="H110" s="487">
        <v>60</v>
      </c>
      <c r="I110" s="487">
        <v>60</v>
      </c>
      <c r="J110" s="131" t="s">
        <v>8905</v>
      </c>
    </row>
    <row r="111" spans="1:10" ht="48">
      <c r="A111" s="451" t="s">
        <v>13767</v>
      </c>
      <c r="B111" s="988" t="s">
        <v>13769</v>
      </c>
      <c r="C111" s="988" t="s">
        <v>13869</v>
      </c>
      <c r="D111" s="989">
        <v>1289</v>
      </c>
      <c r="E111" s="119" t="s">
        <v>9629</v>
      </c>
      <c r="F111" s="119" t="s">
        <v>1787</v>
      </c>
      <c r="G111" s="119" t="s">
        <v>5389</v>
      </c>
      <c r="H111" s="487">
        <v>12</v>
      </c>
      <c r="I111" s="487">
        <v>12</v>
      </c>
      <c r="J111" s="131" t="s">
        <v>8905</v>
      </c>
    </row>
    <row r="112" spans="1:10" ht="48">
      <c r="A112" s="451" t="s">
        <v>13767</v>
      </c>
      <c r="B112" s="988" t="s">
        <v>13769</v>
      </c>
      <c r="C112" s="988" t="s">
        <v>13869</v>
      </c>
      <c r="D112" s="989">
        <v>1092</v>
      </c>
      <c r="E112" s="119" t="s">
        <v>9629</v>
      </c>
      <c r="F112" s="119" t="s">
        <v>1787</v>
      </c>
      <c r="G112" s="119" t="s">
        <v>5389</v>
      </c>
      <c r="H112" s="487">
        <v>36</v>
      </c>
      <c r="I112" s="487">
        <v>36</v>
      </c>
      <c r="J112" s="131" t="s">
        <v>8905</v>
      </c>
    </row>
    <row r="113" spans="1:10" ht="36">
      <c r="A113" s="451" t="s">
        <v>13767</v>
      </c>
      <c r="B113" s="988" t="s">
        <v>13769</v>
      </c>
      <c r="C113" s="988" t="s">
        <v>13907</v>
      </c>
      <c r="D113" s="989">
        <v>928</v>
      </c>
      <c r="E113" s="119" t="s">
        <v>9629</v>
      </c>
      <c r="F113" s="119" t="s">
        <v>1787</v>
      </c>
      <c r="G113" s="119" t="s">
        <v>5389</v>
      </c>
      <c r="H113" s="487">
        <v>60</v>
      </c>
      <c r="I113" s="487">
        <v>60</v>
      </c>
      <c r="J113" s="131" t="s">
        <v>8905</v>
      </c>
    </row>
    <row r="114" spans="1:10" ht="48">
      <c r="A114" s="451" t="s">
        <v>13766</v>
      </c>
      <c r="B114" s="988" t="s">
        <v>13772</v>
      </c>
      <c r="C114" s="988" t="s">
        <v>13870</v>
      </c>
      <c r="D114" s="989">
        <v>1600</v>
      </c>
      <c r="E114" s="119" t="s">
        <v>9629</v>
      </c>
      <c r="F114" s="119" t="s">
        <v>1787</v>
      </c>
      <c r="G114" s="119" t="s">
        <v>5389</v>
      </c>
      <c r="H114" s="487">
        <v>12</v>
      </c>
      <c r="I114" s="487">
        <v>12</v>
      </c>
      <c r="J114" s="131" t="s">
        <v>8905</v>
      </c>
    </row>
    <row r="115" spans="1:10" ht="48">
      <c r="A115" s="451" t="s">
        <v>13766</v>
      </c>
      <c r="B115" s="988" t="s">
        <v>13772</v>
      </c>
      <c r="C115" s="988" t="s">
        <v>13870</v>
      </c>
      <c r="D115" s="989">
        <v>1356</v>
      </c>
      <c r="E115" s="119" t="s">
        <v>9629</v>
      </c>
      <c r="F115" s="119" t="s">
        <v>1787</v>
      </c>
      <c r="G115" s="119" t="s">
        <v>5389</v>
      </c>
      <c r="H115" s="487">
        <v>36</v>
      </c>
      <c r="I115" s="487">
        <v>36</v>
      </c>
      <c r="J115" s="131" t="s">
        <v>8905</v>
      </c>
    </row>
    <row r="116" spans="1:10" ht="36">
      <c r="A116" s="451" t="s">
        <v>13766</v>
      </c>
      <c r="B116" s="988" t="s">
        <v>13772</v>
      </c>
      <c r="C116" s="988" t="s">
        <v>13906</v>
      </c>
      <c r="D116" s="989">
        <v>1153</v>
      </c>
      <c r="E116" s="119" t="s">
        <v>9629</v>
      </c>
      <c r="F116" s="119" t="s">
        <v>1787</v>
      </c>
      <c r="G116" s="119" t="s">
        <v>5389</v>
      </c>
      <c r="H116" s="487">
        <v>60</v>
      </c>
      <c r="I116" s="487">
        <v>60</v>
      </c>
      <c r="J116" s="131" t="s">
        <v>8905</v>
      </c>
    </row>
    <row r="117" spans="1:10" ht="48">
      <c r="A117" s="451" t="s">
        <v>13765</v>
      </c>
      <c r="B117" s="988" t="s">
        <v>13773</v>
      </c>
      <c r="C117" s="988" t="s">
        <v>13871</v>
      </c>
      <c r="D117" s="989">
        <v>2060</v>
      </c>
      <c r="E117" s="119" t="s">
        <v>9629</v>
      </c>
      <c r="F117" s="119" t="s">
        <v>1787</v>
      </c>
      <c r="G117" s="119" t="s">
        <v>5389</v>
      </c>
      <c r="H117" s="487">
        <v>12</v>
      </c>
      <c r="I117" s="487">
        <v>12</v>
      </c>
      <c r="J117" s="131" t="s">
        <v>8905</v>
      </c>
    </row>
    <row r="118" spans="1:10" ht="48">
      <c r="A118" s="451" t="s">
        <v>13765</v>
      </c>
      <c r="B118" s="988" t="s">
        <v>13773</v>
      </c>
      <c r="C118" s="988" t="s">
        <v>13871</v>
      </c>
      <c r="D118" s="989">
        <v>1746</v>
      </c>
      <c r="E118" s="119" t="s">
        <v>9629</v>
      </c>
      <c r="F118" s="119" t="s">
        <v>1787</v>
      </c>
      <c r="G118" s="119" t="s">
        <v>5389</v>
      </c>
      <c r="H118" s="487">
        <v>36</v>
      </c>
      <c r="I118" s="487">
        <v>36</v>
      </c>
      <c r="J118" s="131" t="s">
        <v>8905</v>
      </c>
    </row>
    <row r="119" spans="1:10" ht="36">
      <c r="A119" s="451" t="s">
        <v>13765</v>
      </c>
      <c r="B119" s="988" t="s">
        <v>13773</v>
      </c>
      <c r="C119" s="988" t="s">
        <v>13905</v>
      </c>
      <c r="D119" s="989">
        <v>1484</v>
      </c>
      <c r="E119" s="119" t="s">
        <v>9629</v>
      </c>
      <c r="F119" s="119" t="s">
        <v>1787</v>
      </c>
      <c r="G119" s="119" t="s">
        <v>5389</v>
      </c>
      <c r="H119" s="487">
        <v>60</v>
      </c>
      <c r="I119" s="487">
        <v>60</v>
      </c>
      <c r="J119" s="131" t="s">
        <v>8905</v>
      </c>
    </row>
    <row r="120" spans="1:10" ht="48">
      <c r="A120" s="451" t="s">
        <v>13764</v>
      </c>
      <c r="B120" s="988" t="s">
        <v>13774</v>
      </c>
      <c r="C120" s="988" t="s">
        <v>13872</v>
      </c>
      <c r="D120" s="989">
        <v>2213</v>
      </c>
      <c r="E120" s="119" t="s">
        <v>9629</v>
      </c>
      <c r="F120" s="119" t="s">
        <v>1787</v>
      </c>
      <c r="G120" s="119" t="s">
        <v>5389</v>
      </c>
      <c r="H120" s="487">
        <v>12</v>
      </c>
      <c r="I120" s="487">
        <v>12</v>
      </c>
      <c r="J120" s="131" t="s">
        <v>8905</v>
      </c>
    </row>
    <row r="121" spans="1:10" ht="48">
      <c r="A121" s="451" t="s">
        <v>13764</v>
      </c>
      <c r="B121" s="988" t="s">
        <v>13774</v>
      </c>
      <c r="C121" s="988" t="s">
        <v>13872</v>
      </c>
      <c r="D121" s="989">
        <v>1875</v>
      </c>
      <c r="E121" s="119" t="s">
        <v>9629</v>
      </c>
      <c r="F121" s="119" t="s">
        <v>1787</v>
      </c>
      <c r="G121" s="119" t="s">
        <v>5389</v>
      </c>
      <c r="H121" s="487">
        <v>36</v>
      </c>
      <c r="I121" s="487">
        <v>36</v>
      </c>
      <c r="J121" s="131" t="s">
        <v>8905</v>
      </c>
    </row>
    <row r="122" spans="1:10" ht="36">
      <c r="A122" s="451" t="s">
        <v>13764</v>
      </c>
      <c r="B122" s="988" t="s">
        <v>13774</v>
      </c>
      <c r="C122" s="988" t="s">
        <v>13904</v>
      </c>
      <c r="D122" s="989">
        <v>1594</v>
      </c>
      <c r="E122" s="119" t="s">
        <v>9629</v>
      </c>
      <c r="F122" s="119" t="s">
        <v>1787</v>
      </c>
      <c r="G122" s="119" t="s">
        <v>5389</v>
      </c>
      <c r="H122" s="487">
        <v>60</v>
      </c>
      <c r="I122" s="487">
        <v>60</v>
      </c>
      <c r="J122" s="131" t="s">
        <v>8905</v>
      </c>
    </row>
    <row r="123" spans="1:10">
      <c r="A123" s="934" t="s">
        <v>13630</v>
      </c>
      <c r="B123" s="935"/>
      <c r="C123" s="935"/>
      <c r="D123" s="938"/>
      <c r="E123" s="935"/>
      <c r="F123" s="935"/>
      <c r="G123" s="935"/>
      <c r="H123" s="935"/>
      <c r="I123" s="935"/>
      <c r="J123" s="936"/>
    </row>
    <row r="124" spans="1:10" ht="36">
      <c r="A124" s="114" t="s">
        <v>13801</v>
      </c>
      <c r="B124" s="475" t="s">
        <v>13631</v>
      </c>
      <c r="C124" s="475" t="s">
        <v>13873</v>
      </c>
      <c r="D124" s="963">
        <v>449.6</v>
      </c>
      <c r="E124" s="119" t="s">
        <v>9629</v>
      </c>
      <c r="F124" s="119" t="s">
        <v>10613</v>
      </c>
      <c r="G124" s="119" t="s">
        <v>5389</v>
      </c>
      <c r="H124" s="487">
        <v>12</v>
      </c>
      <c r="I124" s="487">
        <v>12</v>
      </c>
      <c r="J124" s="131" t="s">
        <v>8905</v>
      </c>
    </row>
    <row r="125" spans="1:10" ht="36">
      <c r="A125" s="114" t="s">
        <v>13801</v>
      </c>
      <c r="B125" s="475" t="s">
        <v>13631</v>
      </c>
      <c r="C125" s="475" t="s">
        <v>13873</v>
      </c>
      <c r="D125" s="963">
        <v>381</v>
      </c>
      <c r="E125" s="119" t="s">
        <v>9629</v>
      </c>
      <c r="F125" s="119" t="s">
        <v>10613</v>
      </c>
      <c r="G125" s="119" t="s">
        <v>5389</v>
      </c>
      <c r="H125" s="487">
        <v>36</v>
      </c>
      <c r="I125" s="487">
        <v>36</v>
      </c>
      <c r="J125" s="131" t="s">
        <v>8905</v>
      </c>
    </row>
    <row r="126" spans="1:10" ht="36">
      <c r="A126" s="114" t="s">
        <v>13801</v>
      </c>
      <c r="B126" s="475" t="s">
        <v>13631</v>
      </c>
      <c r="C126" s="475" t="s">
        <v>13873</v>
      </c>
      <c r="D126" s="963">
        <v>323.89999999999998</v>
      </c>
      <c r="E126" s="119" t="s">
        <v>9629</v>
      </c>
      <c r="F126" s="119" t="s">
        <v>10613</v>
      </c>
      <c r="G126" s="119" t="s">
        <v>5389</v>
      </c>
      <c r="H126" s="487">
        <v>60</v>
      </c>
      <c r="I126" s="487">
        <v>60</v>
      </c>
      <c r="J126" s="131" t="s">
        <v>8905</v>
      </c>
    </row>
    <row r="127" spans="1:10" ht="36">
      <c r="A127" s="114" t="s">
        <v>13802</v>
      </c>
      <c r="B127" s="475" t="s">
        <v>13632</v>
      </c>
      <c r="C127" s="475" t="s">
        <v>13874</v>
      </c>
      <c r="D127" s="963">
        <v>547.5</v>
      </c>
      <c r="E127" s="119" t="s">
        <v>9629</v>
      </c>
      <c r="F127" s="119" t="s">
        <v>10613</v>
      </c>
      <c r="G127" s="119" t="s">
        <v>5389</v>
      </c>
      <c r="H127" s="487">
        <v>12</v>
      </c>
      <c r="I127" s="487">
        <v>12</v>
      </c>
      <c r="J127" s="131" t="s">
        <v>8905</v>
      </c>
    </row>
    <row r="128" spans="1:10" ht="36">
      <c r="A128" s="114" t="s">
        <v>13802</v>
      </c>
      <c r="B128" s="475" t="s">
        <v>13632</v>
      </c>
      <c r="C128" s="475" t="s">
        <v>13874</v>
      </c>
      <c r="D128" s="963">
        <v>464</v>
      </c>
      <c r="E128" s="119" t="s">
        <v>9629</v>
      </c>
      <c r="F128" s="119" t="s">
        <v>10613</v>
      </c>
      <c r="G128" s="119" t="s">
        <v>5389</v>
      </c>
      <c r="H128" s="487">
        <v>36</v>
      </c>
      <c r="I128" s="487">
        <v>36</v>
      </c>
      <c r="J128" s="131" t="s">
        <v>8905</v>
      </c>
    </row>
    <row r="129" spans="1:10" ht="36">
      <c r="A129" s="114" t="s">
        <v>13802</v>
      </c>
      <c r="B129" s="475" t="s">
        <v>13632</v>
      </c>
      <c r="C129" s="475" t="s">
        <v>13874</v>
      </c>
      <c r="D129" s="963">
        <v>394.4</v>
      </c>
      <c r="E129" s="119" t="s">
        <v>9629</v>
      </c>
      <c r="F129" s="119" t="s">
        <v>10613</v>
      </c>
      <c r="G129" s="119" t="s">
        <v>5389</v>
      </c>
      <c r="H129" s="487">
        <v>60</v>
      </c>
      <c r="I129" s="487">
        <v>60</v>
      </c>
      <c r="J129" s="131" t="s">
        <v>8905</v>
      </c>
    </row>
    <row r="130" spans="1:10" ht="36">
      <c r="A130" s="114" t="s">
        <v>13803</v>
      </c>
      <c r="B130" s="475" t="s">
        <v>13633</v>
      </c>
      <c r="C130" s="475" t="s">
        <v>13875</v>
      </c>
      <c r="D130" s="963">
        <v>1031.3</v>
      </c>
      <c r="E130" s="119" t="s">
        <v>9629</v>
      </c>
      <c r="F130" s="119" t="s">
        <v>10613</v>
      </c>
      <c r="G130" s="119" t="s">
        <v>5389</v>
      </c>
      <c r="H130" s="487">
        <v>12</v>
      </c>
      <c r="I130" s="487">
        <v>12</v>
      </c>
      <c r="J130" s="131" t="s">
        <v>8905</v>
      </c>
    </row>
    <row r="131" spans="1:10" ht="36">
      <c r="A131" s="114" t="s">
        <v>13803</v>
      </c>
      <c r="B131" s="475" t="s">
        <v>13633</v>
      </c>
      <c r="C131" s="475" t="s">
        <v>13875</v>
      </c>
      <c r="D131" s="963">
        <v>874</v>
      </c>
      <c r="E131" s="119" t="s">
        <v>9629</v>
      </c>
      <c r="F131" s="119" t="s">
        <v>10613</v>
      </c>
      <c r="G131" s="119" t="s">
        <v>5389</v>
      </c>
      <c r="H131" s="487">
        <v>36</v>
      </c>
      <c r="I131" s="487">
        <v>36</v>
      </c>
      <c r="J131" s="131" t="s">
        <v>8905</v>
      </c>
    </row>
    <row r="132" spans="1:10" ht="36">
      <c r="A132" s="114" t="s">
        <v>13803</v>
      </c>
      <c r="B132" s="475" t="s">
        <v>13633</v>
      </c>
      <c r="C132" s="475" t="s">
        <v>13875</v>
      </c>
      <c r="D132" s="963">
        <v>742.9</v>
      </c>
      <c r="E132" s="119" t="s">
        <v>9629</v>
      </c>
      <c r="F132" s="119" t="s">
        <v>10613</v>
      </c>
      <c r="G132" s="119" t="s">
        <v>5389</v>
      </c>
      <c r="H132" s="487">
        <v>60</v>
      </c>
      <c r="I132" s="487">
        <v>60</v>
      </c>
      <c r="J132" s="131" t="s">
        <v>8905</v>
      </c>
    </row>
    <row r="133" spans="1:10" ht="36">
      <c r="A133" s="114" t="s">
        <v>13804</v>
      </c>
      <c r="B133" s="475" t="s">
        <v>13634</v>
      </c>
      <c r="C133" s="475" t="s">
        <v>13876</v>
      </c>
      <c r="D133" s="963">
        <v>1129.3</v>
      </c>
      <c r="E133" s="119" t="s">
        <v>9629</v>
      </c>
      <c r="F133" s="119" t="s">
        <v>10613</v>
      </c>
      <c r="G133" s="119" t="s">
        <v>5389</v>
      </c>
      <c r="H133" s="487">
        <v>12</v>
      </c>
      <c r="I133" s="487">
        <v>12</v>
      </c>
      <c r="J133" s="131" t="s">
        <v>8905</v>
      </c>
    </row>
    <row r="134" spans="1:10" ht="36">
      <c r="A134" s="114" t="s">
        <v>13804</v>
      </c>
      <c r="B134" s="475" t="s">
        <v>13634</v>
      </c>
      <c r="C134" s="475" t="s">
        <v>13876</v>
      </c>
      <c r="D134" s="963">
        <v>957</v>
      </c>
      <c r="E134" s="119" t="s">
        <v>9629</v>
      </c>
      <c r="F134" s="119" t="s">
        <v>10613</v>
      </c>
      <c r="G134" s="119" t="s">
        <v>5389</v>
      </c>
      <c r="H134" s="487">
        <v>36</v>
      </c>
      <c r="I134" s="487">
        <v>36</v>
      </c>
      <c r="J134" s="131" t="s">
        <v>8905</v>
      </c>
    </row>
    <row r="135" spans="1:10" ht="36">
      <c r="A135" s="114" t="s">
        <v>13804</v>
      </c>
      <c r="B135" s="475" t="s">
        <v>13634</v>
      </c>
      <c r="C135" s="475" t="s">
        <v>13876</v>
      </c>
      <c r="D135" s="963">
        <v>813.5</v>
      </c>
      <c r="E135" s="119" t="s">
        <v>9629</v>
      </c>
      <c r="F135" s="119" t="s">
        <v>10613</v>
      </c>
      <c r="G135" s="119" t="s">
        <v>5389</v>
      </c>
      <c r="H135" s="487">
        <v>60</v>
      </c>
      <c r="I135" s="487">
        <v>60</v>
      </c>
      <c r="J135" s="131" t="s">
        <v>8905</v>
      </c>
    </row>
    <row r="136" spans="1:10" ht="36">
      <c r="A136" s="114" t="s">
        <v>13805</v>
      </c>
      <c r="B136" s="475" t="s">
        <v>13635</v>
      </c>
      <c r="C136" s="475" t="s">
        <v>13877</v>
      </c>
      <c r="D136" s="963">
        <v>741</v>
      </c>
      <c r="E136" s="119" t="s">
        <v>9629</v>
      </c>
      <c r="F136" s="119" t="s">
        <v>10613</v>
      </c>
      <c r="G136" s="119" t="s">
        <v>5389</v>
      </c>
      <c r="H136" s="487">
        <v>12</v>
      </c>
      <c r="I136" s="487">
        <v>12</v>
      </c>
      <c r="J136" s="131" t="s">
        <v>8905</v>
      </c>
    </row>
    <row r="137" spans="1:10" ht="36">
      <c r="A137" s="114" t="s">
        <v>13805</v>
      </c>
      <c r="B137" s="475" t="s">
        <v>13635</v>
      </c>
      <c r="C137" s="475" t="s">
        <v>13877</v>
      </c>
      <c r="D137" s="963">
        <v>628</v>
      </c>
      <c r="E137" s="119" t="s">
        <v>9629</v>
      </c>
      <c r="F137" s="119" t="s">
        <v>10613</v>
      </c>
      <c r="G137" s="119" t="s">
        <v>5389</v>
      </c>
      <c r="H137" s="487">
        <v>36</v>
      </c>
      <c r="I137" s="487">
        <v>36</v>
      </c>
      <c r="J137" s="131" t="s">
        <v>8905</v>
      </c>
    </row>
    <row r="138" spans="1:10" ht="36">
      <c r="A138" s="114" t="s">
        <v>13805</v>
      </c>
      <c r="B138" s="475" t="s">
        <v>13635</v>
      </c>
      <c r="C138" s="475" t="s">
        <v>13877</v>
      </c>
      <c r="D138" s="963">
        <v>533.79999999999995</v>
      </c>
      <c r="E138" s="119" t="s">
        <v>9629</v>
      </c>
      <c r="F138" s="119" t="s">
        <v>10613</v>
      </c>
      <c r="G138" s="119" t="s">
        <v>5389</v>
      </c>
      <c r="H138" s="487">
        <v>60</v>
      </c>
      <c r="I138" s="487">
        <v>60</v>
      </c>
      <c r="J138" s="131" t="s">
        <v>8905</v>
      </c>
    </row>
    <row r="139" spans="1:10" ht="36">
      <c r="A139" s="114" t="s">
        <v>13806</v>
      </c>
      <c r="B139" s="475" t="s">
        <v>13636</v>
      </c>
      <c r="C139" s="475" t="s">
        <v>13878</v>
      </c>
      <c r="D139" s="963">
        <v>888.5</v>
      </c>
      <c r="E139" s="119" t="s">
        <v>9629</v>
      </c>
      <c r="F139" s="119" t="s">
        <v>10613</v>
      </c>
      <c r="G139" s="119" t="s">
        <v>5389</v>
      </c>
      <c r="H139" s="487">
        <v>12</v>
      </c>
      <c r="I139" s="487">
        <v>12</v>
      </c>
      <c r="J139" s="131" t="s">
        <v>8905</v>
      </c>
    </row>
    <row r="140" spans="1:10" ht="36">
      <c r="A140" s="114" t="s">
        <v>13806</v>
      </c>
      <c r="B140" s="475" t="s">
        <v>13636</v>
      </c>
      <c r="C140" s="475" t="s">
        <v>13878</v>
      </c>
      <c r="D140" s="963">
        <v>753</v>
      </c>
      <c r="E140" s="119" t="s">
        <v>9629</v>
      </c>
      <c r="F140" s="119" t="s">
        <v>10613</v>
      </c>
      <c r="G140" s="119" t="s">
        <v>5389</v>
      </c>
      <c r="H140" s="487">
        <v>36</v>
      </c>
      <c r="I140" s="487">
        <v>36</v>
      </c>
      <c r="J140" s="131" t="s">
        <v>8905</v>
      </c>
    </row>
    <row r="141" spans="1:10" ht="36">
      <c r="A141" s="114" t="s">
        <v>13806</v>
      </c>
      <c r="B141" s="475" t="s">
        <v>13636</v>
      </c>
      <c r="C141" s="475" t="s">
        <v>13878</v>
      </c>
      <c r="D141" s="963">
        <v>640.1</v>
      </c>
      <c r="E141" s="119" t="s">
        <v>9629</v>
      </c>
      <c r="F141" s="119" t="s">
        <v>10613</v>
      </c>
      <c r="G141" s="119" t="s">
        <v>5389</v>
      </c>
      <c r="H141" s="487">
        <v>60</v>
      </c>
      <c r="I141" s="487">
        <v>60</v>
      </c>
      <c r="J141" s="131" t="s">
        <v>8905</v>
      </c>
    </row>
    <row r="142" spans="1:10" ht="36">
      <c r="A142" s="114" t="s">
        <v>13807</v>
      </c>
      <c r="B142" s="475" t="s">
        <v>13637</v>
      </c>
      <c r="C142" s="475" t="s">
        <v>13879</v>
      </c>
      <c r="D142" s="963">
        <v>1447.9</v>
      </c>
      <c r="E142" s="119" t="s">
        <v>9629</v>
      </c>
      <c r="F142" s="119" t="s">
        <v>10613</v>
      </c>
      <c r="G142" s="119" t="s">
        <v>5389</v>
      </c>
      <c r="H142" s="487">
        <v>12</v>
      </c>
      <c r="I142" s="487">
        <v>12</v>
      </c>
      <c r="J142" s="131" t="s">
        <v>8905</v>
      </c>
    </row>
    <row r="143" spans="1:10" ht="36">
      <c r="A143" s="114" t="s">
        <v>13807</v>
      </c>
      <c r="B143" s="475" t="s">
        <v>13637</v>
      </c>
      <c r="C143" s="475" t="s">
        <v>13879</v>
      </c>
      <c r="D143" s="963">
        <v>1227</v>
      </c>
      <c r="E143" s="119" t="s">
        <v>9629</v>
      </c>
      <c r="F143" s="119" t="s">
        <v>10613</v>
      </c>
      <c r="G143" s="119" t="s">
        <v>5389</v>
      </c>
      <c r="H143" s="487">
        <v>36</v>
      </c>
      <c r="I143" s="487">
        <v>36</v>
      </c>
      <c r="J143" s="131" t="s">
        <v>8905</v>
      </c>
    </row>
    <row r="144" spans="1:10" ht="36">
      <c r="A144" s="114" t="s">
        <v>13807</v>
      </c>
      <c r="B144" s="475" t="s">
        <v>13637</v>
      </c>
      <c r="C144" s="475" t="s">
        <v>13879</v>
      </c>
      <c r="D144" s="963">
        <v>1043</v>
      </c>
      <c r="E144" s="119" t="s">
        <v>9629</v>
      </c>
      <c r="F144" s="119" t="s">
        <v>10613</v>
      </c>
      <c r="G144" s="119" t="s">
        <v>5389</v>
      </c>
      <c r="H144" s="487">
        <v>60</v>
      </c>
      <c r="I144" s="487">
        <v>60</v>
      </c>
      <c r="J144" s="131" t="s">
        <v>8905</v>
      </c>
    </row>
    <row r="145" spans="1:10" ht="36">
      <c r="A145" s="114" t="s">
        <v>13808</v>
      </c>
      <c r="B145" s="475" t="s">
        <v>13638</v>
      </c>
      <c r="C145" s="475" t="s">
        <v>13880</v>
      </c>
      <c r="D145" s="963">
        <v>1595.4</v>
      </c>
      <c r="E145" s="119" t="s">
        <v>9629</v>
      </c>
      <c r="F145" s="119" t="s">
        <v>10613</v>
      </c>
      <c r="G145" s="119" t="s">
        <v>5389</v>
      </c>
      <c r="H145" s="487">
        <v>12</v>
      </c>
      <c r="I145" s="487">
        <v>12</v>
      </c>
      <c r="J145" s="131" t="s">
        <v>8905</v>
      </c>
    </row>
    <row r="146" spans="1:10" ht="36">
      <c r="A146" s="114" t="s">
        <v>13808</v>
      </c>
      <c r="B146" s="475" t="s">
        <v>13638</v>
      </c>
      <c r="C146" s="475" t="s">
        <v>13880</v>
      </c>
      <c r="D146" s="963">
        <v>1352</v>
      </c>
      <c r="E146" s="119" t="s">
        <v>9629</v>
      </c>
      <c r="F146" s="119" t="s">
        <v>10613</v>
      </c>
      <c r="G146" s="119" t="s">
        <v>5389</v>
      </c>
      <c r="H146" s="487">
        <v>36</v>
      </c>
      <c r="I146" s="487">
        <v>36</v>
      </c>
      <c r="J146" s="131" t="s">
        <v>8905</v>
      </c>
    </row>
    <row r="147" spans="1:10" ht="36">
      <c r="A147" s="114" t="s">
        <v>13808</v>
      </c>
      <c r="B147" s="475" t="s">
        <v>13638</v>
      </c>
      <c r="C147" s="475" t="s">
        <v>13880</v>
      </c>
      <c r="D147" s="963">
        <v>1149.2</v>
      </c>
      <c r="E147" s="119" t="s">
        <v>9629</v>
      </c>
      <c r="F147" s="119" t="s">
        <v>10613</v>
      </c>
      <c r="G147" s="119" t="s">
        <v>5389</v>
      </c>
      <c r="H147" s="487">
        <v>60</v>
      </c>
      <c r="I147" s="487">
        <v>60</v>
      </c>
      <c r="J147" s="131" t="s">
        <v>8905</v>
      </c>
    </row>
    <row r="148" spans="1:10" ht="36">
      <c r="A148" s="114" t="s">
        <v>13809</v>
      </c>
      <c r="B148" s="475" t="s">
        <v>13639</v>
      </c>
      <c r="C148" s="475" t="s">
        <v>13881</v>
      </c>
      <c r="D148" s="963">
        <v>1168.2</v>
      </c>
      <c r="E148" s="119" t="s">
        <v>9629</v>
      </c>
      <c r="F148" s="119" t="s">
        <v>10613</v>
      </c>
      <c r="G148" s="119" t="s">
        <v>5389</v>
      </c>
      <c r="H148" s="487">
        <v>12</v>
      </c>
      <c r="I148" s="487">
        <v>12</v>
      </c>
      <c r="J148" s="131" t="s">
        <v>8905</v>
      </c>
    </row>
    <row r="149" spans="1:10" ht="36">
      <c r="A149" s="114" t="s">
        <v>13809</v>
      </c>
      <c r="B149" s="475" t="s">
        <v>13639</v>
      </c>
      <c r="C149" s="475" t="s">
        <v>13881</v>
      </c>
      <c r="D149" s="963">
        <v>990</v>
      </c>
      <c r="E149" s="119" t="s">
        <v>9629</v>
      </c>
      <c r="F149" s="119" t="s">
        <v>10613</v>
      </c>
      <c r="G149" s="119" t="s">
        <v>5389</v>
      </c>
      <c r="H149" s="487">
        <v>36</v>
      </c>
      <c r="I149" s="487">
        <v>36</v>
      </c>
      <c r="J149" s="131" t="s">
        <v>8905</v>
      </c>
    </row>
    <row r="150" spans="1:10" ht="36">
      <c r="A150" s="114" t="s">
        <v>13809</v>
      </c>
      <c r="B150" s="475" t="s">
        <v>13639</v>
      </c>
      <c r="C150" s="475" t="s">
        <v>13881</v>
      </c>
      <c r="D150" s="963">
        <v>841.5</v>
      </c>
      <c r="E150" s="119" t="s">
        <v>9629</v>
      </c>
      <c r="F150" s="119" t="s">
        <v>10613</v>
      </c>
      <c r="G150" s="119" t="s">
        <v>5389</v>
      </c>
      <c r="H150" s="487">
        <v>60</v>
      </c>
      <c r="I150" s="487">
        <v>60</v>
      </c>
      <c r="J150" s="131" t="s">
        <v>8905</v>
      </c>
    </row>
    <row r="151" spans="1:10" ht="36">
      <c r="A151" s="114" t="s">
        <v>13810</v>
      </c>
      <c r="B151" s="475" t="s">
        <v>13640</v>
      </c>
      <c r="C151" s="475" t="s">
        <v>13882</v>
      </c>
      <c r="D151" s="963">
        <v>1413.6</v>
      </c>
      <c r="E151" s="119" t="s">
        <v>9629</v>
      </c>
      <c r="F151" s="119" t="s">
        <v>10613</v>
      </c>
      <c r="G151" s="119" t="s">
        <v>5389</v>
      </c>
      <c r="H151" s="487">
        <v>12</v>
      </c>
      <c r="I151" s="487">
        <v>12</v>
      </c>
      <c r="J151" s="131" t="s">
        <v>8905</v>
      </c>
    </row>
    <row r="152" spans="1:10" ht="36">
      <c r="A152" s="114" t="s">
        <v>13810</v>
      </c>
      <c r="B152" s="475" t="s">
        <v>13640</v>
      </c>
      <c r="C152" s="475" t="s">
        <v>13882</v>
      </c>
      <c r="D152" s="963">
        <v>1198</v>
      </c>
      <c r="E152" s="119" t="s">
        <v>9629</v>
      </c>
      <c r="F152" s="119" t="s">
        <v>10613</v>
      </c>
      <c r="G152" s="119" t="s">
        <v>5389</v>
      </c>
      <c r="H152" s="487">
        <v>36</v>
      </c>
      <c r="I152" s="487">
        <v>36</v>
      </c>
      <c r="J152" s="131" t="s">
        <v>8905</v>
      </c>
    </row>
    <row r="153" spans="1:10" ht="36">
      <c r="A153" s="114" t="s">
        <v>13810</v>
      </c>
      <c r="B153" s="475" t="s">
        <v>13640</v>
      </c>
      <c r="C153" s="475" t="s">
        <v>13882</v>
      </c>
      <c r="D153" s="963">
        <v>1018.3</v>
      </c>
      <c r="E153" s="119" t="s">
        <v>9629</v>
      </c>
      <c r="F153" s="119" t="s">
        <v>10613</v>
      </c>
      <c r="G153" s="119" t="s">
        <v>5389</v>
      </c>
      <c r="H153" s="487">
        <v>60</v>
      </c>
      <c r="I153" s="487">
        <v>60</v>
      </c>
      <c r="J153" s="131" t="s">
        <v>8905</v>
      </c>
    </row>
    <row r="154" spans="1:10" ht="36">
      <c r="A154" s="114" t="s">
        <v>13811</v>
      </c>
      <c r="B154" s="475" t="s">
        <v>13641</v>
      </c>
      <c r="C154" s="475" t="s">
        <v>13883</v>
      </c>
      <c r="D154" s="963">
        <v>2426.1</v>
      </c>
      <c r="E154" s="119" t="s">
        <v>9629</v>
      </c>
      <c r="F154" s="119" t="s">
        <v>10613</v>
      </c>
      <c r="G154" s="119" t="s">
        <v>5389</v>
      </c>
      <c r="H154" s="487">
        <v>12</v>
      </c>
      <c r="I154" s="487">
        <v>12</v>
      </c>
      <c r="J154" s="131" t="s">
        <v>8905</v>
      </c>
    </row>
    <row r="155" spans="1:10" ht="36">
      <c r="A155" s="114" t="s">
        <v>13811</v>
      </c>
      <c r="B155" s="475" t="s">
        <v>13641</v>
      </c>
      <c r="C155" s="475" t="s">
        <v>13883</v>
      </c>
      <c r="D155" s="963">
        <v>2056</v>
      </c>
      <c r="E155" s="119" t="s">
        <v>9629</v>
      </c>
      <c r="F155" s="119" t="s">
        <v>10613</v>
      </c>
      <c r="G155" s="119" t="s">
        <v>5389</v>
      </c>
      <c r="H155" s="487">
        <v>36</v>
      </c>
      <c r="I155" s="487">
        <v>36</v>
      </c>
      <c r="J155" s="131" t="s">
        <v>8905</v>
      </c>
    </row>
    <row r="156" spans="1:10" ht="36">
      <c r="A156" s="114" t="s">
        <v>13811</v>
      </c>
      <c r="B156" s="475" t="s">
        <v>13641</v>
      </c>
      <c r="C156" s="475" t="s">
        <v>13883</v>
      </c>
      <c r="D156" s="963">
        <v>1747.6</v>
      </c>
      <c r="E156" s="119" t="s">
        <v>9629</v>
      </c>
      <c r="F156" s="119" t="s">
        <v>10613</v>
      </c>
      <c r="G156" s="119" t="s">
        <v>5389</v>
      </c>
      <c r="H156" s="487">
        <v>60</v>
      </c>
      <c r="I156" s="487">
        <v>60</v>
      </c>
      <c r="J156" s="131" t="s">
        <v>8905</v>
      </c>
    </row>
    <row r="157" spans="1:10" ht="36">
      <c r="A157" s="114" t="s">
        <v>13812</v>
      </c>
      <c r="B157" s="475" t="s">
        <v>13642</v>
      </c>
      <c r="C157" s="475" t="s">
        <v>13884</v>
      </c>
      <c r="D157" s="963">
        <v>2671.5</v>
      </c>
      <c r="E157" s="119" t="s">
        <v>9629</v>
      </c>
      <c r="F157" s="119" t="s">
        <v>10613</v>
      </c>
      <c r="G157" s="119" t="s">
        <v>5389</v>
      </c>
      <c r="H157" s="487">
        <v>12</v>
      </c>
      <c r="I157" s="487">
        <v>12</v>
      </c>
      <c r="J157" s="131" t="s">
        <v>8905</v>
      </c>
    </row>
    <row r="158" spans="1:10" ht="36">
      <c r="A158" s="114" t="s">
        <v>13812</v>
      </c>
      <c r="B158" s="475" t="s">
        <v>13642</v>
      </c>
      <c r="C158" s="475" t="s">
        <v>13884</v>
      </c>
      <c r="D158" s="963">
        <v>2264</v>
      </c>
      <c r="E158" s="119" t="s">
        <v>9629</v>
      </c>
      <c r="F158" s="119" t="s">
        <v>10613</v>
      </c>
      <c r="G158" s="119" t="s">
        <v>5389</v>
      </c>
      <c r="H158" s="487">
        <v>36</v>
      </c>
      <c r="I158" s="487">
        <v>36</v>
      </c>
      <c r="J158" s="131" t="s">
        <v>8905</v>
      </c>
    </row>
    <row r="159" spans="1:10" ht="36">
      <c r="A159" s="114" t="s">
        <v>13812</v>
      </c>
      <c r="B159" s="475" t="s">
        <v>13642</v>
      </c>
      <c r="C159" s="475" t="s">
        <v>13884</v>
      </c>
      <c r="D159" s="963">
        <v>1924.4</v>
      </c>
      <c r="E159" s="119" t="s">
        <v>9629</v>
      </c>
      <c r="F159" s="119" t="s">
        <v>10613</v>
      </c>
      <c r="G159" s="119" t="s">
        <v>5389</v>
      </c>
      <c r="H159" s="487">
        <v>60</v>
      </c>
      <c r="I159" s="487">
        <v>60</v>
      </c>
      <c r="J159" s="131" t="s">
        <v>8905</v>
      </c>
    </row>
    <row r="160" spans="1:10" ht="36">
      <c r="A160" s="114" t="s">
        <v>13813</v>
      </c>
      <c r="B160" s="475" t="s">
        <v>13643</v>
      </c>
      <c r="C160" s="475" t="s">
        <v>13885</v>
      </c>
      <c r="D160" s="963">
        <v>1685</v>
      </c>
      <c r="E160" s="119" t="s">
        <v>9629</v>
      </c>
      <c r="F160" s="119" t="s">
        <v>10613</v>
      </c>
      <c r="G160" s="119" t="s">
        <v>5389</v>
      </c>
      <c r="H160" s="487">
        <v>12</v>
      </c>
      <c r="I160" s="487">
        <v>12</v>
      </c>
      <c r="J160" s="131" t="s">
        <v>8905</v>
      </c>
    </row>
    <row r="161" spans="1:10" ht="36">
      <c r="A161" s="114" t="s">
        <v>13813</v>
      </c>
      <c r="B161" s="475" t="s">
        <v>13643</v>
      </c>
      <c r="C161" s="475" t="s">
        <v>13885</v>
      </c>
      <c r="D161" s="963">
        <v>1428</v>
      </c>
      <c r="E161" s="119" t="s">
        <v>9629</v>
      </c>
      <c r="F161" s="119" t="s">
        <v>10613</v>
      </c>
      <c r="G161" s="119" t="s">
        <v>5389</v>
      </c>
      <c r="H161" s="487">
        <v>36</v>
      </c>
      <c r="I161" s="487">
        <v>36</v>
      </c>
      <c r="J161" s="131" t="s">
        <v>8905</v>
      </c>
    </row>
    <row r="162" spans="1:10" ht="36">
      <c r="A162" s="114" t="s">
        <v>13813</v>
      </c>
      <c r="B162" s="475" t="s">
        <v>13643</v>
      </c>
      <c r="C162" s="475" t="s">
        <v>13885</v>
      </c>
      <c r="D162" s="963">
        <v>1213.8</v>
      </c>
      <c r="E162" s="119" t="s">
        <v>9629</v>
      </c>
      <c r="F162" s="119" t="s">
        <v>10613</v>
      </c>
      <c r="G162" s="119" t="s">
        <v>5389</v>
      </c>
      <c r="H162" s="487">
        <v>60</v>
      </c>
      <c r="I162" s="487">
        <v>60</v>
      </c>
      <c r="J162" s="131" t="s">
        <v>8905</v>
      </c>
    </row>
    <row r="163" spans="1:10" ht="36">
      <c r="A163" s="114" t="s">
        <v>13814</v>
      </c>
      <c r="B163" s="475" t="s">
        <v>13644</v>
      </c>
      <c r="C163" s="475" t="s">
        <v>13886</v>
      </c>
      <c r="D163" s="963">
        <v>2019</v>
      </c>
      <c r="E163" s="119" t="s">
        <v>9629</v>
      </c>
      <c r="F163" s="119" t="s">
        <v>10613</v>
      </c>
      <c r="G163" s="119" t="s">
        <v>5389</v>
      </c>
      <c r="H163" s="487">
        <v>12</v>
      </c>
      <c r="I163" s="487">
        <v>12</v>
      </c>
      <c r="J163" s="131" t="s">
        <v>8905</v>
      </c>
    </row>
    <row r="164" spans="1:10" ht="36">
      <c r="A164" s="114" t="s">
        <v>13814</v>
      </c>
      <c r="B164" s="475" t="s">
        <v>13644</v>
      </c>
      <c r="C164" s="475" t="s">
        <v>13886</v>
      </c>
      <c r="D164" s="963">
        <v>1711</v>
      </c>
      <c r="E164" s="119" t="s">
        <v>9629</v>
      </c>
      <c r="F164" s="119" t="s">
        <v>10613</v>
      </c>
      <c r="G164" s="119" t="s">
        <v>5389</v>
      </c>
      <c r="H164" s="487">
        <v>36</v>
      </c>
      <c r="I164" s="487">
        <v>36</v>
      </c>
      <c r="J164" s="131" t="s">
        <v>8905</v>
      </c>
    </row>
    <row r="165" spans="1:10" ht="36">
      <c r="A165" s="114" t="s">
        <v>13814</v>
      </c>
      <c r="B165" s="475" t="s">
        <v>13644</v>
      </c>
      <c r="C165" s="475" t="s">
        <v>13886</v>
      </c>
      <c r="D165" s="963">
        <v>1454.4</v>
      </c>
      <c r="E165" s="119" t="s">
        <v>9629</v>
      </c>
      <c r="F165" s="119" t="s">
        <v>10613</v>
      </c>
      <c r="G165" s="119" t="s">
        <v>5389</v>
      </c>
      <c r="H165" s="487">
        <v>60</v>
      </c>
      <c r="I165" s="487">
        <v>60</v>
      </c>
      <c r="J165" s="131" t="s">
        <v>8905</v>
      </c>
    </row>
    <row r="166" spans="1:10" ht="36">
      <c r="A166" s="114" t="s">
        <v>13815</v>
      </c>
      <c r="B166" s="475" t="s">
        <v>13645</v>
      </c>
      <c r="C166" s="475" t="s">
        <v>13887</v>
      </c>
      <c r="D166" s="963">
        <v>3328.8</v>
      </c>
      <c r="E166" s="119" t="s">
        <v>9629</v>
      </c>
      <c r="F166" s="119" t="s">
        <v>10613</v>
      </c>
      <c r="G166" s="119" t="s">
        <v>5389</v>
      </c>
      <c r="H166" s="487">
        <v>12</v>
      </c>
      <c r="I166" s="487">
        <v>12</v>
      </c>
      <c r="J166" s="131" t="s">
        <v>8905</v>
      </c>
    </row>
    <row r="167" spans="1:10" ht="36">
      <c r="A167" s="114" t="s">
        <v>13815</v>
      </c>
      <c r="B167" s="475" t="s">
        <v>13645</v>
      </c>
      <c r="C167" s="475" t="s">
        <v>13887</v>
      </c>
      <c r="D167" s="963">
        <v>2821</v>
      </c>
      <c r="E167" s="119" t="s">
        <v>9629</v>
      </c>
      <c r="F167" s="119" t="s">
        <v>10613</v>
      </c>
      <c r="G167" s="119" t="s">
        <v>5389</v>
      </c>
      <c r="H167" s="487">
        <v>36</v>
      </c>
      <c r="I167" s="487">
        <v>36</v>
      </c>
      <c r="J167" s="131" t="s">
        <v>8905</v>
      </c>
    </row>
    <row r="168" spans="1:10" ht="36">
      <c r="A168" s="114" t="s">
        <v>13815</v>
      </c>
      <c r="B168" s="475" t="s">
        <v>13645</v>
      </c>
      <c r="C168" s="475" t="s">
        <v>13887</v>
      </c>
      <c r="D168" s="963">
        <v>2397.9</v>
      </c>
      <c r="E168" s="119" t="s">
        <v>9629</v>
      </c>
      <c r="F168" s="119" t="s">
        <v>10613</v>
      </c>
      <c r="G168" s="119" t="s">
        <v>5389</v>
      </c>
      <c r="H168" s="487">
        <v>60</v>
      </c>
      <c r="I168" s="487">
        <v>60</v>
      </c>
      <c r="J168" s="131" t="s">
        <v>8905</v>
      </c>
    </row>
    <row r="169" spans="1:10" ht="36">
      <c r="A169" s="114" t="s">
        <v>13816</v>
      </c>
      <c r="B169" s="475" t="s">
        <v>13646</v>
      </c>
      <c r="C169" s="475" t="s">
        <v>13888</v>
      </c>
      <c r="D169" s="963">
        <v>3662.7</v>
      </c>
      <c r="E169" s="119" t="s">
        <v>9629</v>
      </c>
      <c r="F169" s="119" t="s">
        <v>10613</v>
      </c>
      <c r="G169" s="119" t="s">
        <v>5389</v>
      </c>
      <c r="H169" s="487">
        <v>12</v>
      </c>
      <c r="I169" s="487">
        <v>12</v>
      </c>
      <c r="J169" s="131" t="s">
        <v>8905</v>
      </c>
    </row>
    <row r="170" spans="1:10" ht="36">
      <c r="A170" s="114" t="s">
        <v>13816</v>
      </c>
      <c r="B170" s="475" t="s">
        <v>13646</v>
      </c>
      <c r="C170" s="475" t="s">
        <v>13888</v>
      </c>
      <c r="D170" s="963">
        <v>3104</v>
      </c>
      <c r="E170" s="119" t="s">
        <v>9629</v>
      </c>
      <c r="F170" s="119" t="s">
        <v>10613</v>
      </c>
      <c r="G170" s="119" t="s">
        <v>5389</v>
      </c>
      <c r="H170" s="487">
        <v>36</v>
      </c>
      <c r="I170" s="487">
        <v>36</v>
      </c>
      <c r="J170" s="131" t="s">
        <v>8905</v>
      </c>
    </row>
    <row r="171" spans="1:10" ht="36">
      <c r="A171" s="114" t="s">
        <v>13816</v>
      </c>
      <c r="B171" s="475" t="s">
        <v>13646</v>
      </c>
      <c r="C171" s="475" t="s">
        <v>13888</v>
      </c>
      <c r="D171" s="963">
        <v>2638.4</v>
      </c>
      <c r="E171" s="119" t="s">
        <v>9629</v>
      </c>
      <c r="F171" s="119" t="s">
        <v>10613</v>
      </c>
      <c r="G171" s="119" t="s">
        <v>5389</v>
      </c>
      <c r="H171" s="487">
        <v>60</v>
      </c>
      <c r="I171" s="487">
        <v>60</v>
      </c>
      <c r="J171" s="131" t="s">
        <v>8905</v>
      </c>
    </row>
    <row r="172" spans="1:10" ht="36">
      <c r="A172" s="114" t="s">
        <v>13817</v>
      </c>
      <c r="B172" s="475" t="s">
        <v>13647</v>
      </c>
      <c r="C172" s="475" t="s">
        <v>13889</v>
      </c>
      <c r="D172" s="963">
        <v>2768.3</v>
      </c>
      <c r="E172" s="119" t="s">
        <v>9629</v>
      </c>
      <c r="F172" s="119" t="s">
        <v>10613</v>
      </c>
      <c r="G172" s="119" t="s">
        <v>5389</v>
      </c>
      <c r="H172" s="487">
        <v>12</v>
      </c>
      <c r="I172" s="487">
        <v>12</v>
      </c>
      <c r="J172" s="131" t="s">
        <v>8905</v>
      </c>
    </row>
    <row r="173" spans="1:10" ht="36">
      <c r="A173" s="114" t="s">
        <v>13817</v>
      </c>
      <c r="B173" s="475" t="s">
        <v>13647</v>
      </c>
      <c r="C173" s="475" t="s">
        <v>13889</v>
      </c>
      <c r="D173" s="963">
        <v>2346</v>
      </c>
      <c r="E173" s="119" t="s">
        <v>9629</v>
      </c>
      <c r="F173" s="119" t="s">
        <v>10613</v>
      </c>
      <c r="G173" s="119" t="s">
        <v>5389</v>
      </c>
      <c r="H173" s="487">
        <v>36</v>
      </c>
      <c r="I173" s="487">
        <v>36</v>
      </c>
      <c r="J173" s="131" t="s">
        <v>8905</v>
      </c>
    </row>
    <row r="174" spans="1:10" ht="36">
      <c r="A174" s="114" t="s">
        <v>13817</v>
      </c>
      <c r="B174" s="475" t="s">
        <v>13647</v>
      </c>
      <c r="C174" s="475" t="s">
        <v>13889</v>
      </c>
      <c r="D174" s="963">
        <v>1994.1</v>
      </c>
      <c r="E174" s="119" t="s">
        <v>9629</v>
      </c>
      <c r="F174" s="119" t="s">
        <v>10613</v>
      </c>
      <c r="G174" s="119" t="s">
        <v>5389</v>
      </c>
      <c r="H174" s="487">
        <v>60</v>
      </c>
      <c r="I174" s="487">
        <v>60</v>
      </c>
      <c r="J174" s="131" t="s">
        <v>8905</v>
      </c>
    </row>
    <row r="175" spans="1:10" ht="36">
      <c r="A175" s="114" t="s">
        <v>13818</v>
      </c>
      <c r="B175" s="475" t="s">
        <v>13648</v>
      </c>
      <c r="C175" s="475" t="s">
        <v>13890</v>
      </c>
      <c r="D175" s="963">
        <v>3308.7</v>
      </c>
      <c r="E175" s="119" t="s">
        <v>9629</v>
      </c>
      <c r="F175" s="119" t="s">
        <v>10613</v>
      </c>
      <c r="G175" s="119" t="s">
        <v>5389</v>
      </c>
      <c r="H175" s="487">
        <v>12</v>
      </c>
      <c r="I175" s="487">
        <v>12</v>
      </c>
      <c r="J175" s="131" t="s">
        <v>8905</v>
      </c>
    </row>
    <row r="176" spans="1:10" ht="36">
      <c r="A176" s="114" t="s">
        <v>13818</v>
      </c>
      <c r="B176" s="475" t="s">
        <v>13648</v>
      </c>
      <c r="C176" s="475" t="s">
        <v>13890</v>
      </c>
      <c r="D176" s="963">
        <v>2804</v>
      </c>
      <c r="E176" s="119" t="s">
        <v>9629</v>
      </c>
      <c r="F176" s="119" t="s">
        <v>10613</v>
      </c>
      <c r="G176" s="119" t="s">
        <v>5389</v>
      </c>
      <c r="H176" s="487">
        <v>36</v>
      </c>
      <c r="I176" s="487">
        <v>36</v>
      </c>
      <c r="J176" s="131" t="s">
        <v>8905</v>
      </c>
    </row>
    <row r="177" spans="1:10" ht="36">
      <c r="A177" s="114" t="s">
        <v>13818</v>
      </c>
      <c r="B177" s="475" t="s">
        <v>13648</v>
      </c>
      <c r="C177" s="475" t="s">
        <v>13890</v>
      </c>
      <c r="D177" s="963">
        <v>2383.4</v>
      </c>
      <c r="E177" s="119" t="s">
        <v>9629</v>
      </c>
      <c r="F177" s="119" t="s">
        <v>10613</v>
      </c>
      <c r="G177" s="119" t="s">
        <v>5389</v>
      </c>
      <c r="H177" s="487">
        <v>60</v>
      </c>
      <c r="I177" s="487">
        <v>60</v>
      </c>
      <c r="J177" s="131" t="s">
        <v>8905</v>
      </c>
    </row>
    <row r="178" spans="1:10" ht="36">
      <c r="A178" s="114" t="s">
        <v>13819</v>
      </c>
      <c r="B178" s="475" t="s">
        <v>13649</v>
      </c>
      <c r="C178" s="475" t="s">
        <v>13891</v>
      </c>
      <c r="D178" s="963">
        <v>4782.5</v>
      </c>
      <c r="E178" s="119" t="s">
        <v>9629</v>
      </c>
      <c r="F178" s="119" t="s">
        <v>10613</v>
      </c>
      <c r="G178" s="119" t="s">
        <v>5389</v>
      </c>
      <c r="H178" s="487">
        <v>12</v>
      </c>
      <c r="I178" s="487">
        <v>12</v>
      </c>
      <c r="J178" s="131" t="s">
        <v>8905</v>
      </c>
    </row>
    <row r="179" spans="1:10" ht="36">
      <c r="A179" s="114" t="s">
        <v>13819</v>
      </c>
      <c r="B179" s="475" t="s">
        <v>13649</v>
      </c>
      <c r="C179" s="475" t="s">
        <v>13891</v>
      </c>
      <c r="D179" s="963">
        <v>4053</v>
      </c>
      <c r="E179" s="119" t="s">
        <v>9629</v>
      </c>
      <c r="F179" s="119" t="s">
        <v>10613</v>
      </c>
      <c r="G179" s="119" t="s">
        <v>5389</v>
      </c>
      <c r="H179" s="487">
        <v>36</v>
      </c>
      <c r="I179" s="487">
        <v>36</v>
      </c>
      <c r="J179" s="131" t="s">
        <v>8905</v>
      </c>
    </row>
    <row r="180" spans="1:10" ht="36">
      <c r="A180" s="114" t="s">
        <v>13819</v>
      </c>
      <c r="B180" s="475" t="s">
        <v>13649</v>
      </c>
      <c r="C180" s="475" t="s">
        <v>13891</v>
      </c>
      <c r="D180" s="963">
        <v>3445.1</v>
      </c>
      <c r="E180" s="119" t="s">
        <v>9629</v>
      </c>
      <c r="F180" s="119" t="s">
        <v>10613</v>
      </c>
      <c r="G180" s="119" t="s">
        <v>5389</v>
      </c>
      <c r="H180" s="487">
        <v>60</v>
      </c>
      <c r="I180" s="487">
        <v>60</v>
      </c>
      <c r="J180" s="131" t="s">
        <v>8905</v>
      </c>
    </row>
    <row r="181" spans="1:10" ht="36">
      <c r="A181" s="114" t="s">
        <v>13820</v>
      </c>
      <c r="B181" s="475" t="s">
        <v>13650</v>
      </c>
      <c r="C181" s="475" t="s">
        <v>13892</v>
      </c>
      <c r="D181" s="963">
        <v>5323</v>
      </c>
      <c r="E181" s="119" t="s">
        <v>9629</v>
      </c>
      <c r="F181" s="119" t="s">
        <v>10613</v>
      </c>
      <c r="G181" s="119" t="s">
        <v>5389</v>
      </c>
      <c r="H181" s="487">
        <v>12</v>
      </c>
      <c r="I181" s="487">
        <v>12</v>
      </c>
      <c r="J181" s="131" t="s">
        <v>8905</v>
      </c>
    </row>
    <row r="182" spans="1:10" ht="36">
      <c r="A182" s="114" t="s">
        <v>13820</v>
      </c>
      <c r="B182" s="475" t="s">
        <v>13650</v>
      </c>
      <c r="C182" s="475" t="s">
        <v>13892</v>
      </c>
      <c r="D182" s="963">
        <v>4511</v>
      </c>
      <c r="E182" s="119" t="s">
        <v>9629</v>
      </c>
      <c r="F182" s="119" t="s">
        <v>10613</v>
      </c>
      <c r="G182" s="119" t="s">
        <v>5389</v>
      </c>
      <c r="H182" s="487">
        <v>36</v>
      </c>
      <c r="I182" s="487">
        <v>36</v>
      </c>
      <c r="J182" s="131" t="s">
        <v>8905</v>
      </c>
    </row>
    <row r="183" spans="1:10" ht="36">
      <c r="A183" s="114" t="s">
        <v>13820</v>
      </c>
      <c r="B183" s="475" t="s">
        <v>13650</v>
      </c>
      <c r="C183" s="475" t="s">
        <v>13892</v>
      </c>
      <c r="D183" s="963">
        <v>3834.4</v>
      </c>
      <c r="E183" s="119" t="s">
        <v>9629</v>
      </c>
      <c r="F183" s="119" t="s">
        <v>10613</v>
      </c>
      <c r="G183" s="119" t="s">
        <v>5389</v>
      </c>
      <c r="H183" s="487">
        <v>60</v>
      </c>
      <c r="I183" s="487">
        <v>60</v>
      </c>
      <c r="J183" s="131" t="s">
        <v>8905</v>
      </c>
    </row>
    <row r="184" spans="1:10">
      <c r="A184" s="934" t="s">
        <v>14758</v>
      </c>
      <c r="B184" s="935"/>
      <c r="C184" s="935"/>
      <c r="D184" s="938"/>
      <c r="E184" s="935"/>
      <c r="F184" s="935"/>
      <c r="G184" s="935"/>
      <c r="H184" s="935"/>
      <c r="I184" s="935"/>
      <c r="J184" s="936"/>
    </row>
    <row r="185" spans="1:10" ht="24">
      <c r="A185" s="114" t="s">
        <v>14586</v>
      </c>
      <c r="B185" s="475" t="s">
        <v>14777</v>
      </c>
      <c r="C185" s="475" t="s">
        <v>14777</v>
      </c>
      <c r="D185" s="963">
        <v>473.17999999999995</v>
      </c>
      <c r="E185" s="119" t="s">
        <v>9629</v>
      </c>
      <c r="F185" s="119" t="s">
        <v>10613</v>
      </c>
      <c r="G185" s="119" t="s">
        <v>5389</v>
      </c>
      <c r="H185" s="487">
        <v>12</v>
      </c>
      <c r="I185" s="487">
        <v>12</v>
      </c>
      <c r="J185" s="131" t="s">
        <v>8905</v>
      </c>
    </row>
    <row r="186" spans="1:10" ht="24">
      <c r="A186" s="114" t="s">
        <v>14586</v>
      </c>
      <c r="B186" s="475" t="s">
        <v>14777</v>
      </c>
      <c r="C186" s="475" t="s">
        <v>14777</v>
      </c>
      <c r="D186" s="963">
        <v>401</v>
      </c>
      <c r="E186" s="119" t="s">
        <v>9629</v>
      </c>
      <c r="F186" s="119" t="s">
        <v>10613</v>
      </c>
      <c r="G186" s="119" t="s">
        <v>5389</v>
      </c>
      <c r="H186" s="487">
        <v>36</v>
      </c>
      <c r="I186" s="487">
        <v>36</v>
      </c>
      <c r="J186" s="131" t="s">
        <v>8905</v>
      </c>
    </row>
    <row r="187" spans="1:10" ht="24">
      <c r="A187" s="114" t="s">
        <v>14586</v>
      </c>
      <c r="B187" s="475" t="s">
        <v>14777</v>
      </c>
      <c r="C187" s="475" t="s">
        <v>14777</v>
      </c>
      <c r="D187" s="963">
        <v>340.84999999999997</v>
      </c>
      <c r="E187" s="119" t="s">
        <v>9629</v>
      </c>
      <c r="F187" s="119" t="s">
        <v>10613</v>
      </c>
      <c r="G187" s="119" t="s">
        <v>5389</v>
      </c>
      <c r="H187" s="487">
        <v>60</v>
      </c>
      <c r="I187" s="487">
        <v>60</v>
      </c>
      <c r="J187" s="131" t="s">
        <v>8905</v>
      </c>
    </row>
    <row r="188" spans="1:10" ht="24">
      <c r="A188" s="114" t="s">
        <v>14587</v>
      </c>
      <c r="B188" s="475" t="s">
        <v>14778</v>
      </c>
      <c r="C188" s="475" t="s">
        <v>14778</v>
      </c>
      <c r="D188" s="963">
        <v>779.9799999999999</v>
      </c>
      <c r="E188" s="119" t="s">
        <v>9629</v>
      </c>
      <c r="F188" s="119" t="s">
        <v>10613</v>
      </c>
      <c r="G188" s="119" t="s">
        <v>5389</v>
      </c>
      <c r="H188" s="487">
        <v>12</v>
      </c>
      <c r="I188" s="487">
        <v>12</v>
      </c>
      <c r="J188" s="131" t="s">
        <v>8905</v>
      </c>
    </row>
    <row r="189" spans="1:10" ht="24">
      <c r="A189" s="114" t="s">
        <v>14587</v>
      </c>
      <c r="B189" s="475" t="s">
        <v>14778</v>
      </c>
      <c r="C189" s="475" t="s">
        <v>14778</v>
      </c>
      <c r="D189" s="963">
        <v>661</v>
      </c>
      <c r="E189" s="119" t="s">
        <v>9629</v>
      </c>
      <c r="F189" s="119" t="s">
        <v>10613</v>
      </c>
      <c r="G189" s="119" t="s">
        <v>5389</v>
      </c>
      <c r="H189" s="487">
        <v>36</v>
      </c>
      <c r="I189" s="487">
        <v>36</v>
      </c>
      <c r="J189" s="131" t="s">
        <v>8905</v>
      </c>
    </row>
    <row r="190" spans="1:10" ht="24">
      <c r="A190" s="114" t="s">
        <v>14587</v>
      </c>
      <c r="B190" s="475" t="s">
        <v>14778</v>
      </c>
      <c r="C190" s="475" t="s">
        <v>14778</v>
      </c>
      <c r="D190" s="963">
        <v>561.85</v>
      </c>
      <c r="E190" s="119" t="s">
        <v>9629</v>
      </c>
      <c r="F190" s="119" t="s">
        <v>10613</v>
      </c>
      <c r="G190" s="119" t="s">
        <v>5389</v>
      </c>
      <c r="H190" s="487">
        <v>60</v>
      </c>
      <c r="I190" s="487">
        <v>60</v>
      </c>
      <c r="J190" s="131" t="s">
        <v>8905</v>
      </c>
    </row>
    <row r="191" spans="1:10" ht="24">
      <c r="A191" s="114" t="s">
        <v>14588</v>
      </c>
      <c r="B191" s="475" t="s">
        <v>14779</v>
      </c>
      <c r="C191" s="475" t="s">
        <v>14779</v>
      </c>
      <c r="D191" s="963">
        <v>958.16</v>
      </c>
      <c r="E191" s="119" t="s">
        <v>9629</v>
      </c>
      <c r="F191" s="119" t="s">
        <v>10613</v>
      </c>
      <c r="G191" s="119" t="s">
        <v>5389</v>
      </c>
      <c r="H191" s="487">
        <v>12</v>
      </c>
      <c r="I191" s="487">
        <v>12</v>
      </c>
      <c r="J191" s="131" t="s">
        <v>8905</v>
      </c>
    </row>
    <row r="192" spans="1:10" ht="24">
      <c r="A192" s="114" t="s">
        <v>14588</v>
      </c>
      <c r="B192" s="475" t="s">
        <v>14779</v>
      </c>
      <c r="C192" s="475" t="s">
        <v>14779</v>
      </c>
      <c r="D192" s="963">
        <v>812</v>
      </c>
      <c r="E192" s="119" t="s">
        <v>9629</v>
      </c>
      <c r="F192" s="119" t="s">
        <v>10613</v>
      </c>
      <c r="G192" s="119" t="s">
        <v>5389</v>
      </c>
      <c r="H192" s="487">
        <v>36</v>
      </c>
      <c r="I192" s="487">
        <v>36</v>
      </c>
      <c r="J192" s="131" t="s">
        <v>8905</v>
      </c>
    </row>
    <row r="193" spans="1:10" ht="24">
      <c r="A193" s="114" t="s">
        <v>14588</v>
      </c>
      <c r="B193" s="475" t="s">
        <v>14779</v>
      </c>
      <c r="C193" s="475" t="s">
        <v>14779</v>
      </c>
      <c r="D193" s="963">
        <v>690.19999999999993</v>
      </c>
      <c r="E193" s="119" t="s">
        <v>9629</v>
      </c>
      <c r="F193" s="119" t="s">
        <v>10613</v>
      </c>
      <c r="G193" s="119" t="s">
        <v>5389</v>
      </c>
      <c r="H193" s="487">
        <v>60</v>
      </c>
      <c r="I193" s="487">
        <v>60</v>
      </c>
      <c r="J193" s="131" t="s">
        <v>8905</v>
      </c>
    </row>
    <row r="194" spans="1:10" ht="24">
      <c r="A194" s="114" t="s">
        <v>14589</v>
      </c>
      <c r="B194" s="475" t="s">
        <v>14780</v>
      </c>
      <c r="C194" s="475" t="s">
        <v>14780</v>
      </c>
      <c r="D194" s="963">
        <v>1388.86</v>
      </c>
      <c r="E194" s="119" t="s">
        <v>9629</v>
      </c>
      <c r="F194" s="119" t="s">
        <v>10613</v>
      </c>
      <c r="G194" s="119" t="s">
        <v>5389</v>
      </c>
      <c r="H194" s="487">
        <v>12</v>
      </c>
      <c r="I194" s="487">
        <v>12</v>
      </c>
      <c r="J194" s="131" t="s">
        <v>8905</v>
      </c>
    </row>
    <row r="195" spans="1:10" ht="24">
      <c r="A195" s="114" t="s">
        <v>14589</v>
      </c>
      <c r="B195" s="475" t="s">
        <v>14780</v>
      </c>
      <c r="C195" s="475" t="s">
        <v>14780</v>
      </c>
      <c r="D195" s="963">
        <v>1177</v>
      </c>
      <c r="E195" s="119" t="s">
        <v>9629</v>
      </c>
      <c r="F195" s="119" t="s">
        <v>10613</v>
      </c>
      <c r="G195" s="119" t="s">
        <v>5389</v>
      </c>
      <c r="H195" s="487">
        <v>36</v>
      </c>
      <c r="I195" s="487">
        <v>36</v>
      </c>
      <c r="J195" s="131" t="s">
        <v>8905</v>
      </c>
    </row>
    <row r="196" spans="1:10" ht="24">
      <c r="A196" s="114" t="s">
        <v>14589</v>
      </c>
      <c r="B196" s="475" t="s">
        <v>14780</v>
      </c>
      <c r="C196" s="475" t="s">
        <v>14780</v>
      </c>
      <c r="D196" s="963">
        <v>1000.4499999999999</v>
      </c>
      <c r="E196" s="119" t="s">
        <v>9629</v>
      </c>
      <c r="F196" s="119" t="s">
        <v>10613</v>
      </c>
      <c r="G196" s="119" t="s">
        <v>5389</v>
      </c>
      <c r="H196" s="487">
        <v>60</v>
      </c>
      <c r="I196" s="487">
        <v>60</v>
      </c>
      <c r="J196" s="131" t="s">
        <v>8905</v>
      </c>
    </row>
    <row r="197" spans="1:10">
      <c r="A197" s="934" t="s">
        <v>13651</v>
      </c>
      <c r="B197" s="935"/>
      <c r="C197" s="935"/>
      <c r="D197" s="938"/>
      <c r="E197" s="935"/>
      <c r="F197" s="935"/>
      <c r="G197" s="935"/>
      <c r="H197" s="935"/>
      <c r="I197" s="935"/>
      <c r="J197" s="936"/>
    </row>
    <row r="198" spans="1:10" ht="36">
      <c r="A198" s="451" t="s">
        <v>13821</v>
      </c>
      <c r="B198" s="875" t="s">
        <v>13652</v>
      </c>
      <c r="C198" s="875" t="s">
        <v>13893</v>
      </c>
      <c r="D198" s="963">
        <v>1639</v>
      </c>
      <c r="E198" s="119" t="s">
        <v>9629</v>
      </c>
      <c r="F198" s="119" t="s">
        <v>10613</v>
      </c>
      <c r="G198" s="119" t="s">
        <v>5389</v>
      </c>
      <c r="H198" s="487">
        <v>12</v>
      </c>
      <c r="I198" s="487">
        <v>12</v>
      </c>
      <c r="J198" s="131" t="s">
        <v>8905</v>
      </c>
    </row>
    <row r="199" spans="1:10" ht="36">
      <c r="A199" s="451" t="s">
        <v>13821</v>
      </c>
      <c r="B199" s="875" t="s">
        <v>13652</v>
      </c>
      <c r="C199" s="875" t="s">
        <v>13893</v>
      </c>
      <c r="D199" s="963">
        <v>1389</v>
      </c>
      <c r="E199" s="119" t="s">
        <v>9629</v>
      </c>
      <c r="F199" s="119" t="s">
        <v>10613</v>
      </c>
      <c r="G199" s="119" t="s">
        <v>5389</v>
      </c>
      <c r="H199" s="487">
        <v>36</v>
      </c>
      <c r="I199" s="487">
        <v>36</v>
      </c>
      <c r="J199" s="131" t="s">
        <v>8905</v>
      </c>
    </row>
    <row r="200" spans="1:10" ht="36">
      <c r="A200" s="451" t="s">
        <v>13821</v>
      </c>
      <c r="B200" s="875" t="s">
        <v>13652</v>
      </c>
      <c r="C200" s="875" t="s">
        <v>13893</v>
      </c>
      <c r="D200" s="963">
        <v>1180.7</v>
      </c>
      <c r="E200" s="119" t="s">
        <v>9629</v>
      </c>
      <c r="F200" s="119" t="s">
        <v>10613</v>
      </c>
      <c r="G200" s="119" t="s">
        <v>5389</v>
      </c>
      <c r="H200" s="487">
        <v>60</v>
      </c>
      <c r="I200" s="487">
        <v>60</v>
      </c>
      <c r="J200" s="131" t="s">
        <v>8905</v>
      </c>
    </row>
    <row r="201" spans="1:10" ht="48">
      <c r="A201" s="451" t="s">
        <v>13822</v>
      </c>
      <c r="B201" s="875" t="s">
        <v>13653</v>
      </c>
      <c r="C201" s="875" t="s">
        <v>13894</v>
      </c>
      <c r="D201" s="963">
        <v>1836.1</v>
      </c>
      <c r="E201" s="119" t="s">
        <v>9629</v>
      </c>
      <c r="F201" s="119" t="s">
        <v>10613</v>
      </c>
      <c r="G201" s="119" t="s">
        <v>5389</v>
      </c>
      <c r="H201" s="487">
        <v>12</v>
      </c>
      <c r="I201" s="487">
        <v>12</v>
      </c>
      <c r="J201" s="131" t="s">
        <v>8905</v>
      </c>
    </row>
    <row r="202" spans="1:10" ht="48">
      <c r="A202" s="451" t="s">
        <v>13822</v>
      </c>
      <c r="B202" s="875" t="s">
        <v>13653</v>
      </c>
      <c r="C202" s="875" t="s">
        <v>13894</v>
      </c>
      <c r="D202" s="963">
        <v>1556</v>
      </c>
      <c r="E202" s="119" t="s">
        <v>9629</v>
      </c>
      <c r="F202" s="119" t="s">
        <v>10613</v>
      </c>
      <c r="G202" s="119" t="s">
        <v>5389</v>
      </c>
      <c r="H202" s="487">
        <v>36</v>
      </c>
      <c r="I202" s="487">
        <v>36</v>
      </c>
      <c r="J202" s="131" t="s">
        <v>8905</v>
      </c>
    </row>
    <row r="203" spans="1:10" ht="48">
      <c r="A203" s="451" t="s">
        <v>13822</v>
      </c>
      <c r="B203" s="875" t="s">
        <v>13653</v>
      </c>
      <c r="C203" s="875" t="s">
        <v>13894</v>
      </c>
      <c r="D203" s="963">
        <v>1322.6</v>
      </c>
      <c r="E203" s="119" t="s">
        <v>9629</v>
      </c>
      <c r="F203" s="119" t="s">
        <v>10613</v>
      </c>
      <c r="G203" s="119" t="s">
        <v>5389</v>
      </c>
      <c r="H203" s="487">
        <v>60</v>
      </c>
      <c r="I203" s="487">
        <v>60</v>
      </c>
      <c r="J203" s="131" t="s">
        <v>8905</v>
      </c>
    </row>
    <row r="204" spans="1:10" ht="36">
      <c r="A204" s="451" t="s">
        <v>13823</v>
      </c>
      <c r="B204" s="875" t="s">
        <v>13654</v>
      </c>
      <c r="C204" s="875" t="s">
        <v>13895</v>
      </c>
      <c r="D204" s="963">
        <v>1884.5</v>
      </c>
      <c r="E204" s="119" t="s">
        <v>9629</v>
      </c>
      <c r="F204" s="119" t="s">
        <v>10613</v>
      </c>
      <c r="G204" s="119" t="s">
        <v>5389</v>
      </c>
      <c r="H204" s="487">
        <v>12</v>
      </c>
      <c r="I204" s="487">
        <v>12</v>
      </c>
      <c r="J204" s="131" t="s">
        <v>8905</v>
      </c>
    </row>
    <row r="205" spans="1:10" ht="36">
      <c r="A205" s="451" t="s">
        <v>13823</v>
      </c>
      <c r="B205" s="875" t="s">
        <v>13654</v>
      </c>
      <c r="C205" s="875" t="s">
        <v>13895</v>
      </c>
      <c r="D205" s="963">
        <v>1597</v>
      </c>
      <c r="E205" s="119" t="s">
        <v>9629</v>
      </c>
      <c r="F205" s="119" t="s">
        <v>10613</v>
      </c>
      <c r="G205" s="119" t="s">
        <v>5389</v>
      </c>
      <c r="H205" s="487">
        <v>36</v>
      </c>
      <c r="I205" s="487">
        <v>36</v>
      </c>
      <c r="J205" s="131" t="s">
        <v>8905</v>
      </c>
    </row>
    <row r="206" spans="1:10" ht="36">
      <c r="A206" s="451" t="s">
        <v>13823</v>
      </c>
      <c r="B206" s="875" t="s">
        <v>13654</v>
      </c>
      <c r="C206" s="875" t="s">
        <v>13895</v>
      </c>
      <c r="D206" s="963">
        <v>1357.5</v>
      </c>
      <c r="E206" s="119" t="s">
        <v>9629</v>
      </c>
      <c r="F206" s="119" t="s">
        <v>10613</v>
      </c>
      <c r="G206" s="119" t="s">
        <v>5389</v>
      </c>
      <c r="H206" s="487">
        <v>60</v>
      </c>
      <c r="I206" s="487">
        <v>60</v>
      </c>
      <c r="J206" s="131" t="s">
        <v>8905</v>
      </c>
    </row>
    <row r="207" spans="1:10" ht="48">
      <c r="A207" s="451" t="s">
        <v>13824</v>
      </c>
      <c r="B207" s="875" t="s">
        <v>13655</v>
      </c>
      <c r="C207" s="875" t="s">
        <v>13896</v>
      </c>
      <c r="D207" s="963">
        <v>2081.5</v>
      </c>
      <c r="E207" s="119" t="s">
        <v>9629</v>
      </c>
      <c r="F207" s="119" t="s">
        <v>10613</v>
      </c>
      <c r="G207" s="119" t="s">
        <v>5389</v>
      </c>
      <c r="H207" s="487">
        <v>12</v>
      </c>
      <c r="I207" s="487">
        <v>12</v>
      </c>
      <c r="J207" s="131" t="s">
        <v>8905</v>
      </c>
    </row>
    <row r="208" spans="1:10" ht="48">
      <c r="A208" s="451" t="s">
        <v>13824</v>
      </c>
      <c r="B208" s="875" t="s">
        <v>13655</v>
      </c>
      <c r="C208" s="875" t="s">
        <v>13896</v>
      </c>
      <c r="D208" s="963">
        <v>1764</v>
      </c>
      <c r="E208" s="119" t="s">
        <v>9629</v>
      </c>
      <c r="F208" s="119" t="s">
        <v>10613</v>
      </c>
      <c r="G208" s="119" t="s">
        <v>5389</v>
      </c>
      <c r="H208" s="487">
        <v>36</v>
      </c>
      <c r="I208" s="487">
        <v>36</v>
      </c>
      <c r="J208" s="131" t="s">
        <v>8905</v>
      </c>
    </row>
    <row r="209" spans="1:10" ht="48">
      <c r="A209" s="451" t="s">
        <v>13824</v>
      </c>
      <c r="B209" s="875" t="s">
        <v>13655</v>
      </c>
      <c r="C209" s="875" t="s">
        <v>13896</v>
      </c>
      <c r="D209" s="963">
        <v>1499.4</v>
      </c>
      <c r="E209" s="119" t="s">
        <v>9629</v>
      </c>
      <c r="F209" s="119" t="s">
        <v>10613</v>
      </c>
      <c r="G209" s="119" t="s">
        <v>5389</v>
      </c>
      <c r="H209" s="487">
        <v>60</v>
      </c>
      <c r="I209" s="487">
        <v>60</v>
      </c>
      <c r="J209" s="131" t="s">
        <v>8905</v>
      </c>
    </row>
    <row r="210" spans="1:10" ht="48">
      <c r="A210" s="451" t="s">
        <v>13825</v>
      </c>
      <c r="B210" s="875" t="s">
        <v>13656</v>
      </c>
      <c r="C210" s="875" t="s">
        <v>13897</v>
      </c>
      <c r="D210" s="963">
        <v>2558.1999999999998</v>
      </c>
      <c r="E210" s="119" t="s">
        <v>9629</v>
      </c>
      <c r="F210" s="119" t="s">
        <v>10613</v>
      </c>
      <c r="G210" s="119" t="s">
        <v>5389</v>
      </c>
      <c r="H210" s="487">
        <v>12</v>
      </c>
      <c r="I210" s="487">
        <v>12</v>
      </c>
      <c r="J210" s="131" t="s">
        <v>8905</v>
      </c>
    </row>
    <row r="211" spans="1:10" ht="48">
      <c r="A211" s="451" t="s">
        <v>13825</v>
      </c>
      <c r="B211" s="875" t="s">
        <v>13656</v>
      </c>
      <c r="C211" s="875" t="s">
        <v>13897</v>
      </c>
      <c r="D211" s="963">
        <v>2168</v>
      </c>
      <c r="E211" s="119" t="s">
        <v>9629</v>
      </c>
      <c r="F211" s="119" t="s">
        <v>10613</v>
      </c>
      <c r="G211" s="119" t="s">
        <v>5389</v>
      </c>
      <c r="H211" s="487">
        <v>36</v>
      </c>
      <c r="I211" s="487">
        <v>36</v>
      </c>
      <c r="J211" s="131" t="s">
        <v>8905</v>
      </c>
    </row>
    <row r="212" spans="1:10" ht="48">
      <c r="A212" s="451" t="s">
        <v>13825</v>
      </c>
      <c r="B212" s="875" t="s">
        <v>13656</v>
      </c>
      <c r="C212" s="875" t="s">
        <v>13897</v>
      </c>
      <c r="D212" s="963">
        <v>1842.8</v>
      </c>
      <c r="E212" s="119" t="s">
        <v>9629</v>
      </c>
      <c r="F212" s="119" t="s">
        <v>10613</v>
      </c>
      <c r="G212" s="119" t="s">
        <v>5389</v>
      </c>
      <c r="H212" s="487">
        <v>60</v>
      </c>
      <c r="I212" s="487">
        <v>60</v>
      </c>
      <c r="J212" s="131" t="s">
        <v>8905</v>
      </c>
    </row>
    <row r="213" spans="1:10" ht="48">
      <c r="A213" s="451" t="s">
        <v>13826</v>
      </c>
      <c r="B213" s="988" t="s">
        <v>13657</v>
      </c>
      <c r="C213" s="988" t="s">
        <v>13898</v>
      </c>
      <c r="D213" s="989">
        <v>2755.3</v>
      </c>
      <c r="E213" s="119" t="s">
        <v>9629</v>
      </c>
      <c r="F213" s="119" t="s">
        <v>10613</v>
      </c>
      <c r="G213" s="119" t="s">
        <v>5389</v>
      </c>
      <c r="H213" s="487">
        <v>12</v>
      </c>
      <c r="I213" s="487">
        <v>12</v>
      </c>
      <c r="J213" s="131" t="s">
        <v>8905</v>
      </c>
    </row>
    <row r="214" spans="1:10" ht="48">
      <c r="A214" s="451" t="s">
        <v>13826</v>
      </c>
      <c r="B214" s="988" t="s">
        <v>13657</v>
      </c>
      <c r="C214" s="988" t="s">
        <v>13898</v>
      </c>
      <c r="D214" s="989">
        <v>2335</v>
      </c>
      <c r="E214" s="119" t="s">
        <v>9629</v>
      </c>
      <c r="F214" s="119" t="s">
        <v>10613</v>
      </c>
      <c r="G214" s="119" t="s">
        <v>5389</v>
      </c>
      <c r="H214" s="487">
        <v>36</v>
      </c>
      <c r="I214" s="487">
        <v>36</v>
      </c>
      <c r="J214" s="131" t="s">
        <v>8905</v>
      </c>
    </row>
    <row r="215" spans="1:10" ht="48">
      <c r="A215" s="451" t="s">
        <v>13826</v>
      </c>
      <c r="B215" s="988" t="s">
        <v>13657</v>
      </c>
      <c r="C215" s="988" t="s">
        <v>13898</v>
      </c>
      <c r="D215" s="989">
        <v>1984.8</v>
      </c>
      <c r="E215" s="119" t="s">
        <v>9629</v>
      </c>
      <c r="F215" s="119" t="s">
        <v>10613</v>
      </c>
      <c r="G215" s="119" t="s">
        <v>5389</v>
      </c>
      <c r="H215" s="487">
        <v>60</v>
      </c>
      <c r="I215" s="487">
        <v>60</v>
      </c>
      <c r="J215" s="131" t="s">
        <v>8905</v>
      </c>
    </row>
    <row r="216" spans="1:10" ht="48">
      <c r="A216" s="451" t="s">
        <v>13760</v>
      </c>
      <c r="B216" s="990" t="s">
        <v>13759</v>
      </c>
      <c r="C216" s="990" t="s">
        <v>13899</v>
      </c>
      <c r="D216" s="989">
        <v>984</v>
      </c>
      <c r="E216" s="119" t="s">
        <v>9629</v>
      </c>
      <c r="F216" s="119" t="s">
        <v>10613</v>
      </c>
      <c r="G216" s="119" t="s">
        <v>5389</v>
      </c>
      <c r="H216" s="487">
        <v>12</v>
      </c>
      <c r="I216" s="487">
        <v>12</v>
      </c>
      <c r="J216" s="131" t="s">
        <v>8905</v>
      </c>
    </row>
    <row r="217" spans="1:10" ht="48">
      <c r="A217" s="451" t="s">
        <v>13760</v>
      </c>
      <c r="B217" s="990" t="s">
        <v>13759</v>
      </c>
      <c r="C217" s="990" t="s">
        <v>13899</v>
      </c>
      <c r="D217" s="989">
        <v>834</v>
      </c>
      <c r="E217" s="119" t="s">
        <v>9629</v>
      </c>
      <c r="F217" s="119" t="s">
        <v>10613</v>
      </c>
      <c r="G217" s="119" t="s">
        <v>5389</v>
      </c>
      <c r="H217" s="487">
        <v>36</v>
      </c>
      <c r="I217" s="487">
        <v>36</v>
      </c>
      <c r="J217" s="131" t="s">
        <v>8905</v>
      </c>
    </row>
    <row r="218" spans="1:10" ht="36">
      <c r="A218" s="451" t="s">
        <v>13760</v>
      </c>
      <c r="B218" s="990" t="s">
        <v>13759</v>
      </c>
      <c r="C218" s="990" t="s">
        <v>13911</v>
      </c>
      <c r="D218" s="989">
        <v>709</v>
      </c>
      <c r="E218" s="119" t="s">
        <v>9629</v>
      </c>
      <c r="F218" s="119" t="s">
        <v>10613</v>
      </c>
      <c r="G218" s="119" t="s">
        <v>5389</v>
      </c>
      <c r="H218" s="487">
        <v>60</v>
      </c>
      <c r="I218" s="487">
        <v>60</v>
      </c>
      <c r="J218" s="131" t="s">
        <v>8905</v>
      </c>
    </row>
    <row r="219" spans="1:10" ht="48">
      <c r="A219" s="451" t="s">
        <v>13761</v>
      </c>
      <c r="B219" s="990" t="s">
        <v>13758</v>
      </c>
      <c r="C219" s="990" t="s">
        <v>13900</v>
      </c>
      <c r="D219" s="989">
        <v>1289</v>
      </c>
      <c r="E219" s="119" t="s">
        <v>9629</v>
      </c>
      <c r="F219" s="119" t="s">
        <v>10613</v>
      </c>
      <c r="G219" s="119" t="s">
        <v>5389</v>
      </c>
      <c r="H219" s="487">
        <v>12</v>
      </c>
      <c r="I219" s="487">
        <v>12</v>
      </c>
      <c r="J219" s="131" t="s">
        <v>8905</v>
      </c>
    </row>
    <row r="220" spans="1:10" ht="48">
      <c r="A220" s="451" t="s">
        <v>13761</v>
      </c>
      <c r="B220" s="990" t="s">
        <v>13758</v>
      </c>
      <c r="C220" s="990" t="s">
        <v>13900</v>
      </c>
      <c r="D220" s="989">
        <v>1092</v>
      </c>
      <c r="E220" s="119" t="s">
        <v>9629</v>
      </c>
      <c r="F220" s="119" t="s">
        <v>10613</v>
      </c>
      <c r="G220" s="119" t="s">
        <v>5389</v>
      </c>
      <c r="H220" s="487">
        <v>36</v>
      </c>
      <c r="I220" s="487">
        <v>36</v>
      </c>
      <c r="J220" s="131" t="s">
        <v>8905</v>
      </c>
    </row>
    <row r="221" spans="1:10" ht="36">
      <c r="A221" s="451" t="s">
        <v>13761</v>
      </c>
      <c r="B221" s="990" t="s">
        <v>13758</v>
      </c>
      <c r="C221" s="990" t="s">
        <v>13910</v>
      </c>
      <c r="D221" s="989">
        <v>928</v>
      </c>
      <c r="E221" s="119" t="s">
        <v>9629</v>
      </c>
      <c r="F221" s="119" t="s">
        <v>10613</v>
      </c>
      <c r="G221" s="119" t="s">
        <v>5389</v>
      </c>
      <c r="H221" s="487">
        <v>60</v>
      </c>
      <c r="I221" s="487">
        <v>60</v>
      </c>
      <c r="J221" s="131" t="s">
        <v>8905</v>
      </c>
    </row>
    <row r="222" spans="1:10" ht="48">
      <c r="A222" s="451" t="s">
        <v>13762</v>
      </c>
      <c r="B222" s="990" t="s">
        <v>13756</v>
      </c>
      <c r="C222" s="990" t="s">
        <v>13901</v>
      </c>
      <c r="D222" s="989">
        <v>1600</v>
      </c>
      <c r="E222" s="119" t="s">
        <v>9629</v>
      </c>
      <c r="F222" s="119" t="s">
        <v>10613</v>
      </c>
      <c r="G222" s="119" t="s">
        <v>5389</v>
      </c>
      <c r="H222" s="487">
        <v>12</v>
      </c>
      <c r="I222" s="487">
        <v>12</v>
      </c>
      <c r="J222" s="131" t="s">
        <v>8905</v>
      </c>
    </row>
    <row r="223" spans="1:10" ht="48">
      <c r="A223" s="451" t="s">
        <v>13762</v>
      </c>
      <c r="B223" s="990" t="s">
        <v>13756</v>
      </c>
      <c r="C223" s="990" t="s">
        <v>13901</v>
      </c>
      <c r="D223" s="989">
        <v>1356</v>
      </c>
      <c r="E223" s="119" t="s">
        <v>9629</v>
      </c>
      <c r="F223" s="119" t="s">
        <v>10613</v>
      </c>
      <c r="G223" s="119" t="s">
        <v>5389</v>
      </c>
      <c r="H223" s="487">
        <v>36</v>
      </c>
      <c r="I223" s="487">
        <v>36</v>
      </c>
      <c r="J223" s="131" t="s">
        <v>8905</v>
      </c>
    </row>
    <row r="224" spans="1:10" ht="48">
      <c r="A224" s="451" t="s">
        <v>13762</v>
      </c>
      <c r="B224" s="990" t="s">
        <v>13756</v>
      </c>
      <c r="C224" s="990" t="s">
        <v>13757</v>
      </c>
      <c r="D224" s="989">
        <v>1153</v>
      </c>
      <c r="E224" s="119" t="s">
        <v>9629</v>
      </c>
      <c r="F224" s="119" t="s">
        <v>10613</v>
      </c>
      <c r="G224" s="119" t="s">
        <v>5389</v>
      </c>
      <c r="H224" s="487">
        <v>60</v>
      </c>
      <c r="I224" s="487">
        <v>60</v>
      </c>
      <c r="J224" s="131" t="s">
        <v>8905</v>
      </c>
    </row>
    <row r="225" spans="1:10" ht="48">
      <c r="A225" s="451" t="s">
        <v>13763</v>
      </c>
      <c r="B225" s="990" t="s">
        <v>13755</v>
      </c>
      <c r="C225" s="990" t="s">
        <v>13902</v>
      </c>
      <c r="D225" s="989">
        <v>2060</v>
      </c>
      <c r="E225" s="119" t="s">
        <v>9629</v>
      </c>
      <c r="F225" s="119" t="s">
        <v>10613</v>
      </c>
      <c r="G225" s="119" t="s">
        <v>5389</v>
      </c>
      <c r="H225" s="487">
        <v>12</v>
      </c>
      <c r="I225" s="487">
        <v>12</v>
      </c>
      <c r="J225" s="131" t="s">
        <v>8905</v>
      </c>
    </row>
    <row r="226" spans="1:10" ht="48">
      <c r="A226" s="451" t="s">
        <v>13763</v>
      </c>
      <c r="B226" s="990" t="s">
        <v>13755</v>
      </c>
      <c r="C226" s="990" t="s">
        <v>13902</v>
      </c>
      <c r="D226" s="989">
        <v>1746</v>
      </c>
      <c r="E226" s="119" t="s">
        <v>9629</v>
      </c>
      <c r="F226" s="119" t="s">
        <v>10613</v>
      </c>
      <c r="G226" s="119" t="s">
        <v>5389</v>
      </c>
      <c r="H226" s="487">
        <v>36</v>
      </c>
      <c r="I226" s="487">
        <v>36</v>
      </c>
      <c r="J226" s="131" t="s">
        <v>8905</v>
      </c>
    </row>
    <row r="227" spans="1:10" ht="36">
      <c r="A227" s="451" t="s">
        <v>13763</v>
      </c>
      <c r="B227" s="990" t="s">
        <v>13755</v>
      </c>
      <c r="C227" s="990" t="s">
        <v>13909</v>
      </c>
      <c r="D227" s="989">
        <v>1484</v>
      </c>
      <c r="E227" s="119" t="s">
        <v>9629</v>
      </c>
      <c r="F227" s="119" t="s">
        <v>10613</v>
      </c>
      <c r="G227" s="119" t="s">
        <v>5389</v>
      </c>
      <c r="H227" s="487">
        <v>60</v>
      </c>
      <c r="I227" s="487">
        <v>60</v>
      </c>
      <c r="J227" s="131" t="s">
        <v>8905</v>
      </c>
    </row>
    <row r="228" spans="1:10" ht="48">
      <c r="A228" s="451" t="s">
        <v>13753</v>
      </c>
      <c r="B228" s="990" t="s">
        <v>13754</v>
      </c>
      <c r="C228" s="990" t="s">
        <v>13903</v>
      </c>
      <c r="D228" s="989">
        <v>2213</v>
      </c>
      <c r="E228" s="119" t="s">
        <v>9629</v>
      </c>
      <c r="F228" s="119" t="s">
        <v>10613</v>
      </c>
      <c r="G228" s="119" t="s">
        <v>5389</v>
      </c>
      <c r="H228" s="487">
        <v>12</v>
      </c>
      <c r="I228" s="487">
        <v>12</v>
      </c>
      <c r="J228" s="131" t="s">
        <v>8905</v>
      </c>
    </row>
    <row r="229" spans="1:10" ht="48">
      <c r="A229" s="451" t="s">
        <v>13753</v>
      </c>
      <c r="B229" s="990" t="s">
        <v>13754</v>
      </c>
      <c r="C229" s="990" t="s">
        <v>13903</v>
      </c>
      <c r="D229" s="989">
        <v>1875</v>
      </c>
      <c r="E229" s="119" t="s">
        <v>9629</v>
      </c>
      <c r="F229" s="119" t="s">
        <v>10613</v>
      </c>
      <c r="G229" s="119" t="s">
        <v>5389</v>
      </c>
      <c r="H229" s="487">
        <v>36</v>
      </c>
      <c r="I229" s="487">
        <v>36</v>
      </c>
      <c r="J229" s="131" t="s">
        <v>8905</v>
      </c>
    </row>
    <row r="230" spans="1:10" ht="36">
      <c r="A230" s="451" t="s">
        <v>13753</v>
      </c>
      <c r="B230" s="990" t="s">
        <v>13754</v>
      </c>
      <c r="C230" s="990" t="s">
        <v>13908</v>
      </c>
      <c r="D230" s="989">
        <v>1594</v>
      </c>
      <c r="E230" s="119" t="s">
        <v>9629</v>
      </c>
      <c r="F230" s="119" t="s">
        <v>10613</v>
      </c>
      <c r="G230" s="119" t="s">
        <v>5389</v>
      </c>
      <c r="H230" s="487">
        <v>60</v>
      </c>
      <c r="I230" s="487">
        <v>60</v>
      </c>
      <c r="J230" s="131" t="s">
        <v>8905</v>
      </c>
    </row>
    <row r="232" spans="1:10" s="624" customFormat="1">
      <c r="A232" s="624" t="s">
        <v>184</v>
      </c>
      <c r="C232" s="629" t="s">
        <v>13947</v>
      </c>
    </row>
    <row r="233" spans="1:10" s="624" customFormat="1">
      <c r="A233" s="627" t="s">
        <v>5</v>
      </c>
      <c r="B233" s="624" t="s">
        <v>185</v>
      </c>
      <c r="C233" s="625" t="s">
        <v>13948</v>
      </c>
    </row>
    <row r="234" spans="1:10" s="624" customFormat="1">
      <c r="A234" s="627" t="s">
        <v>9</v>
      </c>
      <c r="B234" s="625" t="s">
        <v>186</v>
      </c>
      <c r="C234" s="625" t="s">
        <v>13949</v>
      </c>
    </row>
    <row r="235" spans="1:10" s="624" customFormat="1">
      <c r="A235" s="627" t="s">
        <v>187</v>
      </c>
      <c r="B235" s="624" t="s">
        <v>188</v>
      </c>
      <c r="C235" s="625" t="s">
        <v>13950</v>
      </c>
    </row>
    <row r="236" spans="1:10" s="624" customFormat="1">
      <c r="A236" s="627" t="s">
        <v>189</v>
      </c>
      <c r="B236" s="624" t="s">
        <v>190</v>
      </c>
      <c r="C236" s="630" t="s">
        <v>13951</v>
      </c>
    </row>
    <row r="237" spans="1:10" s="624" customFormat="1">
      <c r="A237" s="627" t="s">
        <v>191</v>
      </c>
      <c r="B237" s="624" t="s">
        <v>192</v>
      </c>
      <c r="C237" s="630" t="s">
        <v>13952</v>
      </c>
    </row>
    <row r="238" spans="1:10" s="624" customFormat="1">
      <c r="A238" s="627" t="s">
        <v>193</v>
      </c>
      <c r="B238" s="624" t="s">
        <v>194</v>
      </c>
      <c r="C238" s="630" t="s">
        <v>13953</v>
      </c>
    </row>
    <row r="239" spans="1:10" s="624" customFormat="1">
      <c r="A239" s="31" t="s">
        <v>1787</v>
      </c>
      <c r="B239" s="32" t="s">
        <v>1790</v>
      </c>
      <c r="C239" s="625" t="s">
        <v>13954</v>
      </c>
    </row>
    <row r="240" spans="1:10" s="624" customFormat="1">
      <c r="A240" s="31" t="s">
        <v>1788</v>
      </c>
      <c r="B240" s="32" t="s">
        <v>1791</v>
      </c>
      <c r="C240" s="624" t="s">
        <v>13955</v>
      </c>
    </row>
    <row r="241" spans="1:10" s="624" customFormat="1">
      <c r="A241" s="31" t="s">
        <v>1998</v>
      </c>
      <c r="B241" s="32" t="s">
        <v>1997</v>
      </c>
      <c r="C241" s="624" t="s">
        <v>13956</v>
      </c>
    </row>
    <row r="242" spans="1:10" s="624" customFormat="1">
      <c r="A242" s="31" t="s">
        <v>1789</v>
      </c>
      <c r="B242" s="32" t="s">
        <v>1792</v>
      </c>
      <c r="C242" s="624" t="s">
        <v>13957</v>
      </c>
    </row>
    <row r="243" spans="1:10" s="624" customFormat="1">
      <c r="A243" s="31" t="s">
        <v>195</v>
      </c>
      <c r="B243" s="32" t="s">
        <v>196</v>
      </c>
      <c r="C243" s="625" t="s">
        <v>13958</v>
      </c>
    </row>
    <row r="244" spans="1:10" s="626" customFormat="1">
      <c r="A244" s="31" t="s">
        <v>8293</v>
      </c>
      <c r="B244" s="32" t="s">
        <v>8294</v>
      </c>
      <c r="C244" s="628"/>
      <c r="D244" s="624"/>
      <c r="E244" s="624"/>
      <c r="F244" s="624"/>
      <c r="G244" s="624"/>
      <c r="H244" s="624"/>
      <c r="I244" s="624"/>
      <c r="J244" s="624"/>
    </row>
    <row r="245" spans="1:10" s="624" customFormat="1">
      <c r="A245" s="31" t="s">
        <v>10613</v>
      </c>
      <c r="B245" s="32" t="s">
        <v>10614</v>
      </c>
      <c r="C245" s="289"/>
    </row>
  </sheetData>
  <sheetProtection algorithmName="SHA-512" hashValue="7LiXKlXyKJLmUxNIoltKmgEZCk64rFBbvmdQW+VCYkBQYs9HwFUmpre8iFS2qDEOrt3sH6ZY9RMRQw4qZbQoqA==" saltValue="VP/Mhpo90dzw/Jt8EgyvX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204"/>
  <sheetViews>
    <sheetView zoomScaleNormal="100" workbookViewId="0"/>
  </sheetViews>
  <sheetFormatPr defaultColWidth="9.125" defaultRowHeight="12"/>
  <cols>
    <col min="1" max="1" width="25.75" style="4" customWidth="1"/>
    <col min="2" max="2" width="48.25" style="4" customWidth="1"/>
    <col min="3" max="3" width="30.5" style="29" customWidth="1"/>
    <col min="4" max="4" width="8.875" style="4" customWidth="1"/>
    <col min="5" max="5" width="5.75" style="4" customWidth="1"/>
    <col min="6" max="6" width="6.75" style="4" customWidth="1"/>
    <col min="7" max="7" width="8" style="4" customWidth="1"/>
    <col min="8" max="8" width="8.875" style="4" customWidth="1"/>
    <col min="9" max="9" width="7.625" style="4" customWidth="1"/>
    <col min="10" max="10" width="7.5" style="4" bestFit="1" customWidth="1"/>
    <col min="11" max="11" width="20.125" style="4" customWidth="1"/>
    <col min="12" max="16384" width="9.125" style="4"/>
  </cols>
  <sheetData>
    <row r="1" spans="1:9" ht="21" customHeight="1" thickBot="1">
      <c r="A1" s="1" t="s">
        <v>9294</v>
      </c>
      <c r="B1" s="220"/>
      <c r="C1" s="376"/>
      <c r="D1" s="376"/>
      <c r="E1" s="407"/>
      <c r="F1" s="376"/>
      <c r="G1" s="376"/>
      <c r="H1" s="89"/>
    </row>
    <row r="2" spans="1:9" ht="24.75" thickBot="1">
      <c r="A2" s="7" t="s">
        <v>0</v>
      </c>
      <c r="B2" s="8" t="s">
        <v>1</v>
      </c>
      <c r="C2" s="9" t="s">
        <v>2</v>
      </c>
      <c r="D2" s="281" t="s">
        <v>5192</v>
      </c>
      <c r="E2" s="409" t="s">
        <v>9627</v>
      </c>
      <c r="F2" s="10" t="s">
        <v>4</v>
      </c>
      <c r="G2" s="978" t="s">
        <v>13946</v>
      </c>
      <c r="H2" s="89"/>
      <c r="I2" s="624"/>
    </row>
    <row r="3" spans="1:9" ht="14.25" customHeight="1" thickBot="1">
      <c r="A3" s="266" t="s">
        <v>9295</v>
      </c>
      <c r="B3" s="238"/>
      <c r="C3" s="238"/>
      <c r="D3" s="104"/>
      <c r="E3" s="104"/>
      <c r="F3" s="632"/>
      <c r="G3" s="637"/>
      <c r="H3" s="89"/>
      <c r="I3" s="624"/>
    </row>
    <row r="4" spans="1:9" ht="24">
      <c r="A4" s="186" t="s">
        <v>9296</v>
      </c>
      <c r="B4" s="198" t="s">
        <v>9297</v>
      </c>
      <c r="C4" s="187" t="s">
        <v>9297</v>
      </c>
      <c r="D4" s="15">
        <v>850</v>
      </c>
      <c r="E4" s="16" t="s">
        <v>9628</v>
      </c>
      <c r="F4" s="16" t="s">
        <v>5</v>
      </c>
      <c r="G4" s="16" t="s">
        <v>9276</v>
      </c>
      <c r="H4" s="89"/>
      <c r="I4" s="624"/>
    </row>
    <row r="5" spans="1:9" ht="36">
      <c r="A5" s="186" t="s">
        <v>9298</v>
      </c>
      <c r="B5" s="187" t="s">
        <v>9513</v>
      </c>
      <c r="C5" s="187" t="s">
        <v>9513</v>
      </c>
      <c r="D5" s="15">
        <v>995</v>
      </c>
      <c r="E5" s="16" t="s">
        <v>9628</v>
      </c>
      <c r="F5" s="16" t="s">
        <v>5</v>
      </c>
      <c r="G5" s="16" t="s">
        <v>9276</v>
      </c>
      <c r="H5" s="89"/>
      <c r="I5" s="624"/>
    </row>
    <row r="6" spans="1:9" ht="13.5">
      <c r="A6" s="186" t="s">
        <v>9299</v>
      </c>
      <c r="B6" s="924" t="s">
        <v>9300</v>
      </c>
      <c r="C6" s="652" t="s">
        <v>9300</v>
      </c>
      <c r="D6" s="15">
        <v>1995</v>
      </c>
      <c r="E6" s="16" t="s">
        <v>9628</v>
      </c>
      <c r="F6" s="16" t="s">
        <v>5</v>
      </c>
      <c r="G6" s="16" t="s">
        <v>9276</v>
      </c>
      <c r="H6" s="89"/>
      <c r="I6" s="258"/>
    </row>
    <row r="7" spans="1:9" ht="24">
      <c r="A7" s="186" t="s">
        <v>9537</v>
      </c>
      <c r="B7" s="924" t="s">
        <v>9538</v>
      </c>
      <c r="C7" s="652" t="s">
        <v>9538</v>
      </c>
      <c r="D7" s="15">
        <v>4400</v>
      </c>
      <c r="E7" s="16" t="s">
        <v>9628</v>
      </c>
      <c r="F7" s="16" t="s">
        <v>5</v>
      </c>
      <c r="G7" s="16" t="s">
        <v>9276</v>
      </c>
      <c r="H7" s="89"/>
      <c r="I7" s="258"/>
    </row>
    <row r="8" spans="1:9" s="624" customFormat="1" ht="24">
      <c r="A8" s="179" t="s">
        <v>14078</v>
      </c>
      <c r="B8" s="668" t="s">
        <v>14080</v>
      </c>
      <c r="C8" s="669" t="s">
        <v>14080</v>
      </c>
      <c r="D8" s="86">
        <v>10995</v>
      </c>
      <c r="E8" s="119" t="s">
        <v>9628</v>
      </c>
      <c r="F8" s="119" t="s">
        <v>5</v>
      </c>
      <c r="G8" s="119" t="s">
        <v>9276</v>
      </c>
      <c r="H8" s="89"/>
      <c r="I8" s="258"/>
    </row>
    <row r="9" spans="1:9" s="624" customFormat="1" ht="24">
      <c r="A9" s="179" t="s">
        <v>14079</v>
      </c>
      <c r="B9" s="669" t="s">
        <v>14081</v>
      </c>
      <c r="C9" s="669" t="s">
        <v>14081</v>
      </c>
      <c r="D9" s="86">
        <v>10995</v>
      </c>
      <c r="E9" s="119" t="s">
        <v>9628</v>
      </c>
      <c r="F9" s="119" t="s">
        <v>5</v>
      </c>
      <c r="G9" s="119" t="s">
        <v>9276</v>
      </c>
      <c r="H9" s="89"/>
      <c r="I9" s="258"/>
    </row>
    <row r="10" spans="1:9" ht="24">
      <c r="A10" s="186" t="s">
        <v>9710</v>
      </c>
      <c r="B10" s="651" t="s">
        <v>9711</v>
      </c>
      <c r="C10" s="652" t="s">
        <v>9711</v>
      </c>
      <c r="D10" s="15">
        <v>18900</v>
      </c>
      <c r="E10" s="16" t="s">
        <v>9628</v>
      </c>
      <c r="F10" s="16" t="s">
        <v>5</v>
      </c>
      <c r="G10" s="16" t="s">
        <v>9276</v>
      </c>
      <c r="H10" s="89"/>
      <c r="I10" s="258"/>
    </row>
    <row r="11" spans="1:9" ht="24">
      <c r="A11" s="186" t="s">
        <v>9714</v>
      </c>
      <c r="B11" s="652" t="s">
        <v>9866</v>
      </c>
      <c r="C11" s="652" t="s">
        <v>9866</v>
      </c>
      <c r="D11" s="15">
        <v>18900</v>
      </c>
      <c r="E11" s="16" t="s">
        <v>9628</v>
      </c>
      <c r="F11" s="16" t="s">
        <v>5</v>
      </c>
      <c r="G11" s="16" t="s">
        <v>9276</v>
      </c>
      <c r="H11" s="89"/>
      <c r="I11" s="258"/>
    </row>
    <row r="12" spans="1:9" ht="13.5">
      <c r="A12" s="186" t="s">
        <v>9301</v>
      </c>
      <c r="B12" s="651" t="s">
        <v>13829</v>
      </c>
      <c r="C12" s="651" t="s">
        <v>13829</v>
      </c>
      <c r="D12" s="15">
        <v>1145</v>
      </c>
      <c r="E12" s="16" t="s">
        <v>9628</v>
      </c>
      <c r="F12" s="16" t="s">
        <v>5</v>
      </c>
      <c r="G12" s="16" t="s">
        <v>9276</v>
      </c>
      <c r="H12" s="89"/>
      <c r="I12" s="258"/>
    </row>
    <row r="13" spans="1:9" ht="13.5">
      <c r="A13" s="186" t="s">
        <v>9302</v>
      </c>
      <c r="B13" s="651" t="s">
        <v>13827</v>
      </c>
      <c r="C13" s="651" t="s">
        <v>13827</v>
      </c>
      <c r="D13" s="15">
        <v>2595</v>
      </c>
      <c r="E13" s="16" t="s">
        <v>9628</v>
      </c>
      <c r="F13" s="16" t="s">
        <v>5</v>
      </c>
      <c r="G13" s="16" t="s">
        <v>9276</v>
      </c>
      <c r="H13" s="89"/>
      <c r="I13" s="258"/>
    </row>
    <row r="14" spans="1:9" ht="14.25" thickBot="1">
      <c r="A14" s="186" t="s">
        <v>9515</v>
      </c>
      <c r="B14" s="651" t="s">
        <v>13828</v>
      </c>
      <c r="C14" s="651" t="s">
        <v>13828</v>
      </c>
      <c r="D14" s="15">
        <v>4695</v>
      </c>
      <c r="E14" s="16" t="s">
        <v>9628</v>
      </c>
      <c r="F14" s="16" t="s">
        <v>5</v>
      </c>
      <c r="G14" s="16" t="s">
        <v>9276</v>
      </c>
      <c r="H14" s="89"/>
      <c r="I14"/>
    </row>
    <row r="15" spans="1:9" ht="14.25" thickBot="1">
      <c r="A15" s="266" t="s">
        <v>9311</v>
      </c>
      <c r="B15" s="238"/>
      <c r="C15" s="238"/>
      <c r="D15" s="104"/>
      <c r="E15" s="104"/>
      <c r="F15" s="632"/>
      <c r="G15" s="637"/>
      <c r="H15" s="89"/>
      <c r="I15" s="258"/>
    </row>
    <row r="16" spans="1:9" ht="36">
      <c r="A16" s="186" t="s">
        <v>9312</v>
      </c>
      <c r="B16" s="198" t="s">
        <v>9313</v>
      </c>
      <c r="C16" s="187" t="s">
        <v>9313</v>
      </c>
      <c r="D16" s="15">
        <v>850</v>
      </c>
      <c r="E16" s="16" t="s">
        <v>9628</v>
      </c>
      <c r="F16" s="16" t="s">
        <v>5</v>
      </c>
      <c r="G16" s="16" t="s">
        <v>9276</v>
      </c>
      <c r="H16" s="89"/>
      <c r="I16" s="258"/>
    </row>
    <row r="17" spans="1:13" ht="36">
      <c r="A17" s="186" t="s">
        <v>9314</v>
      </c>
      <c r="B17" s="187" t="s">
        <v>9514</v>
      </c>
      <c r="C17" s="187" t="s">
        <v>9514</v>
      </c>
      <c r="D17" s="15">
        <v>995</v>
      </c>
      <c r="E17" s="16" t="s">
        <v>9628</v>
      </c>
      <c r="F17" s="16" t="s">
        <v>5</v>
      </c>
      <c r="G17" s="16" t="s">
        <v>9276</v>
      </c>
      <c r="H17" s="89"/>
      <c r="I17" s="258"/>
    </row>
    <row r="18" spans="1:13" ht="24">
      <c r="A18" s="186" t="s">
        <v>9315</v>
      </c>
      <c r="B18" s="198" t="s">
        <v>9316</v>
      </c>
      <c r="C18" s="187" t="s">
        <v>9316</v>
      </c>
      <c r="D18" s="15">
        <v>1995</v>
      </c>
      <c r="E18" s="16" t="s">
        <v>9628</v>
      </c>
      <c r="F18" s="16" t="s">
        <v>5</v>
      </c>
      <c r="G18" s="16" t="s">
        <v>9276</v>
      </c>
      <c r="H18" s="89"/>
      <c r="I18" s="258"/>
    </row>
    <row r="19" spans="1:13" ht="24">
      <c r="A19" s="186" t="s">
        <v>9539</v>
      </c>
      <c r="B19" s="198" t="s">
        <v>9540</v>
      </c>
      <c r="C19" s="187" t="s">
        <v>9540</v>
      </c>
      <c r="D19" s="15">
        <v>4400</v>
      </c>
      <c r="E19" s="16" t="s">
        <v>9628</v>
      </c>
      <c r="F19" s="16" t="s">
        <v>5</v>
      </c>
      <c r="G19" s="16" t="s">
        <v>9276</v>
      </c>
      <c r="H19" s="89"/>
      <c r="I19" s="258"/>
    </row>
    <row r="20" spans="1:13" s="624" customFormat="1" ht="24">
      <c r="A20" s="179" t="s">
        <v>14082</v>
      </c>
      <c r="B20" s="668" t="s">
        <v>14084</v>
      </c>
      <c r="C20" s="669" t="s">
        <v>14084</v>
      </c>
      <c r="D20" s="86">
        <v>10995</v>
      </c>
      <c r="E20" s="119" t="s">
        <v>9628</v>
      </c>
      <c r="F20" s="119" t="s">
        <v>5</v>
      </c>
      <c r="G20" s="119" t="s">
        <v>9276</v>
      </c>
      <c r="H20" s="89"/>
      <c r="I20" s="258"/>
    </row>
    <row r="21" spans="1:13" s="624" customFormat="1" ht="24">
      <c r="A21" s="179" t="s">
        <v>14083</v>
      </c>
      <c r="B21" s="669" t="s">
        <v>14085</v>
      </c>
      <c r="C21" s="669" t="s">
        <v>14085</v>
      </c>
      <c r="D21" s="86">
        <v>10995</v>
      </c>
      <c r="E21" s="119" t="s">
        <v>9628</v>
      </c>
      <c r="F21" s="119" t="s">
        <v>5</v>
      </c>
      <c r="G21" s="119" t="s">
        <v>9276</v>
      </c>
      <c r="H21" s="89"/>
      <c r="I21" s="258"/>
    </row>
    <row r="22" spans="1:13" ht="24">
      <c r="A22" s="186" t="s">
        <v>9712</v>
      </c>
      <c r="B22" s="651" t="s">
        <v>9713</v>
      </c>
      <c r="C22" s="652" t="s">
        <v>9713</v>
      </c>
      <c r="D22" s="15">
        <v>18900</v>
      </c>
      <c r="E22" s="16" t="s">
        <v>9628</v>
      </c>
      <c r="F22" s="16" t="s">
        <v>5</v>
      </c>
      <c r="G22" s="16" t="s">
        <v>9276</v>
      </c>
      <c r="H22" s="89"/>
      <c r="I22" s="258"/>
      <c r="J22" s="624"/>
    </row>
    <row r="23" spans="1:13" ht="24">
      <c r="A23" s="186" t="s">
        <v>9715</v>
      </c>
      <c r="B23" s="652" t="s">
        <v>9867</v>
      </c>
      <c r="C23" s="652" t="s">
        <v>9867</v>
      </c>
      <c r="D23" s="15">
        <v>18900</v>
      </c>
      <c r="E23" s="16" t="s">
        <v>9628</v>
      </c>
      <c r="F23" s="16" t="s">
        <v>5</v>
      </c>
      <c r="G23" s="16" t="s">
        <v>9276</v>
      </c>
      <c r="H23" s="89"/>
      <c r="I23" s="258"/>
    </row>
    <row r="24" spans="1:13" ht="24">
      <c r="A24" s="186" t="s">
        <v>9317</v>
      </c>
      <c r="B24" s="651" t="s">
        <v>13830</v>
      </c>
      <c r="C24" s="651" t="s">
        <v>13830</v>
      </c>
      <c r="D24" s="15">
        <v>1145</v>
      </c>
      <c r="E24" s="16" t="s">
        <v>9628</v>
      </c>
      <c r="F24" s="16" t="s">
        <v>5</v>
      </c>
      <c r="G24" s="16" t="s">
        <v>9276</v>
      </c>
      <c r="H24" s="89"/>
      <c r="I24" s="258"/>
    </row>
    <row r="25" spans="1:13" ht="24">
      <c r="A25" s="186" t="s">
        <v>9318</v>
      </c>
      <c r="B25" s="651" t="s">
        <v>13831</v>
      </c>
      <c r="C25" s="651" t="s">
        <v>13831</v>
      </c>
      <c r="D25" s="15">
        <v>2595</v>
      </c>
      <c r="E25" s="16" t="s">
        <v>9628</v>
      </c>
      <c r="F25" s="16" t="s">
        <v>5</v>
      </c>
      <c r="G25" s="16" t="s">
        <v>9276</v>
      </c>
      <c r="H25" s="89"/>
      <c r="I25" s="258"/>
    </row>
    <row r="26" spans="1:13" ht="24">
      <c r="A26" s="186" t="s">
        <v>9516</v>
      </c>
      <c r="B26" s="651" t="s">
        <v>13832</v>
      </c>
      <c r="C26" s="651" t="s">
        <v>13832</v>
      </c>
      <c r="D26" s="15">
        <v>4695</v>
      </c>
      <c r="E26" s="16" t="s">
        <v>9628</v>
      </c>
      <c r="F26" s="16" t="s">
        <v>5</v>
      </c>
      <c r="G26" s="16" t="s">
        <v>9276</v>
      </c>
      <c r="H26" s="89"/>
      <c r="I26" s="258"/>
    </row>
    <row r="27" spans="1:13" s="515" customFormat="1" ht="13.5">
      <c r="A27" s="173"/>
      <c r="B27" s="334"/>
      <c r="C27" s="211"/>
      <c r="D27" s="22"/>
      <c r="E27" s="23"/>
      <c r="F27" s="23"/>
      <c r="G27" s="23"/>
      <c r="H27" s="89"/>
      <c r="I27" s="258"/>
    </row>
    <row r="28" spans="1:13" ht="16.5" thickBot="1">
      <c r="A28" s="290" t="s">
        <v>9323</v>
      </c>
      <c r="B28" s="89"/>
      <c r="C28" s="255"/>
      <c r="D28"/>
      <c r="E28"/>
      <c r="F28"/>
      <c r="G28" s="89"/>
      <c r="H28" s="89"/>
      <c r="I28" s="89"/>
    </row>
    <row r="29" spans="1:13" ht="34.5" thickBot="1">
      <c r="A29" s="7" t="s">
        <v>0</v>
      </c>
      <c r="B29" s="8" t="s">
        <v>1</v>
      </c>
      <c r="C29" s="9" t="s">
        <v>2</v>
      </c>
      <c r="D29" s="281" t="s">
        <v>5192</v>
      </c>
      <c r="E29" s="506" t="s">
        <v>9627</v>
      </c>
      <c r="F29" s="10" t="s">
        <v>4</v>
      </c>
      <c r="G29" s="978" t="s">
        <v>13946</v>
      </c>
      <c r="H29" s="9" t="s">
        <v>418</v>
      </c>
      <c r="I29" s="9" t="s">
        <v>419</v>
      </c>
      <c r="J29" s="508" t="s">
        <v>8904</v>
      </c>
      <c r="K29" s="1149" t="s">
        <v>14363</v>
      </c>
      <c r="L29"/>
      <c r="M29"/>
    </row>
    <row r="30" spans="1:13" ht="14.25" thickBot="1">
      <c r="A30" s="237" t="s">
        <v>9324</v>
      </c>
      <c r="B30" s="238"/>
      <c r="C30" s="238"/>
      <c r="D30" s="104"/>
      <c r="E30" s="104"/>
      <c r="F30" s="104"/>
      <c r="G30" s="104"/>
      <c r="H30" s="104"/>
      <c r="I30" s="503"/>
      <c r="J30" s="632"/>
      <c r="K30" s="637"/>
      <c r="L30"/>
      <c r="M30"/>
    </row>
    <row r="31" spans="1:13" ht="14.25">
      <c r="A31" s="136" t="s">
        <v>9524</v>
      </c>
      <c r="B31" s="198" t="s">
        <v>10404</v>
      </c>
      <c r="C31" s="137" t="s">
        <v>9336</v>
      </c>
      <c r="D31" s="677">
        <v>97</v>
      </c>
      <c r="E31" s="16" t="s">
        <v>9629</v>
      </c>
      <c r="F31" s="16" t="s">
        <v>1787</v>
      </c>
      <c r="G31" s="16" t="s">
        <v>9276</v>
      </c>
      <c r="H31" s="146">
        <v>12</v>
      </c>
      <c r="I31" s="146">
        <v>12</v>
      </c>
      <c r="J31" s="125" t="s">
        <v>8905</v>
      </c>
      <c r="K31" s="16" t="s">
        <v>14355</v>
      </c>
      <c r="L31"/>
      <c r="M31"/>
    </row>
    <row r="32" spans="1:13" ht="14.25">
      <c r="A32" s="136" t="s">
        <v>9524</v>
      </c>
      <c r="B32" s="198" t="s">
        <v>10404</v>
      </c>
      <c r="C32" s="137" t="s">
        <v>9336</v>
      </c>
      <c r="D32" s="677">
        <v>81</v>
      </c>
      <c r="E32" s="16" t="s">
        <v>9629</v>
      </c>
      <c r="F32" s="16" t="s">
        <v>1787</v>
      </c>
      <c r="G32" s="16" t="s">
        <v>9276</v>
      </c>
      <c r="H32" s="146">
        <v>36</v>
      </c>
      <c r="I32" s="146">
        <v>36</v>
      </c>
      <c r="J32" s="125" t="s">
        <v>8905</v>
      </c>
      <c r="K32" s="16" t="s">
        <v>14355</v>
      </c>
      <c r="L32"/>
      <c r="M32"/>
    </row>
    <row r="33" spans="1:13" ht="14.25">
      <c r="A33" s="136" t="s">
        <v>9524</v>
      </c>
      <c r="B33" s="198" t="s">
        <v>10404</v>
      </c>
      <c r="C33" s="137" t="s">
        <v>9336</v>
      </c>
      <c r="D33" s="677">
        <v>70</v>
      </c>
      <c r="E33" s="16" t="s">
        <v>9629</v>
      </c>
      <c r="F33" s="16" t="s">
        <v>1787</v>
      </c>
      <c r="G33" s="16" t="s">
        <v>9276</v>
      </c>
      <c r="H33" s="146">
        <v>60</v>
      </c>
      <c r="I33" s="146">
        <v>60</v>
      </c>
      <c r="J33" s="125" t="s">
        <v>8905</v>
      </c>
      <c r="K33" s="16" t="s">
        <v>14355</v>
      </c>
      <c r="L33"/>
      <c r="M33"/>
    </row>
    <row r="34" spans="1:13" s="624" customFormat="1" ht="24">
      <c r="A34" s="136" t="s">
        <v>14495</v>
      </c>
      <c r="B34" s="198" t="s">
        <v>14496</v>
      </c>
      <c r="C34" s="137" t="s">
        <v>9336</v>
      </c>
      <c r="D34" s="677">
        <f>103</f>
        <v>103</v>
      </c>
      <c r="E34" s="16" t="s">
        <v>9629</v>
      </c>
      <c r="F34" s="16" t="s">
        <v>1787</v>
      </c>
      <c r="G34" s="16" t="s">
        <v>9276</v>
      </c>
      <c r="H34" s="146">
        <v>12</v>
      </c>
      <c r="I34" s="146">
        <v>12</v>
      </c>
      <c r="J34" s="125" t="s">
        <v>8905</v>
      </c>
      <c r="K34" s="16" t="s">
        <v>14355</v>
      </c>
      <c r="L34" s="965"/>
      <c r="M34" s="965"/>
    </row>
    <row r="35" spans="1:13" s="624" customFormat="1" ht="24">
      <c r="A35" s="136" t="s">
        <v>14495</v>
      </c>
      <c r="B35" s="198" t="s">
        <v>14496</v>
      </c>
      <c r="C35" s="137" t="s">
        <v>9336</v>
      </c>
      <c r="D35" s="677">
        <f>86</f>
        <v>86</v>
      </c>
      <c r="E35" s="16" t="s">
        <v>9629</v>
      </c>
      <c r="F35" s="16" t="s">
        <v>1787</v>
      </c>
      <c r="G35" s="16" t="s">
        <v>9276</v>
      </c>
      <c r="H35" s="146">
        <v>36</v>
      </c>
      <c r="I35" s="146">
        <v>36</v>
      </c>
      <c r="J35" s="125" t="s">
        <v>8905</v>
      </c>
      <c r="K35" s="16" t="s">
        <v>14355</v>
      </c>
      <c r="L35" s="965"/>
      <c r="M35" s="965"/>
    </row>
    <row r="36" spans="1:13" s="624" customFormat="1" ht="24">
      <c r="A36" s="136" t="s">
        <v>14495</v>
      </c>
      <c r="B36" s="198" t="s">
        <v>14496</v>
      </c>
      <c r="C36" s="137" t="s">
        <v>9336</v>
      </c>
      <c r="D36" s="677">
        <f>75</f>
        <v>75</v>
      </c>
      <c r="E36" s="16" t="s">
        <v>9629</v>
      </c>
      <c r="F36" s="16" t="s">
        <v>1787</v>
      </c>
      <c r="G36" s="16" t="s">
        <v>9276</v>
      </c>
      <c r="H36" s="146">
        <v>60</v>
      </c>
      <c r="I36" s="146">
        <v>60</v>
      </c>
      <c r="J36" s="125" t="s">
        <v>8905</v>
      </c>
      <c r="K36" s="16" t="s">
        <v>14355</v>
      </c>
      <c r="L36" s="965"/>
      <c r="M36" s="965"/>
    </row>
    <row r="37" spans="1:13" ht="14.25">
      <c r="A37" s="136" t="s">
        <v>9525</v>
      </c>
      <c r="B37" s="198" t="s">
        <v>10405</v>
      </c>
      <c r="C37" s="137" t="s">
        <v>9526</v>
      </c>
      <c r="D37" s="677">
        <v>137</v>
      </c>
      <c r="E37" s="16" t="s">
        <v>9629</v>
      </c>
      <c r="F37" s="16" t="s">
        <v>1787</v>
      </c>
      <c r="G37" s="16" t="s">
        <v>9276</v>
      </c>
      <c r="H37" s="146">
        <v>12</v>
      </c>
      <c r="I37" s="146">
        <v>12</v>
      </c>
      <c r="J37" s="125" t="s">
        <v>8905</v>
      </c>
      <c r="K37" s="16" t="s">
        <v>14355</v>
      </c>
      <c r="L37"/>
      <c r="M37"/>
    </row>
    <row r="38" spans="1:13" ht="14.25">
      <c r="A38" s="136" t="s">
        <v>9525</v>
      </c>
      <c r="B38" s="198" t="s">
        <v>10405</v>
      </c>
      <c r="C38" s="137" t="s">
        <v>9526</v>
      </c>
      <c r="D38" s="677">
        <v>114</v>
      </c>
      <c r="E38" s="16" t="s">
        <v>9629</v>
      </c>
      <c r="F38" s="16" t="s">
        <v>1787</v>
      </c>
      <c r="G38" s="16" t="s">
        <v>9276</v>
      </c>
      <c r="H38" s="146">
        <v>36</v>
      </c>
      <c r="I38" s="146">
        <v>36</v>
      </c>
      <c r="J38" s="125" t="s">
        <v>8905</v>
      </c>
      <c r="K38" s="16" t="s">
        <v>14355</v>
      </c>
      <c r="L38"/>
      <c r="M38"/>
    </row>
    <row r="39" spans="1:13" ht="14.25">
      <c r="A39" s="136" t="s">
        <v>9525</v>
      </c>
      <c r="B39" s="198" t="s">
        <v>10405</v>
      </c>
      <c r="C39" s="137" t="s">
        <v>9526</v>
      </c>
      <c r="D39" s="677">
        <v>98</v>
      </c>
      <c r="E39" s="16" t="s">
        <v>9629</v>
      </c>
      <c r="F39" s="16" t="s">
        <v>1787</v>
      </c>
      <c r="G39" s="16" t="s">
        <v>9276</v>
      </c>
      <c r="H39" s="146">
        <v>60</v>
      </c>
      <c r="I39" s="146">
        <v>60</v>
      </c>
      <c r="J39" s="125" t="s">
        <v>8905</v>
      </c>
      <c r="K39" s="16" t="s">
        <v>14355</v>
      </c>
      <c r="L39"/>
      <c r="M39"/>
    </row>
    <row r="40" spans="1:13" s="624" customFormat="1" ht="24">
      <c r="A40" s="136" t="s">
        <v>14497</v>
      </c>
      <c r="B40" s="198" t="s">
        <v>14498</v>
      </c>
      <c r="C40" s="137" t="s">
        <v>9526</v>
      </c>
      <c r="D40" s="677">
        <f>146</f>
        <v>146</v>
      </c>
      <c r="E40" s="16" t="s">
        <v>9629</v>
      </c>
      <c r="F40" s="16" t="s">
        <v>1787</v>
      </c>
      <c r="G40" s="16" t="s">
        <v>9276</v>
      </c>
      <c r="H40" s="146">
        <v>12</v>
      </c>
      <c r="I40" s="146">
        <v>12</v>
      </c>
      <c r="J40" s="125" t="s">
        <v>8905</v>
      </c>
      <c r="K40" s="16" t="s">
        <v>14355</v>
      </c>
      <c r="L40" s="965"/>
      <c r="M40" s="965"/>
    </row>
    <row r="41" spans="1:13" s="624" customFormat="1" ht="24">
      <c r="A41" s="136" t="s">
        <v>14497</v>
      </c>
      <c r="B41" s="198" t="s">
        <v>14498</v>
      </c>
      <c r="C41" s="137" t="s">
        <v>9526</v>
      </c>
      <c r="D41" s="677">
        <f>121</f>
        <v>121</v>
      </c>
      <c r="E41" s="16" t="s">
        <v>9629</v>
      </c>
      <c r="F41" s="16" t="s">
        <v>1787</v>
      </c>
      <c r="G41" s="16" t="s">
        <v>9276</v>
      </c>
      <c r="H41" s="146">
        <v>36</v>
      </c>
      <c r="I41" s="146">
        <v>36</v>
      </c>
      <c r="J41" s="125" t="s">
        <v>8905</v>
      </c>
      <c r="K41" s="16" t="s">
        <v>14355</v>
      </c>
      <c r="L41" s="965"/>
      <c r="M41" s="965"/>
    </row>
    <row r="42" spans="1:13" s="624" customFormat="1" ht="24">
      <c r="A42" s="136" t="s">
        <v>14497</v>
      </c>
      <c r="B42" s="198" t="s">
        <v>14498</v>
      </c>
      <c r="C42" s="137" t="s">
        <v>9526</v>
      </c>
      <c r="D42" s="677">
        <f>104</f>
        <v>104</v>
      </c>
      <c r="E42" s="16" t="s">
        <v>9629</v>
      </c>
      <c r="F42" s="16" t="s">
        <v>1787</v>
      </c>
      <c r="G42" s="16" t="s">
        <v>9276</v>
      </c>
      <c r="H42" s="146">
        <v>60</v>
      </c>
      <c r="I42" s="146">
        <v>60</v>
      </c>
      <c r="J42" s="125" t="s">
        <v>8905</v>
      </c>
      <c r="K42" s="16" t="s">
        <v>14355</v>
      </c>
      <c r="L42" s="965"/>
      <c r="M42" s="965"/>
    </row>
    <row r="43" spans="1:13" ht="14.25">
      <c r="A43" s="136" t="s">
        <v>9527</v>
      </c>
      <c r="B43" s="198" t="s">
        <v>10406</v>
      </c>
      <c r="C43" s="137" t="s">
        <v>9526</v>
      </c>
      <c r="D43" s="677">
        <v>163</v>
      </c>
      <c r="E43" s="16" t="s">
        <v>9629</v>
      </c>
      <c r="F43" s="16" t="s">
        <v>1787</v>
      </c>
      <c r="G43" s="16" t="s">
        <v>9276</v>
      </c>
      <c r="H43" s="146">
        <v>12</v>
      </c>
      <c r="I43" s="146">
        <v>12</v>
      </c>
      <c r="J43" s="125" t="s">
        <v>8905</v>
      </c>
      <c r="K43" s="16" t="s">
        <v>14355</v>
      </c>
      <c r="L43"/>
      <c r="M43"/>
    </row>
    <row r="44" spans="1:13" ht="14.25">
      <c r="A44" s="136" t="s">
        <v>9527</v>
      </c>
      <c r="B44" s="198" t="s">
        <v>10406</v>
      </c>
      <c r="C44" s="137" t="s">
        <v>9526</v>
      </c>
      <c r="D44" s="677">
        <v>136</v>
      </c>
      <c r="E44" s="16" t="s">
        <v>9629</v>
      </c>
      <c r="F44" s="16" t="s">
        <v>1787</v>
      </c>
      <c r="G44" s="16" t="s">
        <v>9276</v>
      </c>
      <c r="H44" s="146">
        <v>36</v>
      </c>
      <c r="I44" s="146">
        <v>36</v>
      </c>
      <c r="J44" s="125" t="s">
        <v>8905</v>
      </c>
      <c r="K44" s="16" t="s">
        <v>14355</v>
      </c>
      <c r="L44"/>
      <c r="M44"/>
    </row>
    <row r="45" spans="1:13" ht="14.25">
      <c r="A45" s="136" t="s">
        <v>9527</v>
      </c>
      <c r="B45" s="198" t="s">
        <v>10406</v>
      </c>
      <c r="C45" s="137" t="s">
        <v>9526</v>
      </c>
      <c r="D45" s="677">
        <v>118</v>
      </c>
      <c r="E45" s="16" t="s">
        <v>9629</v>
      </c>
      <c r="F45" s="16" t="s">
        <v>1787</v>
      </c>
      <c r="G45" s="16" t="s">
        <v>9276</v>
      </c>
      <c r="H45" s="146">
        <v>60</v>
      </c>
      <c r="I45" s="146">
        <v>60</v>
      </c>
      <c r="J45" s="125" t="s">
        <v>8905</v>
      </c>
      <c r="K45" s="16" t="s">
        <v>14355</v>
      </c>
      <c r="L45"/>
      <c r="M45"/>
    </row>
    <row r="46" spans="1:13" s="624" customFormat="1" ht="24">
      <c r="A46" s="136" t="s">
        <v>14499</v>
      </c>
      <c r="B46" s="198" t="s">
        <v>14500</v>
      </c>
      <c r="C46" s="137" t="s">
        <v>9526</v>
      </c>
      <c r="D46" s="677">
        <f>174</f>
        <v>174</v>
      </c>
      <c r="E46" s="16" t="s">
        <v>9629</v>
      </c>
      <c r="F46" s="16" t="s">
        <v>1787</v>
      </c>
      <c r="G46" s="16" t="s">
        <v>9276</v>
      </c>
      <c r="H46" s="146">
        <v>12</v>
      </c>
      <c r="I46" s="146">
        <v>12</v>
      </c>
      <c r="J46" s="125" t="s">
        <v>8905</v>
      </c>
      <c r="K46" s="16" t="s">
        <v>14355</v>
      </c>
      <c r="L46" s="965"/>
      <c r="M46" s="965"/>
    </row>
    <row r="47" spans="1:13" s="624" customFormat="1" ht="24">
      <c r="A47" s="136" t="s">
        <v>14499</v>
      </c>
      <c r="B47" s="198" t="s">
        <v>14500</v>
      </c>
      <c r="C47" s="137" t="s">
        <v>9526</v>
      </c>
      <c r="D47" s="677">
        <f>145</f>
        <v>145</v>
      </c>
      <c r="E47" s="16" t="s">
        <v>9629</v>
      </c>
      <c r="F47" s="16" t="s">
        <v>1787</v>
      </c>
      <c r="G47" s="16" t="s">
        <v>9276</v>
      </c>
      <c r="H47" s="146">
        <v>36</v>
      </c>
      <c r="I47" s="146">
        <v>36</v>
      </c>
      <c r="J47" s="125" t="s">
        <v>8905</v>
      </c>
      <c r="K47" s="16" t="s">
        <v>14355</v>
      </c>
      <c r="L47" s="965"/>
      <c r="M47" s="965"/>
    </row>
    <row r="48" spans="1:13" s="624" customFormat="1" ht="24">
      <c r="A48" s="136" t="s">
        <v>14499</v>
      </c>
      <c r="B48" s="198" t="s">
        <v>14500</v>
      </c>
      <c r="C48" s="137" t="s">
        <v>9526</v>
      </c>
      <c r="D48" s="677">
        <f>126</f>
        <v>126</v>
      </c>
      <c r="E48" s="16" t="s">
        <v>9629</v>
      </c>
      <c r="F48" s="16" t="s">
        <v>1787</v>
      </c>
      <c r="G48" s="16" t="s">
        <v>9276</v>
      </c>
      <c r="H48" s="146">
        <v>60</v>
      </c>
      <c r="I48" s="146">
        <v>60</v>
      </c>
      <c r="J48" s="125" t="s">
        <v>8905</v>
      </c>
      <c r="K48" s="16" t="s">
        <v>14355</v>
      </c>
      <c r="L48" s="965"/>
      <c r="M48" s="965"/>
    </row>
    <row r="49" spans="1:16" ht="14.25">
      <c r="A49" s="136" t="s">
        <v>9528</v>
      </c>
      <c r="B49" s="198" t="s">
        <v>10407</v>
      </c>
      <c r="C49" s="137" t="s">
        <v>9530</v>
      </c>
      <c r="D49" s="677">
        <v>210</v>
      </c>
      <c r="E49" s="16" t="s">
        <v>9629</v>
      </c>
      <c r="F49" s="16" t="s">
        <v>1787</v>
      </c>
      <c r="G49" s="16" t="s">
        <v>9276</v>
      </c>
      <c r="H49" s="146">
        <v>12</v>
      </c>
      <c r="I49" s="146">
        <v>12</v>
      </c>
      <c r="J49" s="125" t="s">
        <v>8905</v>
      </c>
      <c r="K49" s="16" t="s">
        <v>14355</v>
      </c>
      <c r="L49"/>
      <c r="M49"/>
    </row>
    <row r="50" spans="1:16" ht="14.25">
      <c r="A50" s="136" t="s">
        <v>9528</v>
      </c>
      <c r="B50" s="198" t="s">
        <v>10407</v>
      </c>
      <c r="C50" s="137" t="s">
        <v>9530</v>
      </c>
      <c r="D50" s="677">
        <v>175</v>
      </c>
      <c r="E50" s="16" t="s">
        <v>9629</v>
      </c>
      <c r="F50" s="16" t="s">
        <v>1787</v>
      </c>
      <c r="G50" s="16" t="s">
        <v>9276</v>
      </c>
      <c r="H50" s="146">
        <v>36</v>
      </c>
      <c r="I50" s="146">
        <v>36</v>
      </c>
      <c r="J50" s="125" t="s">
        <v>8905</v>
      </c>
      <c r="K50" s="16" t="s">
        <v>14355</v>
      </c>
      <c r="L50"/>
      <c r="M50"/>
    </row>
    <row r="51" spans="1:16" ht="14.25">
      <c r="A51" s="136" t="s">
        <v>9528</v>
      </c>
      <c r="B51" s="198" t="s">
        <v>10407</v>
      </c>
      <c r="C51" s="137" t="s">
        <v>9530</v>
      </c>
      <c r="D51" s="677">
        <v>151</v>
      </c>
      <c r="E51" s="16" t="s">
        <v>9629</v>
      </c>
      <c r="F51" s="16" t="s">
        <v>1787</v>
      </c>
      <c r="G51" s="16" t="s">
        <v>9276</v>
      </c>
      <c r="H51" s="146">
        <v>60</v>
      </c>
      <c r="I51" s="146">
        <v>60</v>
      </c>
      <c r="J51" s="125" t="s">
        <v>8905</v>
      </c>
      <c r="K51" s="16" t="s">
        <v>14355</v>
      </c>
      <c r="L51"/>
      <c r="M51"/>
    </row>
    <row r="52" spans="1:16" s="624" customFormat="1" ht="24">
      <c r="A52" s="136" t="s">
        <v>14501</v>
      </c>
      <c r="B52" s="198" t="s">
        <v>14502</v>
      </c>
      <c r="C52" s="137" t="s">
        <v>9530</v>
      </c>
      <c r="D52" s="677">
        <f>224</f>
        <v>224</v>
      </c>
      <c r="E52" s="16" t="s">
        <v>9629</v>
      </c>
      <c r="F52" s="16" t="s">
        <v>1787</v>
      </c>
      <c r="G52" s="16" t="s">
        <v>9276</v>
      </c>
      <c r="H52" s="146">
        <v>12</v>
      </c>
      <c r="I52" s="146">
        <v>12</v>
      </c>
      <c r="J52" s="125" t="s">
        <v>8905</v>
      </c>
      <c r="K52" s="16" t="s">
        <v>14355</v>
      </c>
      <c r="L52" s="965"/>
      <c r="M52" s="965"/>
    </row>
    <row r="53" spans="1:16" s="624" customFormat="1" ht="24">
      <c r="A53" s="136" t="s">
        <v>14501</v>
      </c>
      <c r="B53" s="198" t="s">
        <v>14502</v>
      </c>
      <c r="C53" s="137" t="s">
        <v>9530</v>
      </c>
      <c r="D53" s="677">
        <f>186</f>
        <v>186</v>
      </c>
      <c r="E53" s="16" t="s">
        <v>9629</v>
      </c>
      <c r="F53" s="16" t="s">
        <v>1787</v>
      </c>
      <c r="G53" s="16" t="s">
        <v>9276</v>
      </c>
      <c r="H53" s="146">
        <v>36</v>
      </c>
      <c r="I53" s="146">
        <v>36</v>
      </c>
      <c r="J53" s="125" t="s">
        <v>8905</v>
      </c>
      <c r="K53" s="16" t="s">
        <v>14355</v>
      </c>
      <c r="L53" s="965"/>
      <c r="M53" s="965"/>
    </row>
    <row r="54" spans="1:16" s="624" customFormat="1" ht="24">
      <c r="A54" s="136" t="s">
        <v>14501</v>
      </c>
      <c r="B54" s="198" t="s">
        <v>14502</v>
      </c>
      <c r="C54" s="137" t="s">
        <v>9530</v>
      </c>
      <c r="D54" s="677">
        <f>161</f>
        <v>161</v>
      </c>
      <c r="E54" s="16" t="s">
        <v>9629</v>
      </c>
      <c r="F54" s="16" t="s">
        <v>1787</v>
      </c>
      <c r="G54" s="16" t="s">
        <v>9276</v>
      </c>
      <c r="H54" s="146">
        <v>60</v>
      </c>
      <c r="I54" s="146">
        <v>60</v>
      </c>
      <c r="J54" s="125" t="s">
        <v>8905</v>
      </c>
      <c r="K54" s="16" t="s">
        <v>14355</v>
      </c>
      <c r="L54" s="965"/>
      <c r="M54" s="965"/>
    </row>
    <row r="55" spans="1:16" ht="14.25">
      <c r="A55" s="136" t="s">
        <v>9529</v>
      </c>
      <c r="B55" s="198" t="s">
        <v>10408</v>
      </c>
      <c r="C55" s="137" t="s">
        <v>14077</v>
      </c>
      <c r="D55" s="677">
        <v>563</v>
      </c>
      <c r="E55" s="16" t="s">
        <v>9629</v>
      </c>
      <c r="F55" s="16" t="s">
        <v>1787</v>
      </c>
      <c r="G55" s="16" t="s">
        <v>9276</v>
      </c>
      <c r="H55" s="146">
        <v>12</v>
      </c>
      <c r="I55" s="146">
        <v>12</v>
      </c>
      <c r="J55" s="125" t="s">
        <v>8905</v>
      </c>
      <c r="K55" s="16" t="s">
        <v>14355</v>
      </c>
      <c r="L55"/>
      <c r="M55"/>
    </row>
    <row r="56" spans="1:16" ht="14.25">
      <c r="A56" s="136" t="s">
        <v>9529</v>
      </c>
      <c r="B56" s="198" t="s">
        <v>10408</v>
      </c>
      <c r="C56" s="137" t="s">
        <v>14077</v>
      </c>
      <c r="D56" s="677">
        <v>469</v>
      </c>
      <c r="E56" s="16" t="s">
        <v>9629</v>
      </c>
      <c r="F56" s="16" t="s">
        <v>1787</v>
      </c>
      <c r="G56" s="16" t="s">
        <v>9276</v>
      </c>
      <c r="H56" s="146">
        <v>36</v>
      </c>
      <c r="I56" s="146">
        <v>36</v>
      </c>
      <c r="J56" s="125" t="s">
        <v>8905</v>
      </c>
      <c r="K56" s="16" t="s">
        <v>14355</v>
      </c>
      <c r="L56"/>
      <c r="M56"/>
      <c r="N56"/>
      <c r="O56"/>
      <c r="P56"/>
    </row>
    <row r="57" spans="1:16" ht="14.25">
      <c r="A57" s="136" t="s">
        <v>9529</v>
      </c>
      <c r="B57" s="198" t="s">
        <v>10408</v>
      </c>
      <c r="C57" s="137" t="s">
        <v>14077</v>
      </c>
      <c r="D57" s="677">
        <v>406</v>
      </c>
      <c r="E57" s="16" t="s">
        <v>9629</v>
      </c>
      <c r="F57" s="16" t="s">
        <v>1787</v>
      </c>
      <c r="G57" s="16" t="s">
        <v>9276</v>
      </c>
      <c r="H57" s="146">
        <v>60</v>
      </c>
      <c r="I57" s="146">
        <v>60</v>
      </c>
      <c r="J57" s="125" t="s">
        <v>8905</v>
      </c>
      <c r="K57" s="16" t="s">
        <v>14355</v>
      </c>
      <c r="M57"/>
      <c r="N57"/>
      <c r="O57"/>
      <c r="P57"/>
    </row>
    <row r="58" spans="1:16" s="624" customFormat="1" ht="24">
      <c r="A58" s="136" t="s">
        <v>14503</v>
      </c>
      <c r="B58" s="198" t="s">
        <v>14504</v>
      </c>
      <c r="C58" s="137" t="s">
        <v>14077</v>
      </c>
      <c r="D58" s="677">
        <f>600</f>
        <v>600</v>
      </c>
      <c r="E58" s="16" t="s">
        <v>9629</v>
      </c>
      <c r="F58" s="16" t="s">
        <v>1787</v>
      </c>
      <c r="G58" s="16" t="s">
        <v>9276</v>
      </c>
      <c r="H58" s="146">
        <v>12</v>
      </c>
      <c r="I58" s="146">
        <v>12</v>
      </c>
      <c r="J58" s="125" t="s">
        <v>8905</v>
      </c>
      <c r="K58" s="16" t="s">
        <v>14355</v>
      </c>
      <c r="M58" s="965"/>
      <c r="N58" s="965"/>
      <c r="O58" s="965"/>
      <c r="P58" s="965"/>
    </row>
    <row r="59" spans="1:16" s="624" customFormat="1" ht="24">
      <c r="A59" s="136" t="s">
        <v>14503</v>
      </c>
      <c r="B59" s="198" t="s">
        <v>14504</v>
      </c>
      <c r="C59" s="137" t="s">
        <v>14077</v>
      </c>
      <c r="D59" s="677">
        <f>499</f>
        <v>499</v>
      </c>
      <c r="E59" s="16" t="s">
        <v>9629</v>
      </c>
      <c r="F59" s="16" t="s">
        <v>1787</v>
      </c>
      <c r="G59" s="16" t="s">
        <v>9276</v>
      </c>
      <c r="H59" s="146">
        <v>36</v>
      </c>
      <c r="I59" s="146">
        <v>36</v>
      </c>
      <c r="J59" s="125" t="s">
        <v>8905</v>
      </c>
      <c r="K59" s="16" t="s">
        <v>14355</v>
      </c>
      <c r="M59" s="965"/>
      <c r="N59" s="965"/>
      <c r="O59" s="965"/>
      <c r="P59" s="965"/>
    </row>
    <row r="60" spans="1:16" s="624" customFormat="1" ht="24">
      <c r="A60" s="136" t="s">
        <v>14503</v>
      </c>
      <c r="B60" s="198" t="s">
        <v>14504</v>
      </c>
      <c r="C60" s="137" t="s">
        <v>14077</v>
      </c>
      <c r="D60" s="677">
        <f>432</f>
        <v>432</v>
      </c>
      <c r="E60" s="16" t="s">
        <v>9629</v>
      </c>
      <c r="F60" s="16" t="s">
        <v>1787</v>
      </c>
      <c r="G60" s="16" t="s">
        <v>9276</v>
      </c>
      <c r="H60" s="146">
        <v>60</v>
      </c>
      <c r="I60" s="146">
        <v>60</v>
      </c>
      <c r="J60" s="125" t="s">
        <v>8905</v>
      </c>
      <c r="K60" s="16" t="s">
        <v>14355</v>
      </c>
      <c r="M60" s="965"/>
      <c r="N60" s="965"/>
      <c r="O60" s="965"/>
      <c r="P60" s="965"/>
    </row>
    <row r="61" spans="1:16" s="624" customFormat="1" ht="14.25">
      <c r="A61" s="136" t="s">
        <v>10971</v>
      </c>
      <c r="B61" s="198" t="s">
        <v>10972</v>
      </c>
      <c r="C61" s="137" t="s">
        <v>9559</v>
      </c>
      <c r="D61" s="677">
        <v>703</v>
      </c>
      <c r="E61" s="16" t="s">
        <v>9629</v>
      </c>
      <c r="F61" s="16" t="s">
        <v>1787</v>
      </c>
      <c r="G61" s="16" t="s">
        <v>9276</v>
      </c>
      <c r="H61" s="146">
        <v>12</v>
      </c>
      <c r="I61" s="146">
        <v>12</v>
      </c>
      <c r="J61" s="125" t="s">
        <v>8905</v>
      </c>
      <c r="K61" s="16" t="s">
        <v>14357</v>
      </c>
      <c r="M61" s="638"/>
      <c r="N61" s="638"/>
      <c r="O61" s="638"/>
      <c r="P61" s="638"/>
    </row>
    <row r="62" spans="1:16" s="624" customFormat="1" ht="14.25">
      <c r="A62" s="136" t="s">
        <v>10971</v>
      </c>
      <c r="B62" s="198" t="s">
        <v>10972</v>
      </c>
      <c r="C62" s="137" t="s">
        <v>9559</v>
      </c>
      <c r="D62" s="677">
        <v>586</v>
      </c>
      <c r="E62" s="16" t="s">
        <v>9629</v>
      </c>
      <c r="F62" s="16" t="s">
        <v>1787</v>
      </c>
      <c r="G62" s="16" t="s">
        <v>9276</v>
      </c>
      <c r="H62" s="146">
        <v>36</v>
      </c>
      <c r="I62" s="146">
        <v>36</v>
      </c>
      <c r="J62" s="125" t="s">
        <v>8905</v>
      </c>
      <c r="K62" s="16" t="s">
        <v>14357</v>
      </c>
      <c r="M62" s="638"/>
      <c r="N62" s="638"/>
      <c r="O62" s="638"/>
      <c r="P62" s="638"/>
    </row>
    <row r="63" spans="1:16" s="624" customFormat="1" ht="14.25">
      <c r="A63" s="136" t="s">
        <v>10971</v>
      </c>
      <c r="B63" s="198" t="s">
        <v>10972</v>
      </c>
      <c r="C63" s="137" t="s">
        <v>9559</v>
      </c>
      <c r="D63" s="677">
        <v>508</v>
      </c>
      <c r="E63" s="16" t="s">
        <v>9629</v>
      </c>
      <c r="F63" s="16" t="s">
        <v>1787</v>
      </c>
      <c r="G63" s="16" t="s">
        <v>9276</v>
      </c>
      <c r="H63" s="146">
        <v>60</v>
      </c>
      <c r="I63" s="146">
        <v>60</v>
      </c>
      <c r="J63" s="125" t="s">
        <v>8905</v>
      </c>
      <c r="K63" s="16" t="s">
        <v>14357</v>
      </c>
      <c r="M63" s="638"/>
      <c r="N63" s="638"/>
      <c r="O63" s="638"/>
      <c r="P63" s="638"/>
    </row>
    <row r="64" spans="1:16" s="624" customFormat="1" ht="24">
      <c r="A64" s="136" t="s">
        <v>14505</v>
      </c>
      <c r="B64" s="198" t="s">
        <v>14506</v>
      </c>
      <c r="C64" s="137" t="s">
        <v>9559</v>
      </c>
      <c r="D64" s="677">
        <f>749</f>
        <v>749</v>
      </c>
      <c r="E64" s="16" t="s">
        <v>9629</v>
      </c>
      <c r="F64" s="16" t="s">
        <v>1787</v>
      </c>
      <c r="G64" s="16" t="s">
        <v>9276</v>
      </c>
      <c r="H64" s="146">
        <v>12</v>
      </c>
      <c r="I64" s="146">
        <v>12</v>
      </c>
      <c r="J64" s="125" t="s">
        <v>8905</v>
      </c>
      <c r="K64" s="16" t="s">
        <v>14357</v>
      </c>
      <c r="M64" s="965"/>
      <c r="N64" s="965"/>
      <c r="O64" s="965"/>
      <c r="P64" s="965"/>
    </row>
    <row r="65" spans="1:16" s="624" customFormat="1" ht="24">
      <c r="A65" s="136" t="s">
        <v>14505</v>
      </c>
      <c r="B65" s="198" t="s">
        <v>14506</v>
      </c>
      <c r="C65" s="137" t="s">
        <v>9559</v>
      </c>
      <c r="D65" s="677">
        <f>624</f>
        <v>624</v>
      </c>
      <c r="E65" s="16" t="s">
        <v>9629</v>
      </c>
      <c r="F65" s="16" t="s">
        <v>1787</v>
      </c>
      <c r="G65" s="16" t="s">
        <v>9276</v>
      </c>
      <c r="H65" s="146">
        <v>36</v>
      </c>
      <c r="I65" s="146">
        <v>36</v>
      </c>
      <c r="J65" s="125" t="s">
        <v>8905</v>
      </c>
      <c r="K65" s="16" t="s">
        <v>14357</v>
      </c>
      <c r="M65" s="965"/>
      <c r="N65" s="965"/>
      <c r="O65" s="965"/>
      <c r="P65" s="965"/>
    </row>
    <row r="66" spans="1:16" s="624" customFormat="1" ht="24">
      <c r="A66" s="136" t="s">
        <v>14505</v>
      </c>
      <c r="B66" s="198" t="s">
        <v>14506</v>
      </c>
      <c r="C66" s="137" t="s">
        <v>9559</v>
      </c>
      <c r="D66" s="677">
        <f>541</f>
        <v>541</v>
      </c>
      <c r="E66" s="16" t="s">
        <v>9629</v>
      </c>
      <c r="F66" s="16" t="s">
        <v>1787</v>
      </c>
      <c r="G66" s="16" t="s">
        <v>9276</v>
      </c>
      <c r="H66" s="146">
        <v>60</v>
      </c>
      <c r="I66" s="146">
        <v>60</v>
      </c>
      <c r="J66" s="125" t="s">
        <v>8905</v>
      </c>
      <c r="K66" s="16" t="s">
        <v>14357</v>
      </c>
      <c r="M66" s="965"/>
      <c r="N66" s="965"/>
      <c r="O66" s="965"/>
      <c r="P66" s="965"/>
    </row>
    <row r="67" spans="1:16" ht="14.25">
      <c r="A67" s="136" t="s">
        <v>9708</v>
      </c>
      <c r="B67" s="198" t="s">
        <v>10409</v>
      </c>
      <c r="C67" s="137" t="s">
        <v>9709</v>
      </c>
      <c r="D67" s="677">
        <v>930</v>
      </c>
      <c r="E67" s="16" t="s">
        <v>9629</v>
      </c>
      <c r="F67" s="16" t="s">
        <v>1787</v>
      </c>
      <c r="G67" s="16" t="s">
        <v>9276</v>
      </c>
      <c r="H67" s="146">
        <v>12</v>
      </c>
      <c r="I67" s="146">
        <v>12</v>
      </c>
      <c r="J67" s="125" t="s">
        <v>8905</v>
      </c>
      <c r="K67" s="16" t="s">
        <v>14356</v>
      </c>
      <c r="M67"/>
      <c r="N67"/>
      <c r="O67"/>
      <c r="P67"/>
    </row>
    <row r="68" spans="1:16" ht="14.25">
      <c r="A68" s="136" t="s">
        <v>9708</v>
      </c>
      <c r="B68" s="198" t="s">
        <v>10409</v>
      </c>
      <c r="C68" s="137" t="s">
        <v>9709</v>
      </c>
      <c r="D68" s="677">
        <v>775</v>
      </c>
      <c r="E68" s="16" t="s">
        <v>9629</v>
      </c>
      <c r="F68" s="16" t="s">
        <v>1787</v>
      </c>
      <c r="G68" s="16" t="s">
        <v>9276</v>
      </c>
      <c r="H68" s="146">
        <v>36</v>
      </c>
      <c r="I68" s="146">
        <v>36</v>
      </c>
      <c r="J68" s="125" t="s">
        <v>8905</v>
      </c>
      <c r="K68" s="16" t="s">
        <v>14356</v>
      </c>
      <c r="M68"/>
      <c r="N68"/>
      <c r="O68"/>
      <c r="P68"/>
    </row>
    <row r="69" spans="1:16" ht="14.25">
      <c r="A69" s="136" t="s">
        <v>9708</v>
      </c>
      <c r="B69" s="198" t="s">
        <v>10409</v>
      </c>
      <c r="C69" s="137" t="s">
        <v>9709</v>
      </c>
      <c r="D69" s="677">
        <v>670</v>
      </c>
      <c r="E69" s="16" t="s">
        <v>9629</v>
      </c>
      <c r="F69" s="16" t="s">
        <v>1787</v>
      </c>
      <c r="G69" s="16" t="s">
        <v>9276</v>
      </c>
      <c r="H69" s="146">
        <v>60</v>
      </c>
      <c r="I69" s="146">
        <v>60</v>
      </c>
      <c r="J69" s="125" t="s">
        <v>8905</v>
      </c>
      <c r="K69" s="16" t="s">
        <v>14356</v>
      </c>
      <c r="M69"/>
      <c r="N69"/>
      <c r="O69"/>
      <c r="P69"/>
    </row>
    <row r="70" spans="1:16" s="624" customFormat="1" ht="14.25">
      <c r="A70" s="136" t="s">
        <v>14507</v>
      </c>
      <c r="B70" s="198" t="s">
        <v>14508</v>
      </c>
      <c r="C70" s="137" t="s">
        <v>9709</v>
      </c>
      <c r="D70" s="677">
        <f>990</f>
        <v>990</v>
      </c>
      <c r="E70" s="16" t="s">
        <v>9629</v>
      </c>
      <c r="F70" s="16" t="s">
        <v>1787</v>
      </c>
      <c r="G70" s="16" t="s">
        <v>9276</v>
      </c>
      <c r="H70" s="146">
        <v>12</v>
      </c>
      <c r="I70" s="146">
        <v>12</v>
      </c>
      <c r="J70" s="125" t="s">
        <v>8905</v>
      </c>
      <c r="K70" s="16" t="s">
        <v>14356</v>
      </c>
      <c r="M70" s="965"/>
      <c r="N70" s="965"/>
      <c r="O70" s="965"/>
      <c r="P70" s="965"/>
    </row>
    <row r="71" spans="1:16" s="624" customFormat="1" ht="14.25">
      <c r="A71" s="136" t="s">
        <v>14507</v>
      </c>
      <c r="B71" s="198" t="s">
        <v>14508</v>
      </c>
      <c r="C71" s="137" t="s">
        <v>9709</v>
      </c>
      <c r="D71" s="677">
        <f>825</f>
        <v>825</v>
      </c>
      <c r="E71" s="16" t="s">
        <v>9629</v>
      </c>
      <c r="F71" s="16" t="s">
        <v>1787</v>
      </c>
      <c r="G71" s="16" t="s">
        <v>9276</v>
      </c>
      <c r="H71" s="146">
        <v>36</v>
      </c>
      <c r="I71" s="146">
        <v>36</v>
      </c>
      <c r="J71" s="125" t="s">
        <v>8905</v>
      </c>
      <c r="K71" s="16" t="s">
        <v>14356</v>
      </c>
      <c r="M71" s="965"/>
      <c r="N71" s="965"/>
      <c r="O71" s="965"/>
      <c r="P71" s="965"/>
    </row>
    <row r="72" spans="1:16" s="624" customFormat="1" ht="14.25">
      <c r="A72" s="136" t="s">
        <v>14507</v>
      </c>
      <c r="B72" s="198" t="s">
        <v>14508</v>
      </c>
      <c r="C72" s="137" t="s">
        <v>9709</v>
      </c>
      <c r="D72" s="677">
        <f>714</f>
        <v>714</v>
      </c>
      <c r="E72" s="16" t="s">
        <v>9629</v>
      </c>
      <c r="F72" s="16" t="s">
        <v>1787</v>
      </c>
      <c r="G72" s="16" t="s">
        <v>9276</v>
      </c>
      <c r="H72" s="146">
        <v>60</v>
      </c>
      <c r="I72" s="146">
        <v>60</v>
      </c>
      <c r="J72" s="125" t="s">
        <v>8905</v>
      </c>
      <c r="K72" s="16" t="s">
        <v>14356</v>
      </c>
      <c r="M72" s="965"/>
      <c r="N72" s="965"/>
      <c r="O72" s="965"/>
      <c r="P72" s="965"/>
    </row>
    <row r="73" spans="1:16" ht="24">
      <c r="A73" s="136" t="s">
        <v>9325</v>
      </c>
      <c r="B73" s="198" t="s">
        <v>9326</v>
      </c>
      <c r="C73" s="137" t="s">
        <v>9326</v>
      </c>
      <c r="D73" s="677">
        <v>6</v>
      </c>
      <c r="E73" s="16" t="s">
        <v>9629</v>
      </c>
      <c r="F73" s="16" t="s">
        <v>1787</v>
      </c>
      <c r="G73" s="16" t="s">
        <v>9276</v>
      </c>
      <c r="H73" s="146">
        <v>12</v>
      </c>
      <c r="I73" s="146">
        <v>12</v>
      </c>
      <c r="J73" s="125"/>
      <c r="K73" s="16" t="s">
        <v>14358</v>
      </c>
      <c r="M73"/>
      <c r="N73"/>
      <c r="O73"/>
      <c r="P73"/>
    </row>
    <row r="74" spans="1:16" ht="24">
      <c r="A74" s="136" t="s">
        <v>9325</v>
      </c>
      <c r="B74" s="198" t="s">
        <v>9326</v>
      </c>
      <c r="C74" s="137" t="s">
        <v>9326</v>
      </c>
      <c r="D74" s="677">
        <v>4</v>
      </c>
      <c r="E74" s="16" t="s">
        <v>9629</v>
      </c>
      <c r="F74" s="16" t="s">
        <v>1787</v>
      </c>
      <c r="G74" s="16" t="s">
        <v>9276</v>
      </c>
      <c r="H74" s="146">
        <v>36</v>
      </c>
      <c r="I74" s="146">
        <v>36</v>
      </c>
      <c r="J74" s="125"/>
      <c r="K74" s="16" t="s">
        <v>14358</v>
      </c>
      <c r="M74"/>
      <c r="N74"/>
      <c r="O74"/>
      <c r="P74"/>
    </row>
    <row r="75" spans="1:16" ht="24">
      <c r="A75" s="136" t="s">
        <v>9325</v>
      </c>
      <c r="B75" s="198" t="s">
        <v>9326</v>
      </c>
      <c r="C75" s="137" t="s">
        <v>9326</v>
      </c>
      <c r="D75" s="677">
        <v>3</v>
      </c>
      <c r="E75" s="16" t="s">
        <v>9629</v>
      </c>
      <c r="F75" s="16" t="s">
        <v>1787</v>
      </c>
      <c r="G75" s="16" t="s">
        <v>9276</v>
      </c>
      <c r="H75" s="146">
        <v>60</v>
      </c>
      <c r="I75" s="146">
        <v>60</v>
      </c>
      <c r="J75" s="125"/>
      <c r="K75" s="16" t="s">
        <v>14358</v>
      </c>
      <c r="M75"/>
      <c r="N75"/>
      <c r="O75"/>
      <c r="P75"/>
    </row>
    <row r="76" spans="1:16" ht="24">
      <c r="A76" s="136" t="s">
        <v>9327</v>
      </c>
      <c r="B76" s="198" t="s">
        <v>9328</v>
      </c>
      <c r="C76" s="137" t="s">
        <v>9328</v>
      </c>
      <c r="D76" s="677">
        <v>13</v>
      </c>
      <c r="E76" s="16" t="s">
        <v>9629</v>
      </c>
      <c r="F76" s="16" t="s">
        <v>1787</v>
      </c>
      <c r="G76" s="16" t="s">
        <v>9276</v>
      </c>
      <c r="H76" s="146">
        <v>12</v>
      </c>
      <c r="I76" s="146">
        <v>12</v>
      </c>
      <c r="J76" s="125"/>
      <c r="K76" s="16" t="s">
        <v>14359</v>
      </c>
      <c r="M76"/>
      <c r="N76"/>
      <c r="O76"/>
      <c r="P76"/>
    </row>
    <row r="77" spans="1:16" ht="24">
      <c r="A77" s="136" t="s">
        <v>9327</v>
      </c>
      <c r="B77" s="198" t="s">
        <v>9328</v>
      </c>
      <c r="C77" s="137" t="s">
        <v>9328</v>
      </c>
      <c r="D77" s="677">
        <v>9</v>
      </c>
      <c r="E77" s="16" t="s">
        <v>9629</v>
      </c>
      <c r="F77" s="16" t="s">
        <v>1787</v>
      </c>
      <c r="G77" s="16" t="s">
        <v>9276</v>
      </c>
      <c r="H77" s="146">
        <v>36</v>
      </c>
      <c r="I77" s="146">
        <v>36</v>
      </c>
      <c r="J77" s="125"/>
      <c r="K77" s="16" t="s">
        <v>14359</v>
      </c>
      <c r="M77"/>
      <c r="N77"/>
      <c r="O77"/>
      <c r="P77"/>
    </row>
    <row r="78" spans="1:16" ht="24">
      <c r="A78" s="136" t="s">
        <v>9327</v>
      </c>
      <c r="B78" s="198" t="s">
        <v>9328</v>
      </c>
      <c r="C78" s="137" t="s">
        <v>9328</v>
      </c>
      <c r="D78" s="677">
        <v>8</v>
      </c>
      <c r="E78" s="16" t="s">
        <v>9629</v>
      </c>
      <c r="F78" s="16" t="s">
        <v>1787</v>
      </c>
      <c r="G78" s="16" t="s">
        <v>9276</v>
      </c>
      <c r="H78" s="146">
        <v>60</v>
      </c>
      <c r="I78" s="146">
        <v>60</v>
      </c>
      <c r="J78" s="125"/>
      <c r="K78" s="16" t="s">
        <v>14359</v>
      </c>
      <c r="M78"/>
      <c r="N78"/>
      <c r="O78"/>
      <c r="P78"/>
    </row>
    <row r="79" spans="1:16" ht="24">
      <c r="A79" s="136" t="s">
        <v>9517</v>
      </c>
      <c r="B79" s="198" t="s">
        <v>9518</v>
      </c>
      <c r="C79" s="137" t="s">
        <v>9518</v>
      </c>
      <c r="D79" s="677">
        <v>23</v>
      </c>
      <c r="E79" s="16" t="s">
        <v>9629</v>
      </c>
      <c r="F79" s="16" t="s">
        <v>1787</v>
      </c>
      <c r="G79" s="16" t="s">
        <v>9276</v>
      </c>
      <c r="H79" s="146">
        <v>12</v>
      </c>
      <c r="I79" s="146">
        <v>12</v>
      </c>
      <c r="J79" s="125"/>
      <c r="K79" s="16" t="s">
        <v>14360</v>
      </c>
      <c r="M79"/>
      <c r="N79"/>
      <c r="O79"/>
      <c r="P79"/>
    </row>
    <row r="80" spans="1:16" ht="24">
      <c r="A80" s="136" t="s">
        <v>9517</v>
      </c>
      <c r="B80" s="198" t="s">
        <v>9518</v>
      </c>
      <c r="C80" s="137" t="s">
        <v>9518</v>
      </c>
      <c r="D80" s="677">
        <v>15</v>
      </c>
      <c r="E80" s="16" t="s">
        <v>9629</v>
      </c>
      <c r="F80" s="16" t="s">
        <v>1787</v>
      </c>
      <c r="G80" s="16" t="s">
        <v>9276</v>
      </c>
      <c r="H80" s="146">
        <v>36</v>
      </c>
      <c r="I80" s="146">
        <v>36</v>
      </c>
      <c r="J80" s="125"/>
      <c r="K80" s="16" t="s">
        <v>14360</v>
      </c>
    </row>
    <row r="81" spans="1:11" ht="24">
      <c r="A81" s="136" t="s">
        <v>9517</v>
      </c>
      <c r="B81" s="198" t="s">
        <v>9518</v>
      </c>
      <c r="C81" s="137" t="s">
        <v>9518</v>
      </c>
      <c r="D81" s="677">
        <v>14</v>
      </c>
      <c r="E81" s="16" t="s">
        <v>9629</v>
      </c>
      <c r="F81" s="16" t="s">
        <v>1787</v>
      </c>
      <c r="G81" s="16" t="s">
        <v>9276</v>
      </c>
      <c r="H81" s="146">
        <v>60</v>
      </c>
      <c r="I81" s="146">
        <v>60</v>
      </c>
      <c r="J81" s="125"/>
      <c r="K81" s="16" t="s">
        <v>14360</v>
      </c>
    </row>
    <row r="82" spans="1:11" ht="24">
      <c r="A82" s="136" t="s">
        <v>9329</v>
      </c>
      <c r="B82" s="198" t="s">
        <v>9330</v>
      </c>
      <c r="C82" s="137" t="s">
        <v>9330</v>
      </c>
      <c r="D82" s="677">
        <v>12</v>
      </c>
      <c r="E82" s="16" t="s">
        <v>9629</v>
      </c>
      <c r="F82" s="16" t="s">
        <v>1787</v>
      </c>
      <c r="G82" s="16" t="s">
        <v>9276</v>
      </c>
      <c r="H82" s="146">
        <v>12</v>
      </c>
      <c r="I82" s="146">
        <v>12</v>
      </c>
      <c r="J82" s="125"/>
      <c r="K82" s="16" t="s">
        <v>14361</v>
      </c>
    </row>
    <row r="83" spans="1:11" ht="24">
      <c r="A83" s="136" t="s">
        <v>9329</v>
      </c>
      <c r="B83" s="198" t="s">
        <v>9330</v>
      </c>
      <c r="C83" s="137" t="s">
        <v>9330</v>
      </c>
      <c r="D83" s="677">
        <v>8</v>
      </c>
      <c r="E83" s="16" t="s">
        <v>9629</v>
      </c>
      <c r="F83" s="16" t="s">
        <v>1787</v>
      </c>
      <c r="G83" s="16" t="s">
        <v>9276</v>
      </c>
      <c r="H83" s="146">
        <v>36</v>
      </c>
      <c r="I83" s="146">
        <v>36</v>
      </c>
      <c r="J83" s="125"/>
      <c r="K83" s="16" t="s">
        <v>14361</v>
      </c>
    </row>
    <row r="84" spans="1:11" ht="24">
      <c r="A84" s="136" t="s">
        <v>9329</v>
      </c>
      <c r="B84" s="198" t="s">
        <v>9330</v>
      </c>
      <c r="C84" s="137" t="s">
        <v>9330</v>
      </c>
      <c r="D84" s="677">
        <v>7</v>
      </c>
      <c r="E84" s="16" t="s">
        <v>9629</v>
      </c>
      <c r="F84" s="16" t="s">
        <v>1787</v>
      </c>
      <c r="G84" s="16" t="s">
        <v>9276</v>
      </c>
      <c r="H84" s="146">
        <v>60</v>
      </c>
      <c r="I84" s="146">
        <v>60</v>
      </c>
      <c r="J84" s="125"/>
      <c r="K84" s="16" t="s">
        <v>14361</v>
      </c>
    </row>
    <row r="85" spans="1:11" ht="24">
      <c r="A85" s="136" t="s">
        <v>9331</v>
      </c>
      <c r="B85" s="198" t="s">
        <v>9332</v>
      </c>
      <c r="C85" s="137" t="s">
        <v>9332</v>
      </c>
      <c r="D85" s="677">
        <v>12</v>
      </c>
      <c r="E85" s="16" t="s">
        <v>9629</v>
      </c>
      <c r="F85" s="16" t="s">
        <v>1787</v>
      </c>
      <c r="G85" s="16" t="s">
        <v>9276</v>
      </c>
      <c r="H85" s="146">
        <v>12</v>
      </c>
      <c r="I85" s="146">
        <v>12</v>
      </c>
      <c r="J85" s="125"/>
      <c r="K85" s="16" t="s">
        <v>14362</v>
      </c>
    </row>
    <row r="86" spans="1:11" ht="24">
      <c r="A86" s="136" t="s">
        <v>9331</v>
      </c>
      <c r="B86" s="198" t="s">
        <v>9332</v>
      </c>
      <c r="C86" s="137" t="s">
        <v>9332</v>
      </c>
      <c r="D86" s="677">
        <v>8</v>
      </c>
      <c r="E86" s="16" t="s">
        <v>9629</v>
      </c>
      <c r="F86" s="16" t="s">
        <v>1787</v>
      </c>
      <c r="G86" s="16" t="s">
        <v>9276</v>
      </c>
      <c r="H86" s="146">
        <v>36</v>
      </c>
      <c r="I86" s="146">
        <v>36</v>
      </c>
      <c r="J86" s="125"/>
      <c r="K86" s="16" t="s">
        <v>14362</v>
      </c>
    </row>
    <row r="87" spans="1:11" ht="24.75" thickBot="1">
      <c r="A87" s="136" t="s">
        <v>9331</v>
      </c>
      <c r="B87" s="198" t="s">
        <v>9332</v>
      </c>
      <c r="C87" s="137" t="s">
        <v>9332</v>
      </c>
      <c r="D87" s="677">
        <v>7</v>
      </c>
      <c r="E87" s="16" t="s">
        <v>9629</v>
      </c>
      <c r="F87" s="16" t="s">
        <v>1787</v>
      </c>
      <c r="G87" s="16" t="s">
        <v>9276</v>
      </c>
      <c r="H87" s="146">
        <v>60</v>
      </c>
      <c r="I87" s="146">
        <v>60</v>
      </c>
      <c r="J87" s="125"/>
      <c r="K87" s="16" t="s">
        <v>14362</v>
      </c>
    </row>
    <row r="88" spans="1:11" s="624" customFormat="1" ht="12.75" thickBot="1">
      <c r="A88" s="1007" t="s">
        <v>13960</v>
      </c>
      <c r="B88" s="634"/>
      <c r="C88" s="634"/>
      <c r="D88" s="632"/>
      <c r="E88" s="632"/>
      <c r="F88" s="632"/>
      <c r="G88" s="632"/>
      <c r="H88" s="632"/>
      <c r="I88" s="632"/>
      <c r="J88" s="632"/>
      <c r="K88" s="637"/>
    </row>
    <row r="89" spans="1:11" s="624" customFormat="1" ht="24">
      <c r="A89" s="594" t="s">
        <v>13961</v>
      </c>
      <c r="B89" s="485" t="s">
        <v>13962</v>
      </c>
      <c r="C89" s="519" t="s">
        <v>9336</v>
      </c>
      <c r="D89" s="1151">
        <v>97</v>
      </c>
      <c r="E89" s="453" t="s">
        <v>9629</v>
      </c>
      <c r="F89" s="453" t="s">
        <v>1787</v>
      </c>
      <c r="G89" s="453" t="s">
        <v>9276</v>
      </c>
      <c r="H89" s="462">
        <v>12</v>
      </c>
      <c r="I89" s="462">
        <v>12</v>
      </c>
      <c r="J89" s="526" t="s">
        <v>8905</v>
      </c>
      <c r="K89" s="16" t="s">
        <v>14355</v>
      </c>
    </row>
    <row r="90" spans="1:11" s="624" customFormat="1" ht="24">
      <c r="A90" s="594" t="s">
        <v>13961</v>
      </c>
      <c r="B90" s="485" t="s">
        <v>13962</v>
      </c>
      <c r="C90" s="519" t="s">
        <v>9336</v>
      </c>
      <c r="D90" s="1151">
        <v>81</v>
      </c>
      <c r="E90" s="453" t="s">
        <v>9629</v>
      </c>
      <c r="F90" s="453" t="s">
        <v>1787</v>
      </c>
      <c r="G90" s="453" t="s">
        <v>9276</v>
      </c>
      <c r="H90" s="462">
        <v>36</v>
      </c>
      <c r="I90" s="462">
        <v>36</v>
      </c>
      <c r="J90" s="526" t="s">
        <v>8905</v>
      </c>
      <c r="K90" s="16" t="s">
        <v>14355</v>
      </c>
    </row>
    <row r="91" spans="1:11" s="624" customFormat="1" ht="24">
      <c r="A91" s="594" t="s">
        <v>13961</v>
      </c>
      <c r="B91" s="485" t="s">
        <v>13962</v>
      </c>
      <c r="C91" s="519" t="s">
        <v>9336</v>
      </c>
      <c r="D91" s="1151">
        <v>70</v>
      </c>
      <c r="E91" s="453" t="s">
        <v>9629</v>
      </c>
      <c r="F91" s="453" t="s">
        <v>1787</v>
      </c>
      <c r="G91" s="453" t="s">
        <v>9276</v>
      </c>
      <c r="H91" s="462">
        <v>60</v>
      </c>
      <c r="I91" s="462">
        <v>60</v>
      </c>
      <c r="J91" s="526" t="s">
        <v>8905</v>
      </c>
      <c r="K91" s="16" t="s">
        <v>14355</v>
      </c>
    </row>
    <row r="92" spans="1:11" s="624" customFormat="1" ht="24">
      <c r="A92" s="594" t="s">
        <v>14509</v>
      </c>
      <c r="B92" s="485" t="s">
        <v>14510</v>
      </c>
      <c r="C92" s="519" t="s">
        <v>9336</v>
      </c>
      <c r="D92" s="1151">
        <f>103</f>
        <v>103</v>
      </c>
      <c r="E92" s="453" t="s">
        <v>9629</v>
      </c>
      <c r="F92" s="453" t="s">
        <v>1787</v>
      </c>
      <c r="G92" s="453" t="s">
        <v>9276</v>
      </c>
      <c r="H92" s="462">
        <v>12</v>
      </c>
      <c r="I92" s="462">
        <v>12</v>
      </c>
      <c r="J92" s="526" t="s">
        <v>8905</v>
      </c>
      <c r="K92" s="16" t="s">
        <v>14355</v>
      </c>
    </row>
    <row r="93" spans="1:11" s="624" customFormat="1" ht="24">
      <c r="A93" s="594" t="s">
        <v>14509</v>
      </c>
      <c r="B93" s="485" t="s">
        <v>14510</v>
      </c>
      <c r="C93" s="519" t="s">
        <v>9336</v>
      </c>
      <c r="D93" s="1151">
        <f>86</f>
        <v>86</v>
      </c>
      <c r="E93" s="453" t="s">
        <v>9629</v>
      </c>
      <c r="F93" s="453" t="s">
        <v>1787</v>
      </c>
      <c r="G93" s="453" t="s">
        <v>9276</v>
      </c>
      <c r="H93" s="462">
        <v>36</v>
      </c>
      <c r="I93" s="462">
        <v>36</v>
      </c>
      <c r="J93" s="526" t="s">
        <v>8905</v>
      </c>
      <c r="K93" s="16" t="s">
        <v>14355</v>
      </c>
    </row>
    <row r="94" spans="1:11" s="624" customFormat="1" ht="24">
      <c r="A94" s="594" t="s">
        <v>14509</v>
      </c>
      <c r="B94" s="485" t="s">
        <v>14510</v>
      </c>
      <c r="C94" s="519" t="s">
        <v>9336</v>
      </c>
      <c r="D94" s="1151">
        <f>75</f>
        <v>75</v>
      </c>
      <c r="E94" s="453" t="s">
        <v>9629</v>
      </c>
      <c r="F94" s="453" t="s">
        <v>1787</v>
      </c>
      <c r="G94" s="453" t="s">
        <v>9276</v>
      </c>
      <c r="H94" s="462">
        <v>60</v>
      </c>
      <c r="I94" s="462">
        <v>60</v>
      </c>
      <c r="J94" s="526" t="s">
        <v>8905</v>
      </c>
      <c r="K94" s="16" t="s">
        <v>14355</v>
      </c>
    </row>
    <row r="95" spans="1:11" s="624" customFormat="1" ht="24">
      <c r="A95" s="594" t="s">
        <v>13963</v>
      </c>
      <c r="B95" s="485" t="s">
        <v>13964</v>
      </c>
      <c r="C95" s="519" t="s">
        <v>13965</v>
      </c>
      <c r="D95" s="1151">
        <v>137</v>
      </c>
      <c r="E95" s="453" t="s">
        <v>9629</v>
      </c>
      <c r="F95" s="453" t="s">
        <v>1787</v>
      </c>
      <c r="G95" s="453" t="s">
        <v>9276</v>
      </c>
      <c r="H95" s="462">
        <v>12</v>
      </c>
      <c r="I95" s="462">
        <v>12</v>
      </c>
      <c r="J95" s="526" t="s">
        <v>8905</v>
      </c>
      <c r="K95" s="16" t="s">
        <v>14355</v>
      </c>
    </row>
    <row r="96" spans="1:11" s="624" customFormat="1" ht="24">
      <c r="A96" s="594" t="s">
        <v>13963</v>
      </c>
      <c r="B96" s="485" t="s">
        <v>13964</v>
      </c>
      <c r="C96" s="519" t="s">
        <v>13965</v>
      </c>
      <c r="D96" s="1151">
        <v>114</v>
      </c>
      <c r="E96" s="453" t="s">
        <v>9629</v>
      </c>
      <c r="F96" s="453" t="s">
        <v>1787</v>
      </c>
      <c r="G96" s="453" t="s">
        <v>9276</v>
      </c>
      <c r="H96" s="462">
        <v>36</v>
      </c>
      <c r="I96" s="462">
        <v>36</v>
      </c>
      <c r="J96" s="526" t="s">
        <v>8905</v>
      </c>
      <c r="K96" s="16" t="s">
        <v>14355</v>
      </c>
    </row>
    <row r="97" spans="1:11" s="624" customFormat="1" ht="24">
      <c r="A97" s="594" t="s">
        <v>13963</v>
      </c>
      <c r="B97" s="485" t="s">
        <v>13964</v>
      </c>
      <c r="C97" s="519" t="s">
        <v>13965</v>
      </c>
      <c r="D97" s="1151">
        <v>98</v>
      </c>
      <c r="E97" s="453" t="s">
        <v>9629</v>
      </c>
      <c r="F97" s="453" t="s">
        <v>1787</v>
      </c>
      <c r="G97" s="453" t="s">
        <v>9276</v>
      </c>
      <c r="H97" s="462">
        <v>60</v>
      </c>
      <c r="I97" s="462">
        <v>60</v>
      </c>
      <c r="J97" s="526" t="s">
        <v>8905</v>
      </c>
      <c r="K97" s="16" t="s">
        <v>14355</v>
      </c>
    </row>
    <row r="98" spans="1:11" s="624" customFormat="1" ht="24">
      <c r="A98" s="594" t="s">
        <v>14511</v>
      </c>
      <c r="B98" s="485" t="s">
        <v>14512</v>
      </c>
      <c r="C98" s="519" t="s">
        <v>13965</v>
      </c>
      <c r="D98" s="1151">
        <f>146</f>
        <v>146</v>
      </c>
      <c r="E98" s="453" t="s">
        <v>9629</v>
      </c>
      <c r="F98" s="453" t="s">
        <v>1787</v>
      </c>
      <c r="G98" s="453" t="s">
        <v>9276</v>
      </c>
      <c r="H98" s="462">
        <v>12</v>
      </c>
      <c r="I98" s="462">
        <v>12</v>
      </c>
      <c r="J98" s="526" t="s">
        <v>8905</v>
      </c>
      <c r="K98" s="16" t="s">
        <v>14355</v>
      </c>
    </row>
    <row r="99" spans="1:11" s="624" customFormat="1" ht="24">
      <c r="A99" s="594" t="s">
        <v>14511</v>
      </c>
      <c r="B99" s="485" t="s">
        <v>14512</v>
      </c>
      <c r="C99" s="519" t="s">
        <v>13965</v>
      </c>
      <c r="D99" s="1151">
        <f>121</f>
        <v>121</v>
      </c>
      <c r="E99" s="453" t="s">
        <v>9629</v>
      </c>
      <c r="F99" s="453" t="s">
        <v>1787</v>
      </c>
      <c r="G99" s="453" t="s">
        <v>9276</v>
      </c>
      <c r="H99" s="462">
        <v>36</v>
      </c>
      <c r="I99" s="462">
        <v>36</v>
      </c>
      <c r="J99" s="526" t="s">
        <v>8905</v>
      </c>
      <c r="K99" s="16" t="s">
        <v>14355</v>
      </c>
    </row>
    <row r="100" spans="1:11" s="624" customFormat="1" ht="24">
      <c r="A100" s="594" t="s">
        <v>14511</v>
      </c>
      <c r="B100" s="485" t="s">
        <v>14512</v>
      </c>
      <c r="C100" s="519" t="s">
        <v>13965</v>
      </c>
      <c r="D100" s="1151">
        <f>104</f>
        <v>104</v>
      </c>
      <c r="E100" s="453" t="s">
        <v>9629</v>
      </c>
      <c r="F100" s="453" t="s">
        <v>1787</v>
      </c>
      <c r="G100" s="453" t="s">
        <v>9276</v>
      </c>
      <c r="H100" s="462">
        <v>60</v>
      </c>
      <c r="I100" s="462">
        <v>60</v>
      </c>
      <c r="J100" s="526" t="s">
        <v>8905</v>
      </c>
      <c r="K100" s="16" t="s">
        <v>14355</v>
      </c>
    </row>
    <row r="101" spans="1:11" s="624" customFormat="1" ht="24">
      <c r="A101" s="594" t="s">
        <v>13966</v>
      </c>
      <c r="B101" s="485" t="s">
        <v>13967</v>
      </c>
      <c r="C101" s="519" t="s">
        <v>9526</v>
      </c>
      <c r="D101" s="1151">
        <v>163</v>
      </c>
      <c r="E101" s="453" t="s">
        <v>9629</v>
      </c>
      <c r="F101" s="453" t="s">
        <v>1787</v>
      </c>
      <c r="G101" s="453" t="s">
        <v>9276</v>
      </c>
      <c r="H101" s="462">
        <v>12</v>
      </c>
      <c r="I101" s="462">
        <v>12</v>
      </c>
      <c r="J101" s="526" t="s">
        <v>8905</v>
      </c>
      <c r="K101" s="16" t="s">
        <v>14355</v>
      </c>
    </row>
    <row r="102" spans="1:11" s="624" customFormat="1" ht="24">
      <c r="A102" s="594" t="s">
        <v>13966</v>
      </c>
      <c r="B102" s="485" t="s">
        <v>13967</v>
      </c>
      <c r="C102" s="519" t="s">
        <v>9526</v>
      </c>
      <c r="D102" s="1151">
        <v>136</v>
      </c>
      <c r="E102" s="453" t="s">
        <v>9629</v>
      </c>
      <c r="F102" s="453" t="s">
        <v>1787</v>
      </c>
      <c r="G102" s="453" t="s">
        <v>9276</v>
      </c>
      <c r="H102" s="462">
        <v>36</v>
      </c>
      <c r="I102" s="462">
        <v>36</v>
      </c>
      <c r="J102" s="526" t="s">
        <v>8905</v>
      </c>
      <c r="K102" s="16" t="s">
        <v>14355</v>
      </c>
    </row>
    <row r="103" spans="1:11" s="624" customFormat="1" ht="24">
      <c r="A103" s="594" t="s">
        <v>13966</v>
      </c>
      <c r="B103" s="485" t="s">
        <v>13967</v>
      </c>
      <c r="C103" s="519" t="s">
        <v>9526</v>
      </c>
      <c r="D103" s="1151">
        <v>118</v>
      </c>
      <c r="E103" s="453" t="s">
        <v>9629</v>
      </c>
      <c r="F103" s="453" t="s">
        <v>1787</v>
      </c>
      <c r="G103" s="453" t="s">
        <v>9276</v>
      </c>
      <c r="H103" s="462">
        <v>60</v>
      </c>
      <c r="I103" s="462">
        <v>60</v>
      </c>
      <c r="J103" s="526" t="s">
        <v>8905</v>
      </c>
      <c r="K103" s="16" t="s">
        <v>14355</v>
      </c>
    </row>
    <row r="104" spans="1:11" s="624" customFormat="1" ht="24">
      <c r="A104" s="594" t="s">
        <v>14513</v>
      </c>
      <c r="B104" s="485" t="s">
        <v>14514</v>
      </c>
      <c r="C104" s="519" t="s">
        <v>9526</v>
      </c>
      <c r="D104" s="1151">
        <f>174</f>
        <v>174</v>
      </c>
      <c r="E104" s="453" t="s">
        <v>9629</v>
      </c>
      <c r="F104" s="453" t="s">
        <v>1787</v>
      </c>
      <c r="G104" s="453" t="s">
        <v>9276</v>
      </c>
      <c r="H104" s="462">
        <v>12</v>
      </c>
      <c r="I104" s="462">
        <v>12</v>
      </c>
      <c r="J104" s="526" t="s">
        <v>8905</v>
      </c>
      <c r="K104" s="16" t="s">
        <v>14355</v>
      </c>
    </row>
    <row r="105" spans="1:11" s="624" customFormat="1" ht="24">
      <c r="A105" s="594" t="s">
        <v>14513</v>
      </c>
      <c r="B105" s="485" t="s">
        <v>14514</v>
      </c>
      <c r="C105" s="519" t="s">
        <v>9526</v>
      </c>
      <c r="D105" s="1151">
        <f>145</f>
        <v>145</v>
      </c>
      <c r="E105" s="453" t="s">
        <v>9629</v>
      </c>
      <c r="F105" s="453" t="s">
        <v>1787</v>
      </c>
      <c r="G105" s="453" t="s">
        <v>9276</v>
      </c>
      <c r="H105" s="462">
        <v>36</v>
      </c>
      <c r="I105" s="462">
        <v>36</v>
      </c>
      <c r="J105" s="526" t="s">
        <v>8905</v>
      </c>
      <c r="K105" s="16" t="s">
        <v>14355</v>
      </c>
    </row>
    <row r="106" spans="1:11" s="624" customFormat="1" ht="24">
      <c r="A106" s="594" t="s">
        <v>14513</v>
      </c>
      <c r="B106" s="485" t="s">
        <v>14514</v>
      </c>
      <c r="C106" s="519" t="s">
        <v>9526</v>
      </c>
      <c r="D106" s="1151">
        <f>126</f>
        <v>126</v>
      </c>
      <c r="E106" s="453" t="s">
        <v>9629</v>
      </c>
      <c r="F106" s="453" t="s">
        <v>1787</v>
      </c>
      <c r="G106" s="453" t="s">
        <v>9276</v>
      </c>
      <c r="H106" s="462">
        <v>60</v>
      </c>
      <c r="I106" s="462">
        <v>60</v>
      </c>
      <c r="J106" s="526" t="s">
        <v>8905</v>
      </c>
      <c r="K106" s="16" t="s">
        <v>14355</v>
      </c>
    </row>
    <row r="107" spans="1:11" s="624" customFormat="1" ht="24">
      <c r="A107" s="594" t="s">
        <v>13968</v>
      </c>
      <c r="B107" s="485" t="s">
        <v>13969</v>
      </c>
      <c r="C107" s="519" t="s">
        <v>9530</v>
      </c>
      <c r="D107" s="1151">
        <v>210</v>
      </c>
      <c r="E107" s="453" t="s">
        <v>9629</v>
      </c>
      <c r="F107" s="453" t="s">
        <v>1787</v>
      </c>
      <c r="G107" s="453" t="s">
        <v>9276</v>
      </c>
      <c r="H107" s="462">
        <v>12</v>
      </c>
      <c r="I107" s="462">
        <v>12</v>
      </c>
      <c r="J107" s="526" t="s">
        <v>8905</v>
      </c>
      <c r="K107" s="16" t="s">
        <v>14355</v>
      </c>
    </row>
    <row r="108" spans="1:11" s="624" customFormat="1" ht="24">
      <c r="A108" s="594" t="s">
        <v>13968</v>
      </c>
      <c r="B108" s="485" t="s">
        <v>13969</v>
      </c>
      <c r="C108" s="519" t="s">
        <v>9530</v>
      </c>
      <c r="D108" s="1151">
        <v>175</v>
      </c>
      <c r="E108" s="453" t="s">
        <v>9629</v>
      </c>
      <c r="F108" s="453" t="s">
        <v>1787</v>
      </c>
      <c r="G108" s="453" t="s">
        <v>9276</v>
      </c>
      <c r="H108" s="462">
        <v>36</v>
      </c>
      <c r="I108" s="462">
        <v>36</v>
      </c>
      <c r="J108" s="526" t="s">
        <v>8905</v>
      </c>
      <c r="K108" s="16" t="s">
        <v>14355</v>
      </c>
    </row>
    <row r="109" spans="1:11" s="624" customFormat="1" ht="24">
      <c r="A109" s="594" t="s">
        <v>13968</v>
      </c>
      <c r="B109" s="485" t="s">
        <v>13969</v>
      </c>
      <c r="C109" s="519" t="s">
        <v>9530</v>
      </c>
      <c r="D109" s="1151">
        <v>151</v>
      </c>
      <c r="E109" s="453" t="s">
        <v>9629</v>
      </c>
      <c r="F109" s="453" t="s">
        <v>1787</v>
      </c>
      <c r="G109" s="453" t="s">
        <v>9276</v>
      </c>
      <c r="H109" s="462">
        <v>60</v>
      </c>
      <c r="I109" s="462">
        <v>60</v>
      </c>
      <c r="J109" s="526" t="s">
        <v>8905</v>
      </c>
      <c r="K109" s="16" t="s">
        <v>14355</v>
      </c>
    </row>
    <row r="110" spans="1:11" s="624" customFormat="1" ht="24">
      <c r="A110" s="594" t="s">
        <v>14515</v>
      </c>
      <c r="B110" s="485" t="s">
        <v>14516</v>
      </c>
      <c r="C110" s="519" t="s">
        <v>9530</v>
      </c>
      <c r="D110" s="1151">
        <f>224</f>
        <v>224</v>
      </c>
      <c r="E110" s="453" t="s">
        <v>9629</v>
      </c>
      <c r="F110" s="453" t="s">
        <v>1787</v>
      </c>
      <c r="G110" s="453" t="s">
        <v>9276</v>
      </c>
      <c r="H110" s="462">
        <v>12</v>
      </c>
      <c r="I110" s="462">
        <v>12</v>
      </c>
      <c r="J110" s="526" t="s">
        <v>8905</v>
      </c>
      <c r="K110" s="16" t="s">
        <v>14355</v>
      </c>
    </row>
    <row r="111" spans="1:11" s="624" customFormat="1" ht="24">
      <c r="A111" s="594" t="s">
        <v>14515</v>
      </c>
      <c r="B111" s="485" t="s">
        <v>14516</v>
      </c>
      <c r="C111" s="519" t="s">
        <v>9530</v>
      </c>
      <c r="D111" s="1151">
        <f>186</f>
        <v>186</v>
      </c>
      <c r="E111" s="453" t="s">
        <v>9629</v>
      </c>
      <c r="F111" s="453" t="s">
        <v>1787</v>
      </c>
      <c r="G111" s="453" t="s">
        <v>9276</v>
      </c>
      <c r="H111" s="462">
        <v>36</v>
      </c>
      <c r="I111" s="462">
        <v>36</v>
      </c>
      <c r="J111" s="526" t="s">
        <v>8905</v>
      </c>
      <c r="K111" s="16" t="s">
        <v>14355</v>
      </c>
    </row>
    <row r="112" spans="1:11" s="624" customFormat="1" ht="24">
      <c r="A112" s="594" t="s">
        <v>14515</v>
      </c>
      <c r="B112" s="485" t="s">
        <v>14516</v>
      </c>
      <c r="C112" s="519" t="s">
        <v>9530</v>
      </c>
      <c r="D112" s="1151">
        <f>161</f>
        <v>161</v>
      </c>
      <c r="E112" s="453" t="s">
        <v>9629</v>
      </c>
      <c r="F112" s="453" t="s">
        <v>1787</v>
      </c>
      <c r="G112" s="453" t="s">
        <v>9276</v>
      </c>
      <c r="H112" s="462">
        <v>60</v>
      </c>
      <c r="I112" s="462">
        <v>60</v>
      </c>
      <c r="J112" s="526" t="s">
        <v>8905</v>
      </c>
      <c r="K112" s="16" t="s">
        <v>14355</v>
      </c>
    </row>
    <row r="113" spans="1:11" s="624" customFormat="1" ht="24">
      <c r="A113" s="594" t="s">
        <v>13970</v>
      </c>
      <c r="B113" s="485" t="s">
        <v>13971</v>
      </c>
      <c r="C113" s="519" t="s">
        <v>14077</v>
      </c>
      <c r="D113" s="1151">
        <v>563</v>
      </c>
      <c r="E113" s="453" t="s">
        <v>9629</v>
      </c>
      <c r="F113" s="453" t="s">
        <v>1787</v>
      </c>
      <c r="G113" s="453" t="s">
        <v>9276</v>
      </c>
      <c r="H113" s="462">
        <v>12</v>
      </c>
      <c r="I113" s="462">
        <v>12</v>
      </c>
      <c r="J113" s="526" t="s">
        <v>8905</v>
      </c>
      <c r="K113" s="16" t="s">
        <v>14355</v>
      </c>
    </row>
    <row r="114" spans="1:11" s="624" customFormat="1" ht="24">
      <c r="A114" s="594" t="s">
        <v>13970</v>
      </c>
      <c r="B114" s="485" t="s">
        <v>13971</v>
      </c>
      <c r="C114" s="519" t="s">
        <v>14077</v>
      </c>
      <c r="D114" s="1151">
        <v>469</v>
      </c>
      <c r="E114" s="453" t="s">
        <v>9629</v>
      </c>
      <c r="F114" s="453" t="s">
        <v>1787</v>
      </c>
      <c r="G114" s="453" t="s">
        <v>9276</v>
      </c>
      <c r="H114" s="462">
        <v>36</v>
      </c>
      <c r="I114" s="462">
        <v>36</v>
      </c>
      <c r="J114" s="526" t="s">
        <v>8905</v>
      </c>
      <c r="K114" s="16" t="s">
        <v>14355</v>
      </c>
    </row>
    <row r="115" spans="1:11" s="624" customFormat="1" ht="24">
      <c r="A115" s="594" t="s">
        <v>13970</v>
      </c>
      <c r="B115" s="485" t="s">
        <v>13971</v>
      </c>
      <c r="C115" s="519" t="s">
        <v>14077</v>
      </c>
      <c r="D115" s="1151">
        <v>406</v>
      </c>
      <c r="E115" s="453" t="s">
        <v>9629</v>
      </c>
      <c r="F115" s="453" t="s">
        <v>1787</v>
      </c>
      <c r="G115" s="453" t="s">
        <v>9276</v>
      </c>
      <c r="H115" s="462">
        <v>60</v>
      </c>
      <c r="I115" s="462">
        <v>60</v>
      </c>
      <c r="J115" s="526" t="s">
        <v>8905</v>
      </c>
      <c r="K115" s="16" t="s">
        <v>14355</v>
      </c>
    </row>
    <row r="116" spans="1:11" s="624" customFormat="1" ht="24">
      <c r="A116" s="594" t="s">
        <v>14517</v>
      </c>
      <c r="B116" s="485" t="s">
        <v>14518</v>
      </c>
      <c r="C116" s="519" t="s">
        <v>14077</v>
      </c>
      <c r="D116" s="1151">
        <f>600</f>
        <v>600</v>
      </c>
      <c r="E116" s="453" t="s">
        <v>9629</v>
      </c>
      <c r="F116" s="453" t="s">
        <v>1787</v>
      </c>
      <c r="G116" s="453" t="s">
        <v>9276</v>
      </c>
      <c r="H116" s="462">
        <v>12</v>
      </c>
      <c r="I116" s="462">
        <v>12</v>
      </c>
      <c r="J116" s="526" t="s">
        <v>8905</v>
      </c>
      <c r="K116" s="16" t="s">
        <v>14355</v>
      </c>
    </row>
    <row r="117" spans="1:11" s="624" customFormat="1" ht="24">
      <c r="A117" s="594" t="s">
        <v>14517</v>
      </c>
      <c r="B117" s="485" t="s">
        <v>14518</v>
      </c>
      <c r="C117" s="519" t="s">
        <v>14077</v>
      </c>
      <c r="D117" s="1151">
        <f>499</f>
        <v>499</v>
      </c>
      <c r="E117" s="453" t="s">
        <v>9629</v>
      </c>
      <c r="F117" s="453" t="s">
        <v>1787</v>
      </c>
      <c r="G117" s="453" t="s">
        <v>9276</v>
      </c>
      <c r="H117" s="462">
        <v>36</v>
      </c>
      <c r="I117" s="462">
        <v>36</v>
      </c>
      <c r="J117" s="526" t="s">
        <v>8905</v>
      </c>
      <c r="K117" s="16" t="s">
        <v>14355</v>
      </c>
    </row>
    <row r="118" spans="1:11" s="624" customFormat="1" ht="24">
      <c r="A118" s="594" t="s">
        <v>14517</v>
      </c>
      <c r="B118" s="485" t="s">
        <v>14518</v>
      </c>
      <c r="C118" s="519" t="s">
        <v>14077</v>
      </c>
      <c r="D118" s="1151">
        <f>432</f>
        <v>432</v>
      </c>
      <c r="E118" s="453" t="s">
        <v>9629</v>
      </c>
      <c r="F118" s="453" t="s">
        <v>1787</v>
      </c>
      <c r="G118" s="453" t="s">
        <v>9276</v>
      </c>
      <c r="H118" s="462">
        <v>60</v>
      </c>
      <c r="I118" s="462">
        <v>60</v>
      </c>
      <c r="J118" s="526" t="s">
        <v>8905</v>
      </c>
      <c r="K118" s="16" t="s">
        <v>14355</v>
      </c>
    </row>
    <row r="119" spans="1:11" s="624" customFormat="1" ht="24">
      <c r="A119" s="594" t="s">
        <v>13972</v>
      </c>
      <c r="B119" s="485" t="s">
        <v>13973</v>
      </c>
      <c r="C119" s="519" t="s">
        <v>9559</v>
      </c>
      <c r="D119" s="1151">
        <v>703</v>
      </c>
      <c r="E119" s="453" t="s">
        <v>9629</v>
      </c>
      <c r="F119" s="453" t="s">
        <v>1787</v>
      </c>
      <c r="G119" s="453" t="s">
        <v>9276</v>
      </c>
      <c r="H119" s="462">
        <v>12</v>
      </c>
      <c r="I119" s="462">
        <v>12</v>
      </c>
      <c r="J119" s="526" t="s">
        <v>8905</v>
      </c>
      <c r="K119" s="16" t="s">
        <v>14357</v>
      </c>
    </row>
    <row r="120" spans="1:11" s="624" customFormat="1" ht="24">
      <c r="A120" s="594" t="s">
        <v>13972</v>
      </c>
      <c r="B120" s="485" t="s">
        <v>13973</v>
      </c>
      <c r="C120" s="519" t="s">
        <v>9559</v>
      </c>
      <c r="D120" s="1151">
        <v>586</v>
      </c>
      <c r="E120" s="453" t="s">
        <v>9629</v>
      </c>
      <c r="F120" s="453" t="s">
        <v>1787</v>
      </c>
      <c r="G120" s="453" t="s">
        <v>9276</v>
      </c>
      <c r="H120" s="462">
        <v>36</v>
      </c>
      <c r="I120" s="462">
        <v>36</v>
      </c>
      <c r="J120" s="526" t="s">
        <v>8905</v>
      </c>
      <c r="K120" s="16" t="s">
        <v>14357</v>
      </c>
    </row>
    <row r="121" spans="1:11" s="624" customFormat="1" ht="24">
      <c r="A121" s="594" t="s">
        <v>13972</v>
      </c>
      <c r="B121" s="485" t="s">
        <v>13973</v>
      </c>
      <c r="C121" s="519" t="s">
        <v>9559</v>
      </c>
      <c r="D121" s="1151">
        <v>508</v>
      </c>
      <c r="E121" s="453" t="s">
        <v>9629</v>
      </c>
      <c r="F121" s="453" t="s">
        <v>1787</v>
      </c>
      <c r="G121" s="453" t="s">
        <v>9276</v>
      </c>
      <c r="H121" s="462">
        <v>60</v>
      </c>
      <c r="I121" s="462">
        <v>60</v>
      </c>
      <c r="J121" s="526" t="s">
        <v>8905</v>
      </c>
      <c r="K121" s="16" t="s">
        <v>14357</v>
      </c>
    </row>
    <row r="122" spans="1:11" s="624" customFormat="1" ht="24">
      <c r="A122" s="594" t="s">
        <v>14519</v>
      </c>
      <c r="B122" s="485" t="s">
        <v>14520</v>
      </c>
      <c r="C122" s="519" t="s">
        <v>9559</v>
      </c>
      <c r="D122" s="1151">
        <f>749</f>
        <v>749</v>
      </c>
      <c r="E122" s="453" t="s">
        <v>9629</v>
      </c>
      <c r="F122" s="453" t="s">
        <v>1787</v>
      </c>
      <c r="G122" s="453" t="s">
        <v>9276</v>
      </c>
      <c r="H122" s="462">
        <v>12</v>
      </c>
      <c r="I122" s="462">
        <v>12</v>
      </c>
      <c r="J122" s="526" t="s">
        <v>8905</v>
      </c>
      <c r="K122" s="16" t="s">
        <v>14357</v>
      </c>
    </row>
    <row r="123" spans="1:11" s="624" customFormat="1" ht="24">
      <c r="A123" s="594" t="s">
        <v>14519</v>
      </c>
      <c r="B123" s="485" t="s">
        <v>14520</v>
      </c>
      <c r="C123" s="519" t="s">
        <v>9559</v>
      </c>
      <c r="D123" s="1151">
        <f>624</f>
        <v>624</v>
      </c>
      <c r="E123" s="453" t="s">
        <v>9629</v>
      </c>
      <c r="F123" s="453" t="s">
        <v>1787</v>
      </c>
      <c r="G123" s="453" t="s">
        <v>9276</v>
      </c>
      <c r="H123" s="462">
        <v>36</v>
      </c>
      <c r="I123" s="462">
        <v>36</v>
      </c>
      <c r="J123" s="526" t="s">
        <v>8905</v>
      </c>
      <c r="K123" s="16" t="s">
        <v>14357</v>
      </c>
    </row>
    <row r="124" spans="1:11" s="624" customFormat="1" ht="24">
      <c r="A124" s="594" t="s">
        <v>14519</v>
      </c>
      <c r="B124" s="485" t="s">
        <v>14520</v>
      </c>
      <c r="C124" s="519" t="s">
        <v>9559</v>
      </c>
      <c r="D124" s="1151">
        <f>541</f>
        <v>541</v>
      </c>
      <c r="E124" s="453" t="s">
        <v>9629</v>
      </c>
      <c r="F124" s="453" t="s">
        <v>1787</v>
      </c>
      <c r="G124" s="453" t="s">
        <v>9276</v>
      </c>
      <c r="H124" s="462">
        <v>60</v>
      </c>
      <c r="I124" s="462">
        <v>60</v>
      </c>
      <c r="J124" s="526" t="s">
        <v>8905</v>
      </c>
      <c r="K124" s="16" t="s">
        <v>14357</v>
      </c>
    </row>
    <row r="125" spans="1:11" s="624" customFormat="1">
      <c r="A125" s="594" t="s">
        <v>13974</v>
      </c>
      <c r="B125" s="485" t="s">
        <v>13975</v>
      </c>
      <c r="C125" s="519" t="s">
        <v>9709</v>
      </c>
      <c r="D125" s="1151">
        <v>930</v>
      </c>
      <c r="E125" s="453" t="s">
        <v>9629</v>
      </c>
      <c r="F125" s="453" t="s">
        <v>1787</v>
      </c>
      <c r="G125" s="453" t="s">
        <v>9276</v>
      </c>
      <c r="H125" s="462">
        <v>12</v>
      </c>
      <c r="I125" s="462">
        <v>12</v>
      </c>
      <c r="J125" s="526" t="s">
        <v>8905</v>
      </c>
      <c r="K125" s="16" t="s">
        <v>14356</v>
      </c>
    </row>
    <row r="126" spans="1:11" s="624" customFormat="1">
      <c r="A126" s="594" t="s">
        <v>13974</v>
      </c>
      <c r="B126" s="485" t="s">
        <v>13975</v>
      </c>
      <c r="C126" s="519" t="s">
        <v>9709</v>
      </c>
      <c r="D126" s="1151">
        <v>775</v>
      </c>
      <c r="E126" s="453" t="s">
        <v>9629</v>
      </c>
      <c r="F126" s="453" t="s">
        <v>1787</v>
      </c>
      <c r="G126" s="453" t="s">
        <v>9276</v>
      </c>
      <c r="H126" s="462">
        <v>36</v>
      </c>
      <c r="I126" s="462">
        <v>36</v>
      </c>
      <c r="J126" s="526" t="s">
        <v>8905</v>
      </c>
      <c r="K126" s="16" t="s">
        <v>14356</v>
      </c>
    </row>
    <row r="127" spans="1:11" s="624" customFormat="1">
      <c r="A127" s="594" t="s">
        <v>13974</v>
      </c>
      <c r="B127" s="485" t="s">
        <v>13975</v>
      </c>
      <c r="C127" s="519" t="s">
        <v>9709</v>
      </c>
      <c r="D127" s="1151">
        <v>670</v>
      </c>
      <c r="E127" s="453" t="s">
        <v>9629</v>
      </c>
      <c r="F127" s="453" t="s">
        <v>1787</v>
      </c>
      <c r="G127" s="453" t="s">
        <v>9276</v>
      </c>
      <c r="H127" s="462">
        <v>60</v>
      </c>
      <c r="I127" s="462">
        <v>60</v>
      </c>
      <c r="J127" s="526" t="s">
        <v>8905</v>
      </c>
      <c r="K127" s="16" t="s">
        <v>14356</v>
      </c>
    </row>
    <row r="128" spans="1:11" s="624" customFormat="1">
      <c r="A128" s="594" t="s">
        <v>14521</v>
      </c>
      <c r="B128" s="485" t="s">
        <v>14522</v>
      </c>
      <c r="C128" s="519" t="s">
        <v>9709</v>
      </c>
      <c r="D128" s="1151">
        <f>990</f>
        <v>990</v>
      </c>
      <c r="E128" s="453" t="s">
        <v>9629</v>
      </c>
      <c r="F128" s="453" t="s">
        <v>1787</v>
      </c>
      <c r="G128" s="453" t="s">
        <v>9276</v>
      </c>
      <c r="H128" s="462">
        <v>12</v>
      </c>
      <c r="I128" s="462">
        <v>12</v>
      </c>
      <c r="J128" s="526" t="s">
        <v>8905</v>
      </c>
      <c r="K128" s="16" t="s">
        <v>14356</v>
      </c>
    </row>
    <row r="129" spans="1:11" s="624" customFormat="1">
      <c r="A129" s="594" t="s">
        <v>14521</v>
      </c>
      <c r="B129" s="485" t="s">
        <v>14522</v>
      </c>
      <c r="C129" s="519" t="s">
        <v>9709</v>
      </c>
      <c r="D129" s="1151">
        <f>825</f>
        <v>825</v>
      </c>
      <c r="E129" s="453" t="s">
        <v>9629</v>
      </c>
      <c r="F129" s="453" t="s">
        <v>1787</v>
      </c>
      <c r="G129" s="453" t="s">
        <v>9276</v>
      </c>
      <c r="H129" s="462">
        <v>36</v>
      </c>
      <c r="I129" s="462">
        <v>36</v>
      </c>
      <c r="J129" s="526" t="s">
        <v>8905</v>
      </c>
      <c r="K129" s="16" t="s">
        <v>14356</v>
      </c>
    </row>
    <row r="130" spans="1:11" s="624" customFormat="1">
      <c r="A130" s="594" t="s">
        <v>14521</v>
      </c>
      <c r="B130" s="485" t="s">
        <v>14522</v>
      </c>
      <c r="C130" s="519" t="s">
        <v>9709</v>
      </c>
      <c r="D130" s="1151">
        <f>714</f>
        <v>714</v>
      </c>
      <c r="E130" s="453" t="s">
        <v>9629</v>
      </c>
      <c r="F130" s="453" t="s">
        <v>1787</v>
      </c>
      <c r="G130" s="453" t="s">
        <v>9276</v>
      </c>
      <c r="H130" s="462">
        <v>60</v>
      </c>
      <c r="I130" s="462">
        <v>60</v>
      </c>
      <c r="J130" s="526" t="s">
        <v>8905</v>
      </c>
      <c r="K130" s="16" t="s">
        <v>14356</v>
      </c>
    </row>
    <row r="131" spans="1:11" s="624" customFormat="1" ht="24">
      <c r="A131" s="594" t="s">
        <v>13976</v>
      </c>
      <c r="B131" s="485" t="s">
        <v>13977</v>
      </c>
      <c r="C131" s="519" t="s">
        <v>13977</v>
      </c>
      <c r="D131" s="1151">
        <v>6</v>
      </c>
      <c r="E131" s="453" t="s">
        <v>9629</v>
      </c>
      <c r="F131" s="453" t="s">
        <v>1787</v>
      </c>
      <c r="G131" s="453" t="s">
        <v>9276</v>
      </c>
      <c r="H131" s="462">
        <v>12</v>
      </c>
      <c r="I131" s="462">
        <v>12</v>
      </c>
      <c r="J131" s="526"/>
      <c r="K131" s="16" t="s">
        <v>14358</v>
      </c>
    </row>
    <row r="132" spans="1:11" s="624" customFormat="1" ht="24">
      <c r="A132" s="594" t="s">
        <v>13976</v>
      </c>
      <c r="B132" s="485" t="s">
        <v>13977</v>
      </c>
      <c r="C132" s="519" t="s">
        <v>13977</v>
      </c>
      <c r="D132" s="1151">
        <v>4</v>
      </c>
      <c r="E132" s="453" t="s">
        <v>9629</v>
      </c>
      <c r="F132" s="453" t="s">
        <v>1787</v>
      </c>
      <c r="G132" s="453" t="s">
        <v>9276</v>
      </c>
      <c r="H132" s="462">
        <v>36</v>
      </c>
      <c r="I132" s="462">
        <v>36</v>
      </c>
      <c r="J132" s="526"/>
      <c r="K132" s="16" t="s">
        <v>14358</v>
      </c>
    </row>
    <row r="133" spans="1:11" s="624" customFormat="1" ht="24">
      <c r="A133" s="594" t="s">
        <v>13976</v>
      </c>
      <c r="B133" s="485" t="s">
        <v>13977</v>
      </c>
      <c r="C133" s="519" t="s">
        <v>13977</v>
      </c>
      <c r="D133" s="1151">
        <v>3</v>
      </c>
      <c r="E133" s="453" t="s">
        <v>9629</v>
      </c>
      <c r="F133" s="453" t="s">
        <v>1787</v>
      </c>
      <c r="G133" s="453" t="s">
        <v>9276</v>
      </c>
      <c r="H133" s="462">
        <v>60</v>
      </c>
      <c r="I133" s="462">
        <v>60</v>
      </c>
      <c r="J133" s="526"/>
      <c r="K133" s="16" t="s">
        <v>14358</v>
      </c>
    </row>
    <row r="134" spans="1:11" s="624" customFormat="1" ht="24">
      <c r="A134" s="594" t="s">
        <v>13978</v>
      </c>
      <c r="B134" s="485" t="s">
        <v>13979</v>
      </c>
      <c r="C134" s="519" t="s">
        <v>13979</v>
      </c>
      <c r="D134" s="1151">
        <v>13</v>
      </c>
      <c r="E134" s="453" t="s">
        <v>9629</v>
      </c>
      <c r="F134" s="453" t="s">
        <v>1787</v>
      </c>
      <c r="G134" s="453" t="s">
        <v>9276</v>
      </c>
      <c r="H134" s="462">
        <v>12</v>
      </c>
      <c r="I134" s="462">
        <v>12</v>
      </c>
      <c r="J134" s="526"/>
      <c r="K134" s="16" t="s">
        <v>14359</v>
      </c>
    </row>
    <row r="135" spans="1:11" s="624" customFormat="1" ht="24">
      <c r="A135" s="594" t="s">
        <v>13978</v>
      </c>
      <c r="B135" s="485" t="s">
        <v>13979</v>
      </c>
      <c r="C135" s="519" t="s">
        <v>13979</v>
      </c>
      <c r="D135" s="1151">
        <v>9</v>
      </c>
      <c r="E135" s="453" t="s">
        <v>9629</v>
      </c>
      <c r="F135" s="453" t="s">
        <v>1787</v>
      </c>
      <c r="G135" s="453" t="s">
        <v>9276</v>
      </c>
      <c r="H135" s="462">
        <v>36</v>
      </c>
      <c r="I135" s="462">
        <v>36</v>
      </c>
      <c r="J135" s="526"/>
      <c r="K135" s="16" t="s">
        <v>14359</v>
      </c>
    </row>
    <row r="136" spans="1:11" s="624" customFormat="1" ht="24">
      <c r="A136" s="594" t="s">
        <v>13978</v>
      </c>
      <c r="B136" s="485" t="s">
        <v>13979</v>
      </c>
      <c r="C136" s="519" t="s">
        <v>13979</v>
      </c>
      <c r="D136" s="1151">
        <v>8</v>
      </c>
      <c r="E136" s="453" t="s">
        <v>9629</v>
      </c>
      <c r="F136" s="453" t="s">
        <v>1787</v>
      </c>
      <c r="G136" s="453" t="s">
        <v>9276</v>
      </c>
      <c r="H136" s="462">
        <v>60</v>
      </c>
      <c r="I136" s="462">
        <v>60</v>
      </c>
      <c r="J136" s="526"/>
      <c r="K136" s="16" t="s">
        <v>14359</v>
      </c>
    </row>
    <row r="137" spans="1:11" s="624" customFormat="1" ht="24">
      <c r="A137" s="594" t="s">
        <v>13980</v>
      </c>
      <c r="B137" s="485" t="s">
        <v>13981</v>
      </c>
      <c r="C137" s="519" t="s">
        <v>13981</v>
      </c>
      <c r="D137" s="1151">
        <v>23</v>
      </c>
      <c r="E137" s="453" t="s">
        <v>9629</v>
      </c>
      <c r="F137" s="453" t="s">
        <v>1787</v>
      </c>
      <c r="G137" s="453" t="s">
        <v>9276</v>
      </c>
      <c r="H137" s="462">
        <v>12</v>
      </c>
      <c r="I137" s="462">
        <v>12</v>
      </c>
      <c r="J137" s="526"/>
      <c r="K137" s="16" t="s">
        <v>14360</v>
      </c>
    </row>
    <row r="138" spans="1:11" s="624" customFormat="1" ht="24">
      <c r="A138" s="594" t="s">
        <v>13980</v>
      </c>
      <c r="B138" s="485" t="s">
        <v>13981</v>
      </c>
      <c r="C138" s="519" t="s">
        <v>13981</v>
      </c>
      <c r="D138" s="1151">
        <v>15</v>
      </c>
      <c r="E138" s="453" t="s">
        <v>9629</v>
      </c>
      <c r="F138" s="453" t="s">
        <v>1787</v>
      </c>
      <c r="G138" s="453" t="s">
        <v>9276</v>
      </c>
      <c r="H138" s="462">
        <v>36</v>
      </c>
      <c r="I138" s="462">
        <v>36</v>
      </c>
      <c r="J138" s="526"/>
      <c r="K138" s="16" t="s">
        <v>14360</v>
      </c>
    </row>
    <row r="139" spans="1:11" s="624" customFormat="1" ht="24">
      <c r="A139" s="594" t="s">
        <v>13980</v>
      </c>
      <c r="B139" s="485" t="s">
        <v>13981</v>
      </c>
      <c r="C139" s="519" t="s">
        <v>13981</v>
      </c>
      <c r="D139" s="1151">
        <v>14</v>
      </c>
      <c r="E139" s="453" t="s">
        <v>9629</v>
      </c>
      <c r="F139" s="453" t="s">
        <v>1787</v>
      </c>
      <c r="G139" s="453" t="s">
        <v>9276</v>
      </c>
      <c r="H139" s="462">
        <v>60</v>
      </c>
      <c r="I139" s="462">
        <v>60</v>
      </c>
      <c r="J139" s="526"/>
      <c r="K139" s="16" t="s">
        <v>14360</v>
      </c>
    </row>
    <row r="140" spans="1:11" s="624" customFormat="1" ht="24">
      <c r="A140" s="594" t="s">
        <v>13982</v>
      </c>
      <c r="B140" s="485" t="s">
        <v>13983</v>
      </c>
      <c r="C140" s="519" t="s">
        <v>13983</v>
      </c>
      <c r="D140" s="1151">
        <v>12</v>
      </c>
      <c r="E140" s="453" t="s">
        <v>9629</v>
      </c>
      <c r="F140" s="453" t="s">
        <v>1787</v>
      </c>
      <c r="G140" s="453" t="s">
        <v>9276</v>
      </c>
      <c r="H140" s="462">
        <v>12</v>
      </c>
      <c r="I140" s="462">
        <v>12</v>
      </c>
      <c r="J140" s="526"/>
      <c r="K140" s="16" t="s">
        <v>14361</v>
      </c>
    </row>
    <row r="141" spans="1:11" s="624" customFormat="1" ht="24">
      <c r="A141" s="594" t="s">
        <v>13982</v>
      </c>
      <c r="B141" s="485" t="s">
        <v>13983</v>
      </c>
      <c r="C141" s="519" t="s">
        <v>13983</v>
      </c>
      <c r="D141" s="1151">
        <v>8</v>
      </c>
      <c r="E141" s="453" t="s">
        <v>9629</v>
      </c>
      <c r="F141" s="453" t="s">
        <v>1787</v>
      </c>
      <c r="G141" s="453" t="s">
        <v>9276</v>
      </c>
      <c r="H141" s="462">
        <v>36</v>
      </c>
      <c r="I141" s="462">
        <v>36</v>
      </c>
      <c r="J141" s="526"/>
      <c r="K141" s="16" t="s">
        <v>14361</v>
      </c>
    </row>
    <row r="142" spans="1:11" s="624" customFormat="1" ht="24">
      <c r="A142" s="594" t="s">
        <v>13982</v>
      </c>
      <c r="B142" s="485" t="s">
        <v>13983</v>
      </c>
      <c r="C142" s="519" t="s">
        <v>13983</v>
      </c>
      <c r="D142" s="1151">
        <v>7</v>
      </c>
      <c r="E142" s="453" t="s">
        <v>9629</v>
      </c>
      <c r="F142" s="453" t="s">
        <v>1787</v>
      </c>
      <c r="G142" s="453" t="s">
        <v>9276</v>
      </c>
      <c r="H142" s="462">
        <v>60</v>
      </c>
      <c r="I142" s="462">
        <v>60</v>
      </c>
      <c r="J142" s="526"/>
      <c r="K142" s="16" t="s">
        <v>14361</v>
      </c>
    </row>
    <row r="143" spans="1:11" s="624" customFormat="1" ht="24">
      <c r="A143" s="594" t="s">
        <v>13984</v>
      </c>
      <c r="B143" s="485" t="s">
        <v>13985</v>
      </c>
      <c r="C143" s="519" t="s">
        <v>13985</v>
      </c>
      <c r="D143" s="1151">
        <v>12</v>
      </c>
      <c r="E143" s="453" t="s">
        <v>9629</v>
      </c>
      <c r="F143" s="453" t="s">
        <v>1787</v>
      </c>
      <c r="G143" s="453" t="s">
        <v>9276</v>
      </c>
      <c r="H143" s="462">
        <v>12</v>
      </c>
      <c r="I143" s="462">
        <v>12</v>
      </c>
      <c r="J143" s="526"/>
      <c r="K143" s="16" t="s">
        <v>14362</v>
      </c>
    </row>
    <row r="144" spans="1:11" s="624" customFormat="1" ht="24">
      <c r="A144" s="594" t="s">
        <v>13984</v>
      </c>
      <c r="B144" s="485" t="s">
        <v>13985</v>
      </c>
      <c r="C144" s="519" t="s">
        <v>13985</v>
      </c>
      <c r="D144" s="1151">
        <v>8</v>
      </c>
      <c r="E144" s="453" t="s">
        <v>9629</v>
      </c>
      <c r="F144" s="453" t="s">
        <v>1787</v>
      </c>
      <c r="G144" s="453" t="s">
        <v>9276</v>
      </c>
      <c r="H144" s="462">
        <v>36</v>
      </c>
      <c r="I144" s="462">
        <v>36</v>
      </c>
      <c r="J144" s="526"/>
      <c r="K144" s="16" t="s">
        <v>14362</v>
      </c>
    </row>
    <row r="145" spans="1:16" s="624" customFormat="1" ht="24.75" thickBot="1">
      <c r="A145" s="594" t="s">
        <v>13984</v>
      </c>
      <c r="B145" s="485" t="s">
        <v>13985</v>
      </c>
      <c r="C145" s="519" t="s">
        <v>13985</v>
      </c>
      <c r="D145" s="1151">
        <v>7</v>
      </c>
      <c r="E145" s="453" t="s">
        <v>9629</v>
      </c>
      <c r="F145" s="453" t="s">
        <v>1787</v>
      </c>
      <c r="G145" s="453" t="s">
        <v>9276</v>
      </c>
      <c r="H145" s="462">
        <v>60</v>
      </c>
      <c r="I145" s="462">
        <v>60</v>
      </c>
      <c r="J145" s="526"/>
      <c r="K145" s="16" t="s">
        <v>14362</v>
      </c>
    </row>
    <row r="146" spans="1:16" ht="24.75" thickBot="1">
      <c r="A146" s="7" t="s">
        <v>0</v>
      </c>
      <c r="B146" s="8" t="s">
        <v>1</v>
      </c>
      <c r="C146" s="9" t="s">
        <v>2</v>
      </c>
      <c r="D146" s="281" t="s">
        <v>5192</v>
      </c>
      <c r="E146" s="417" t="s">
        <v>9627</v>
      </c>
      <c r="F146" s="10" t="s">
        <v>4</v>
      </c>
      <c r="G146" s="978" t="s">
        <v>13946</v>
      </c>
      <c r="H146" s="9" t="s">
        <v>418</v>
      </c>
      <c r="I146" s="9" t="s">
        <v>419</v>
      </c>
      <c r="L146"/>
      <c r="M146"/>
      <c r="N146"/>
      <c r="O146"/>
      <c r="P146"/>
    </row>
    <row r="147" spans="1:16" ht="14.25" thickBot="1">
      <c r="A147" s="237" t="s">
        <v>9355</v>
      </c>
      <c r="B147" s="238"/>
      <c r="C147" s="238"/>
      <c r="D147" s="104"/>
      <c r="E147" s="104"/>
      <c r="F147" s="104"/>
      <c r="G147" s="104"/>
      <c r="H147" s="104"/>
      <c r="I147" s="414"/>
      <c r="L147"/>
      <c r="M147"/>
      <c r="N147"/>
      <c r="O147"/>
      <c r="P147"/>
    </row>
    <row r="148" spans="1:16" ht="24" customHeight="1">
      <c r="A148" s="114" t="s">
        <v>10127</v>
      </c>
      <c r="B148" s="475" t="s">
        <v>10133</v>
      </c>
      <c r="C148" s="137" t="s">
        <v>10133</v>
      </c>
      <c r="D148" s="86">
        <v>138</v>
      </c>
      <c r="E148" s="119" t="s">
        <v>9629</v>
      </c>
      <c r="F148" s="119" t="s">
        <v>1787</v>
      </c>
      <c r="G148" s="119" t="s">
        <v>9276</v>
      </c>
      <c r="H148" s="487">
        <v>12</v>
      </c>
      <c r="I148" s="487">
        <v>12</v>
      </c>
      <c r="L148"/>
      <c r="M148"/>
      <c r="N148"/>
      <c r="O148"/>
      <c r="P148"/>
    </row>
    <row r="149" spans="1:16" ht="24.6" customHeight="1">
      <c r="A149" s="114" t="s">
        <v>10127</v>
      </c>
      <c r="B149" s="475" t="s">
        <v>10133</v>
      </c>
      <c r="C149" s="137" t="s">
        <v>10133</v>
      </c>
      <c r="D149" s="86">
        <v>94</v>
      </c>
      <c r="E149" s="119" t="s">
        <v>9629</v>
      </c>
      <c r="F149" s="119" t="s">
        <v>1787</v>
      </c>
      <c r="G149" s="119" t="s">
        <v>9276</v>
      </c>
      <c r="H149" s="487">
        <v>36</v>
      </c>
      <c r="I149" s="487">
        <v>36</v>
      </c>
      <c r="L149"/>
      <c r="M149"/>
      <c r="N149"/>
      <c r="O149"/>
      <c r="P149"/>
    </row>
    <row r="150" spans="1:16" ht="26.45" customHeight="1">
      <c r="A150" s="114" t="s">
        <v>10127</v>
      </c>
      <c r="B150" s="475" t="s">
        <v>10133</v>
      </c>
      <c r="C150" s="137" t="s">
        <v>10133</v>
      </c>
      <c r="D150" s="86">
        <v>78</v>
      </c>
      <c r="E150" s="119" t="s">
        <v>9629</v>
      </c>
      <c r="F150" s="119" t="s">
        <v>1787</v>
      </c>
      <c r="G150" s="119" t="s">
        <v>9276</v>
      </c>
      <c r="H150" s="487">
        <v>60</v>
      </c>
      <c r="I150" s="487">
        <v>60</v>
      </c>
      <c r="L150"/>
      <c r="M150"/>
      <c r="N150"/>
      <c r="O150"/>
      <c r="P150"/>
    </row>
    <row r="151" spans="1:16" ht="25.15" customHeight="1">
      <c r="A151" s="114" t="s">
        <v>10128</v>
      </c>
      <c r="B151" s="475" t="s">
        <v>10134</v>
      </c>
      <c r="C151" s="137" t="s">
        <v>10134</v>
      </c>
      <c r="D151" s="86">
        <v>178</v>
      </c>
      <c r="E151" s="119" t="s">
        <v>9629</v>
      </c>
      <c r="F151" s="119" t="s">
        <v>1787</v>
      </c>
      <c r="G151" s="119" t="s">
        <v>9276</v>
      </c>
      <c r="H151" s="487">
        <v>12</v>
      </c>
      <c r="I151" s="487">
        <v>12</v>
      </c>
      <c r="L151"/>
      <c r="M151"/>
      <c r="N151"/>
      <c r="O151"/>
      <c r="P151"/>
    </row>
    <row r="152" spans="1:16" ht="27" customHeight="1">
      <c r="A152" s="114" t="s">
        <v>10128</v>
      </c>
      <c r="B152" s="475" t="s">
        <v>10134</v>
      </c>
      <c r="C152" s="137" t="s">
        <v>10134</v>
      </c>
      <c r="D152" s="86">
        <v>128</v>
      </c>
      <c r="E152" s="119" t="s">
        <v>9629</v>
      </c>
      <c r="F152" s="119" t="s">
        <v>1787</v>
      </c>
      <c r="G152" s="119" t="s">
        <v>9276</v>
      </c>
      <c r="H152" s="487">
        <v>36</v>
      </c>
      <c r="I152" s="487">
        <v>36</v>
      </c>
      <c r="L152"/>
      <c r="M152"/>
      <c r="N152"/>
      <c r="O152"/>
      <c r="P152"/>
    </row>
    <row r="153" spans="1:16" ht="27" customHeight="1">
      <c r="A153" s="114" t="s">
        <v>10128</v>
      </c>
      <c r="B153" s="475" t="s">
        <v>10134</v>
      </c>
      <c r="C153" s="137" t="s">
        <v>10134</v>
      </c>
      <c r="D153" s="86">
        <v>107</v>
      </c>
      <c r="E153" s="119" t="s">
        <v>9629</v>
      </c>
      <c r="F153" s="119" t="s">
        <v>1787</v>
      </c>
      <c r="G153" s="119" t="s">
        <v>9276</v>
      </c>
      <c r="H153" s="487">
        <v>60</v>
      </c>
      <c r="I153" s="487">
        <v>60</v>
      </c>
      <c r="L153"/>
      <c r="M153"/>
      <c r="N153"/>
      <c r="O153"/>
      <c r="P153"/>
    </row>
    <row r="154" spans="1:16" ht="24">
      <c r="A154" s="114" t="s">
        <v>9531</v>
      </c>
      <c r="B154" s="475" t="s">
        <v>9532</v>
      </c>
      <c r="C154" s="137" t="s">
        <v>9532</v>
      </c>
      <c r="D154" s="86">
        <v>205</v>
      </c>
      <c r="E154" s="119" t="s">
        <v>9629</v>
      </c>
      <c r="F154" s="119" t="s">
        <v>1787</v>
      </c>
      <c r="G154" s="119" t="s">
        <v>9276</v>
      </c>
      <c r="H154" s="487">
        <v>12</v>
      </c>
      <c r="I154" s="487">
        <v>12</v>
      </c>
      <c r="L154"/>
      <c r="M154"/>
      <c r="N154"/>
      <c r="O154"/>
      <c r="P154"/>
    </row>
    <row r="155" spans="1:16" ht="24">
      <c r="A155" s="114" t="s">
        <v>9531</v>
      </c>
      <c r="B155" s="475" t="s">
        <v>9532</v>
      </c>
      <c r="C155" s="137" t="s">
        <v>9532</v>
      </c>
      <c r="D155" s="86">
        <v>150</v>
      </c>
      <c r="E155" s="119" t="s">
        <v>9629</v>
      </c>
      <c r="F155" s="119" t="s">
        <v>1787</v>
      </c>
      <c r="G155" s="119" t="s">
        <v>9276</v>
      </c>
      <c r="H155" s="487">
        <v>36</v>
      </c>
      <c r="I155" s="487">
        <v>36</v>
      </c>
    </row>
    <row r="156" spans="1:16" ht="24">
      <c r="A156" s="114" t="s">
        <v>9531</v>
      </c>
      <c r="B156" s="475" t="s">
        <v>9532</v>
      </c>
      <c r="C156" s="137" t="s">
        <v>9532</v>
      </c>
      <c r="D156" s="86">
        <v>126</v>
      </c>
      <c r="E156" s="119" t="s">
        <v>9629</v>
      </c>
      <c r="F156" s="119" t="s">
        <v>1787</v>
      </c>
      <c r="G156" s="119" t="s">
        <v>9276</v>
      </c>
      <c r="H156" s="487">
        <v>60</v>
      </c>
      <c r="I156" s="487">
        <v>60</v>
      </c>
    </row>
    <row r="157" spans="1:16" ht="24">
      <c r="A157" s="114" t="s">
        <v>10129</v>
      </c>
      <c r="B157" s="475" t="s">
        <v>10135</v>
      </c>
      <c r="C157" s="137" t="s">
        <v>10135</v>
      </c>
      <c r="D157" s="86">
        <v>376</v>
      </c>
      <c r="E157" s="119" t="s">
        <v>9629</v>
      </c>
      <c r="F157" s="119" t="s">
        <v>1787</v>
      </c>
      <c r="G157" s="119" t="s">
        <v>9276</v>
      </c>
      <c r="H157" s="487">
        <v>12</v>
      </c>
      <c r="I157" s="487">
        <v>12</v>
      </c>
      <c r="L157"/>
      <c r="M157"/>
      <c r="N157"/>
      <c r="O157"/>
      <c r="P157"/>
    </row>
    <row r="158" spans="1:16" ht="24">
      <c r="A158" s="114" t="s">
        <v>10129</v>
      </c>
      <c r="B158" s="475" t="s">
        <v>10135</v>
      </c>
      <c r="C158" s="137" t="s">
        <v>10135</v>
      </c>
      <c r="D158" s="86">
        <v>230</v>
      </c>
      <c r="E158" s="119" t="s">
        <v>9629</v>
      </c>
      <c r="F158" s="119" t="s">
        <v>1787</v>
      </c>
      <c r="G158" s="119" t="s">
        <v>9276</v>
      </c>
      <c r="H158" s="487">
        <v>36</v>
      </c>
      <c r="I158" s="487">
        <v>36</v>
      </c>
      <c r="L158"/>
      <c r="M158"/>
      <c r="N158"/>
      <c r="O158"/>
      <c r="P158"/>
    </row>
    <row r="159" spans="1:16" ht="24">
      <c r="A159" s="114" t="s">
        <v>10129</v>
      </c>
      <c r="B159" s="475" t="s">
        <v>10135</v>
      </c>
      <c r="C159" s="137" t="s">
        <v>10135</v>
      </c>
      <c r="D159" s="86">
        <v>184</v>
      </c>
      <c r="E159" s="119" t="s">
        <v>9629</v>
      </c>
      <c r="F159" s="119" t="s">
        <v>1787</v>
      </c>
      <c r="G159" s="119" t="s">
        <v>9276</v>
      </c>
      <c r="H159" s="487">
        <v>60</v>
      </c>
      <c r="I159" s="487">
        <v>60</v>
      </c>
      <c r="L159"/>
      <c r="M159"/>
      <c r="N159"/>
      <c r="O159"/>
      <c r="P159"/>
    </row>
    <row r="160" spans="1:16" ht="21.6" customHeight="1">
      <c r="A160" s="114" t="s">
        <v>9533</v>
      </c>
      <c r="B160" s="475" t="s">
        <v>9534</v>
      </c>
      <c r="C160" s="137" t="s">
        <v>9534</v>
      </c>
      <c r="D160" s="86">
        <v>938</v>
      </c>
      <c r="E160" s="119" t="s">
        <v>9629</v>
      </c>
      <c r="F160" s="119" t="s">
        <v>1787</v>
      </c>
      <c r="G160" s="119" t="s">
        <v>9276</v>
      </c>
      <c r="H160" s="487">
        <v>12</v>
      </c>
      <c r="I160" s="487">
        <v>12</v>
      </c>
    </row>
    <row r="161" spans="1:9" ht="22.9" customHeight="1">
      <c r="A161" s="114" t="s">
        <v>9533</v>
      </c>
      <c r="B161" s="475" t="s">
        <v>9534</v>
      </c>
      <c r="C161" s="137" t="s">
        <v>9534</v>
      </c>
      <c r="D161" s="86">
        <v>594</v>
      </c>
      <c r="E161" s="119" t="s">
        <v>9629</v>
      </c>
      <c r="F161" s="119" t="s">
        <v>1787</v>
      </c>
      <c r="G161" s="119" t="s">
        <v>9276</v>
      </c>
      <c r="H161" s="487">
        <v>36</v>
      </c>
      <c r="I161" s="487">
        <v>36</v>
      </c>
    </row>
    <row r="162" spans="1:9" ht="26.45" customHeight="1" thickBot="1">
      <c r="A162" s="114" t="s">
        <v>9533</v>
      </c>
      <c r="B162" s="475" t="s">
        <v>9534</v>
      </c>
      <c r="C162" s="137" t="s">
        <v>9534</v>
      </c>
      <c r="D162" s="86">
        <v>481</v>
      </c>
      <c r="E162" s="119" t="s">
        <v>9629</v>
      </c>
      <c r="F162" s="119" t="s">
        <v>1787</v>
      </c>
      <c r="G162" s="119" t="s">
        <v>9276</v>
      </c>
      <c r="H162" s="487">
        <v>60</v>
      </c>
      <c r="I162" s="487">
        <v>60</v>
      </c>
    </row>
    <row r="163" spans="1:9" s="624" customFormat="1" ht="26.45" customHeight="1" thickBot="1">
      <c r="A163" s="1007" t="s">
        <v>13986</v>
      </c>
      <c r="B163" s="634"/>
      <c r="C163" s="634"/>
      <c r="D163" s="632"/>
      <c r="E163" s="632"/>
      <c r="F163" s="632"/>
      <c r="G163" s="632"/>
      <c r="H163" s="632"/>
      <c r="I163" s="637"/>
    </row>
    <row r="164" spans="1:9" s="624" customFormat="1" ht="26.45" customHeight="1">
      <c r="A164" s="594" t="s">
        <v>13987</v>
      </c>
      <c r="B164" s="519" t="s">
        <v>13988</v>
      </c>
      <c r="C164" s="519" t="s">
        <v>13988</v>
      </c>
      <c r="D164" s="486">
        <v>138</v>
      </c>
      <c r="E164" s="453" t="s">
        <v>9629</v>
      </c>
      <c r="F164" s="453" t="s">
        <v>1787</v>
      </c>
      <c r="G164" s="453" t="s">
        <v>9276</v>
      </c>
      <c r="H164" s="462">
        <v>12</v>
      </c>
      <c r="I164" s="462">
        <v>12</v>
      </c>
    </row>
    <row r="165" spans="1:9" s="624" customFormat="1" ht="26.45" customHeight="1">
      <c r="A165" s="594" t="s">
        <v>13987</v>
      </c>
      <c r="B165" s="519" t="s">
        <v>13988</v>
      </c>
      <c r="C165" s="519" t="s">
        <v>13988</v>
      </c>
      <c r="D165" s="486">
        <v>94</v>
      </c>
      <c r="E165" s="453" t="s">
        <v>9629</v>
      </c>
      <c r="F165" s="453" t="s">
        <v>1787</v>
      </c>
      <c r="G165" s="453" t="s">
        <v>9276</v>
      </c>
      <c r="H165" s="462">
        <v>36</v>
      </c>
      <c r="I165" s="462">
        <v>36</v>
      </c>
    </row>
    <row r="166" spans="1:9" s="624" customFormat="1" ht="26.45" customHeight="1">
      <c r="A166" s="594" t="s">
        <v>13987</v>
      </c>
      <c r="B166" s="519" t="s">
        <v>13988</v>
      </c>
      <c r="C166" s="519" t="s">
        <v>13988</v>
      </c>
      <c r="D166" s="486">
        <v>78</v>
      </c>
      <c r="E166" s="453" t="s">
        <v>9629</v>
      </c>
      <c r="F166" s="453" t="s">
        <v>1787</v>
      </c>
      <c r="G166" s="453" t="s">
        <v>9276</v>
      </c>
      <c r="H166" s="462">
        <v>60</v>
      </c>
      <c r="I166" s="462">
        <v>60</v>
      </c>
    </row>
    <row r="167" spans="1:9" s="624" customFormat="1" ht="26.45" customHeight="1">
      <c r="A167" s="594" t="s">
        <v>13989</v>
      </c>
      <c r="B167" s="519" t="s">
        <v>13990</v>
      </c>
      <c r="C167" s="519" t="s">
        <v>13990</v>
      </c>
      <c r="D167" s="486">
        <v>178</v>
      </c>
      <c r="E167" s="453" t="s">
        <v>9629</v>
      </c>
      <c r="F167" s="453" t="s">
        <v>1787</v>
      </c>
      <c r="G167" s="453" t="s">
        <v>9276</v>
      </c>
      <c r="H167" s="462">
        <v>12</v>
      </c>
      <c r="I167" s="462">
        <v>12</v>
      </c>
    </row>
    <row r="168" spans="1:9" s="624" customFormat="1" ht="26.45" customHeight="1">
      <c r="A168" s="594" t="s">
        <v>13989</v>
      </c>
      <c r="B168" s="519" t="s">
        <v>13990</v>
      </c>
      <c r="C168" s="519" t="s">
        <v>13990</v>
      </c>
      <c r="D168" s="486">
        <v>128</v>
      </c>
      <c r="E168" s="453" t="s">
        <v>9629</v>
      </c>
      <c r="F168" s="453" t="s">
        <v>1787</v>
      </c>
      <c r="G168" s="453" t="s">
        <v>9276</v>
      </c>
      <c r="H168" s="462">
        <v>36</v>
      </c>
      <c r="I168" s="462">
        <v>36</v>
      </c>
    </row>
    <row r="169" spans="1:9" s="624" customFormat="1" ht="26.45" customHeight="1">
      <c r="A169" s="594" t="s">
        <v>13989</v>
      </c>
      <c r="B169" s="519" t="s">
        <v>13990</v>
      </c>
      <c r="C169" s="519" t="s">
        <v>13990</v>
      </c>
      <c r="D169" s="486">
        <v>107</v>
      </c>
      <c r="E169" s="453" t="s">
        <v>9629</v>
      </c>
      <c r="F169" s="453" t="s">
        <v>1787</v>
      </c>
      <c r="G169" s="453" t="s">
        <v>9276</v>
      </c>
      <c r="H169" s="462">
        <v>60</v>
      </c>
      <c r="I169" s="462">
        <v>60</v>
      </c>
    </row>
    <row r="170" spans="1:9" s="624" customFormat="1" ht="26.45" customHeight="1">
      <c r="A170" s="594" t="s">
        <v>13991</v>
      </c>
      <c r="B170" s="519" t="s">
        <v>13992</v>
      </c>
      <c r="C170" s="519" t="s">
        <v>13992</v>
      </c>
      <c r="D170" s="486">
        <v>205</v>
      </c>
      <c r="E170" s="453" t="s">
        <v>9629</v>
      </c>
      <c r="F170" s="453" t="s">
        <v>1787</v>
      </c>
      <c r="G170" s="453" t="s">
        <v>9276</v>
      </c>
      <c r="H170" s="462">
        <v>12</v>
      </c>
      <c r="I170" s="462">
        <v>12</v>
      </c>
    </row>
    <row r="171" spans="1:9" s="624" customFormat="1" ht="26.45" customHeight="1">
      <c r="A171" s="594" t="s">
        <v>13991</v>
      </c>
      <c r="B171" s="519" t="s">
        <v>13992</v>
      </c>
      <c r="C171" s="519" t="s">
        <v>13992</v>
      </c>
      <c r="D171" s="486">
        <v>150</v>
      </c>
      <c r="E171" s="453" t="s">
        <v>9629</v>
      </c>
      <c r="F171" s="453" t="s">
        <v>1787</v>
      </c>
      <c r="G171" s="453" t="s">
        <v>9276</v>
      </c>
      <c r="H171" s="462">
        <v>36</v>
      </c>
      <c r="I171" s="462">
        <v>36</v>
      </c>
    </row>
    <row r="172" spans="1:9" s="624" customFormat="1" ht="26.45" customHeight="1">
      <c r="A172" s="594" t="s">
        <v>13991</v>
      </c>
      <c r="B172" s="519" t="s">
        <v>13992</v>
      </c>
      <c r="C172" s="519" t="s">
        <v>13992</v>
      </c>
      <c r="D172" s="486">
        <v>126</v>
      </c>
      <c r="E172" s="453" t="s">
        <v>9629</v>
      </c>
      <c r="F172" s="453" t="s">
        <v>1787</v>
      </c>
      <c r="G172" s="453" t="s">
        <v>9276</v>
      </c>
      <c r="H172" s="462">
        <v>60</v>
      </c>
      <c r="I172" s="462">
        <v>60</v>
      </c>
    </row>
    <row r="173" spans="1:9" s="624" customFormat="1" ht="26.45" customHeight="1">
      <c r="A173" s="594" t="s">
        <v>13993</v>
      </c>
      <c r="B173" s="519" t="s">
        <v>13994</v>
      </c>
      <c r="C173" s="519" t="s">
        <v>13994</v>
      </c>
      <c r="D173" s="486">
        <v>376</v>
      </c>
      <c r="E173" s="453" t="s">
        <v>9629</v>
      </c>
      <c r="F173" s="453" t="s">
        <v>1787</v>
      </c>
      <c r="G173" s="453" t="s">
        <v>9276</v>
      </c>
      <c r="H173" s="462">
        <v>12</v>
      </c>
      <c r="I173" s="462">
        <v>12</v>
      </c>
    </row>
    <row r="174" spans="1:9" s="624" customFormat="1" ht="26.45" customHeight="1">
      <c r="A174" s="594" t="s">
        <v>13993</v>
      </c>
      <c r="B174" s="519" t="s">
        <v>13994</v>
      </c>
      <c r="C174" s="519" t="s">
        <v>13994</v>
      </c>
      <c r="D174" s="486">
        <v>230</v>
      </c>
      <c r="E174" s="453" t="s">
        <v>9629</v>
      </c>
      <c r="F174" s="453" t="s">
        <v>1787</v>
      </c>
      <c r="G174" s="453" t="s">
        <v>9276</v>
      </c>
      <c r="H174" s="462">
        <v>36</v>
      </c>
      <c r="I174" s="462">
        <v>36</v>
      </c>
    </row>
    <row r="175" spans="1:9" s="624" customFormat="1" ht="26.45" customHeight="1">
      <c r="A175" s="594" t="s">
        <v>13993</v>
      </c>
      <c r="B175" s="519" t="s">
        <v>13994</v>
      </c>
      <c r="C175" s="519" t="s">
        <v>13994</v>
      </c>
      <c r="D175" s="486">
        <v>184</v>
      </c>
      <c r="E175" s="453" t="s">
        <v>9629</v>
      </c>
      <c r="F175" s="453" t="s">
        <v>1787</v>
      </c>
      <c r="G175" s="453" t="s">
        <v>9276</v>
      </c>
      <c r="H175" s="462">
        <v>60</v>
      </c>
      <c r="I175" s="462">
        <v>60</v>
      </c>
    </row>
    <row r="176" spans="1:9" s="624" customFormat="1" ht="26.45" customHeight="1">
      <c r="A176" s="594" t="s">
        <v>13995</v>
      </c>
      <c r="B176" s="519" t="s">
        <v>13996</v>
      </c>
      <c r="C176" s="519" t="s">
        <v>13996</v>
      </c>
      <c r="D176" s="486">
        <v>938</v>
      </c>
      <c r="E176" s="453" t="s">
        <v>9629</v>
      </c>
      <c r="F176" s="453" t="s">
        <v>1787</v>
      </c>
      <c r="G176" s="453" t="s">
        <v>9276</v>
      </c>
      <c r="H176" s="462">
        <v>12</v>
      </c>
      <c r="I176" s="462">
        <v>12</v>
      </c>
    </row>
    <row r="177" spans="1:16" s="624" customFormat="1" ht="26.45" customHeight="1">
      <c r="A177" s="594" t="s">
        <v>13995</v>
      </c>
      <c r="B177" s="519" t="s">
        <v>13996</v>
      </c>
      <c r="C177" s="519" t="s">
        <v>13996</v>
      </c>
      <c r="D177" s="486">
        <v>594</v>
      </c>
      <c r="E177" s="453" t="s">
        <v>9629</v>
      </c>
      <c r="F177" s="453" t="s">
        <v>1787</v>
      </c>
      <c r="G177" s="453" t="s">
        <v>9276</v>
      </c>
      <c r="H177" s="462">
        <v>36</v>
      </c>
      <c r="I177" s="462">
        <v>36</v>
      </c>
    </row>
    <row r="178" spans="1:16" s="624" customFormat="1" ht="26.45" customHeight="1" thickBot="1">
      <c r="A178" s="594" t="s">
        <v>13995</v>
      </c>
      <c r="B178" s="519" t="s">
        <v>13996</v>
      </c>
      <c r="C178" s="519" t="s">
        <v>13996</v>
      </c>
      <c r="D178" s="486">
        <v>481</v>
      </c>
      <c r="E178" s="453" t="s">
        <v>9629</v>
      </c>
      <c r="F178" s="453" t="s">
        <v>1787</v>
      </c>
      <c r="G178" s="453" t="s">
        <v>9276</v>
      </c>
      <c r="H178" s="462">
        <v>60</v>
      </c>
      <c r="I178" s="462">
        <v>60</v>
      </c>
    </row>
    <row r="179" spans="1:16" s="515" customFormat="1" ht="14.25" thickBot="1">
      <c r="A179" s="599" t="s">
        <v>10793</v>
      </c>
      <c r="B179" s="600"/>
      <c r="C179" s="600"/>
      <c r="D179" s="601"/>
      <c r="E179" s="601"/>
      <c r="F179" s="601"/>
      <c r="G179" s="601"/>
      <c r="H179" s="601"/>
      <c r="I179" s="414"/>
      <c r="L179" s="498"/>
      <c r="M179" s="498"/>
      <c r="N179" s="498"/>
      <c r="O179" s="498"/>
      <c r="P179" s="498"/>
    </row>
    <row r="180" spans="1:16" s="515" customFormat="1" ht="36">
      <c r="A180" s="114" t="s">
        <v>10790</v>
      </c>
      <c r="B180" s="475" t="s">
        <v>10791</v>
      </c>
      <c r="C180" s="475" t="s">
        <v>10792</v>
      </c>
      <c r="D180" s="641">
        <v>817</v>
      </c>
      <c r="E180" s="119" t="s">
        <v>9629</v>
      </c>
      <c r="F180" s="119" t="s">
        <v>193</v>
      </c>
      <c r="G180" s="119" t="s">
        <v>9276</v>
      </c>
      <c r="H180" s="487">
        <v>12</v>
      </c>
      <c r="I180" s="487">
        <v>12</v>
      </c>
    </row>
    <row r="181" spans="1:16" s="515" customFormat="1" ht="36">
      <c r="A181" s="114" t="s">
        <v>10790</v>
      </c>
      <c r="B181" s="475" t="s">
        <v>10791</v>
      </c>
      <c r="C181" s="475" t="s">
        <v>10792</v>
      </c>
      <c r="D181" s="641">
        <v>669</v>
      </c>
      <c r="E181" s="119" t="s">
        <v>9629</v>
      </c>
      <c r="F181" s="119" t="s">
        <v>193</v>
      </c>
      <c r="G181" s="119" t="s">
        <v>9276</v>
      </c>
      <c r="H181" s="487">
        <v>36</v>
      </c>
      <c r="I181" s="487">
        <v>36</v>
      </c>
    </row>
    <row r="182" spans="1:16" s="515" customFormat="1" ht="36">
      <c r="A182" s="114" t="s">
        <v>10790</v>
      </c>
      <c r="B182" s="475" t="s">
        <v>10791</v>
      </c>
      <c r="C182" s="475" t="s">
        <v>10792</v>
      </c>
      <c r="D182" s="641">
        <v>669</v>
      </c>
      <c r="E182" s="119" t="s">
        <v>9629</v>
      </c>
      <c r="F182" s="119" t="s">
        <v>193</v>
      </c>
      <c r="G182" s="119" t="s">
        <v>9276</v>
      </c>
      <c r="H182" s="487">
        <v>60</v>
      </c>
      <c r="I182" s="487">
        <v>60</v>
      </c>
    </row>
    <row r="183" spans="1:16" ht="12" customHeight="1">
      <c r="A183" s="258"/>
      <c r="B183" s="258"/>
      <c r="C183" s="258"/>
      <c r="E183" s="258"/>
      <c r="F183" s="258"/>
      <c r="G183" s="258"/>
    </row>
    <row r="184" spans="1:16" ht="16.5" thickBot="1">
      <c r="A184" s="311" t="s">
        <v>9333</v>
      </c>
      <c r="B184" s="258"/>
      <c r="C184" s="258"/>
      <c r="D184" s="258"/>
      <c r="E184" s="258"/>
      <c r="F184" s="258"/>
      <c r="G184" s="258"/>
      <c r="H184"/>
      <c r="I184"/>
    </row>
    <row r="185" spans="1:16" ht="24.75" thickBot="1">
      <c r="A185" s="7" t="s">
        <v>0</v>
      </c>
      <c r="B185" s="8" t="s">
        <v>1</v>
      </c>
      <c r="C185" s="9" t="s">
        <v>2</v>
      </c>
      <c r="D185" s="281" t="s">
        <v>5192</v>
      </c>
      <c r="E185" s="409" t="s">
        <v>9627</v>
      </c>
      <c r="F185" s="10" t="s">
        <v>4</v>
      </c>
      <c r="G185" s="978" t="s">
        <v>13946</v>
      </c>
      <c r="H185" s="258"/>
      <c r="I185" s="258"/>
    </row>
    <row r="186" spans="1:16" ht="14.25" thickBot="1">
      <c r="A186" s="266" t="s">
        <v>9333</v>
      </c>
      <c r="B186" s="238"/>
      <c r="C186" s="238"/>
      <c r="D186" s="104"/>
      <c r="E186" s="104"/>
      <c r="F186" s="104"/>
      <c r="G186" s="414"/>
      <c r="H186"/>
      <c r="I186"/>
    </row>
    <row r="187" spans="1:16" ht="24">
      <c r="A187" s="136" t="s">
        <v>9334</v>
      </c>
      <c r="B187" s="137" t="s">
        <v>9335</v>
      </c>
      <c r="C187" s="137" t="s">
        <v>9336</v>
      </c>
      <c r="D187" s="15">
        <v>25</v>
      </c>
      <c r="E187" s="16" t="s">
        <v>9628</v>
      </c>
      <c r="F187" s="16" t="s">
        <v>5</v>
      </c>
      <c r="G187" s="16" t="s">
        <v>9276</v>
      </c>
      <c r="H187"/>
      <c r="I187"/>
    </row>
    <row r="188" spans="1:16" ht="24">
      <c r="A188" s="136" t="s">
        <v>9337</v>
      </c>
      <c r="B188" s="137" t="s">
        <v>9338</v>
      </c>
      <c r="C188" s="137" t="s">
        <v>9336</v>
      </c>
      <c r="D188" s="15">
        <v>25</v>
      </c>
      <c r="E188" s="16" t="s">
        <v>9628</v>
      </c>
      <c r="F188" s="16" t="s">
        <v>5</v>
      </c>
      <c r="G188" s="16" t="s">
        <v>9276</v>
      </c>
      <c r="H188"/>
      <c r="I188"/>
    </row>
    <row r="189" spans="1:16" ht="13.5">
      <c r="H189"/>
      <c r="I189"/>
    </row>
    <row r="190" spans="1:16">
      <c r="A190" s="624" t="s">
        <v>184</v>
      </c>
      <c r="B190" s="624"/>
      <c r="C190" s="629" t="s">
        <v>13947</v>
      </c>
    </row>
    <row r="191" spans="1:16">
      <c r="A191" s="627" t="s">
        <v>5</v>
      </c>
      <c r="B191" s="624" t="s">
        <v>185</v>
      </c>
      <c r="C191" s="625" t="s">
        <v>13948</v>
      </c>
    </row>
    <row r="192" spans="1:16">
      <c r="A192" s="627" t="s">
        <v>9</v>
      </c>
      <c r="B192" s="625" t="s">
        <v>186</v>
      </c>
      <c r="C192" s="625" t="s">
        <v>13949</v>
      </c>
    </row>
    <row r="193" spans="1:10">
      <c r="A193" s="627" t="s">
        <v>187</v>
      </c>
      <c r="B193" s="624" t="s">
        <v>188</v>
      </c>
      <c r="C193" s="625" t="s">
        <v>13950</v>
      </c>
    </row>
    <row r="194" spans="1:10">
      <c r="A194" s="627" t="s">
        <v>189</v>
      </c>
      <c r="B194" s="624" t="s">
        <v>190</v>
      </c>
      <c r="C194" s="630" t="s">
        <v>13951</v>
      </c>
    </row>
    <row r="195" spans="1:10">
      <c r="A195" s="627" t="s">
        <v>191</v>
      </c>
      <c r="B195" s="624" t="s">
        <v>192</v>
      </c>
      <c r="C195" s="630" t="s">
        <v>13952</v>
      </c>
    </row>
    <row r="196" spans="1:10">
      <c r="A196" s="627" t="s">
        <v>193</v>
      </c>
      <c r="B196" s="624" t="s">
        <v>194</v>
      </c>
      <c r="C196" s="630" t="s">
        <v>13953</v>
      </c>
    </row>
    <row r="197" spans="1:10">
      <c r="A197" s="31" t="s">
        <v>1787</v>
      </c>
      <c r="B197" s="32" t="s">
        <v>1790</v>
      </c>
      <c r="C197" s="625" t="s">
        <v>13954</v>
      </c>
    </row>
    <row r="198" spans="1:10">
      <c r="A198" s="31" t="s">
        <v>1788</v>
      </c>
      <c r="B198" s="32" t="s">
        <v>1791</v>
      </c>
      <c r="C198" s="624" t="s">
        <v>13955</v>
      </c>
    </row>
    <row r="199" spans="1:10">
      <c r="A199" s="31" t="s">
        <v>1998</v>
      </c>
      <c r="B199" s="32" t="s">
        <v>1997</v>
      </c>
      <c r="C199" s="624" t="s">
        <v>13956</v>
      </c>
    </row>
    <row r="200" spans="1:10">
      <c r="A200" s="31" t="s">
        <v>1789</v>
      </c>
      <c r="B200" s="32" t="s">
        <v>1792</v>
      </c>
      <c r="C200" s="624" t="s">
        <v>13957</v>
      </c>
    </row>
    <row r="201" spans="1:10">
      <c r="A201" s="31" t="s">
        <v>195</v>
      </c>
      <c r="B201" s="32" t="s">
        <v>196</v>
      </c>
      <c r="C201" s="625" t="s">
        <v>13958</v>
      </c>
    </row>
    <row r="202" spans="1:10" s="29" customFormat="1">
      <c r="A202" s="31" t="s">
        <v>8293</v>
      </c>
      <c r="B202" s="32" t="s">
        <v>8294</v>
      </c>
      <c r="C202" s="628"/>
      <c r="D202" s="4"/>
      <c r="E202" s="4"/>
      <c r="F202" s="4"/>
      <c r="G202" s="4"/>
      <c r="H202" s="4"/>
      <c r="I202" s="4"/>
      <c r="J202" s="4"/>
    </row>
    <row r="203" spans="1:10" ht="13.5">
      <c r="A203" s="31" t="s">
        <v>10613</v>
      </c>
      <c r="B203" s="32" t="s">
        <v>10614</v>
      </c>
      <c r="C203" s="289"/>
      <c r="H203"/>
      <c r="I203"/>
    </row>
    <row r="204" spans="1:10">
      <c r="A204" s="530"/>
      <c r="B204" s="530"/>
      <c r="C204" s="548"/>
    </row>
  </sheetData>
  <sheetProtection algorithmName="SHA-512" hashValue="dTF5Ji9rh7W98xan6pVKmXh01RC27+n50DEwLZsMRX7Z05mKMKkFv2OifJR+QJFUWIyK4WitZQZLa+7W0g8gQA==" saltValue="Hxy4e3E7buqFhEfZplpaJw==" spinCount="100000" sheet="1" objects="1" scenarios="1"/>
  <sortState ref="A4:K72">
    <sortCondition ref="K4:K72"/>
  </sortState>
  <customSheetViews>
    <customSheetView guid="{BFA5E16F-D786-453C-82A8-C4AF05421942}" scale="90"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95"/>
  <sheetViews>
    <sheetView zoomScaleNormal="100" workbookViewId="0">
      <selection activeCell="C16" sqref="C16"/>
    </sheetView>
  </sheetViews>
  <sheetFormatPr defaultColWidth="9.125" defaultRowHeight="12"/>
  <cols>
    <col min="1" max="1" width="22.625" style="168" customWidth="1"/>
    <col min="2" max="2" width="48.75" style="168" customWidth="1"/>
    <col min="3" max="3" width="56.75" style="174" customWidth="1"/>
    <col min="4" max="4" width="10.125" style="168" customWidth="1"/>
    <col min="5" max="5" width="5.375" style="168" customWidth="1"/>
    <col min="6" max="6" width="7.625" style="168" customWidth="1"/>
    <col min="7" max="7" width="9.375" style="168" customWidth="1"/>
    <col min="8" max="8" width="14.625" style="168" customWidth="1"/>
    <col min="9" max="9" width="9.125" style="168" customWidth="1"/>
    <col min="10" max="16384" width="9.125" style="168"/>
  </cols>
  <sheetData>
    <row r="1" spans="1:12" ht="11.25" customHeight="1">
      <c r="A1" s="1479" t="s">
        <v>198</v>
      </c>
      <c r="B1" s="1480"/>
      <c r="C1" s="1481" t="s">
        <v>197</v>
      </c>
      <c r="D1" s="1482"/>
      <c r="E1" s="1482"/>
      <c r="F1" s="1482"/>
      <c r="G1" s="1482"/>
      <c r="H1"/>
      <c r="I1"/>
      <c r="J1"/>
    </row>
    <row r="2" spans="1:12" ht="11.25" customHeight="1">
      <c r="A2" s="1480"/>
      <c r="B2" s="1480"/>
      <c r="C2" s="1482"/>
      <c r="D2" s="1482"/>
      <c r="E2" s="1482"/>
      <c r="F2" s="1482"/>
      <c r="G2" s="1482"/>
      <c r="H2"/>
      <c r="I2"/>
      <c r="J2"/>
    </row>
    <row r="3" spans="1:12" ht="11.25" customHeight="1">
      <c r="A3" s="1480"/>
      <c r="B3" s="1480"/>
      <c r="C3" s="1482"/>
      <c r="D3" s="1482"/>
      <c r="E3" s="1482"/>
      <c r="F3" s="1482"/>
      <c r="G3" s="1482"/>
      <c r="H3"/>
      <c r="I3"/>
      <c r="J3"/>
    </row>
    <row r="4" spans="1:12" ht="11.25" customHeight="1">
      <c r="A4" s="1480"/>
      <c r="B4" s="1480"/>
      <c r="C4" s="1482"/>
      <c r="D4" s="1482"/>
      <c r="E4" s="1482"/>
      <c r="F4" s="1482"/>
      <c r="G4" s="1482"/>
      <c r="H4"/>
      <c r="I4"/>
      <c r="J4"/>
    </row>
    <row r="5" spans="1:12" ht="6" customHeight="1">
      <c r="A5" s="1480"/>
      <c r="B5" s="1480"/>
      <c r="C5" s="1482"/>
      <c r="D5" s="1482"/>
      <c r="E5" s="1482"/>
      <c r="F5" s="1482"/>
      <c r="G5" s="1482"/>
      <c r="H5"/>
      <c r="I5"/>
      <c r="J5"/>
    </row>
    <row r="6" spans="1:12" ht="21" customHeight="1" thickBot="1">
      <c r="A6" s="1" t="s">
        <v>8056</v>
      </c>
      <c r="B6" s="1005"/>
      <c r="C6" s="21"/>
      <c r="D6" s="22"/>
      <c r="E6" s="22"/>
      <c r="F6" s="22"/>
      <c r="G6" s="23"/>
      <c r="H6"/>
      <c r="I6"/>
      <c r="J6"/>
    </row>
    <row r="7" spans="1:12" ht="27" customHeight="1" thickBot="1">
      <c r="A7" s="7" t="s">
        <v>0</v>
      </c>
      <c r="B7" s="8" t="s">
        <v>1</v>
      </c>
      <c r="C7" s="9" t="s">
        <v>2</v>
      </c>
      <c r="D7" s="281" t="s">
        <v>5192</v>
      </c>
      <c r="E7" s="409" t="s">
        <v>9627</v>
      </c>
      <c r="F7" s="10" t="s">
        <v>4</v>
      </c>
      <c r="G7" s="978" t="s">
        <v>13946</v>
      </c>
      <c r="H7"/>
      <c r="I7"/>
      <c r="J7"/>
    </row>
    <row r="8" spans="1:12" ht="15" customHeight="1" thickBot="1">
      <c r="A8" s="191" t="s">
        <v>8057</v>
      </c>
      <c r="B8" s="192"/>
      <c r="C8" s="192"/>
      <c r="D8" s="11"/>
      <c r="E8" s="11"/>
      <c r="F8" s="11"/>
      <c r="G8" s="11"/>
      <c r="H8"/>
      <c r="I8"/>
      <c r="J8"/>
    </row>
    <row r="9" spans="1:12" s="174" customFormat="1" ht="13.5">
      <c r="A9" s="14" t="s">
        <v>8082</v>
      </c>
      <c r="B9" s="14" t="s">
        <v>8083</v>
      </c>
      <c r="C9" s="187" t="s">
        <v>8743</v>
      </c>
      <c r="D9" s="151">
        <v>7495</v>
      </c>
      <c r="E9" s="16" t="s">
        <v>9628</v>
      </c>
      <c r="F9" s="150" t="s">
        <v>5</v>
      </c>
      <c r="G9" s="150" t="s">
        <v>6244</v>
      </c>
      <c r="I9"/>
      <c r="J9"/>
      <c r="K9" s="4"/>
      <c r="L9" s="4"/>
    </row>
    <row r="10" spans="1:12" s="174" customFormat="1" ht="13.5">
      <c r="A10" s="14" t="s">
        <v>8084</v>
      </c>
      <c r="B10" s="14" t="s">
        <v>8085</v>
      </c>
      <c r="C10" s="187" t="s">
        <v>8743</v>
      </c>
      <c r="D10" s="151">
        <v>6495</v>
      </c>
      <c r="E10" s="16" t="s">
        <v>9628</v>
      </c>
      <c r="F10" s="150" t="s">
        <v>5</v>
      </c>
      <c r="G10" s="150" t="s">
        <v>6244</v>
      </c>
      <c r="I10"/>
      <c r="J10"/>
      <c r="K10" s="4"/>
      <c r="L10" s="4"/>
    </row>
    <row r="11" spans="1:12" s="174" customFormat="1" ht="13.5">
      <c r="A11" s="14" t="s">
        <v>8086</v>
      </c>
      <c r="B11" s="14" t="s">
        <v>8087</v>
      </c>
      <c r="C11" s="187" t="s">
        <v>8743</v>
      </c>
      <c r="D11" s="151">
        <v>14995</v>
      </c>
      <c r="E11" s="16" t="s">
        <v>9628</v>
      </c>
      <c r="F11" s="150" t="s">
        <v>5</v>
      </c>
      <c r="G11" s="150" t="s">
        <v>6244</v>
      </c>
      <c r="I11"/>
      <c r="J11"/>
      <c r="K11" s="4"/>
      <c r="L11" s="4"/>
    </row>
    <row r="12" spans="1:12" s="174" customFormat="1" ht="13.5">
      <c r="A12" s="14" t="s">
        <v>8088</v>
      </c>
      <c r="B12" s="14" t="s">
        <v>8089</v>
      </c>
      <c r="C12" s="187" t="s">
        <v>8743</v>
      </c>
      <c r="D12" s="151">
        <v>12995</v>
      </c>
      <c r="E12" s="16" t="s">
        <v>9628</v>
      </c>
      <c r="F12" s="150" t="s">
        <v>5</v>
      </c>
      <c r="G12" s="150" t="s">
        <v>6244</v>
      </c>
      <c r="I12"/>
      <c r="J12"/>
      <c r="K12" s="4"/>
      <c r="L12" s="4"/>
    </row>
    <row r="13" spans="1:12" s="174" customFormat="1" ht="13.5">
      <c r="A13" s="14" t="s">
        <v>8090</v>
      </c>
      <c r="B13" s="14" t="s">
        <v>8091</v>
      </c>
      <c r="C13" s="187" t="s">
        <v>8743</v>
      </c>
      <c r="D13" s="151">
        <v>2195</v>
      </c>
      <c r="E13" s="16" t="s">
        <v>9628</v>
      </c>
      <c r="F13" s="150" t="s">
        <v>5</v>
      </c>
      <c r="G13" s="150" t="s">
        <v>6244</v>
      </c>
      <c r="H13" s="419"/>
      <c r="I13"/>
      <c r="J13"/>
      <c r="K13" s="4"/>
      <c r="L13" s="4"/>
    </row>
    <row r="14" spans="1:12" s="174" customFormat="1" ht="13.5">
      <c r="A14" s="14" t="s">
        <v>8092</v>
      </c>
      <c r="B14" s="14" t="s">
        <v>8093</v>
      </c>
      <c r="C14" s="187" t="s">
        <v>8743</v>
      </c>
      <c r="D14" s="151">
        <v>16995</v>
      </c>
      <c r="E14" s="16" t="s">
        <v>9628</v>
      </c>
      <c r="F14" s="150" t="s">
        <v>5</v>
      </c>
      <c r="G14" s="150" t="s">
        <v>6244</v>
      </c>
      <c r="I14"/>
      <c r="J14"/>
      <c r="K14" s="4"/>
      <c r="L14" s="4"/>
    </row>
    <row r="15" spans="1:12" s="174" customFormat="1" ht="13.5">
      <c r="A15" s="14" t="s">
        <v>8094</v>
      </c>
      <c r="B15" s="14" t="s">
        <v>8095</v>
      </c>
      <c r="C15" s="187" t="s">
        <v>8743</v>
      </c>
      <c r="D15" s="151">
        <v>13495</v>
      </c>
      <c r="E15" s="16" t="s">
        <v>9628</v>
      </c>
      <c r="F15" s="150" t="s">
        <v>5</v>
      </c>
      <c r="G15" s="150" t="s">
        <v>6244</v>
      </c>
      <c r="H15" s="628"/>
      <c r="I15"/>
      <c r="J15"/>
      <c r="K15" s="4"/>
      <c r="L15" s="4"/>
    </row>
    <row r="16" spans="1:12" s="628" customFormat="1" ht="13.5">
      <c r="A16" s="60" t="s">
        <v>14158</v>
      </c>
      <c r="B16" s="60" t="s">
        <v>14159</v>
      </c>
      <c r="C16" s="346" t="s">
        <v>14157</v>
      </c>
      <c r="D16" s="1075">
        <v>19995</v>
      </c>
      <c r="E16" s="119" t="s">
        <v>9628</v>
      </c>
      <c r="F16" s="452" t="s">
        <v>5</v>
      </c>
      <c r="G16" s="452" t="s">
        <v>6244</v>
      </c>
      <c r="I16" s="965"/>
      <c r="J16" s="965"/>
      <c r="K16" s="624"/>
      <c r="L16" s="624"/>
    </row>
    <row r="17" spans="1:12" s="628" customFormat="1" ht="13.5">
      <c r="A17" s="60" t="s">
        <v>14155</v>
      </c>
      <c r="B17" s="60" t="s">
        <v>14156</v>
      </c>
      <c r="C17" s="346" t="s">
        <v>14157</v>
      </c>
      <c r="D17" s="1075">
        <v>16995</v>
      </c>
      <c r="E17" s="119" t="s">
        <v>9628</v>
      </c>
      <c r="F17" s="452" t="s">
        <v>5</v>
      </c>
      <c r="G17" s="452" t="s">
        <v>6244</v>
      </c>
      <c r="I17" s="965"/>
      <c r="J17" s="965"/>
      <c r="K17" s="624"/>
      <c r="L17" s="624"/>
    </row>
    <row r="18" spans="1:12" s="628" customFormat="1" ht="13.5">
      <c r="A18" s="60" t="s">
        <v>10976</v>
      </c>
      <c r="B18" s="60" t="s">
        <v>11040</v>
      </c>
      <c r="C18" s="346" t="s">
        <v>14157</v>
      </c>
      <c r="D18" s="1075">
        <v>36995</v>
      </c>
      <c r="E18" s="119" t="s">
        <v>9628</v>
      </c>
      <c r="F18" s="452" t="s">
        <v>5</v>
      </c>
      <c r="G18" s="452" t="s">
        <v>6244</v>
      </c>
      <c r="I18" s="638"/>
      <c r="J18" s="638"/>
      <c r="K18" s="624"/>
      <c r="L18" s="624"/>
    </row>
    <row r="19" spans="1:12" s="628" customFormat="1" ht="13.5">
      <c r="A19" s="14" t="s">
        <v>10975</v>
      </c>
      <c r="B19" s="14" t="s">
        <v>10977</v>
      </c>
      <c r="C19" s="346" t="s">
        <v>14157</v>
      </c>
      <c r="D19" s="151">
        <v>21995</v>
      </c>
      <c r="E19" s="16" t="s">
        <v>9628</v>
      </c>
      <c r="F19" s="150" t="s">
        <v>5</v>
      </c>
      <c r="G19" s="150" t="s">
        <v>6244</v>
      </c>
      <c r="I19" s="638"/>
      <c r="J19" s="638"/>
      <c r="K19" s="624"/>
      <c r="L19" s="624"/>
    </row>
    <row r="20" spans="1:12" ht="24">
      <c r="A20" s="14" t="s">
        <v>8096</v>
      </c>
      <c r="B20" s="14" t="s">
        <v>8286</v>
      </c>
      <c r="C20" s="187" t="s">
        <v>14256</v>
      </c>
      <c r="D20" s="151">
        <v>8495</v>
      </c>
      <c r="E20" s="16" t="s">
        <v>9628</v>
      </c>
      <c r="F20" s="150" t="s">
        <v>5</v>
      </c>
      <c r="G20" s="150" t="s">
        <v>6244</v>
      </c>
      <c r="I20"/>
      <c r="J20"/>
      <c r="K20" s="4"/>
      <c r="L20" s="4"/>
    </row>
    <row r="21" spans="1:12" ht="24">
      <c r="A21" s="14" t="s">
        <v>8097</v>
      </c>
      <c r="B21" s="14" t="s">
        <v>9013</v>
      </c>
      <c r="C21" s="187" t="s">
        <v>14259</v>
      </c>
      <c r="D21" s="151">
        <v>1695</v>
      </c>
      <c r="E21" s="16" t="s">
        <v>9628</v>
      </c>
      <c r="F21" s="150" t="s">
        <v>5</v>
      </c>
      <c r="G21" s="150" t="s">
        <v>6244</v>
      </c>
      <c r="I21"/>
      <c r="J21"/>
      <c r="K21" s="4"/>
      <c r="L21" s="4"/>
    </row>
    <row r="22" spans="1:12" ht="13.5">
      <c r="A22" s="14" t="s">
        <v>8593</v>
      </c>
      <c r="B22" s="14" t="s">
        <v>8594</v>
      </c>
      <c r="C22" s="187" t="s">
        <v>14260</v>
      </c>
      <c r="D22" s="151">
        <v>4995</v>
      </c>
      <c r="E22" s="16" t="s">
        <v>9628</v>
      </c>
      <c r="F22" s="150" t="s">
        <v>5</v>
      </c>
      <c r="G22" s="150" t="s">
        <v>6244</v>
      </c>
      <c r="I22"/>
      <c r="J22"/>
      <c r="K22" s="4"/>
      <c r="L22" s="4"/>
    </row>
    <row r="23" spans="1:12" ht="24">
      <c r="A23" s="14" t="s">
        <v>8098</v>
      </c>
      <c r="B23" s="14" t="s">
        <v>8099</v>
      </c>
      <c r="C23" s="187" t="s">
        <v>14256</v>
      </c>
      <c r="D23" s="151">
        <v>9495</v>
      </c>
      <c r="E23" s="16" t="s">
        <v>9628</v>
      </c>
      <c r="F23" s="150" t="s">
        <v>5</v>
      </c>
      <c r="G23" s="150" t="s">
        <v>6244</v>
      </c>
      <c r="I23"/>
      <c r="J23"/>
      <c r="K23" s="4"/>
      <c r="L23" s="4"/>
    </row>
    <row r="24" spans="1:12" ht="24">
      <c r="A24" s="14" t="s">
        <v>8100</v>
      </c>
      <c r="B24" s="14" t="s">
        <v>8101</v>
      </c>
      <c r="C24" s="187" t="s">
        <v>14258</v>
      </c>
      <c r="D24" s="151">
        <v>14495</v>
      </c>
      <c r="E24" s="16" t="s">
        <v>9628</v>
      </c>
      <c r="F24" s="150" t="s">
        <v>5</v>
      </c>
      <c r="G24" s="150" t="s">
        <v>6244</v>
      </c>
      <c r="I24"/>
      <c r="J24"/>
      <c r="K24" s="4"/>
      <c r="L24" s="4"/>
    </row>
    <row r="25" spans="1:12" ht="13.5">
      <c r="A25" s="14" t="s">
        <v>8481</v>
      </c>
      <c r="B25" s="14" t="s">
        <v>8482</v>
      </c>
      <c r="C25" s="187" t="s">
        <v>14257</v>
      </c>
      <c r="D25" s="151">
        <v>5995</v>
      </c>
      <c r="E25" s="16" t="s">
        <v>9628</v>
      </c>
      <c r="F25" s="150" t="s">
        <v>5</v>
      </c>
      <c r="G25" s="150" t="s">
        <v>6244</v>
      </c>
      <c r="I25"/>
      <c r="J25"/>
      <c r="K25" s="4"/>
      <c r="L25" s="4"/>
    </row>
    <row r="26" spans="1:12" ht="14.25" thickBot="1">
      <c r="A26" s="14" t="s">
        <v>8102</v>
      </c>
      <c r="B26" s="14" t="s">
        <v>8103</v>
      </c>
      <c r="C26" s="187" t="s">
        <v>8081</v>
      </c>
      <c r="D26" s="151">
        <v>14995</v>
      </c>
      <c r="E26" s="16" t="s">
        <v>9628</v>
      </c>
      <c r="F26" s="150" t="s">
        <v>5</v>
      </c>
      <c r="G26" s="150" t="s">
        <v>6244</v>
      </c>
      <c r="I26"/>
      <c r="J26"/>
      <c r="K26" s="4"/>
      <c r="L26" s="4"/>
    </row>
    <row r="27" spans="1:12" ht="14.25" thickBot="1">
      <c r="A27" s="191" t="s">
        <v>8104</v>
      </c>
      <c r="B27" s="192"/>
      <c r="C27" s="192"/>
      <c r="D27" s="11"/>
      <c r="E27" s="11"/>
      <c r="F27" s="11"/>
      <c r="G27" s="11"/>
      <c r="I27"/>
      <c r="J27"/>
    </row>
    <row r="28" spans="1:12" ht="13.5">
      <c r="A28" s="14" t="s">
        <v>8105</v>
      </c>
      <c r="B28" s="14" t="s">
        <v>8106</v>
      </c>
      <c r="C28" s="187" t="s">
        <v>8743</v>
      </c>
      <c r="D28" s="151">
        <v>7495</v>
      </c>
      <c r="E28" s="16" t="s">
        <v>9628</v>
      </c>
      <c r="F28" s="150" t="s">
        <v>5</v>
      </c>
      <c r="G28" s="150" t="s">
        <v>6244</v>
      </c>
      <c r="I28"/>
      <c r="J28"/>
      <c r="K28" s="4"/>
      <c r="L28" s="4"/>
    </row>
    <row r="29" spans="1:12" ht="13.15" customHeight="1">
      <c r="A29" s="14" t="s">
        <v>8107</v>
      </c>
      <c r="B29" s="14" t="s">
        <v>8108</v>
      </c>
      <c r="C29" s="187" t="s">
        <v>8743</v>
      </c>
      <c r="D29" s="151">
        <v>6495</v>
      </c>
      <c r="E29" s="16" t="s">
        <v>9628</v>
      </c>
      <c r="F29" s="150" t="s">
        <v>5</v>
      </c>
      <c r="G29" s="150" t="s">
        <v>6244</v>
      </c>
      <c r="I29"/>
      <c r="J29"/>
      <c r="K29" s="4"/>
      <c r="L29" s="4"/>
    </row>
    <row r="30" spans="1:12" ht="13.5">
      <c r="A30" s="14" t="s">
        <v>8109</v>
      </c>
      <c r="B30" s="14" t="s">
        <v>8110</v>
      </c>
      <c r="C30" s="187" t="s">
        <v>8743</v>
      </c>
      <c r="D30" s="151">
        <v>14995</v>
      </c>
      <c r="E30" s="16" t="s">
        <v>9628</v>
      </c>
      <c r="F30" s="150" t="s">
        <v>5</v>
      </c>
      <c r="G30" s="150" t="s">
        <v>6244</v>
      </c>
      <c r="I30"/>
      <c r="J30"/>
      <c r="K30" s="4"/>
      <c r="L30" s="4"/>
    </row>
    <row r="31" spans="1:12" ht="13.5">
      <c r="A31" s="14" t="s">
        <v>8111</v>
      </c>
      <c r="B31" s="14" t="s">
        <v>8112</v>
      </c>
      <c r="C31" s="187" t="s">
        <v>8743</v>
      </c>
      <c r="D31" s="151">
        <v>12995</v>
      </c>
      <c r="E31" s="16" t="s">
        <v>9628</v>
      </c>
      <c r="F31" s="150" t="s">
        <v>5</v>
      </c>
      <c r="G31" s="150" t="s">
        <v>6244</v>
      </c>
      <c r="I31"/>
      <c r="J31"/>
      <c r="K31" s="4"/>
      <c r="L31" s="4"/>
    </row>
    <row r="32" spans="1:12" ht="13.5">
      <c r="A32" s="14" t="s">
        <v>8113</v>
      </c>
      <c r="B32" s="14" t="s">
        <v>8114</v>
      </c>
      <c r="C32" s="187" t="s">
        <v>8743</v>
      </c>
      <c r="D32" s="151">
        <v>2195</v>
      </c>
      <c r="E32" s="16" t="s">
        <v>9628</v>
      </c>
      <c r="F32" s="150" t="s">
        <v>5</v>
      </c>
      <c r="G32" s="150" t="s">
        <v>6244</v>
      </c>
      <c r="H32" s="258"/>
      <c r="I32"/>
      <c r="J32"/>
      <c r="K32" s="4"/>
      <c r="L32" s="4"/>
    </row>
    <row r="33" spans="1:12" ht="13.5">
      <c r="A33" s="14" t="s">
        <v>8115</v>
      </c>
      <c r="B33" s="14" t="s">
        <v>8116</v>
      </c>
      <c r="C33" s="187" t="s">
        <v>8743</v>
      </c>
      <c r="D33" s="151">
        <v>16995</v>
      </c>
      <c r="E33" s="16" t="s">
        <v>9628</v>
      </c>
      <c r="F33" s="150" t="s">
        <v>5</v>
      </c>
      <c r="G33" s="150" t="s">
        <v>6244</v>
      </c>
      <c r="H33"/>
      <c r="I33"/>
      <c r="J33"/>
      <c r="K33" s="4"/>
      <c r="L33" s="4"/>
    </row>
    <row r="34" spans="1:12" ht="13.5">
      <c r="A34" s="14" t="s">
        <v>8117</v>
      </c>
      <c r="B34" s="14" t="s">
        <v>8118</v>
      </c>
      <c r="C34" s="187" t="s">
        <v>8743</v>
      </c>
      <c r="D34" s="151">
        <v>13495</v>
      </c>
      <c r="E34" s="16" t="s">
        <v>9628</v>
      </c>
      <c r="F34" s="150" t="s">
        <v>5</v>
      </c>
      <c r="G34" s="150" t="s">
        <v>6244</v>
      </c>
      <c r="H34"/>
      <c r="I34"/>
      <c r="J34"/>
      <c r="K34" s="4"/>
      <c r="L34" s="4"/>
    </row>
    <row r="35" spans="1:12" ht="13.5">
      <c r="A35" s="60" t="s">
        <v>14160</v>
      </c>
      <c r="B35" s="60" t="s">
        <v>14161</v>
      </c>
      <c r="C35" s="346" t="s">
        <v>14157</v>
      </c>
      <c r="D35" s="1075">
        <v>16995</v>
      </c>
      <c r="E35" s="119" t="s">
        <v>9628</v>
      </c>
      <c r="F35" s="452" t="s">
        <v>5</v>
      </c>
      <c r="G35" s="452" t="s">
        <v>6244</v>
      </c>
      <c r="H35" s="965"/>
      <c r="I35" s="965"/>
      <c r="J35" s="965"/>
      <c r="K35" s="624"/>
      <c r="L35" s="624"/>
    </row>
    <row r="36" spans="1:12" ht="13.5">
      <c r="A36" s="60" t="s">
        <v>14162</v>
      </c>
      <c r="B36" s="60" t="s">
        <v>14163</v>
      </c>
      <c r="C36" s="346" t="s">
        <v>14157</v>
      </c>
      <c r="D36" s="1075">
        <v>19995</v>
      </c>
      <c r="E36" s="119" t="s">
        <v>9628</v>
      </c>
      <c r="F36" s="452" t="s">
        <v>5</v>
      </c>
      <c r="G36" s="452" t="s">
        <v>6244</v>
      </c>
      <c r="H36" s="965"/>
      <c r="I36" s="965"/>
      <c r="J36" s="965"/>
      <c r="K36" s="624"/>
      <c r="L36" s="624"/>
    </row>
    <row r="37" spans="1:12" ht="13.5">
      <c r="A37" s="14" t="s">
        <v>10973</v>
      </c>
      <c r="B37" s="14" t="s">
        <v>11041</v>
      </c>
      <c r="C37" s="346" t="s">
        <v>14157</v>
      </c>
      <c r="D37" s="151">
        <v>36995</v>
      </c>
      <c r="E37" s="16" t="s">
        <v>9628</v>
      </c>
      <c r="F37" s="150" t="s">
        <v>5</v>
      </c>
      <c r="G37" s="150" t="s">
        <v>6244</v>
      </c>
      <c r="H37" s="638"/>
      <c r="I37" s="638"/>
      <c r="J37" s="638"/>
      <c r="K37" s="624"/>
      <c r="L37" s="624"/>
    </row>
    <row r="38" spans="1:12" ht="13.5">
      <c r="A38" s="14" t="s">
        <v>10974</v>
      </c>
      <c r="B38" s="14" t="s">
        <v>11042</v>
      </c>
      <c r="C38" s="346" t="s">
        <v>14157</v>
      </c>
      <c r="D38" s="151">
        <v>21995</v>
      </c>
      <c r="E38" s="16" t="s">
        <v>9628</v>
      </c>
      <c r="F38" s="150" t="s">
        <v>5</v>
      </c>
      <c r="G38" s="150" t="s">
        <v>6244</v>
      </c>
      <c r="H38" s="638"/>
      <c r="I38" s="638"/>
      <c r="J38" s="638"/>
      <c r="K38" s="624"/>
      <c r="L38" s="624"/>
    </row>
    <row r="39" spans="1:12" ht="24">
      <c r="A39" s="956" t="s">
        <v>8119</v>
      </c>
      <c r="B39" s="14" t="s">
        <v>8287</v>
      </c>
      <c r="C39" s="187" t="s">
        <v>14256</v>
      </c>
      <c r="D39" s="151">
        <v>8495</v>
      </c>
      <c r="E39" s="16" t="s">
        <v>9628</v>
      </c>
      <c r="F39" s="150" t="s">
        <v>5</v>
      </c>
      <c r="G39" s="150" t="s">
        <v>6244</v>
      </c>
      <c r="I39"/>
      <c r="J39"/>
      <c r="K39" s="4"/>
      <c r="L39" s="4"/>
    </row>
    <row r="40" spans="1:12" ht="24">
      <c r="A40" s="956" t="s">
        <v>8120</v>
      </c>
      <c r="B40" s="14" t="s">
        <v>9014</v>
      </c>
      <c r="C40" s="187" t="s">
        <v>14266</v>
      </c>
      <c r="D40" s="151">
        <v>1695</v>
      </c>
      <c r="E40" s="16" t="s">
        <v>9628</v>
      </c>
      <c r="F40" s="150" t="s">
        <v>5</v>
      </c>
      <c r="G40" s="150" t="s">
        <v>6244</v>
      </c>
      <c r="I40"/>
      <c r="J40"/>
      <c r="K40" s="4"/>
      <c r="L40" s="4"/>
    </row>
    <row r="41" spans="1:12" ht="13.5">
      <c r="A41" s="956" t="s">
        <v>8596</v>
      </c>
      <c r="B41" s="14" t="s">
        <v>8595</v>
      </c>
      <c r="C41" s="187" t="s">
        <v>14267</v>
      </c>
      <c r="D41" s="151">
        <v>4995</v>
      </c>
      <c r="E41" s="16" t="s">
        <v>9628</v>
      </c>
      <c r="F41" s="150" t="s">
        <v>5</v>
      </c>
      <c r="G41" s="150" t="s">
        <v>6244</v>
      </c>
      <c r="I41"/>
      <c r="J41"/>
      <c r="K41" s="4"/>
      <c r="L41" s="4"/>
    </row>
    <row r="42" spans="1:12" ht="24">
      <c r="A42" s="956" t="s">
        <v>8121</v>
      </c>
      <c r="B42" s="14" t="s">
        <v>8122</v>
      </c>
      <c r="C42" s="187" t="s">
        <v>14268</v>
      </c>
      <c r="D42" s="151">
        <v>9495</v>
      </c>
      <c r="E42" s="16" t="s">
        <v>9628</v>
      </c>
      <c r="F42" s="150" t="s">
        <v>5</v>
      </c>
      <c r="G42" s="150" t="s">
        <v>6244</v>
      </c>
      <c r="I42"/>
      <c r="J42"/>
      <c r="K42" s="4"/>
      <c r="L42" s="4"/>
    </row>
    <row r="43" spans="1:12" ht="24">
      <c r="A43" s="956" t="s">
        <v>8123</v>
      </c>
      <c r="B43" s="14" t="s">
        <v>8124</v>
      </c>
      <c r="C43" s="187" t="s">
        <v>14269</v>
      </c>
      <c r="D43" s="151">
        <v>14495</v>
      </c>
      <c r="E43" s="16" t="s">
        <v>9628</v>
      </c>
      <c r="F43" s="150" t="s">
        <v>5</v>
      </c>
      <c r="G43" s="150" t="s">
        <v>6244</v>
      </c>
      <c r="I43"/>
      <c r="J43"/>
      <c r="K43" s="4"/>
      <c r="L43" s="4"/>
    </row>
    <row r="44" spans="1:12" ht="13.5">
      <c r="A44" s="956" t="s">
        <v>8483</v>
      </c>
      <c r="B44" s="14" t="s">
        <v>8484</v>
      </c>
      <c r="C44" s="187" t="s">
        <v>14270</v>
      </c>
      <c r="D44" s="151">
        <v>5995</v>
      </c>
      <c r="E44" s="16" t="s">
        <v>9628</v>
      </c>
      <c r="F44" s="150" t="s">
        <v>5</v>
      </c>
      <c r="G44" s="150" t="s">
        <v>6244</v>
      </c>
      <c r="I44"/>
      <c r="J44"/>
      <c r="K44" s="4"/>
      <c r="L44" s="4"/>
    </row>
    <row r="45" spans="1:12" ht="14.25" thickBot="1">
      <c r="A45" s="14" t="s">
        <v>8125</v>
      </c>
      <c r="B45" s="14" t="s">
        <v>8126</v>
      </c>
      <c r="C45" s="187" t="s">
        <v>8081</v>
      </c>
      <c r="D45" s="151">
        <v>14995</v>
      </c>
      <c r="E45" s="16" t="s">
        <v>9628</v>
      </c>
      <c r="F45" s="150" t="s">
        <v>5</v>
      </c>
      <c r="G45" s="150" t="s">
        <v>6244</v>
      </c>
      <c r="H45"/>
      <c r="I45"/>
      <c r="J45"/>
      <c r="K45" s="4"/>
      <c r="L45" s="4"/>
    </row>
    <row r="46" spans="1:12" ht="13.5">
      <c r="A46" s="325" t="s">
        <v>8725</v>
      </c>
      <c r="B46" s="153"/>
      <c r="C46" s="153"/>
      <c r="D46" s="229"/>
      <c r="E46" s="229"/>
      <c r="F46" s="229"/>
      <c r="G46" s="229"/>
      <c r="H46"/>
      <c r="I46"/>
      <c r="J46"/>
    </row>
    <row r="47" spans="1:12" ht="14.25" thickBot="1">
      <c r="A47" s="326" t="s">
        <v>8726</v>
      </c>
      <c r="B47" s="167"/>
      <c r="C47" s="167"/>
      <c r="D47" s="420"/>
      <c r="E47" s="420"/>
      <c r="F47" s="420"/>
      <c r="G47" s="420"/>
      <c r="H47"/>
      <c r="I47"/>
      <c r="J47"/>
    </row>
    <row r="48" spans="1:12" ht="13.5">
      <c r="A48" s="310" t="s">
        <v>8491</v>
      </c>
      <c r="B48" s="310" t="s">
        <v>8492</v>
      </c>
      <c r="C48" s="327" t="s">
        <v>8499</v>
      </c>
      <c r="D48" s="194">
        <v>1695</v>
      </c>
      <c r="E48" s="16" t="s">
        <v>9628</v>
      </c>
      <c r="F48" s="305" t="s">
        <v>5</v>
      </c>
      <c r="G48" s="305" t="s">
        <v>6244</v>
      </c>
      <c r="H48" s="258"/>
      <c r="I48"/>
      <c r="J48"/>
      <c r="K48" s="4"/>
      <c r="L48" s="4"/>
    </row>
    <row r="49" spans="1:12" ht="13.5">
      <c r="A49" s="14" t="s">
        <v>8493</v>
      </c>
      <c r="B49" s="14" t="s">
        <v>8494</v>
      </c>
      <c r="C49" s="187" t="s">
        <v>8499</v>
      </c>
      <c r="D49" s="15">
        <v>4995</v>
      </c>
      <c r="E49" s="16" t="s">
        <v>9628</v>
      </c>
      <c r="F49" s="16" t="s">
        <v>5</v>
      </c>
      <c r="G49" s="16" t="s">
        <v>6244</v>
      </c>
      <c r="H49"/>
      <c r="I49"/>
      <c r="J49"/>
      <c r="K49" s="4"/>
      <c r="L49" s="4"/>
    </row>
    <row r="50" spans="1:12" ht="13.5">
      <c r="A50" s="14" t="s">
        <v>8495</v>
      </c>
      <c r="B50" s="14" t="s">
        <v>8496</v>
      </c>
      <c r="C50" s="187" t="s">
        <v>8499</v>
      </c>
      <c r="D50" s="15">
        <v>5995</v>
      </c>
      <c r="E50" s="16" t="s">
        <v>9628</v>
      </c>
      <c r="F50" s="16" t="s">
        <v>5</v>
      </c>
      <c r="G50" s="16" t="s">
        <v>6244</v>
      </c>
      <c r="H50"/>
      <c r="I50"/>
      <c r="J50"/>
      <c r="K50" s="4"/>
      <c r="L50" s="4"/>
    </row>
    <row r="51" spans="1:12" ht="13.5">
      <c r="A51" s="14" t="s">
        <v>9120</v>
      </c>
      <c r="B51" s="14" t="s">
        <v>9119</v>
      </c>
      <c r="C51" s="187" t="s">
        <v>9131</v>
      </c>
      <c r="D51" s="15">
        <v>8495</v>
      </c>
      <c r="E51" s="16" t="s">
        <v>9628</v>
      </c>
      <c r="F51" s="16" t="s">
        <v>5</v>
      </c>
      <c r="G51" s="16" t="s">
        <v>6244</v>
      </c>
      <c r="H51"/>
      <c r="I51"/>
      <c r="J51"/>
      <c r="K51" s="4"/>
      <c r="L51" s="4"/>
    </row>
    <row r="52" spans="1:12" ht="13.5">
      <c r="A52" s="14" t="s">
        <v>9121</v>
      </c>
      <c r="B52" s="14" t="s">
        <v>9123</v>
      </c>
      <c r="C52" s="187" t="s">
        <v>8499</v>
      </c>
      <c r="D52" s="15">
        <v>9495</v>
      </c>
      <c r="E52" s="16" t="s">
        <v>9628</v>
      </c>
      <c r="F52" s="16" t="s">
        <v>5</v>
      </c>
      <c r="G52" s="16" t="s">
        <v>6244</v>
      </c>
      <c r="H52"/>
      <c r="I52"/>
      <c r="J52"/>
      <c r="K52" s="4"/>
      <c r="L52" s="4"/>
    </row>
    <row r="53" spans="1:12" ht="13.5">
      <c r="A53" s="14" t="s">
        <v>9122</v>
      </c>
      <c r="B53" s="14" t="s">
        <v>9124</v>
      </c>
      <c r="C53" s="187" t="s">
        <v>8499</v>
      </c>
      <c r="D53" s="15">
        <v>14495</v>
      </c>
      <c r="E53" s="16" t="s">
        <v>9628</v>
      </c>
      <c r="F53" s="16" t="s">
        <v>5</v>
      </c>
      <c r="G53" s="16" t="s">
        <v>6244</v>
      </c>
      <c r="H53"/>
      <c r="I53"/>
      <c r="J53"/>
      <c r="K53" s="4"/>
      <c r="L53" s="4"/>
    </row>
    <row r="54" spans="1:12" ht="13.5">
      <c r="A54" s="14" t="s">
        <v>8485</v>
      </c>
      <c r="B54" s="14" t="s">
        <v>8486</v>
      </c>
      <c r="C54" s="187" t="s">
        <v>8486</v>
      </c>
      <c r="D54" s="15">
        <v>1695</v>
      </c>
      <c r="E54" s="16" t="s">
        <v>9628</v>
      </c>
      <c r="F54" s="16" t="s">
        <v>5</v>
      </c>
      <c r="G54" s="16" t="s">
        <v>6244</v>
      </c>
      <c r="H54" s="258"/>
      <c r="I54"/>
      <c r="J54"/>
      <c r="K54" s="4"/>
      <c r="L54" s="4"/>
    </row>
    <row r="55" spans="1:12" ht="13.5">
      <c r="A55" s="14" t="s">
        <v>8487</v>
      </c>
      <c r="B55" s="14" t="s">
        <v>8488</v>
      </c>
      <c r="C55" s="187" t="s">
        <v>8488</v>
      </c>
      <c r="D55" s="15">
        <v>4995</v>
      </c>
      <c r="E55" s="16" t="s">
        <v>9628</v>
      </c>
      <c r="F55" s="16" t="s">
        <v>5</v>
      </c>
      <c r="G55" s="16" t="s">
        <v>6244</v>
      </c>
      <c r="H55"/>
      <c r="I55"/>
      <c r="J55"/>
      <c r="K55" s="4"/>
      <c r="L55" s="4"/>
    </row>
    <row r="56" spans="1:12" ht="13.5">
      <c r="A56" s="14" t="s">
        <v>8489</v>
      </c>
      <c r="B56" s="14" t="s">
        <v>8490</v>
      </c>
      <c r="C56" s="187" t="s">
        <v>8490</v>
      </c>
      <c r="D56" s="15">
        <v>5995</v>
      </c>
      <c r="E56" s="16" t="s">
        <v>9628</v>
      </c>
      <c r="F56" s="16" t="s">
        <v>5</v>
      </c>
      <c r="G56" s="16" t="s">
        <v>6244</v>
      </c>
      <c r="H56"/>
      <c r="I56"/>
      <c r="J56"/>
      <c r="K56" s="4"/>
      <c r="L56" s="4"/>
    </row>
    <row r="57" spans="1:12" ht="13.5">
      <c r="A57" s="14" t="s">
        <v>9125</v>
      </c>
      <c r="B57" s="14" t="s">
        <v>9128</v>
      </c>
      <c r="C57" s="187" t="s">
        <v>9131</v>
      </c>
      <c r="D57" s="15">
        <v>8495</v>
      </c>
      <c r="E57" s="16" t="s">
        <v>9628</v>
      </c>
      <c r="F57" s="16" t="s">
        <v>5</v>
      </c>
      <c r="G57" s="16" t="s">
        <v>6244</v>
      </c>
      <c r="H57"/>
      <c r="I57"/>
      <c r="J57"/>
      <c r="K57" s="4"/>
      <c r="L57" s="4"/>
    </row>
    <row r="58" spans="1:12" ht="13.5">
      <c r="A58" s="14" t="s">
        <v>9126</v>
      </c>
      <c r="B58" s="14" t="s">
        <v>9129</v>
      </c>
      <c r="C58" s="187" t="s">
        <v>8499</v>
      </c>
      <c r="D58" s="15">
        <v>9495</v>
      </c>
      <c r="E58" s="16" t="s">
        <v>9628</v>
      </c>
      <c r="F58" s="16" t="s">
        <v>5</v>
      </c>
      <c r="G58" s="16" t="s">
        <v>6244</v>
      </c>
      <c r="H58"/>
      <c r="I58"/>
      <c r="J58"/>
      <c r="K58" s="4"/>
      <c r="L58" s="4"/>
    </row>
    <row r="59" spans="1:12" ht="14.25" thickBot="1">
      <c r="A59" s="14" t="s">
        <v>9127</v>
      </c>
      <c r="B59" s="14" t="s">
        <v>9130</v>
      </c>
      <c r="C59" s="187" t="s">
        <v>8499</v>
      </c>
      <c r="D59" s="15">
        <v>14495</v>
      </c>
      <c r="E59" s="16" t="s">
        <v>9628</v>
      </c>
      <c r="F59" s="16" t="s">
        <v>5</v>
      </c>
      <c r="G59" s="16" t="s">
        <v>6244</v>
      </c>
      <c r="H59"/>
      <c r="I59"/>
      <c r="J59"/>
      <c r="K59" s="4"/>
      <c r="L59" s="4"/>
    </row>
    <row r="60" spans="1:12" ht="14.25" thickBot="1">
      <c r="A60" s="191" t="s">
        <v>8127</v>
      </c>
      <c r="B60" s="192"/>
      <c r="C60" s="192"/>
      <c r="D60" s="11"/>
      <c r="E60" s="11"/>
      <c r="F60" s="11"/>
      <c r="G60" s="11"/>
      <c r="H60"/>
      <c r="I60"/>
      <c r="J60"/>
    </row>
    <row r="61" spans="1:12" ht="24">
      <c r="A61" s="14" t="s">
        <v>9132</v>
      </c>
      <c r="B61" s="14" t="s">
        <v>9133</v>
      </c>
      <c r="C61" s="476" t="s">
        <v>14248</v>
      </c>
      <c r="D61" s="15">
        <v>245</v>
      </c>
      <c r="E61" s="16" t="s">
        <v>9628</v>
      </c>
      <c r="F61" s="16" t="s">
        <v>5</v>
      </c>
      <c r="G61" s="16" t="s">
        <v>6244</v>
      </c>
      <c r="H61"/>
      <c r="I61"/>
      <c r="J61"/>
    </row>
    <row r="62" spans="1:12" ht="24">
      <c r="A62" s="14" t="s">
        <v>8191</v>
      </c>
      <c r="B62" s="14" t="s">
        <v>8192</v>
      </c>
      <c r="C62" s="476" t="s">
        <v>14250</v>
      </c>
      <c r="D62" s="15">
        <v>195</v>
      </c>
      <c r="E62" s="16" t="s">
        <v>9628</v>
      </c>
      <c r="F62" s="16" t="s">
        <v>5</v>
      </c>
      <c r="G62" s="16" t="s">
        <v>6244</v>
      </c>
      <c r="H62"/>
      <c r="I62"/>
      <c r="J62"/>
      <c r="K62" s="4"/>
      <c r="L62" s="4"/>
    </row>
    <row r="63" spans="1:12" ht="24">
      <c r="A63" s="14" t="s">
        <v>8193</v>
      </c>
      <c r="B63" s="14" t="s">
        <v>8194</v>
      </c>
      <c r="C63" s="476" t="s">
        <v>14250</v>
      </c>
      <c r="D63" s="15">
        <v>225</v>
      </c>
      <c r="E63" s="16" t="s">
        <v>9628</v>
      </c>
      <c r="F63" s="16" t="s">
        <v>5</v>
      </c>
      <c r="G63" s="16" t="s">
        <v>6244</v>
      </c>
      <c r="H63"/>
      <c r="I63"/>
      <c r="J63"/>
      <c r="K63" s="4"/>
      <c r="L63" s="4"/>
    </row>
    <row r="64" spans="1:12" ht="36">
      <c r="A64" s="14" t="s">
        <v>8195</v>
      </c>
      <c r="B64" s="14" t="s">
        <v>8196</v>
      </c>
      <c r="C64" s="476" t="s">
        <v>14249</v>
      </c>
      <c r="D64" s="15">
        <v>695</v>
      </c>
      <c r="E64" s="16" t="s">
        <v>9628</v>
      </c>
      <c r="F64" s="16" t="s">
        <v>5</v>
      </c>
      <c r="G64" s="16" t="s">
        <v>6244</v>
      </c>
      <c r="H64"/>
      <c r="I64"/>
      <c r="J64"/>
      <c r="K64" s="4"/>
      <c r="L64" s="4"/>
    </row>
    <row r="65" spans="1:12" ht="36">
      <c r="A65" s="14" t="s">
        <v>8197</v>
      </c>
      <c r="B65" s="14" t="s">
        <v>8198</v>
      </c>
      <c r="C65" s="476" t="s">
        <v>14249</v>
      </c>
      <c r="D65" s="15">
        <v>1195</v>
      </c>
      <c r="E65" s="16" t="s">
        <v>9628</v>
      </c>
      <c r="F65" s="16" t="s">
        <v>5</v>
      </c>
      <c r="G65" s="16" t="s">
        <v>6244</v>
      </c>
      <c r="H65"/>
      <c r="I65"/>
      <c r="J65"/>
      <c r="K65" s="4"/>
      <c r="L65" s="4"/>
    </row>
    <row r="66" spans="1:12" ht="24">
      <c r="A66" s="14" t="s">
        <v>8208</v>
      </c>
      <c r="B66" s="14" t="s">
        <v>8136</v>
      </c>
      <c r="C66" s="476" t="s">
        <v>14251</v>
      </c>
      <c r="D66" s="15">
        <v>245</v>
      </c>
      <c r="E66" s="16" t="s">
        <v>9628</v>
      </c>
      <c r="F66" s="16" t="s">
        <v>5</v>
      </c>
      <c r="G66" s="16" t="s">
        <v>6244</v>
      </c>
      <c r="H66"/>
      <c r="I66"/>
      <c r="J66"/>
      <c r="K66" s="4"/>
      <c r="L66" s="4"/>
    </row>
    <row r="67" spans="1:12" ht="14.25" thickBot="1">
      <c r="A67" s="14" t="s">
        <v>9782</v>
      </c>
      <c r="B67" s="14" t="s">
        <v>9784</v>
      </c>
      <c r="C67" s="187" t="s">
        <v>9781</v>
      </c>
      <c r="D67" s="15">
        <v>595</v>
      </c>
      <c r="E67" s="16" t="s">
        <v>9628</v>
      </c>
      <c r="F67" s="16" t="s">
        <v>5</v>
      </c>
      <c r="G67" s="16" t="s">
        <v>6244</v>
      </c>
      <c r="H67"/>
      <c r="I67"/>
      <c r="J67"/>
      <c r="K67" s="4"/>
      <c r="L67" s="4"/>
    </row>
    <row r="68" spans="1:12" ht="14.25" thickBot="1">
      <c r="A68" s="191" t="s">
        <v>8128</v>
      </c>
      <c r="B68" s="192"/>
      <c r="C68" s="192"/>
      <c r="D68" s="11"/>
      <c r="E68" s="11"/>
      <c r="F68" s="11"/>
      <c r="G68" s="11"/>
      <c r="H68"/>
      <c r="I68"/>
      <c r="J68"/>
    </row>
    <row r="69" spans="1:12" ht="24">
      <c r="A69" s="14" t="s">
        <v>9134</v>
      </c>
      <c r="B69" s="14" t="s">
        <v>9135</v>
      </c>
      <c r="C69" s="476" t="s">
        <v>14248</v>
      </c>
      <c r="D69" s="15">
        <v>245</v>
      </c>
      <c r="E69" s="16" t="s">
        <v>9628</v>
      </c>
      <c r="F69" s="16" t="s">
        <v>5</v>
      </c>
      <c r="G69" s="16" t="s">
        <v>6244</v>
      </c>
      <c r="H69"/>
      <c r="I69"/>
      <c r="J69"/>
    </row>
    <row r="70" spans="1:12" ht="24">
      <c r="A70" s="14" t="s">
        <v>8199</v>
      </c>
      <c r="B70" s="14" t="s">
        <v>8200</v>
      </c>
      <c r="C70" s="476" t="s">
        <v>14250</v>
      </c>
      <c r="D70" s="15">
        <v>195</v>
      </c>
      <c r="E70" s="16" t="s">
        <v>9628</v>
      </c>
      <c r="F70" s="16" t="s">
        <v>5</v>
      </c>
      <c r="G70" s="16" t="s">
        <v>6244</v>
      </c>
      <c r="H70"/>
      <c r="I70"/>
      <c r="J70"/>
      <c r="K70" s="4"/>
      <c r="L70" s="4"/>
    </row>
    <row r="71" spans="1:12" ht="24">
      <c r="A71" s="14" t="s">
        <v>8201</v>
      </c>
      <c r="B71" s="14" t="s">
        <v>8202</v>
      </c>
      <c r="C71" s="476" t="s">
        <v>14250</v>
      </c>
      <c r="D71" s="15">
        <v>225</v>
      </c>
      <c r="E71" s="16" t="s">
        <v>9628</v>
      </c>
      <c r="F71" s="16" t="s">
        <v>5</v>
      </c>
      <c r="G71" s="16" t="s">
        <v>6244</v>
      </c>
      <c r="H71"/>
      <c r="I71"/>
      <c r="J71"/>
      <c r="K71" s="4"/>
      <c r="L71" s="4"/>
    </row>
    <row r="72" spans="1:12" ht="36">
      <c r="A72" s="14" t="s">
        <v>8203</v>
      </c>
      <c r="B72" s="14" t="s">
        <v>8204</v>
      </c>
      <c r="C72" s="476" t="s">
        <v>14249</v>
      </c>
      <c r="D72" s="15">
        <v>695</v>
      </c>
      <c r="E72" s="16" t="s">
        <v>9628</v>
      </c>
      <c r="F72" s="16" t="s">
        <v>5</v>
      </c>
      <c r="G72" s="16" t="s">
        <v>6244</v>
      </c>
      <c r="H72"/>
      <c r="I72"/>
      <c r="J72"/>
      <c r="K72" s="4"/>
      <c r="L72" s="4"/>
    </row>
    <row r="73" spans="1:12" ht="36">
      <c r="A73" s="14" t="s">
        <v>8205</v>
      </c>
      <c r="B73" s="14" t="s">
        <v>8206</v>
      </c>
      <c r="C73" s="476" t="s">
        <v>14249</v>
      </c>
      <c r="D73" s="15">
        <v>1195</v>
      </c>
      <c r="E73" s="16" t="s">
        <v>9628</v>
      </c>
      <c r="F73" s="16" t="s">
        <v>5</v>
      </c>
      <c r="G73" s="16" t="s">
        <v>6244</v>
      </c>
      <c r="H73"/>
      <c r="I73"/>
      <c r="J73"/>
      <c r="K73" s="4"/>
      <c r="L73" s="4"/>
    </row>
    <row r="74" spans="1:12" ht="24">
      <c r="A74" s="14" t="s">
        <v>8207</v>
      </c>
      <c r="B74" s="14" t="s">
        <v>8209</v>
      </c>
      <c r="C74" s="476" t="s">
        <v>14251</v>
      </c>
      <c r="D74" s="15">
        <v>245</v>
      </c>
      <c r="E74" s="16" t="s">
        <v>9628</v>
      </c>
      <c r="F74" s="16" t="s">
        <v>5</v>
      </c>
      <c r="G74" s="16" t="s">
        <v>6244</v>
      </c>
      <c r="H74"/>
      <c r="I74"/>
      <c r="J74"/>
      <c r="K74" s="4"/>
      <c r="L74" s="4"/>
    </row>
    <row r="75" spans="1:12" ht="14.25" thickBot="1">
      <c r="A75" s="14" t="s">
        <v>9783</v>
      </c>
      <c r="B75" s="14" t="s">
        <v>9785</v>
      </c>
      <c r="C75" s="187" t="s">
        <v>9781</v>
      </c>
      <c r="D75" s="15">
        <v>595</v>
      </c>
      <c r="E75" s="16" t="s">
        <v>9628</v>
      </c>
      <c r="F75" s="16" t="s">
        <v>5</v>
      </c>
      <c r="G75" s="16" t="s">
        <v>6244</v>
      </c>
      <c r="H75"/>
      <c r="I75"/>
      <c r="J75"/>
      <c r="K75" s="4"/>
      <c r="L75" s="4"/>
    </row>
    <row r="76" spans="1:12" ht="14.25" thickBot="1">
      <c r="A76" s="191" t="s">
        <v>9839</v>
      </c>
      <c r="B76" s="192"/>
      <c r="C76" s="192"/>
      <c r="D76" s="11"/>
      <c r="E76" s="11"/>
      <c r="F76" s="11"/>
      <c r="G76" s="11"/>
      <c r="H76"/>
      <c r="I76"/>
      <c r="J76"/>
      <c r="K76" s="4"/>
      <c r="L76" s="4"/>
    </row>
    <row r="77" spans="1:12" ht="13.5">
      <c r="A77" s="14" t="s">
        <v>9843</v>
      </c>
      <c r="B77" s="14" t="s">
        <v>9844</v>
      </c>
      <c r="C77" s="187" t="s">
        <v>9842</v>
      </c>
      <c r="D77" s="15">
        <v>1000</v>
      </c>
      <c r="E77" s="16" t="s">
        <v>9628</v>
      </c>
      <c r="F77" s="16" t="s">
        <v>5</v>
      </c>
      <c r="G77" s="16" t="s">
        <v>6244</v>
      </c>
      <c r="H77"/>
      <c r="I77"/>
      <c r="J77"/>
      <c r="K77" s="4"/>
      <c r="L77" s="4"/>
    </row>
    <row r="78" spans="1:12" ht="13.5">
      <c r="A78" s="14" t="s">
        <v>9850</v>
      </c>
      <c r="B78" s="14" t="s">
        <v>9851</v>
      </c>
      <c r="C78" s="187" t="s">
        <v>9849</v>
      </c>
      <c r="D78" s="15">
        <v>1500</v>
      </c>
      <c r="E78" s="16" t="s">
        <v>9628</v>
      </c>
      <c r="F78" s="16" t="s">
        <v>5</v>
      </c>
      <c r="G78" s="16" t="s">
        <v>6244</v>
      </c>
      <c r="H78"/>
      <c r="I78"/>
      <c r="J78"/>
      <c r="K78" s="4"/>
      <c r="L78" s="4"/>
    </row>
    <row r="79" spans="1:12" ht="14.25" thickBot="1">
      <c r="A79" s="14" t="s">
        <v>9857</v>
      </c>
      <c r="B79" s="14" t="s">
        <v>9858</v>
      </c>
      <c r="C79" s="187" t="s">
        <v>9856</v>
      </c>
      <c r="D79" s="15">
        <v>2000</v>
      </c>
      <c r="E79" s="16" t="s">
        <v>9628</v>
      </c>
      <c r="F79" s="16" t="s">
        <v>5</v>
      </c>
      <c r="G79" s="16" t="s">
        <v>6244</v>
      </c>
      <c r="H79"/>
      <c r="I79"/>
      <c r="J79"/>
      <c r="K79" s="4"/>
      <c r="L79" s="4"/>
    </row>
    <row r="80" spans="1:12" ht="14.25" thickBot="1">
      <c r="A80" s="191" t="s">
        <v>9861</v>
      </c>
      <c r="B80" s="192"/>
      <c r="C80" s="192"/>
      <c r="D80" s="11"/>
      <c r="E80" s="11"/>
      <c r="F80" s="11"/>
      <c r="G80" s="11"/>
      <c r="H80"/>
      <c r="I80"/>
      <c r="J80"/>
      <c r="K80" s="4"/>
      <c r="L80" s="4"/>
    </row>
    <row r="81" spans="1:12" ht="13.5">
      <c r="A81" s="14" t="s">
        <v>9845</v>
      </c>
      <c r="B81" s="14" t="s">
        <v>9846</v>
      </c>
      <c r="C81" s="187" t="s">
        <v>9842</v>
      </c>
      <c r="D81" s="15">
        <v>1000</v>
      </c>
      <c r="E81" s="16" t="s">
        <v>9628</v>
      </c>
      <c r="F81" s="16" t="s">
        <v>5</v>
      </c>
      <c r="G81" s="16" t="s">
        <v>6244</v>
      </c>
      <c r="H81"/>
      <c r="I81"/>
      <c r="J81"/>
      <c r="K81" s="4"/>
      <c r="L81" s="4"/>
    </row>
    <row r="82" spans="1:12" ht="13.5">
      <c r="A82" s="14" t="s">
        <v>9852</v>
      </c>
      <c r="B82" s="14" t="s">
        <v>9853</v>
      </c>
      <c r="C82" s="187" t="s">
        <v>9849</v>
      </c>
      <c r="D82" s="15">
        <v>1500</v>
      </c>
      <c r="E82" s="16" t="s">
        <v>9628</v>
      </c>
      <c r="F82" s="16" t="s">
        <v>5</v>
      </c>
      <c r="G82" s="16" t="s">
        <v>6244</v>
      </c>
      <c r="H82"/>
      <c r="I82"/>
      <c r="J82"/>
      <c r="K82" s="4"/>
      <c r="L82" s="4"/>
    </row>
    <row r="83" spans="1:12" ht="14.25" thickBot="1">
      <c r="A83" s="14" t="s">
        <v>9859</v>
      </c>
      <c r="B83" s="14" t="s">
        <v>9860</v>
      </c>
      <c r="C83" s="187" t="s">
        <v>9856</v>
      </c>
      <c r="D83" s="15">
        <v>2000</v>
      </c>
      <c r="E83" s="16" t="s">
        <v>9628</v>
      </c>
      <c r="F83" s="16" t="s">
        <v>5</v>
      </c>
      <c r="G83" s="16" t="s">
        <v>6244</v>
      </c>
      <c r="H83"/>
      <c r="I83"/>
      <c r="J83"/>
      <c r="K83" s="4"/>
      <c r="L83" s="4"/>
    </row>
    <row r="84" spans="1:12" ht="14.25" thickBot="1">
      <c r="A84" s="191" t="s">
        <v>17</v>
      </c>
      <c r="B84" s="192"/>
      <c r="C84" s="192"/>
      <c r="D84" s="11"/>
      <c r="E84" s="11"/>
      <c r="F84" s="11"/>
      <c r="G84" s="11"/>
      <c r="H84"/>
      <c r="I84"/>
      <c r="J84"/>
    </row>
    <row r="85" spans="1:12" ht="13.5">
      <c r="A85" s="14" t="s">
        <v>18</v>
      </c>
      <c r="B85" s="14" t="s">
        <v>19</v>
      </c>
      <c r="C85" s="642" t="s">
        <v>13011</v>
      </c>
      <c r="D85" s="15">
        <v>2595</v>
      </c>
      <c r="E85" s="16" t="s">
        <v>9628</v>
      </c>
      <c r="F85" s="16" t="s">
        <v>5</v>
      </c>
      <c r="G85" s="16" t="s">
        <v>6244</v>
      </c>
      <c r="H85"/>
      <c r="I85"/>
      <c r="J85"/>
      <c r="K85" s="4"/>
      <c r="L85" s="4"/>
    </row>
    <row r="86" spans="1:12" ht="13.5">
      <c r="A86" s="14" t="s">
        <v>20</v>
      </c>
      <c r="B86" s="14" t="s">
        <v>21</v>
      </c>
      <c r="C86" s="642" t="s">
        <v>13012</v>
      </c>
      <c r="D86" s="15">
        <v>12995</v>
      </c>
      <c r="E86" s="16" t="s">
        <v>9628</v>
      </c>
      <c r="F86" s="16" t="s">
        <v>5</v>
      </c>
      <c r="G86" s="16" t="s">
        <v>6244</v>
      </c>
      <c r="H86"/>
      <c r="I86"/>
      <c r="J86"/>
      <c r="K86" s="4"/>
      <c r="L86" s="4"/>
    </row>
    <row r="87" spans="1:12" ht="13.5">
      <c r="A87" s="14" t="s">
        <v>22</v>
      </c>
      <c r="B87" s="14" t="s">
        <v>23</v>
      </c>
      <c r="C87" s="642" t="s">
        <v>13012</v>
      </c>
      <c r="D87" s="15">
        <v>14995</v>
      </c>
      <c r="E87" s="16" t="s">
        <v>9628</v>
      </c>
      <c r="F87" s="16" t="s">
        <v>5</v>
      </c>
      <c r="G87" s="16" t="s">
        <v>6244</v>
      </c>
      <c r="H87"/>
      <c r="I87"/>
      <c r="J87"/>
      <c r="K87" s="4"/>
      <c r="L87" s="4"/>
    </row>
    <row r="88" spans="1:12" ht="13.5">
      <c r="A88" s="14" t="s">
        <v>1876</v>
      </c>
      <c r="B88" s="14" t="s">
        <v>1899</v>
      </c>
      <c r="C88" s="642" t="s">
        <v>13013</v>
      </c>
      <c r="D88" s="92">
        <v>16995</v>
      </c>
      <c r="E88" s="16" t="s">
        <v>9628</v>
      </c>
      <c r="F88" s="107" t="s">
        <v>5</v>
      </c>
      <c r="G88" s="107" t="s">
        <v>6244</v>
      </c>
      <c r="H88"/>
      <c r="I88"/>
      <c r="J88"/>
      <c r="K88" s="4"/>
      <c r="L88" s="4"/>
    </row>
    <row r="89" spans="1:12" ht="13.5">
      <c r="A89" s="14" t="s">
        <v>1877</v>
      </c>
      <c r="B89" s="14" t="s">
        <v>1900</v>
      </c>
      <c r="C89" s="914" t="s">
        <v>13013</v>
      </c>
      <c r="D89" s="92">
        <v>13495</v>
      </c>
      <c r="E89" s="16" t="s">
        <v>9628</v>
      </c>
      <c r="F89" s="107" t="s">
        <v>5</v>
      </c>
      <c r="G89" s="107" t="s">
        <v>6244</v>
      </c>
      <c r="I89"/>
      <c r="J89"/>
      <c r="K89" s="4"/>
      <c r="L89" s="4"/>
    </row>
    <row r="90" spans="1:12" ht="13.5">
      <c r="A90" s="13" t="s">
        <v>24</v>
      </c>
      <c r="B90" s="14" t="s">
        <v>25</v>
      </c>
      <c r="C90" s="642" t="s">
        <v>13011</v>
      </c>
      <c r="D90" s="15">
        <v>2595</v>
      </c>
      <c r="E90" s="16" t="s">
        <v>9628</v>
      </c>
      <c r="F90" s="16" t="s">
        <v>5</v>
      </c>
      <c r="G90" s="16" t="s">
        <v>6244</v>
      </c>
      <c r="I90"/>
      <c r="J90"/>
      <c r="K90" s="4"/>
      <c r="L90" s="4"/>
    </row>
    <row r="91" spans="1:12" ht="13.5">
      <c r="A91" s="14" t="s">
        <v>26</v>
      </c>
      <c r="B91" s="14" t="s">
        <v>27</v>
      </c>
      <c r="C91" s="642" t="s">
        <v>13012</v>
      </c>
      <c r="D91" s="15">
        <v>12995</v>
      </c>
      <c r="E91" s="16" t="s">
        <v>9628</v>
      </c>
      <c r="F91" s="16" t="s">
        <v>5</v>
      </c>
      <c r="G91" s="16" t="s">
        <v>6244</v>
      </c>
      <c r="I91"/>
      <c r="J91"/>
      <c r="K91" s="4"/>
      <c r="L91" s="4"/>
    </row>
    <row r="92" spans="1:12" ht="13.5">
      <c r="A92" s="14" t="s">
        <v>28</v>
      </c>
      <c r="B92" s="14" t="s">
        <v>29</v>
      </c>
      <c r="C92" s="642" t="s">
        <v>13012</v>
      </c>
      <c r="D92" s="15">
        <v>14995</v>
      </c>
      <c r="E92" s="16" t="s">
        <v>9628</v>
      </c>
      <c r="F92" s="16" t="s">
        <v>5</v>
      </c>
      <c r="G92" s="16" t="s">
        <v>6244</v>
      </c>
      <c r="I92"/>
      <c r="J92"/>
      <c r="K92" s="4"/>
      <c r="L92" s="4"/>
    </row>
    <row r="93" spans="1:12" ht="13.5">
      <c r="A93" s="14" t="s">
        <v>1878</v>
      </c>
      <c r="B93" s="14" t="s">
        <v>1901</v>
      </c>
      <c r="C93" s="642" t="s">
        <v>13013</v>
      </c>
      <c r="D93" s="92">
        <v>16995</v>
      </c>
      <c r="E93" s="16" t="s">
        <v>9628</v>
      </c>
      <c r="F93" s="107" t="s">
        <v>5</v>
      </c>
      <c r="G93" s="107" t="s">
        <v>6244</v>
      </c>
      <c r="I93"/>
      <c r="J93"/>
      <c r="K93" s="4"/>
      <c r="L93" s="4"/>
    </row>
    <row r="94" spans="1:12" ht="13.5">
      <c r="A94" s="14" t="s">
        <v>1879</v>
      </c>
      <c r="B94" s="14" t="s">
        <v>1902</v>
      </c>
      <c r="C94" s="914" t="s">
        <v>13013</v>
      </c>
      <c r="D94" s="92">
        <v>13495</v>
      </c>
      <c r="E94" s="16" t="s">
        <v>9628</v>
      </c>
      <c r="F94" s="107" t="s">
        <v>5</v>
      </c>
      <c r="G94" s="107" t="s">
        <v>6244</v>
      </c>
      <c r="I94"/>
      <c r="J94"/>
      <c r="K94" s="4"/>
      <c r="L94" s="4"/>
    </row>
    <row r="95" spans="1:12" ht="18.75" thickBot="1">
      <c r="A95" s="257" t="s">
        <v>10410</v>
      </c>
      <c r="B95" s="21"/>
      <c r="C95" s="258"/>
      <c r="D95" s="258"/>
      <c r="E95" s="410"/>
      <c r="F95" s="258"/>
      <c r="G95" s="258"/>
      <c r="H95"/>
      <c r="I95"/>
      <c r="J95"/>
    </row>
    <row r="96" spans="1:12" ht="24.75" thickBot="1">
      <c r="A96" s="7" t="s">
        <v>0</v>
      </c>
      <c r="B96" s="309" t="s">
        <v>1</v>
      </c>
      <c r="C96" s="182" t="s">
        <v>2</v>
      </c>
      <c r="D96" s="281" t="s">
        <v>5192</v>
      </c>
      <c r="E96" s="409" t="s">
        <v>9627</v>
      </c>
      <c r="F96" s="10" t="s">
        <v>4</v>
      </c>
      <c r="G96" s="978" t="s">
        <v>13946</v>
      </c>
      <c r="I96"/>
      <c r="J96"/>
    </row>
    <row r="97" spans="1:12" ht="14.25" thickBot="1">
      <c r="A97" s="191" t="s">
        <v>10411</v>
      </c>
      <c r="B97" s="192"/>
      <c r="C97" s="192"/>
      <c r="D97" s="11"/>
      <c r="E97" s="11"/>
      <c r="F97" s="11"/>
      <c r="G97" s="11"/>
      <c r="I97"/>
      <c r="J97"/>
    </row>
    <row r="98" spans="1:12" ht="13.5">
      <c r="A98" s="196" t="s">
        <v>2729</v>
      </c>
      <c r="B98" s="187" t="s">
        <v>8257</v>
      </c>
      <c r="C98" s="187" t="s">
        <v>8257</v>
      </c>
      <c r="D98" s="15">
        <v>995</v>
      </c>
      <c r="E98" s="16" t="s">
        <v>9628</v>
      </c>
      <c r="F98" s="16" t="s">
        <v>1788</v>
      </c>
      <c r="G98" s="16" t="s">
        <v>5388</v>
      </c>
      <c r="I98"/>
      <c r="J98"/>
      <c r="K98" s="4"/>
      <c r="L98" s="4"/>
    </row>
    <row r="99" spans="1:12" ht="13.5">
      <c r="A99" s="24" t="s">
        <v>30</v>
      </c>
      <c r="B99" s="14" t="s">
        <v>8289</v>
      </c>
      <c r="C99" s="14" t="s">
        <v>8289</v>
      </c>
      <c r="D99" s="15">
        <v>1995</v>
      </c>
      <c r="E99" s="16" t="s">
        <v>9628</v>
      </c>
      <c r="F99" s="16" t="s">
        <v>1788</v>
      </c>
      <c r="G99" s="16" t="s">
        <v>5388</v>
      </c>
      <c r="H99" s="351"/>
      <c r="I99"/>
      <c r="J99"/>
      <c r="K99" s="4"/>
      <c r="L99" s="4"/>
    </row>
    <row r="100" spans="1:12" ht="13.5">
      <c r="A100" s="24" t="s">
        <v>31</v>
      </c>
      <c r="B100" s="14" t="s">
        <v>10123</v>
      </c>
      <c r="C100" s="14" t="s">
        <v>10123</v>
      </c>
      <c r="D100" s="15">
        <v>1995</v>
      </c>
      <c r="E100" s="16" t="s">
        <v>9628</v>
      </c>
      <c r="F100" s="16" t="s">
        <v>1788</v>
      </c>
      <c r="G100" s="16" t="s">
        <v>5388</v>
      </c>
      <c r="H100" s="351"/>
      <c r="I100"/>
      <c r="J100"/>
      <c r="K100" s="4"/>
      <c r="L100" s="4"/>
    </row>
    <row r="101" spans="1:12" ht="13.5">
      <c r="A101" s="24" t="s">
        <v>32</v>
      </c>
      <c r="B101" s="14" t="s">
        <v>8290</v>
      </c>
      <c r="C101" s="14" t="s">
        <v>8290</v>
      </c>
      <c r="D101" s="15">
        <v>3495</v>
      </c>
      <c r="E101" s="16" t="s">
        <v>9628</v>
      </c>
      <c r="F101" s="16" t="s">
        <v>1788</v>
      </c>
      <c r="G101" s="16" t="s">
        <v>5388</v>
      </c>
      <c r="H101" s="351"/>
      <c r="I101"/>
      <c r="J101"/>
      <c r="K101" s="4"/>
      <c r="L101" s="4"/>
    </row>
    <row r="102" spans="1:12" ht="13.5">
      <c r="A102" s="24" t="s">
        <v>33</v>
      </c>
      <c r="B102" s="14" t="s">
        <v>14726</v>
      </c>
      <c r="C102" s="14" t="s">
        <v>14726</v>
      </c>
      <c r="D102" s="15">
        <v>3495</v>
      </c>
      <c r="E102" s="16" t="s">
        <v>9628</v>
      </c>
      <c r="F102" s="16" t="s">
        <v>1788</v>
      </c>
      <c r="G102" s="16" t="s">
        <v>5388</v>
      </c>
      <c r="H102" s="351"/>
      <c r="I102"/>
      <c r="J102"/>
      <c r="K102" s="4"/>
      <c r="L102" s="4"/>
    </row>
    <row r="103" spans="1:12" ht="13.5">
      <c r="A103" s="24" t="s">
        <v>34</v>
      </c>
      <c r="B103" s="14" t="s">
        <v>8748</v>
      </c>
      <c r="C103" s="14" t="s">
        <v>8748</v>
      </c>
      <c r="D103" s="15">
        <v>8495</v>
      </c>
      <c r="E103" s="16" t="s">
        <v>9628</v>
      </c>
      <c r="F103" s="16" t="s">
        <v>1788</v>
      </c>
      <c r="G103" s="16" t="s">
        <v>5388</v>
      </c>
      <c r="I103"/>
      <c r="J103"/>
      <c r="K103" s="4"/>
      <c r="L103" s="4"/>
    </row>
    <row r="104" spans="1:12" ht="13.5">
      <c r="A104" s="24" t="s">
        <v>35</v>
      </c>
      <c r="B104" s="14" t="s">
        <v>14727</v>
      </c>
      <c r="C104" s="14" t="s">
        <v>14727</v>
      </c>
      <c r="D104" s="15">
        <v>12495</v>
      </c>
      <c r="E104" s="16" t="s">
        <v>9628</v>
      </c>
      <c r="F104" s="16" t="s">
        <v>1788</v>
      </c>
      <c r="G104" s="16" t="s">
        <v>5388</v>
      </c>
      <c r="I104"/>
      <c r="J104"/>
      <c r="K104" s="4"/>
      <c r="L104" s="4"/>
    </row>
    <row r="105" spans="1:12" ht="13.5">
      <c r="A105" s="24" t="s">
        <v>36</v>
      </c>
      <c r="B105" s="14" t="s">
        <v>8749</v>
      </c>
      <c r="C105" s="14" t="s">
        <v>8749</v>
      </c>
      <c r="D105" s="15">
        <v>8495</v>
      </c>
      <c r="E105" s="16" t="s">
        <v>9628</v>
      </c>
      <c r="F105" s="16" t="s">
        <v>1788</v>
      </c>
      <c r="G105" s="16" t="s">
        <v>5388</v>
      </c>
      <c r="I105"/>
      <c r="J105"/>
      <c r="K105" s="4"/>
      <c r="L105" s="4"/>
    </row>
    <row r="106" spans="1:12" ht="13.5">
      <c r="A106" s="24" t="s">
        <v>1880</v>
      </c>
      <c r="B106" s="14" t="s">
        <v>8253</v>
      </c>
      <c r="C106" s="14" t="s">
        <v>8253</v>
      </c>
      <c r="D106" s="15">
        <v>12495</v>
      </c>
      <c r="E106" s="16" t="s">
        <v>9628</v>
      </c>
      <c r="F106" s="16" t="s">
        <v>1788</v>
      </c>
      <c r="G106" s="16" t="s">
        <v>5388</v>
      </c>
      <c r="I106"/>
      <c r="J106"/>
      <c r="K106" s="4"/>
      <c r="L106" s="4"/>
    </row>
    <row r="107" spans="1:12" ht="13.5">
      <c r="A107" s="24" t="s">
        <v>1881</v>
      </c>
      <c r="B107" s="14" t="s">
        <v>13022</v>
      </c>
      <c r="C107" s="14" t="s">
        <v>13022</v>
      </c>
      <c r="D107" s="15">
        <v>32995</v>
      </c>
      <c r="E107" s="16" t="s">
        <v>9628</v>
      </c>
      <c r="F107" s="16" t="s">
        <v>1788</v>
      </c>
      <c r="G107" s="16" t="s">
        <v>5388</v>
      </c>
      <c r="I107"/>
      <c r="J107"/>
      <c r="K107" s="4"/>
      <c r="L107" s="4"/>
    </row>
    <row r="108" spans="1:12" ht="13.5">
      <c r="A108" s="24" t="s">
        <v>10330</v>
      </c>
      <c r="B108" s="14" t="s">
        <v>10331</v>
      </c>
      <c r="C108" s="14" t="s">
        <v>10331</v>
      </c>
      <c r="D108" s="15">
        <v>114216</v>
      </c>
      <c r="E108" s="16" t="s">
        <v>9628</v>
      </c>
      <c r="F108" s="16" t="s">
        <v>1788</v>
      </c>
      <c r="G108" s="16" t="s">
        <v>5388</v>
      </c>
      <c r="I108" s="498"/>
      <c r="J108" s="498"/>
      <c r="K108" s="515"/>
      <c r="L108" s="515"/>
    </row>
    <row r="109" spans="1:12" ht="13.5">
      <c r="A109" s="24" t="s">
        <v>2730</v>
      </c>
      <c r="B109" s="14" t="s">
        <v>8258</v>
      </c>
      <c r="C109" s="14" t="s">
        <v>8258</v>
      </c>
      <c r="D109" s="15">
        <v>0</v>
      </c>
      <c r="E109" s="16" t="s">
        <v>9628</v>
      </c>
      <c r="F109" s="16" t="s">
        <v>1788</v>
      </c>
      <c r="G109" s="16" t="s">
        <v>5388</v>
      </c>
      <c r="I109"/>
      <c r="J109"/>
      <c r="K109" s="4"/>
      <c r="L109" s="4"/>
    </row>
    <row r="110" spans="1:12" ht="13.5">
      <c r="A110" s="24" t="s">
        <v>37</v>
      </c>
      <c r="B110" s="14" t="s">
        <v>8291</v>
      </c>
      <c r="C110" s="14" t="s">
        <v>8291</v>
      </c>
      <c r="D110" s="15">
        <v>0</v>
      </c>
      <c r="E110" s="16" t="s">
        <v>9628</v>
      </c>
      <c r="F110" s="16" t="s">
        <v>1788</v>
      </c>
      <c r="G110" s="16" t="s">
        <v>5388</v>
      </c>
      <c r="I110"/>
      <c r="J110"/>
      <c r="K110" s="4"/>
      <c r="L110" s="4"/>
    </row>
    <row r="111" spans="1:12" ht="13.5">
      <c r="A111" s="24" t="s">
        <v>38</v>
      </c>
      <c r="B111" s="14" t="s">
        <v>10122</v>
      </c>
      <c r="C111" s="14" t="s">
        <v>10122</v>
      </c>
      <c r="D111" s="15">
        <v>0</v>
      </c>
      <c r="E111" s="16" t="s">
        <v>9628</v>
      </c>
      <c r="F111" s="16" t="s">
        <v>1788</v>
      </c>
      <c r="G111" s="16" t="s">
        <v>5388</v>
      </c>
      <c r="I111"/>
      <c r="J111"/>
      <c r="K111" s="4"/>
      <c r="L111" s="4"/>
    </row>
    <row r="112" spans="1:12" ht="13.5">
      <c r="A112" s="24" t="s">
        <v>39</v>
      </c>
      <c r="B112" s="14" t="s">
        <v>8292</v>
      </c>
      <c r="C112" s="14" t="s">
        <v>8292</v>
      </c>
      <c r="D112" s="15">
        <v>0</v>
      </c>
      <c r="E112" s="16" t="s">
        <v>9628</v>
      </c>
      <c r="F112" s="16" t="s">
        <v>1788</v>
      </c>
      <c r="G112" s="16" t="s">
        <v>5388</v>
      </c>
      <c r="I112"/>
      <c r="J112"/>
      <c r="K112" s="4"/>
      <c r="L112" s="4"/>
    </row>
    <row r="113" spans="1:12" ht="13.5">
      <c r="A113" s="24" t="s">
        <v>40</v>
      </c>
      <c r="B113" s="14" t="s">
        <v>14726</v>
      </c>
      <c r="C113" s="14" t="s">
        <v>14726</v>
      </c>
      <c r="D113" s="15">
        <v>0</v>
      </c>
      <c r="E113" s="16" t="s">
        <v>9628</v>
      </c>
      <c r="F113" s="16" t="s">
        <v>1788</v>
      </c>
      <c r="G113" s="16" t="s">
        <v>5388</v>
      </c>
      <c r="I113"/>
      <c r="J113"/>
      <c r="K113" s="4"/>
      <c r="L113" s="4"/>
    </row>
    <row r="114" spans="1:12" ht="13.5">
      <c r="A114" s="24" t="s">
        <v>41</v>
      </c>
      <c r="B114" s="14" t="s">
        <v>8750</v>
      </c>
      <c r="C114" s="14" t="s">
        <v>8750</v>
      </c>
      <c r="D114" s="15">
        <v>0</v>
      </c>
      <c r="E114" s="16" t="s">
        <v>9628</v>
      </c>
      <c r="F114" s="16" t="s">
        <v>1788</v>
      </c>
      <c r="G114" s="16" t="s">
        <v>5388</v>
      </c>
      <c r="I114"/>
      <c r="J114"/>
      <c r="K114" s="4"/>
      <c r="L114" s="4"/>
    </row>
    <row r="115" spans="1:12" ht="13.5">
      <c r="A115" s="24" t="s">
        <v>42</v>
      </c>
      <c r="B115" s="14" t="s">
        <v>14727</v>
      </c>
      <c r="C115" s="14" t="s">
        <v>14727</v>
      </c>
      <c r="D115" s="15">
        <v>0</v>
      </c>
      <c r="E115" s="16" t="s">
        <v>9628</v>
      </c>
      <c r="F115" s="16" t="s">
        <v>1788</v>
      </c>
      <c r="G115" s="16" t="s">
        <v>5388</v>
      </c>
      <c r="I115"/>
      <c r="J115"/>
      <c r="K115" s="4"/>
      <c r="L115" s="4"/>
    </row>
    <row r="116" spans="1:12" ht="13.5">
      <c r="A116" s="24" t="s">
        <v>43</v>
      </c>
      <c r="B116" s="14" t="s">
        <v>8751</v>
      </c>
      <c r="C116" s="14" t="s">
        <v>8751</v>
      </c>
      <c r="D116" s="15">
        <v>0</v>
      </c>
      <c r="E116" s="16" t="s">
        <v>9628</v>
      </c>
      <c r="F116" s="16" t="s">
        <v>1788</v>
      </c>
      <c r="G116" s="16" t="s">
        <v>5388</v>
      </c>
      <c r="I116"/>
      <c r="J116"/>
      <c r="K116" s="4"/>
      <c r="L116" s="4"/>
    </row>
    <row r="117" spans="1:12" ht="13.5">
      <c r="A117" s="24" t="s">
        <v>1882</v>
      </c>
      <c r="B117" s="915" t="s">
        <v>8254</v>
      </c>
      <c r="C117" s="915" t="s">
        <v>8254</v>
      </c>
      <c r="D117" s="15">
        <v>0</v>
      </c>
      <c r="E117" s="16" t="s">
        <v>9628</v>
      </c>
      <c r="F117" s="16" t="s">
        <v>1788</v>
      </c>
      <c r="G117" s="16" t="s">
        <v>5388</v>
      </c>
      <c r="I117"/>
      <c r="J117"/>
      <c r="K117" s="4"/>
      <c r="L117" s="4"/>
    </row>
    <row r="118" spans="1:12" ht="13.5">
      <c r="A118" s="24" t="s">
        <v>1883</v>
      </c>
      <c r="B118" s="916" t="s">
        <v>13023</v>
      </c>
      <c r="C118" s="916" t="s">
        <v>13023</v>
      </c>
      <c r="D118" s="15">
        <v>0</v>
      </c>
      <c r="E118" s="16" t="s">
        <v>9628</v>
      </c>
      <c r="F118" s="16" t="s">
        <v>1788</v>
      </c>
      <c r="G118" s="16" t="s">
        <v>5388</v>
      </c>
      <c r="I118"/>
      <c r="J118"/>
      <c r="K118" s="4"/>
      <c r="L118" s="4"/>
    </row>
    <row r="119" spans="1:12" ht="14.25" thickBot="1">
      <c r="A119" s="24" t="s">
        <v>10332</v>
      </c>
      <c r="B119" s="13" t="s">
        <v>10333</v>
      </c>
      <c r="C119" s="13" t="s">
        <v>10333</v>
      </c>
      <c r="D119" s="15">
        <v>0</v>
      </c>
      <c r="E119" s="16" t="s">
        <v>9628</v>
      </c>
      <c r="F119" s="16" t="s">
        <v>1788</v>
      </c>
      <c r="G119" s="16" t="s">
        <v>5388</v>
      </c>
      <c r="I119" s="498"/>
      <c r="J119" s="498"/>
      <c r="K119" s="515"/>
      <c r="L119" s="515"/>
    </row>
    <row r="120" spans="1:12" ht="23.25" thickBot="1">
      <c r="A120" s="252" t="s">
        <v>8787</v>
      </c>
      <c r="B120" s="192"/>
      <c r="C120" s="192"/>
      <c r="D120" s="11"/>
      <c r="E120" s="11"/>
      <c r="F120" s="11"/>
      <c r="G120" s="11"/>
      <c r="H120" s="423" t="s">
        <v>8998</v>
      </c>
      <c r="I120"/>
      <c r="J120"/>
    </row>
    <row r="121" spans="1:12" ht="13.5">
      <c r="A121" s="24" t="s">
        <v>8875</v>
      </c>
      <c r="B121" s="13" t="s">
        <v>8876</v>
      </c>
      <c r="C121" s="13" t="s">
        <v>8877</v>
      </c>
      <c r="D121" s="15">
        <v>1795</v>
      </c>
      <c r="E121" s="16" t="s">
        <v>9628</v>
      </c>
      <c r="F121" s="16" t="s">
        <v>1788</v>
      </c>
      <c r="G121" s="16" t="s">
        <v>5391</v>
      </c>
      <c r="H121" s="186" t="s">
        <v>8999</v>
      </c>
      <c r="I121"/>
      <c r="J121"/>
      <c r="K121" s="4"/>
      <c r="L121" s="4"/>
    </row>
    <row r="122" spans="1:12" ht="13.5">
      <c r="A122" s="24" t="s">
        <v>8878</v>
      </c>
      <c r="B122" s="13" t="s">
        <v>8879</v>
      </c>
      <c r="C122" s="13" t="s">
        <v>8880</v>
      </c>
      <c r="D122" s="15">
        <v>2595</v>
      </c>
      <c r="E122" s="16" t="s">
        <v>9628</v>
      </c>
      <c r="F122" s="16" t="s">
        <v>1788</v>
      </c>
      <c r="G122" s="16" t="s">
        <v>5391</v>
      </c>
      <c r="H122" s="186" t="s">
        <v>8999</v>
      </c>
      <c r="I122"/>
      <c r="J122"/>
      <c r="K122" s="4"/>
      <c r="L122" s="4"/>
    </row>
    <row r="123" spans="1:12" ht="13.5">
      <c r="A123" s="24" t="s">
        <v>8881</v>
      </c>
      <c r="B123" s="13" t="s">
        <v>8882</v>
      </c>
      <c r="C123" s="13" t="s">
        <v>8883</v>
      </c>
      <c r="D123" s="15">
        <v>4995</v>
      </c>
      <c r="E123" s="16" t="s">
        <v>9628</v>
      </c>
      <c r="F123" s="16" t="s">
        <v>1788</v>
      </c>
      <c r="G123" s="16" t="s">
        <v>5391</v>
      </c>
      <c r="H123" s="186" t="s">
        <v>8999</v>
      </c>
      <c r="I123"/>
      <c r="J123"/>
      <c r="K123" s="4"/>
      <c r="L123" s="4"/>
    </row>
    <row r="124" spans="1:12" ht="13.5">
      <c r="A124" s="24" t="s">
        <v>8884</v>
      </c>
      <c r="B124" s="13" t="s">
        <v>8885</v>
      </c>
      <c r="C124" s="13" t="s">
        <v>8877</v>
      </c>
      <c r="D124" s="15">
        <v>0</v>
      </c>
      <c r="E124" s="16" t="s">
        <v>9628</v>
      </c>
      <c r="F124" s="16" t="s">
        <v>1788</v>
      </c>
      <c r="G124" s="16" t="s">
        <v>5391</v>
      </c>
      <c r="H124" s="186" t="s">
        <v>8999</v>
      </c>
      <c r="I124"/>
      <c r="J124"/>
      <c r="K124" s="4"/>
      <c r="L124" s="4"/>
    </row>
    <row r="125" spans="1:12" ht="13.5">
      <c r="A125" s="24" t="s">
        <v>8886</v>
      </c>
      <c r="B125" s="13" t="s">
        <v>8887</v>
      </c>
      <c r="C125" s="13" t="s">
        <v>8880</v>
      </c>
      <c r="D125" s="15">
        <v>0</v>
      </c>
      <c r="E125" s="16" t="s">
        <v>9628</v>
      </c>
      <c r="F125" s="16" t="s">
        <v>1788</v>
      </c>
      <c r="G125" s="16" t="s">
        <v>5391</v>
      </c>
      <c r="H125" s="186" t="s">
        <v>8999</v>
      </c>
      <c r="I125"/>
      <c r="J125"/>
      <c r="K125" s="4"/>
      <c r="L125" s="4"/>
    </row>
    <row r="126" spans="1:12" ht="14.25" thickBot="1">
      <c r="A126" s="24" t="s">
        <v>8888</v>
      </c>
      <c r="B126" s="13" t="s">
        <v>8889</v>
      </c>
      <c r="C126" s="13" t="s">
        <v>8883</v>
      </c>
      <c r="D126" s="15">
        <v>0</v>
      </c>
      <c r="E126" s="16" t="s">
        <v>9628</v>
      </c>
      <c r="F126" s="16" t="s">
        <v>1788</v>
      </c>
      <c r="G126" s="16" t="s">
        <v>5391</v>
      </c>
      <c r="H126" s="186" t="s">
        <v>8999</v>
      </c>
      <c r="I126"/>
      <c r="J126"/>
      <c r="K126" s="4"/>
      <c r="L126" s="4"/>
    </row>
    <row r="127" spans="1:12" ht="23.25" thickBot="1">
      <c r="A127" s="252" t="s">
        <v>3715</v>
      </c>
      <c r="B127" s="192"/>
      <c r="C127" s="192"/>
      <c r="D127" s="11"/>
      <c r="E127" s="11"/>
      <c r="F127" s="11"/>
      <c r="G127" s="11"/>
      <c r="H127" s="423" t="s">
        <v>8998</v>
      </c>
      <c r="I127"/>
      <c r="J127"/>
    </row>
    <row r="128" spans="1:12" ht="13.5">
      <c r="A128" s="196" t="s">
        <v>3387</v>
      </c>
      <c r="B128" s="187" t="s">
        <v>3776</v>
      </c>
      <c r="C128" s="187" t="s">
        <v>3776</v>
      </c>
      <c r="D128" s="15">
        <v>1495</v>
      </c>
      <c r="E128" s="16" t="s">
        <v>9628</v>
      </c>
      <c r="F128" s="16" t="s">
        <v>1788</v>
      </c>
      <c r="G128" s="16" t="s">
        <v>5391</v>
      </c>
      <c r="H128" s="186" t="s">
        <v>8999</v>
      </c>
      <c r="I128"/>
      <c r="J128"/>
      <c r="K128" s="4"/>
      <c r="L128" s="4"/>
    </row>
    <row r="129" spans="1:12" ht="13.5">
      <c r="A129" s="24" t="s">
        <v>3388</v>
      </c>
      <c r="B129" s="13" t="s">
        <v>3777</v>
      </c>
      <c r="C129" s="13" t="s">
        <v>3777</v>
      </c>
      <c r="D129" s="15">
        <v>1495</v>
      </c>
      <c r="E129" s="16" t="s">
        <v>9628</v>
      </c>
      <c r="F129" s="16" t="s">
        <v>1788</v>
      </c>
      <c r="G129" s="16" t="s">
        <v>5391</v>
      </c>
      <c r="H129" s="186" t="s">
        <v>8999</v>
      </c>
      <c r="I129"/>
      <c r="J129"/>
      <c r="K129" s="4"/>
      <c r="L129" s="4"/>
    </row>
    <row r="130" spans="1:12" ht="13.5">
      <c r="A130" s="24" t="s">
        <v>3389</v>
      </c>
      <c r="B130" s="13" t="s">
        <v>3778</v>
      </c>
      <c r="C130" s="13" t="s">
        <v>3778</v>
      </c>
      <c r="D130" s="15">
        <v>1795</v>
      </c>
      <c r="E130" s="16" t="s">
        <v>9628</v>
      </c>
      <c r="F130" s="16" t="s">
        <v>1788</v>
      </c>
      <c r="G130" s="16" t="s">
        <v>5391</v>
      </c>
      <c r="H130" s="186" t="s">
        <v>8999</v>
      </c>
      <c r="I130"/>
      <c r="J130"/>
      <c r="K130" s="4"/>
      <c r="L130" s="4"/>
    </row>
    <row r="131" spans="1:12" ht="13.5">
      <c r="A131" s="24" t="s">
        <v>3390</v>
      </c>
      <c r="B131" s="13" t="s">
        <v>3779</v>
      </c>
      <c r="C131" s="13" t="s">
        <v>3779</v>
      </c>
      <c r="D131" s="15">
        <v>2595</v>
      </c>
      <c r="E131" s="16" t="s">
        <v>9628</v>
      </c>
      <c r="F131" s="16" t="s">
        <v>1788</v>
      </c>
      <c r="G131" s="16" t="s">
        <v>5391</v>
      </c>
      <c r="H131" s="186" t="s">
        <v>8999</v>
      </c>
      <c r="I131"/>
      <c r="J131"/>
      <c r="K131" s="4"/>
      <c r="L131" s="4"/>
    </row>
    <row r="132" spans="1:12" ht="13.5">
      <c r="A132" s="24" t="s">
        <v>3391</v>
      </c>
      <c r="B132" s="13" t="s">
        <v>3780</v>
      </c>
      <c r="C132" s="13" t="s">
        <v>3780</v>
      </c>
      <c r="D132" s="15">
        <v>4995</v>
      </c>
      <c r="E132" s="16" t="s">
        <v>9628</v>
      </c>
      <c r="F132" s="16" t="s">
        <v>1788</v>
      </c>
      <c r="G132" s="16" t="s">
        <v>5391</v>
      </c>
      <c r="H132" s="186" t="s">
        <v>8999</v>
      </c>
      <c r="I132"/>
      <c r="J132"/>
      <c r="K132" s="4"/>
      <c r="L132" s="4"/>
    </row>
    <row r="133" spans="1:12" ht="13.5">
      <c r="A133" s="24" t="s">
        <v>3392</v>
      </c>
      <c r="B133" s="13" t="s">
        <v>3781</v>
      </c>
      <c r="C133" s="13" t="s">
        <v>3781</v>
      </c>
      <c r="D133" s="15">
        <v>0</v>
      </c>
      <c r="E133" s="16" t="s">
        <v>9628</v>
      </c>
      <c r="F133" s="16" t="s">
        <v>1788</v>
      </c>
      <c r="G133" s="16" t="s">
        <v>5391</v>
      </c>
      <c r="I133"/>
      <c r="J133"/>
      <c r="K133" s="4"/>
      <c r="L133" s="4"/>
    </row>
    <row r="134" spans="1:12" ht="13.5">
      <c r="A134" s="24" t="s">
        <v>3393</v>
      </c>
      <c r="B134" s="13" t="s">
        <v>3782</v>
      </c>
      <c r="C134" s="13" t="s">
        <v>3782</v>
      </c>
      <c r="D134" s="15">
        <v>0</v>
      </c>
      <c r="E134" s="16" t="s">
        <v>9628</v>
      </c>
      <c r="F134" s="16" t="s">
        <v>1788</v>
      </c>
      <c r="G134" s="16" t="s">
        <v>5391</v>
      </c>
      <c r="I134"/>
      <c r="J134"/>
      <c r="K134" s="4"/>
      <c r="L134" s="4"/>
    </row>
    <row r="135" spans="1:12" ht="13.5">
      <c r="A135" s="24" t="s">
        <v>3394</v>
      </c>
      <c r="B135" s="13" t="s">
        <v>3783</v>
      </c>
      <c r="C135" s="13" t="s">
        <v>3783</v>
      </c>
      <c r="D135" s="15">
        <v>0</v>
      </c>
      <c r="E135" s="16" t="s">
        <v>9628</v>
      </c>
      <c r="F135" s="16" t="s">
        <v>1788</v>
      </c>
      <c r="G135" s="16" t="s">
        <v>5391</v>
      </c>
      <c r="I135"/>
      <c r="J135"/>
      <c r="K135" s="4"/>
      <c r="L135" s="4"/>
    </row>
    <row r="136" spans="1:12" ht="13.5">
      <c r="A136" s="24" t="s">
        <v>3395</v>
      </c>
      <c r="B136" s="13" t="s">
        <v>3784</v>
      </c>
      <c r="C136" s="13" t="s">
        <v>3784</v>
      </c>
      <c r="D136" s="15">
        <v>0</v>
      </c>
      <c r="E136" s="16" t="s">
        <v>9628</v>
      </c>
      <c r="F136" s="16" t="s">
        <v>1788</v>
      </c>
      <c r="G136" s="16" t="s">
        <v>5391</v>
      </c>
      <c r="I136"/>
      <c r="J136"/>
      <c r="K136" s="4"/>
      <c r="L136" s="4"/>
    </row>
    <row r="137" spans="1:12" ht="14.25" thickBot="1">
      <c r="A137" s="24" t="s">
        <v>3396</v>
      </c>
      <c r="B137" s="13" t="s">
        <v>3785</v>
      </c>
      <c r="C137" s="13" t="s">
        <v>3785</v>
      </c>
      <c r="D137" s="15">
        <v>0</v>
      </c>
      <c r="E137" s="16" t="s">
        <v>9628</v>
      </c>
      <c r="F137" s="16" t="s">
        <v>1788</v>
      </c>
      <c r="G137" s="16" t="s">
        <v>5391</v>
      </c>
      <c r="I137"/>
      <c r="J137"/>
      <c r="K137" s="4"/>
      <c r="L137" s="4"/>
    </row>
    <row r="138" spans="1:12" ht="14.25" thickBot="1">
      <c r="A138" s="191" t="s">
        <v>1869</v>
      </c>
      <c r="B138" s="192"/>
      <c r="C138" s="192"/>
      <c r="D138" s="11"/>
      <c r="E138" s="11"/>
      <c r="F138" s="11"/>
      <c r="G138" s="11"/>
      <c r="I138"/>
      <c r="J138"/>
    </row>
    <row r="139" spans="1:12" ht="13.5">
      <c r="A139" s="356" t="s">
        <v>1866</v>
      </c>
      <c r="B139" s="424"/>
      <c r="C139" s="424"/>
      <c r="D139" s="424"/>
      <c r="E139" s="424"/>
      <c r="F139" s="424"/>
      <c r="G139" s="354"/>
      <c r="I139"/>
      <c r="J139"/>
    </row>
    <row r="140" spans="1:12" ht="13.5">
      <c r="A140" s="52" t="s">
        <v>1865</v>
      </c>
      <c r="B140" s="13" t="s">
        <v>5574</v>
      </c>
      <c r="C140" s="14" t="s">
        <v>1868</v>
      </c>
      <c r="D140" s="15">
        <v>4000</v>
      </c>
      <c r="E140" s="16" t="s">
        <v>9628</v>
      </c>
      <c r="F140" s="16" t="s">
        <v>5</v>
      </c>
      <c r="G140" s="16" t="s">
        <v>5388</v>
      </c>
      <c r="H140" s="351"/>
      <c r="I140"/>
      <c r="J140"/>
      <c r="K140" s="4"/>
      <c r="L140" s="4"/>
    </row>
    <row r="141" spans="1:12" ht="14.25" thickBot="1">
      <c r="A141" s="52" t="s">
        <v>1867</v>
      </c>
      <c r="B141" s="13" t="s">
        <v>5575</v>
      </c>
      <c r="C141" s="14" t="s">
        <v>1868</v>
      </c>
      <c r="D141" s="15">
        <v>0</v>
      </c>
      <c r="E141" s="16" t="s">
        <v>9628</v>
      </c>
      <c r="F141" s="16" t="s">
        <v>5</v>
      </c>
      <c r="G141" s="16" t="s">
        <v>5388</v>
      </c>
      <c r="I141"/>
      <c r="J141"/>
      <c r="K141" s="4"/>
      <c r="L141" s="4"/>
    </row>
    <row r="142" spans="1:12" ht="14.25" thickBot="1">
      <c r="A142" s="191" t="s">
        <v>10412</v>
      </c>
      <c r="B142" s="192"/>
      <c r="C142" s="192"/>
      <c r="D142" s="11"/>
      <c r="E142" s="11"/>
      <c r="F142" s="11"/>
      <c r="G142" s="11"/>
      <c r="I142"/>
      <c r="J142"/>
    </row>
    <row r="143" spans="1:12" ht="13.5">
      <c r="A143" s="24" t="s">
        <v>3329</v>
      </c>
      <c r="B143" s="187" t="s">
        <v>10139</v>
      </c>
      <c r="C143" s="187" t="s">
        <v>10139</v>
      </c>
      <c r="D143" s="15">
        <v>1250</v>
      </c>
      <c r="E143" s="16" t="s">
        <v>9628</v>
      </c>
      <c r="F143" s="16" t="s">
        <v>1788</v>
      </c>
      <c r="G143" s="16" t="s">
        <v>5388</v>
      </c>
      <c r="I143"/>
      <c r="J143"/>
      <c r="K143" s="4"/>
      <c r="L143" s="4"/>
    </row>
    <row r="144" spans="1:12" ht="13.5">
      <c r="A144" s="24" t="s">
        <v>3330</v>
      </c>
      <c r="B144" s="14" t="s">
        <v>6241</v>
      </c>
      <c r="C144" s="14" t="s">
        <v>6241</v>
      </c>
      <c r="D144" s="15">
        <v>2500</v>
      </c>
      <c r="E144" s="16" t="s">
        <v>9628</v>
      </c>
      <c r="F144" s="16" t="s">
        <v>1788</v>
      </c>
      <c r="G144" s="16" t="s">
        <v>5388</v>
      </c>
      <c r="H144" s="351"/>
      <c r="I144"/>
      <c r="J144"/>
      <c r="K144" s="4"/>
      <c r="L144" s="4"/>
    </row>
    <row r="145" spans="1:12" ht="13.5">
      <c r="A145" s="24" t="s">
        <v>3331</v>
      </c>
      <c r="B145" s="14" t="s">
        <v>14724</v>
      </c>
      <c r="C145" s="14" t="s">
        <v>14724</v>
      </c>
      <c r="D145" s="15">
        <v>3600</v>
      </c>
      <c r="E145" s="16" t="s">
        <v>9628</v>
      </c>
      <c r="F145" s="16" t="s">
        <v>1788</v>
      </c>
      <c r="G145" s="16" t="s">
        <v>5388</v>
      </c>
      <c r="H145" s="351"/>
      <c r="I145"/>
      <c r="J145"/>
      <c r="K145" s="4"/>
      <c r="L145" s="4"/>
    </row>
    <row r="146" spans="1:12" ht="36">
      <c r="A146" s="24" t="s">
        <v>3332</v>
      </c>
      <c r="B146" s="14" t="s">
        <v>8752</v>
      </c>
      <c r="C146" s="14" t="s">
        <v>8752</v>
      </c>
      <c r="D146" s="15">
        <v>4100</v>
      </c>
      <c r="E146" s="16" t="s">
        <v>9628</v>
      </c>
      <c r="F146" s="16" t="s">
        <v>1788</v>
      </c>
      <c r="G146" s="16" t="s">
        <v>5388</v>
      </c>
      <c r="H146" s="351"/>
      <c r="I146"/>
      <c r="J146"/>
      <c r="K146" s="4"/>
      <c r="L146" s="4"/>
    </row>
    <row r="147" spans="1:12" ht="36">
      <c r="A147" s="24" t="s">
        <v>3333</v>
      </c>
      <c r="B147" s="14" t="s">
        <v>14725</v>
      </c>
      <c r="C147" s="14" t="s">
        <v>14725</v>
      </c>
      <c r="D147" s="15">
        <v>7500</v>
      </c>
      <c r="E147" s="16" t="s">
        <v>9628</v>
      </c>
      <c r="F147" s="16" t="s">
        <v>1788</v>
      </c>
      <c r="G147" s="16" t="s">
        <v>5388</v>
      </c>
      <c r="I147"/>
      <c r="J147"/>
      <c r="K147" s="4"/>
      <c r="L147" s="4"/>
    </row>
    <row r="148" spans="1:12" ht="13.5">
      <c r="A148" s="24" t="s">
        <v>3334</v>
      </c>
      <c r="B148" s="14" t="s">
        <v>8255</v>
      </c>
      <c r="C148" s="14" t="s">
        <v>8255</v>
      </c>
      <c r="D148" s="15">
        <v>15000</v>
      </c>
      <c r="E148" s="16" t="s">
        <v>9628</v>
      </c>
      <c r="F148" s="16" t="s">
        <v>1788</v>
      </c>
      <c r="G148" s="16" t="s">
        <v>5388</v>
      </c>
      <c r="I148"/>
      <c r="J148"/>
      <c r="K148" s="4"/>
      <c r="L148" s="4"/>
    </row>
    <row r="149" spans="1:12" ht="13.5">
      <c r="A149" s="24" t="s">
        <v>5207</v>
      </c>
      <c r="B149" s="14" t="s">
        <v>8972</v>
      </c>
      <c r="C149" s="14" t="s">
        <v>8972</v>
      </c>
      <c r="D149" s="15">
        <v>3500</v>
      </c>
      <c r="E149" s="16" t="s">
        <v>9628</v>
      </c>
      <c r="F149" s="16" t="s">
        <v>1788</v>
      </c>
      <c r="G149" s="16" t="s">
        <v>5388</v>
      </c>
      <c r="H149" s="351"/>
      <c r="I149"/>
      <c r="J149"/>
      <c r="K149" s="4"/>
      <c r="L149" s="4"/>
    </row>
    <row r="150" spans="1:12" ht="13.5">
      <c r="A150" s="24" t="s">
        <v>5544</v>
      </c>
      <c r="B150" s="14" t="s">
        <v>5545</v>
      </c>
      <c r="C150" s="14" t="s">
        <v>5545</v>
      </c>
      <c r="D150" s="15">
        <v>3200</v>
      </c>
      <c r="E150" s="16" t="s">
        <v>9628</v>
      </c>
      <c r="F150" s="16" t="s">
        <v>1788</v>
      </c>
      <c r="G150" s="16" t="s">
        <v>5388</v>
      </c>
      <c r="H150" s="351"/>
      <c r="I150"/>
      <c r="J150"/>
      <c r="K150" s="4"/>
      <c r="L150" s="4"/>
    </row>
    <row r="151" spans="1:12" ht="13.5">
      <c r="A151" s="24" t="s">
        <v>8969</v>
      </c>
      <c r="B151" s="14" t="s">
        <v>8970</v>
      </c>
      <c r="C151" s="14" t="s">
        <v>8970</v>
      </c>
      <c r="D151" s="15">
        <v>3500</v>
      </c>
      <c r="E151" s="16" t="s">
        <v>9628</v>
      </c>
      <c r="F151" s="16" t="s">
        <v>1788</v>
      </c>
      <c r="G151" s="16" t="s">
        <v>5388</v>
      </c>
      <c r="H151" s="351"/>
      <c r="I151"/>
      <c r="J151"/>
      <c r="K151" s="4"/>
      <c r="L151" s="4"/>
    </row>
    <row r="152" spans="1:12" ht="13.5">
      <c r="A152" s="24" t="s">
        <v>10334</v>
      </c>
      <c r="B152" s="14" t="s">
        <v>10335</v>
      </c>
      <c r="C152" s="14" t="s">
        <v>10335</v>
      </c>
      <c r="D152" s="15">
        <v>51924</v>
      </c>
      <c r="E152" s="16" t="s">
        <v>9628</v>
      </c>
      <c r="F152" s="16" t="s">
        <v>1788</v>
      </c>
      <c r="G152" s="16" t="s">
        <v>5388</v>
      </c>
      <c r="H152" s="351"/>
      <c r="I152" s="498"/>
      <c r="J152" s="498"/>
      <c r="K152" s="515"/>
      <c r="L152" s="515"/>
    </row>
    <row r="153" spans="1:12" ht="13.5">
      <c r="A153" s="24" t="s">
        <v>3335</v>
      </c>
      <c r="B153" s="14" t="s">
        <v>10140</v>
      </c>
      <c r="C153" s="14" t="s">
        <v>10140</v>
      </c>
      <c r="D153" s="15">
        <v>0</v>
      </c>
      <c r="E153" s="16" t="s">
        <v>9628</v>
      </c>
      <c r="F153" s="16" t="s">
        <v>1788</v>
      </c>
      <c r="G153" s="16" t="s">
        <v>5388</v>
      </c>
      <c r="I153"/>
      <c r="J153"/>
      <c r="K153" s="4"/>
      <c r="L153" s="4"/>
    </row>
    <row r="154" spans="1:12" ht="13.5">
      <c r="A154" s="24" t="s">
        <v>3336</v>
      </c>
      <c r="B154" s="14" t="s">
        <v>6242</v>
      </c>
      <c r="C154" s="14" t="s">
        <v>6242</v>
      </c>
      <c r="D154" s="15">
        <v>0</v>
      </c>
      <c r="E154" s="16" t="s">
        <v>9628</v>
      </c>
      <c r="F154" s="16" t="s">
        <v>1788</v>
      </c>
      <c r="G154" s="16" t="s">
        <v>5388</v>
      </c>
      <c r="I154"/>
      <c r="J154"/>
      <c r="K154" s="4"/>
      <c r="L154" s="4"/>
    </row>
    <row r="155" spans="1:12" ht="13.5">
      <c r="A155" s="24" t="s">
        <v>3337</v>
      </c>
      <c r="B155" s="14" t="s">
        <v>14724</v>
      </c>
      <c r="C155" s="14" t="s">
        <v>14724</v>
      </c>
      <c r="D155" s="15">
        <v>0</v>
      </c>
      <c r="E155" s="16" t="s">
        <v>9628</v>
      </c>
      <c r="F155" s="16" t="s">
        <v>1788</v>
      </c>
      <c r="G155" s="16" t="s">
        <v>5388</v>
      </c>
      <c r="I155"/>
      <c r="J155"/>
      <c r="K155" s="4"/>
      <c r="L155" s="4"/>
    </row>
    <row r="156" spans="1:12" ht="36">
      <c r="A156" s="24" t="s">
        <v>3338</v>
      </c>
      <c r="B156" s="14" t="s">
        <v>8753</v>
      </c>
      <c r="C156" s="14" t="s">
        <v>8753</v>
      </c>
      <c r="D156" s="15">
        <v>0</v>
      </c>
      <c r="E156" s="16" t="s">
        <v>9628</v>
      </c>
      <c r="F156" s="16" t="s">
        <v>1788</v>
      </c>
      <c r="G156" s="16" t="s">
        <v>5388</v>
      </c>
      <c r="I156"/>
      <c r="J156"/>
      <c r="K156" s="4"/>
      <c r="L156" s="4"/>
    </row>
    <row r="157" spans="1:12" ht="36">
      <c r="A157" s="24" t="s">
        <v>3339</v>
      </c>
      <c r="B157" s="14" t="s">
        <v>14725</v>
      </c>
      <c r="C157" s="14" t="s">
        <v>14725</v>
      </c>
      <c r="D157" s="15">
        <v>0</v>
      </c>
      <c r="E157" s="16" t="s">
        <v>9628</v>
      </c>
      <c r="F157" s="16" t="s">
        <v>1788</v>
      </c>
      <c r="G157" s="16" t="s">
        <v>5388</v>
      </c>
      <c r="I157"/>
      <c r="J157"/>
      <c r="K157" s="4"/>
      <c r="L157" s="4"/>
    </row>
    <row r="158" spans="1:12" ht="13.5">
      <c r="A158" s="24" t="s">
        <v>3340</v>
      </c>
      <c r="B158" s="14" t="s">
        <v>8256</v>
      </c>
      <c r="C158" s="14" t="s">
        <v>8256</v>
      </c>
      <c r="D158" s="15">
        <v>0</v>
      </c>
      <c r="E158" s="16" t="s">
        <v>9628</v>
      </c>
      <c r="F158" s="16" t="s">
        <v>1788</v>
      </c>
      <c r="G158" s="16" t="s">
        <v>5388</v>
      </c>
      <c r="I158"/>
      <c r="J158"/>
      <c r="K158" s="4"/>
      <c r="L158" s="4"/>
    </row>
    <row r="159" spans="1:12" ht="13.5">
      <c r="A159" s="24" t="s">
        <v>5208</v>
      </c>
      <c r="B159" s="14" t="s">
        <v>8973</v>
      </c>
      <c r="C159" s="14" t="s">
        <v>8973</v>
      </c>
      <c r="D159" s="15">
        <v>0</v>
      </c>
      <c r="E159" s="16" t="s">
        <v>9628</v>
      </c>
      <c r="F159" s="16" t="s">
        <v>1788</v>
      </c>
      <c r="G159" s="16" t="s">
        <v>5388</v>
      </c>
      <c r="I159"/>
      <c r="J159"/>
      <c r="K159" s="4"/>
      <c r="L159" s="4"/>
    </row>
    <row r="160" spans="1:12" s="169" customFormat="1" ht="15" customHeight="1">
      <c r="A160" s="24" t="s">
        <v>5546</v>
      </c>
      <c r="B160" s="14" t="s">
        <v>5547</v>
      </c>
      <c r="C160" s="14" t="s">
        <v>5547</v>
      </c>
      <c r="D160" s="15">
        <v>0</v>
      </c>
      <c r="E160" s="16" t="s">
        <v>9628</v>
      </c>
      <c r="F160" s="16" t="s">
        <v>1788</v>
      </c>
      <c r="G160" s="16" t="s">
        <v>5388</v>
      </c>
      <c r="I160"/>
      <c r="J160"/>
      <c r="K160" s="4"/>
      <c r="L160" s="4"/>
    </row>
    <row r="161" spans="1:12" s="169" customFormat="1" ht="15" customHeight="1">
      <c r="A161" s="24" t="s">
        <v>8974</v>
      </c>
      <c r="B161" s="14" t="s">
        <v>8971</v>
      </c>
      <c r="C161" s="14" t="s">
        <v>8971</v>
      </c>
      <c r="D161" s="15">
        <v>0</v>
      </c>
      <c r="E161" s="16" t="s">
        <v>9628</v>
      </c>
      <c r="F161" s="16" t="s">
        <v>1788</v>
      </c>
      <c r="G161" s="16" t="s">
        <v>5388</v>
      </c>
      <c r="I161"/>
      <c r="J161"/>
      <c r="K161" s="4"/>
      <c r="L161" s="4"/>
    </row>
    <row r="162" spans="1:12" s="169" customFormat="1" ht="15" customHeight="1" thickBot="1">
      <c r="A162" s="24" t="s">
        <v>10336</v>
      </c>
      <c r="B162" s="14" t="s">
        <v>10337</v>
      </c>
      <c r="C162" s="14" t="s">
        <v>10337</v>
      </c>
      <c r="D162" s="15">
        <v>0</v>
      </c>
      <c r="E162" s="16" t="s">
        <v>9628</v>
      </c>
      <c r="F162" s="16" t="s">
        <v>1788</v>
      </c>
      <c r="G162" s="16" t="s">
        <v>5388</v>
      </c>
      <c r="I162" s="498"/>
      <c r="J162" s="498"/>
      <c r="K162" s="515"/>
      <c r="L162" s="515"/>
    </row>
    <row r="163" spans="1:12" s="169" customFormat="1" ht="15" customHeight="1" thickBot="1">
      <c r="A163" s="191" t="s">
        <v>6224</v>
      </c>
      <c r="B163" s="192"/>
      <c r="C163" s="192"/>
      <c r="D163" s="11"/>
      <c r="E163" s="11"/>
      <c r="F163" s="11"/>
      <c r="G163" s="11"/>
      <c r="I163"/>
      <c r="J163"/>
      <c r="K163" s="168"/>
      <c r="L163" s="168"/>
    </row>
    <row r="164" spans="1:12" s="169" customFormat="1" ht="15" customHeight="1">
      <c r="A164" s="24" t="s">
        <v>3418</v>
      </c>
      <c r="B164" s="13" t="s">
        <v>3786</v>
      </c>
      <c r="C164" s="13" t="s">
        <v>3787</v>
      </c>
      <c r="D164" s="15">
        <v>4495</v>
      </c>
      <c r="E164" s="16" t="s">
        <v>9628</v>
      </c>
      <c r="F164" s="16" t="s">
        <v>1788</v>
      </c>
      <c r="G164" s="61" t="s">
        <v>5389</v>
      </c>
      <c r="I164"/>
      <c r="J164"/>
      <c r="K164" s="4"/>
      <c r="L164" s="4"/>
    </row>
    <row r="165" spans="1:12" s="169" customFormat="1" ht="13.5">
      <c r="A165" s="24" t="s">
        <v>3421</v>
      </c>
      <c r="B165" s="13" t="s">
        <v>3788</v>
      </c>
      <c r="C165" s="13" t="s">
        <v>3787</v>
      </c>
      <c r="D165" s="15">
        <v>0</v>
      </c>
      <c r="E165" s="16" t="s">
        <v>9628</v>
      </c>
      <c r="F165" s="16" t="s">
        <v>1788</v>
      </c>
      <c r="G165" s="61" t="s">
        <v>5389</v>
      </c>
      <c r="I165"/>
      <c r="J165"/>
      <c r="K165" s="4"/>
      <c r="L165" s="4"/>
    </row>
    <row r="166" spans="1:12" s="169" customFormat="1" ht="15" customHeight="1">
      <c r="A166" s="24" t="s">
        <v>3668</v>
      </c>
      <c r="B166" s="13" t="s">
        <v>3789</v>
      </c>
      <c r="C166" s="13" t="s">
        <v>3789</v>
      </c>
      <c r="D166" s="15">
        <v>5495</v>
      </c>
      <c r="E166" s="16" t="s">
        <v>9628</v>
      </c>
      <c r="F166" s="16" t="s">
        <v>1788</v>
      </c>
      <c r="G166" s="61" t="s">
        <v>5389</v>
      </c>
      <c r="I166"/>
      <c r="J166"/>
      <c r="K166" s="4"/>
      <c r="L166" s="4"/>
    </row>
    <row r="167" spans="1:12" s="169" customFormat="1" ht="15" customHeight="1" thickBot="1">
      <c r="A167" s="24" t="s">
        <v>3669</v>
      </c>
      <c r="B167" s="13" t="s">
        <v>3790</v>
      </c>
      <c r="C167" s="13" t="s">
        <v>3790</v>
      </c>
      <c r="D167" s="15">
        <v>0</v>
      </c>
      <c r="E167" s="16" t="s">
        <v>9628</v>
      </c>
      <c r="F167" s="16" t="s">
        <v>1788</v>
      </c>
      <c r="G167" s="61" t="s">
        <v>5389</v>
      </c>
      <c r="I167"/>
      <c r="J167"/>
      <c r="K167" s="4"/>
      <c r="L167" s="4"/>
    </row>
    <row r="168" spans="1:12" s="169" customFormat="1" ht="15" customHeight="1" thickBot="1">
      <c r="A168" s="191" t="s">
        <v>6225</v>
      </c>
      <c r="B168" s="192"/>
      <c r="C168" s="192"/>
      <c r="D168" s="11"/>
      <c r="E168" s="11"/>
      <c r="F168" s="11"/>
      <c r="G168" s="11"/>
      <c r="I168"/>
      <c r="J168"/>
      <c r="K168" s="168"/>
      <c r="L168" s="168"/>
    </row>
    <row r="169" spans="1:12" s="169" customFormat="1" ht="13.5">
      <c r="A169" s="24" t="s">
        <v>3414</v>
      </c>
      <c r="B169" s="13" t="s">
        <v>3791</v>
      </c>
      <c r="C169" s="13" t="s">
        <v>3415</v>
      </c>
      <c r="D169" s="15">
        <v>2495</v>
      </c>
      <c r="E169" s="16" t="s">
        <v>9628</v>
      </c>
      <c r="F169" s="16" t="s">
        <v>1788</v>
      </c>
      <c r="G169" s="61" t="s">
        <v>5389</v>
      </c>
      <c r="H169" s="352"/>
      <c r="I169"/>
      <c r="J169"/>
      <c r="K169" s="4"/>
      <c r="L169" s="4"/>
    </row>
    <row r="170" spans="1:12" s="169" customFormat="1" ht="13.5">
      <c r="A170" s="24" t="s">
        <v>3416</v>
      </c>
      <c r="B170" s="13" t="s">
        <v>3792</v>
      </c>
      <c r="C170" s="13" t="s">
        <v>3417</v>
      </c>
      <c r="D170" s="15">
        <v>3995</v>
      </c>
      <c r="E170" s="16" t="s">
        <v>9628</v>
      </c>
      <c r="F170" s="16" t="s">
        <v>1788</v>
      </c>
      <c r="G170" s="61" t="s">
        <v>5389</v>
      </c>
      <c r="H170" s="352"/>
      <c r="I170"/>
      <c r="J170"/>
      <c r="K170" s="4"/>
      <c r="L170" s="4"/>
    </row>
    <row r="171" spans="1:12" s="169" customFormat="1" ht="13.5">
      <c r="A171" s="24" t="s">
        <v>3419</v>
      </c>
      <c r="B171" s="13" t="s">
        <v>3793</v>
      </c>
      <c r="C171" s="13" t="s">
        <v>3415</v>
      </c>
      <c r="D171" s="15">
        <v>0</v>
      </c>
      <c r="E171" s="16" t="s">
        <v>9628</v>
      </c>
      <c r="F171" s="16" t="s">
        <v>1788</v>
      </c>
      <c r="G171" s="61" t="s">
        <v>5389</v>
      </c>
      <c r="I171"/>
      <c r="J171"/>
      <c r="K171" s="4"/>
      <c r="L171" s="4"/>
    </row>
    <row r="172" spans="1:12" s="169" customFormat="1" ht="13.5">
      <c r="A172" s="24" t="s">
        <v>3420</v>
      </c>
      <c r="B172" s="13" t="s">
        <v>3794</v>
      </c>
      <c r="C172" s="13" t="s">
        <v>3417</v>
      </c>
      <c r="D172" s="15">
        <v>0</v>
      </c>
      <c r="E172" s="16" t="s">
        <v>9628</v>
      </c>
      <c r="F172" s="16" t="s">
        <v>1788</v>
      </c>
      <c r="G172" s="61" t="s">
        <v>5389</v>
      </c>
      <c r="I172"/>
      <c r="J172"/>
      <c r="K172" s="4"/>
      <c r="L172" s="4"/>
    </row>
    <row r="173" spans="1:12" s="169" customFormat="1" ht="18.75" thickBot="1">
      <c r="A173" s="257" t="s">
        <v>1847</v>
      </c>
      <c r="B173" s="258"/>
      <c r="C173" s="258"/>
      <c r="D173" s="258"/>
      <c r="E173" s="410"/>
      <c r="F173" s="258"/>
      <c r="G173" s="258"/>
      <c r="I173"/>
      <c r="J173"/>
      <c r="K173" s="168"/>
      <c r="L173" s="168"/>
    </row>
    <row r="174" spans="1:12" s="169" customFormat="1" ht="14.25" thickBot="1">
      <c r="A174" s="156" t="s">
        <v>210</v>
      </c>
      <c r="B174" s="192"/>
      <c r="C174" s="192"/>
      <c r="D174" s="11"/>
      <c r="E174" s="11"/>
      <c r="F174" s="11"/>
      <c r="G174" s="11"/>
      <c r="I174"/>
      <c r="J174"/>
      <c r="K174" s="168"/>
      <c r="L174" s="168"/>
    </row>
    <row r="175" spans="1:12" s="169" customFormat="1" ht="13.5">
      <c r="A175" s="39" t="s">
        <v>211</v>
      </c>
      <c r="B175" s="46" t="s">
        <v>212</v>
      </c>
      <c r="C175" s="40" t="s">
        <v>213</v>
      </c>
      <c r="D175" s="41">
        <v>2595</v>
      </c>
      <c r="E175" s="16" t="s">
        <v>9628</v>
      </c>
      <c r="F175" s="45" t="s">
        <v>5</v>
      </c>
      <c r="G175" s="45" t="s">
        <v>6244</v>
      </c>
      <c r="I175"/>
      <c r="J175"/>
      <c r="K175" s="4"/>
      <c r="L175" s="4"/>
    </row>
    <row r="176" spans="1:12" s="169" customFormat="1" ht="13.5">
      <c r="A176" s="39" t="s">
        <v>214</v>
      </c>
      <c r="B176" s="60" t="s">
        <v>215</v>
      </c>
      <c r="C176" s="642" t="s">
        <v>13020</v>
      </c>
      <c r="D176" s="41">
        <v>6495</v>
      </c>
      <c r="E176" s="16" t="s">
        <v>9628</v>
      </c>
      <c r="F176" s="45" t="s">
        <v>5</v>
      </c>
      <c r="G176" s="45" t="s">
        <v>6244</v>
      </c>
      <c r="I176"/>
      <c r="J176"/>
      <c r="K176" s="4"/>
      <c r="L176" s="4"/>
    </row>
    <row r="177" spans="1:12" s="169" customFormat="1" ht="13.5">
      <c r="A177" s="46" t="s">
        <v>216</v>
      </c>
      <c r="B177" s="60" t="s">
        <v>217</v>
      </c>
      <c r="C177" s="642" t="s">
        <v>13020</v>
      </c>
      <c r="D177" s="47">
        <v>7495</v>
      </c>
      <c r="E177" s="16" t="s">
        <v>9628</v>
      </c>
      <c r="F177" s="61" t="s">
        <v>5</v>
      </c>
      <c r="G177" s="61" t="s">
        <v>6244</v>
      </c>
      <c r="I177"/>
      <c r="J177"/>
      <c r="K177" s="4"/>
      <c r="L177" s="4"/>
    </row>
    <row r="178" spans="1:12" s="169" customFormat="1" ht="13.5">
      <c r="A178" s="39" t="s">
        <v>218</v>
      </c>
      <c r="B178" s="46" t="s">
        <v>219</v>
      </c>
      <c r="C178" s="917" t="s">
        <v>10114</v>
      </c>
      <c r="D178" s="41">
        <v>12995</v>
      </c>
      <c r="E178" s="16" t="s">
        <v>9628</v>
      </c>
      <c r="F178" s="45" t="s">
        <v>5</v>
      </c>
      <c r="G178" s="45" t="s">
        <v>6244</v>
      </c>
      <c r="I178"/>
      <c r="J178"/>
      <c r="K178" s="4"/>
      <c r="L178" s="4"/>
    </row>
    <row r="179" spans="1:12" ht="13.5">
      <c r="A179" s="46" t="s">
        <v>220</v>
      </c>
      <c r="B179" s="46" t="s">
        <v>221</v>
      </c>
      <c r="C179" s="205" t="s">
        <v>10115</v>
      </c>
      <c r="D179" s="47">
        <v>14995</v>
      </c>
      <c r="E179" s="16" t="s">
        <v>9628</v>
      </c>
      <c r="F179" s="61" t="s">
        <v>5</v>
      </c>
      <c r="G179" s="61" t="s">
        <v>6244</v>
      </c>
      <c r="I179"/>
      <c r="J179"/>
      <c r="K179" s="4"/>
      <c r="L179" s="4"/>
    </row>
    <row r="180" spans="1:12" ht="13.5">
      <c r="A180" s="39" t="s">
        <v>222</v>
      </c>
      <c r="B180" s="49" t="s">
        <v>223</v>
      </c>
      <c r="C180" s="200" t="s">
        <v>10116</v>
      </c>
      <c r="D180" s="41">
        <v>16995</v>
      </c>
      <c r="E180" s="16" t="s">
        <v>9628</v>
      </c>
      <c r="F180" s="45" t="s">
        <v>5</v>
      </c>
      <c r="G180" s="45" t="s">
        <v>6244</v>
      </c>
      <c r="I180"/>
      <c r="J180"/>
      <c r="K180" s="4"/>
      <c r="L180" s="4"/>
    </row>
    <row r="181" spans="1:12" ht="14.25" thickBot="1">
      <c r="A181" s="39" t="s">
        <v>224</v>
      </c>
      <c r="B181" s="44" t="s">
        <v>225</v>
      </c>
      <c r="C181" s="200" t="s">
        <v>10117</v>
      </c>
      <c r="D181" s="41">
        <v>13495</v>
      </c>
      <c r="E181" s="16" t="s">
        <v>9628</v>
      </c>
      <c r="F181" s="45" t="s">
        <v>5</v>
      </c>
      <c r="G181" s="45" t="s">
        <v>6244</v>
      </c>
      <c r="I181"/>
      <c r="J181"/>
      <c r="K181" s="4"/>
      <c r="L181" s="4"/>
    </row>
    <row r="182" spans="1:12" ht="14.25" thickBot="1">
      <c r="A182" s="158" t="s">
        <v>230</v>
      </c>
      <c r="B182" s="192"/>
      <c r="C182" s="192"/>
      <c r="D182" s="11"/>
      <c r="E182" s="11"/>
      <c r="F182" s="11"/>
      <c r="G182" s="11"/>
      <c r="I182"/>
      <c r="J182"/>
    </row>
    <row r="183" spans="1:12" ht="13.5">
      <c r="A183" s="39" t="s">
        <v>231</v>
      </c>
      <c r="B183" s="38" t="s">
        <v>232</v>
      </c>
      <c r="C183" s="40" t="s">
        <v>233</v>
      </c>
      <c r="D183" s="41">
        <v>2595</v>
      </c>
      <c r="E183" s="16" t="s">
        <v>9628</v>
      </c>
      <c r="F183" s="45" t="s">
        <v>5</v>
      </c>
      <c r="G183" s="45" t="s">
        <v>6244</v>
      </c>
      <c r="I183"/>
      <c r="J183"/>
      <c r="K183" s="4"/>
      <c r="L183" s="4"/>
    </row>
    <row r="184" spans="1:12" ht="13.5">
      <c r="A184" s="39" t="s">
        <v>234</v>
      </c>
      <c r="B184" s="14" t="s">
        <v>235</v>
      </c>
      <c r="C184" s="642" t="s">
        <v>13020</v>
      </c>
      <c r="D184" s="41">
        <v>6495</v>
      </c>
      <c r="E184" s="16" t="s">
        <v>9628</v>
      </c>
      <c r="F184" s="45" t="s">
        <v>5</v>
      </c>
      <c r="G184" s="45" t="s">
        <v>6244</v>
      </c>
      <c r="I184"/>
      <c r="J184"/>
      <c r="K184" s="4"/>
      <c r="L184" s="4"/>
    </row>
    <row r="185" spans="1:12" ht="13.5">
      <c r="A185" s="38" t="s">
        <v>236</v>
      </c>
      <c r="B185" s="14" t="s">
        <v>237</v>
      </c>
      <c r="C185" s="642" t="s">
        <v>13020</v>
      </c>
      <c r="D185" s="41">
        <v>7495</v>
      </c>
      <c r="E185" s="16" t="s">
        <v>9628</v>
      </c>
      <c r="F185" s="45" t="s">
        <v>5</v>
      </c>
      <c r="G185" s="45" t="s">
        <v>6244</v>
      </c>
      <c r="I185"/>
      <c r="J185"/>
      <c r="K185" s="4"/>
      <c r="L185" s="4"/>
    </row>
    <row r="186" spans="1:12" ht="13.5">
      <c r="A186" s="39" t="s">
        <v>238</v>
      </c>
      <c r="B186" s="38" t="s">
        <v>239</v>
      </c>
      <c r="C186" s="53" t="s">
        <v>240</v>
      </c>
      <c r="D186" s="41">
        <v>12995</v>
      </c>
      <c r="E186" s="16" t="s">
        <v>9628</v>
      </c>
      <c r="F186" s="45" t="s">
        <v>5</v>
      </c>
      <c r="G186" s="45" t="s">
        <v>6244</v>
      </c>
      <c r="I186"/>
      <c r="J186"/>
      <c r="K186" s="4"/>
      <c r="L186" s="4"/>
    </row>
    <row r="187" spans="1:12" ht="13.5">
      <c r="A187" s="38" t="s">
        <v>241</v>
      </c>
      <c r="B187" s="38" t="s">
        <v>242</v>
      </c>
      <c r="C187" s="53" t="s">
        <v>243</v>
      </c>
      <c r="D187" s="41">
        <v>14995</v>
      </c>
      <c r="E187" s="16" t="s">
        <v>9628</v>
      </c>
      <c r="F187" s="45" t="s">
        <v>5</v>
      </c>
      <c r="G187" s="45" t="s">
        <v>6244</v>
      </c>
      <c r="I187"/>
      <c r="J187"/>
      <c r="K187" s="4"/>
      <c r="L187" s="4"/>
    </row>
    <row r="188" spans="1:12" ht="13.5">
      <c r="A188" s="39" t="s">
        <v>244</v>
      </c>
      <c r="B188" s="49" t="s">
        <v>245</v>
      </c>
      <c r="C188" s="56" t="s">
        <v>246</v>
      </c>
      <c r="D188" s="41">
        <v>16995</v>
      </c>
      <c r="E188" s="16" t="s">
        <v>9628</v>
      </c>
      <c r="F188" s="45" t="s">
        <v>5</v>
      </c>
      <c r="G188" s="45" t="s">
        <v>6244</v>
      </c>
      <c r="I188"/>
      <c r="J188"/>
      <c r="K188" s="4"/>
      <c r="L188" s="4"/>
    </row>
    <row r="189" spans="1:12" ht="13.5">
      <c r="A189" s="39" t="s">
        <v>247</v>
      </c>
      <c r="B189" s="44" t="s">
        <v>248</v>
      </c>
      <c r="C189" s="187" t="s">
        <v>6305</v>
      </c>
      <c r="D189" s="41">
        <v>13495</v>
      </c>
      <c r="E189" s="16" t="s">
        <v>9628</v>
      </c>
      <c r="F189" s="45" t="s">
        <v>5</v>
      </c>
      <c r="G189" s="45" t="s">
        <v>6244</v>
      </c>
      <c r="I189"/>
      <c r="J189"/>
      <c r="K189" s="4"/>
      <c r="L189" s="4"/>
    </row>
    <row r="190" spans="1:12" ht="18.75" thickBot="1">
      <c r="A190" s="257" t="s">
        <v>1848</v>
      </c>
      <c r="B190" s="183"/>
      <c r="C190" s="27"/>
      <c r="D190" s="184"/>
      <c r="E190" s="418"/>
      <c r="F190" s="185"/>
      <c r="G190" s="185"/>
      <c r="I190"/>
      <c r="J190"/>
    </row>
    <row r="191" spans="1:12" ht="14.25" thickBot="1">
      <c r="A191" s="159" t="s">
        <v>249</v>
      </c>
      <c r="B191" s="192"/>
      <c r="C191" s="192"/>
      <c r="D191" s="11"/>
      <c r="E191" s="11"/>
      <c r="F191" s="11"/>
      <c r="G191" s="11"/>
      <c r="I191"/>
      <c r="J191"/>
    </row>
    <row r="192" spans="1:12" ht="14.25" thickBot="1">
      <c r="A192" s="39" t="s">
        <v>250</v>
      </c>
      <c r="B192" s="14" t="s">
        <v>251</v>
      </c>
      <c r="C192" s="56" t="s">
        <v>252</v>
      </c>
      <c r="D192" s="41">
        <v>325</v>
      </c>
      <c r="E192" s="16" t="s">
        <v>9628</v>
      </c>
      <c r="F192" s="45" t="s">
        <v>5</v>
      </c>
      <c r="G192" s="45" t="s">
        <v>6244</v>
      </c>
      <c r="I192"/>
      <c r="J192"/>
      <c r="K192" s="4"/>
      <c r="L192" s="4"/>
    </row>
    <row r="193" spans="1:12" ht="14.25" thickBot="1">
      <c r="A193" s="156" t="s">
        <v>253</v>
      </c>
      <c r="B193" s="192"/>
      <c r="C193" s="192"/>
      <c r="D193" s="11"/>
      <c r="E193" s="11"/>
      <c r="F193" s="11"/>
      <c r="G193" s="11"/>
      <c r="I193"/>
      <c r="J193"/>
    </row>
    <row r="194" spans="1:12" ht="15" thickBot="1">
      <c r="A194" s="63" t="s">
        <v>254</v>
      </c>
      <c r="B194" s="64" t="s">
        <v>255</v>
      </c>
      <c r="C194" s="65" t="s">
        <v>256</v>
      </c>
      <c r="D194" s="41">
        <v>325</v>
      </c>
      <c r="E194" s="16" t="s">
        <v>9628</v>
      </c>
      <c r="F194" s="45" t="s">
        <v>5</v>
      </c>
      <c r="G194" s="45" t="s">
        <v>6244</v>
      </c>
      <c r="I194"/>
      <c r="J194"/>
      <c r="K194" s="4"/>
      <c r="L194" s="4"/>
    </row>
    <row r="195" spans="1:12" ht="14.25" thickBot="1">
      <c r="A195" s="160" t="s">
        <v>257</v>
      </c>
      <c r="B195" s="192"/>
      <c r="C195" s="192"/>
      <c r="D195" s="11"/>
      <c r="E195" s="11"/>
      <c r="F195" s="11"/>
      <c r="G195" s="11"/>
      <c r="I195"/>
      <c r="J195"/>
    </row>
    <row r="196" spans="1:12" ht="14.25">
      <c r="A196" s="64" t="s">
        <v>1818</v>
      </c>
      <c r="B196" s="13" t="s">
        <v>5576</v>
      </c>
      <c r="C196" s="13" t="s">
        <v>5577</v>
      </c>
      <c r="D196" s="54">
        <v>995</v>
      </c>
      <c r="E196" s="16" t="s">
        <v>9628</v>
      </c>
      <c r="F196" s="16" t="s">
        <v>1788</v>
      </c>
      <c r="G196" s="16" t="s">
        <v>5388</v>
      </c>
      <c r="I196"/>
      <c r="J196"/>
      <c r="K196" s="4"/>
      <c r="L196" s="4"/>
    </row>
    <row r="197" spans="1:12" ht="14.25">
      <c r="A197" s="64" t="s">
        <v>258</v>
      </c>
      <c r="B197" s="13" t="s">
        <v>5578</v>
      </c>
      <c r="C197" s="13" t="s">
        <v>5579</v>
      </c>
      <c r="D197" s="54">
        <v>995</v>
      </c>
      <c r="E197" s="16" t="s">
        <v>9628</v>
      </c>
      <c r="F197" s="16" t="s">
        <v>1788</v>
      </c>
      <c r="G197" s="16" t="s">
        <v>5388</v>
      </c>
      <c r="I197"/>
      <c r="J197"/>
      <c r="K197" s="4"/>
      <c r="L197" s="4"/>
    </row>
    <row r="198" spans="1:12" ht="14.25">
      <c r="A198" s="64" t="s">
        <v>259</v>
      </c>
      <c r="B198" s="13" t="s">
        <v>5580</v>
      </c>
      <c r="C198" s="13" t="s">
        <v>5581</v>
      </c>
      <c r="D198" s="54">
        <v>1995</v>
      </c>
      <c r="E198" s="16" t="s">
        <v>9628</v>
      </c>
      <c r="F198" s="16" t="s">
        <v>1788</v>
      </c>
      <c r="G198" s="16" t="s">
        <v>5388</v>
      </c>
      <c r="H198" s="351"/>
      <c r="I198"/>
      <c r="J198"/>
      <c r="K198" s="4"/>
      <c r="L198" s="4"/>
    </row>
    <row r="199" spans="1:12" ht="14.25">
      <c r="A199" s="64" t="s">
        <v>260</v>
      </c>
      <c r="B199" s="13" t="s">
        <v>5582</v>
      </c>
      <c r="C199" s="13" t="s">
        <v>5583</v>
      </c>
      <c r="D199" s="54">
        <v>3495</v>
      </c>
      <c r="E199" s="16" t="s">
        <v>9628</v>
      </c>
      <c r="F199" s="16" t="s">
        <v>1788</v>
      </c>
      <c r="G199" s="16" t="s">
        <v>5388</v>
      </c>
      <c r="H199" s="351"/>
      <c r="I199"/>
      <c r="J199"/>
      <c r="K199" s="4"/>
      <c r="L199" s="4"/>
    </row>
    <row r="200" spans="1:12" ht="14.25">
      <c r="A200" s="64" t="s">
        <v>261</v>
      </c>
      <c r="B200" s="13" t="s">
        <v>5584</v>
      </c>
      <c r="C200" s="13" t="s">
        <v>5585</v>
      </c>
      <c r="D200" s="54">
        <v>8495</v>
      </c>
      <c r="E200" s="16" t="s">
        <v>9628</v>
      </c>
      <c r="F200" s="16" t="s">
        <v>1788</v>
      </c>
      <c r="G200" s="16" t="s">
        <v>5388</v>
      </c>
      <c r="I200"/>
      <c r="J200"/>
      <c r="K200" s="4"/>
      <c r="L200" s="4"/>
    </row>
    <row r="201" spans="1:12" ht="14.25">
      <c r="A201" s="64" t="s">
        <v>262</v>
      </c>
      <c r="B201" s="13" t="s">
        <v>5586</v>
      </c>
      <c r="C201" s="13" t="s">
        <v>5587</v>
      </c>
      <c r="D201" s="54">
        <v>12495</v>
      </c>
      <c r="E201" s="16" t="s">
        <v>9628</v>
      </c>
      <c r="F201" s="16" t="s">
        <v>1788</v>
      </c>
      <c r="G201" s="16" t="s">
        <v>5388</v>
      </c>
      <c r="I201"/>
      <c r="J201"/>
      <c r="K201" s="4"/>
      <c r="L201" s="4"/>
    </row>
    <row r="202" spans="1:12" ht="14.25">
      <c r="A202" s="64" t="s">
        <v>263</v>
      </c>
      <c r="B202" s="13" t="s">
        <v>5588</v>
      </c>
      <c r="C202" s="13" t="s">
        <v>5589</v>
      </c>
      <c r="D202" s="54">
        <v>24495</v>
      </c>
      <c r="E202" s="16" t="s">
        <v>9628</v>
      </c>
      <c r="F202" s="16" t="s">
        <v>1788</v>
      </c>
      <c r="G202" s="16" t="s">
        <v>5388</v>
      </c>
      <c r="I202"/>
      <c r="J202"/>
      <c r="K202" s="4"/>
      <c r="L202" s="4"/>
    </row>
    <row r="203" spans="1:12" ht="15" thickBot="1">
      <c r="A203" s="64" t="s">
        <v>264</v>
      </c>
      <c r="B203" s="13" t="s">
        <v>5590</v>
      </c>
      <c r="C203" s="13" t="s">
        <v>5591</v>
      </c>
      <c r="D203" s="54">
        <v>32995</v>
      </c>
      <c r="E203" s="16" t="s">
        <v>9628</v>
      </c>
      <c r="F203" s="16" t="s">
        <v>1788</v>
      </c>
      <c r="G203" s="16" t="s">
        <v>5388</v>
      </c>
      <c r="I203"/>
      <c r="J203"/>
      <c r="K203" s="4"/>
      <c r="L203" s="4"/>
    </row>
    <row r="204" spans="1:12" ht="14.25" thickBot="1">
      <c r="A204" s="160" t="s">
        <v>265</v>
      </c>
      <c r="B204" s="192"/>
      <c r="C204" s="192"/>
      <c r="D204" s="11"/>
      <c r="E204" s="11"/>
      <c r="F204" s="11"/>
      <c r="G204" s="11"/>
      <c r="I204"/>
      <c r="J204"/>
    </row>
    <row r="205" spans="1:12" ht="14.25">
      <c r="A205" s="64" t="s">
        <v>1819</v>
      </c>
      <c r="B205" s="13" t="s">
        <v>5592</v>
      </c>
      <c r="C205" s="13" t="s">
        <v>5593</v>
      </c>
      <c r="D205" s="54">
        <v>0</v>
      </c>
      <c r="E205" s="16" t="s">
        <v>9628</v>
      </c>
      <c r="F205" s="16" t="s">
        <v>1788</v>
      </c>
      <c r="G205" s="16" t="s">
        <v>5388</v>
      </c>
      <c r="I205"/>
      <c r="J205"/>
      <c r="K205" s="4"/>
      <c r="L205" s="4"/>
    </row>
    <row r="206" spans="1:12" ht="14.25">
      <c r="A206" s="64" t="s">
        <v>266</v>
      </c>
      <c r="B206" s="13" t="s">
        <v>5594</v>
      </c>
      <c r="C206" s="13" t="s">
        <v>5595</v>
      </c>
      <c r="D206" s="54">
        <v>0</v>
      </c>
      <c r="E206" s="16" t="s">
        <v>9628</v>
      </c>
      <c r="F206" s="16" t="s">
        <v>1788</v>
      </c>
      <c r="G206" s="16" t="s">
        <v>5388</v>
      </c>
      <c r="I206"/>
      <c r="J206"/>
      <c r="K206" s="4"/>
      <c r="L206" s="4"/>
    </row>
    <row r="207" spans="1:12" ht="14.25">
      <c r="A207" s="64" t="s">
        <v>267</v>
      </c>
      <c r="B207" s="13" t="s">
        <v>5596</v>
      </c>
      <c r="C207" s="13" t="s">
        <v>5597</v>
      </c>
      <c r="D207" s="54">
        <v>0</v>
      </c>
      <c r="E207" s="16" t="s">
        <v>9628</v>
      </c>
      <c r="F207" s="16" t="s">
        <v>1788</v>
      </c>
      <c r="G207" s="16" t="s">
        <v>5388</v>
      </c>
      <c r="I207"/>
      <c r="J207"/>
      <c r="K207" s="4"/>
      <c r="L207" s="4"/>
    </row>
    <row r="208" spans="1:12" ht="14.25">
      <c r="A208" s="64" t="s">
        <v>268</v>
      </c>
      <c r="B208" s="13" t="s">
        <v>5598</v>
      </c>
      <c r="C208" s="13" t="s">
        <v>5599</v>
      </c>
      <c r="D208" s="54">
        <v>0</v>
      </c>
      <c r="E208" s="16" t="s">
        <v>9628</v>
      </c>
      <c r="F208" s="16" t="s">
        <v>1788</v>
      </c>
      <c r="G208" s="16" t="s">
        <v>5388</v>
      </c>
      <c r="I208"/>
      <c r="J208"/>
      <c r="K208" s="4"/>
      <c r="L208" s="4"/>
    </row>
    <row r="209" spans="1:12" ht="14.25">
      <c r="A209" s="64" t="s">
        <v>269</v>
      </c>
      <c r="B209" s="13" t="s">
        <v>5600</v>
      </c>
      <c r="C209" s="13" t="s">
        <v>5601</v>
      </c>
      <c r="D209" s="54">
        <v>0</v>
      </c>
      <c r="E209" s="16" t="s">
        <v>9628</v>
      </c>
      <c r="F209" s="16" t="s">
        <v>1788</v>
      </c>
      <c r="G209" s="16" t="s">
        <v>5388</v>
      </c>
      <c r="I209"/>
      <c r="J209"/>
      <c r="K209" s="4"/>
      <c r="L209" s="4"/>
    </row>
    <row r="210" spans="1:12" ht="14.25">
      <c r="A210" s="64" t="s">
        <v>270</v>
      </c>
      <c r="B210" s="13" t="s">
        <v>5602</v>
      </c>
      <c r="C210" s="13" t="s">
        <v>5603</v>
      </c>
      <c r="D210" s="54">
        <v>0</v>
      </c>
      <c r="E210" s="16" t="s">
        <v>9628</v>
      </c>
      <c r="F210" s="16" t="s">
        <v>1788</v>
      </c>
      <c r="G210" s="16" t="s">
        <v>5388</v>
      </c>
      <c r="I210"/>
      <c r="J210"/>
      <c r="K210" s="4"/>
      <c r="L210" s="4"/>
    </row>
    <row r="211" spans="1:12" ht="14.25">
      <c r="A211" s="64" t="s">
        <v>271</v>
      </c>
      <c r="B211" s="13" t="s">
        <v>5604</v>
      </c>
      <c r="C211" s="13" t="s">
        <v>5605</v>
      </c>
      <c r="D211" s="54">
        <v>0</v>
      </c>
      <c r="E211" s="16" t="s">
        <v>9628</v>
      </c>
      <c r="F211" s="16" t="s">
        <v>1788</v>
      </c>
      <c r="G211" s="16" t="s">
        <v>5388</v>
      </c>
      <c r="I211"/>
      <c r="J211"/>
      <c r="K211" s="4"/>
      <c r="L211" s="4"/>
    </row>
    <row r="212" spans="1:12" ht="15" thickBot="1">
      <c r="A212" s="64" t="s">
        <v>272</v>
      </c>
      <c r="B212" s="13" t="s">
        <v>5606</v>
      </c>
      <c r="C212" s="13" t="s">
        <v>5607</v>
      </c>
      <c r="D212" s="54">
        <v>0</v>
      </c>
      <c r="E212" s="16" t="s">
        <v>9628</v>
      </c>
      <c r="F212" s="16" t="s">
        <v>1788</v>
      </c>
      <c r="G212" s="16" t="s">
        <v>5388</v>
      </c>
      <c r="I212"/>
      <c r="J212"/>
      <c r="K212" s="4"/>
      <c r="L212" s="4"/>
    </row>
    <row r="213" spans="1:12" ht="14.25" thickBot="1">
      <c r="A213" s="156" t="s">
        <v>273</v>
      </c>
      <c r="B213" s="192"/>
      <c r="C213" s="192"/>
      <c r="D213" s="11"/>
      <c r="E213" s="11"/>
      <c r="F213" s="11"/>
      <c r="G213" s="11"/>
      <c r="I213"/>
      <c r="J213"/>
    </row>
    <row r="214" spans="1:12" ht="14.25">
      <c r="A214" s="64" t="s">
        <v>1835</v>
      </c>
      <c r="B214" s="13" t="s">
        <v>5608</v>
      </c>
      <c r="C214" s="13" t="s">
        <v>5609</v>
      </c>
      <c r="D214" s="54">
        <v>995</v>
      </c>
      <c r="E214" s="16" t="s">
        <v>9628</v>
      </c>
      <c r="F214" s="16" t="s">
        <v>1788</v>
      </c>
      <c r="G214" s="16" t="s">
        <v>5388</v>
      </c>
      <c r="I214"/>
      <c r="J214"/>
      <c r="K214" s="4"/>
      <c r="L214" s="4"/>
    </row>
    <row r="215" spans="1:12" ht="14.25">
      <c r="A215" s="64" t="s">
        <v>274</v>
      </c>
      <c r="B215" s="13" t="s">
        <v>5610</v>
      </c>
      <c r="C215" s="13" t="s">
        <v>5611</v>
      </c>
      <c r="D215" s="54">
        <v>995</v>
      </c>
      <c r="E215" s="16" t="s">
        <v>9628</v>
      </c>
      <c r="F215" s="16" t="s">
        <v>1788</v>
      </c>
      <c r="G215" s="16" t="s">
        <v>5388</v>
      </c>
      <c r="I215"/>
      <c r="J215"/>
      <c r="K215" s="4"/>
      <c r="L215" s="4"/>
    </row>
    <row r="216" spans="1:12" ht="14.25">
      <c r="A216" s="64" t="s">
        <v>275</v>
      </c>
      <c r="B216" s="13" t="s">
        <v>5612</v>
      </c>
      <c r="C216" s="13" t="s">
        <v>5613</v>
      </c>
      <c r="D216" s="54">
        <v>1995</v>
      </c>
      <c r="E216" s="16" t="s">
        <v>9628</v>
      </c>
      <c r="F216" s="16" t="s">
        <v>1788</v>
      </c>
      <c r="G216" s="16" t="s">
        <v>5388</v>
      </c>
      <c r="H216" s="351"/>
      <c r="I216"/>
      <c r="J216"/>
      <c r="K216" s="4"/>
      <c r="L216" s="4"/>
    </row>
    <row r="217" spans="1:12" ht="14.25">
      <c r="A217" s="64" t="s">
        <v>276</v>
      </c>
      <c r="B217" s="13" t="s">
        <v>5614</v>
      </c>
      <c r="C217" s="13" t="s">
        <v>5615</v>
      </c>
      <c r="D217" s="54">
        <v>3495</v>
      </c>
      <c r="E217" s="16" t="s">
        <v>9628</v>
      </c>
      <c r="F217" s="16" t="s">
        <v>1788</v>
      </c>
      <c r="G217" s="16" t="s">
        <v>5388</v>
      </c>
      <c r="H217" s="351"/>
      <c r="I217"/>
      <c r="J217"/>
      <c r="K217" s="4"/>
      <c r="L217" s="4"/>
    </row>
    <row r="218" spans="1:12" ht="15" thickBot="1">
      <c r="A218" s="64" t="s">
        <v>277</v>
      </c>
      <c r="B218" s="13" t="s">
        <v>5616</v>
      </c>
      <c r="C218" s="13" t="s">
        <v>5617</v>
      </c>
      <c r="D218" s="54">
        <v>8495</v>
      </c>
      <c r="E218" s="16" t="s">
        <v>9628</v>
      </c>
      <c r="F218" s="16" t="s">
        <v>1788</v>
      </c>
      <c r="G218" s="16" t="s">
        <v>5388</v>
      </c>
      <c r="I218"/>
      <c r="J218"/>
      <c r="K218" s="4"/>
      <c r="L218" s="4"/>
    </row>
    <row r="219" spans="1:12" ht="14.25" thickBot="1">
      <c r="A219" s="156" t="s">
        <v>278</v>
      </c>
      <c r="B219" s="192"/>
      <c r="C219" s="192"/>
      <c r="D219" s="11"/>
      <c r="E219" s="11"/>
      <c r="F219" s="11"/>
      <c r="G219" s="11"/>
      <c r="I219"/>
      <c r="J219"/>
    </row>
    <row r="220" spans="1:12" ht="24">
      <c r="A220" s="64" t="s">
        <v>1836</v>
      </c>
      <c r="B220" s="13" t="s">
        <v>5618</v>
      </c>
      <c r="C220" s="13" t="s">
        <v>5619</v>
      </c>
      <c r="D220" s="54">
        <v>0</v>
      </c>
      <c r="E220" s="16" t="s">
        <v>9628</v>
      </c>
      <c r="F220" s="16" t="s">
        <v>1788</v>
      </c>
      <c r="G220" s="16" t="s">
        <v>5388</v>
      </c>
      <c r="I220"/>
      <c r="J220"/>
      <c r="K220" s="4"/>
      <c r="L220" s="4"/>
    </row>
    <row r="221" spans="1:12" ht="24">
      <c r="A221" s="64" t="s">
        <v>279</v>
      </c>
      <c r="B221" s="13" t="s">
        <v>5620</v>
      </c>
      <c r="C221" s="13" t="s">
        <v>5621</v>
      </c>
      <c r="D221" s="54">
        <v>0</v>
      </c>
      <c r="E221" s="16" t="s">
        <v>9628</v>
      </c>
      <c r="F221" s="16" t="s">
        <v>1788</v>
      </c>
      <c r="G221" s="16" t="s">
        <v>5388</v>
      </c>
      <c r="I221"/>
      <c r="J221"/>
      <c r="K221" s="4"/>
      <c r="L221" s="4"/>
    </row>
    <row r="222" spans="1:12" ht="14.25">
      <c r="A222" s="64" t="s">
        <v>280</v>
      </c>
      <c r="B222" s="13" t="s">
        <v>5622</v>
      </c>
      <c r="C222" s="13" t="s">
        <v>5623</v>
      </c>
      <c r="D222" s="54">
        <v>0</v>
      </c>
      <c r="E222" s="16" t="s">
        <v>9628</v>
      </c>
      <c r="F222" s="16" t="s">
        <v>1788</v>
      </c>
      <c r="G222" s="16" t="s">
        <v>5388</v>
      </c>
      <c r="I222"/>
      <c r="J222"/>
      <c r="K222" s="4"/>
      <c r="L222" s="4"/>
    </row>
    <row r="223" spans="1:12" ht="24">
      <c r="A223" s="64" t="s">
        <v>281</v>
      </c>
      <c r="B223" s="13" t="s">
        <v>5624</v>
      </c>
      <c r="C223" s="13" t="s">
        <v>5625</v>
      </c>
      <c r="D223" s="54">
        <v>0</v>
      </c>
      <c r="E223" s="16" t="s">
        <v>9628</v>
      </c>
      <c r="F223" s="16" t="s">
        <v>1788</v>
      </c>
      <c r="G223" s="16" t="s">
        <v>5388</v>
      </c>
      <c r="I223"/>
      <c r="J223"/>
      <c r="K223" s="4"/>
      <c r="L223" s="4"/>
    </row>
    <row r="224" spans="1:12" ht="24">
      <c r="A224" s="64" t="s">
        <v>282</v>
      </c>
      <c r="B224" s="13" t="s">
        <v>5626</v>
      </c>
      <c r="C224" s="13" t="s">
        <v>5627</v>
      </c>
      <c r="D224" s="54">
        <v>0</v>
      </c>
      <c r="E224" s="16" t="s">
        <v>9628</v>
      </c>
      <c r="F224" s="16" t="s">
        <v>1788</v>
      </c>
      <c r="G224" s="16" t="s">
        <v>5388</v>
      </c>
      <c r="I224"/>
      <c r="J224"/>
      <c r="K224" s="4"/>
      <c r="L224" s="4"/>
    </row>
    <row r="225" spans="1:12" ht="18.75" thickBot="1">
      <c r="A225" s="275" t="s">
        <v>9868</v>
      </c>
      <c r="B225" s="276"/>
      <c r="C225" s="165"/>
      <c r="D225" s="68"/>
      <c r="E225" s="41"/>
      <c r="F225" s="23"/>
      <c r="G225" s="23"/>
      <c r="I225"/>
      <c r="J225"/>
    </row>
    <row r="226" spans="1:12" ht="14.25" thickBot="1">
      <c r="A226" s="252" t="s">
        <v>3716</v>
      </c>
      <c r="B226" s="192"/>
      <c r="C226" s="192"/>
      <c r="D226" s="11"/>
      <c r="E226" s="11"/>
      <c r="F226" s="11"/>
      <c r="G226" s="11"/>
      <c r="I226"/>
      <c r="J226"/>
    </row>
    <row r="227" spans="1:12" ht="13.5">
      <c r="A227" s="12" t="s">
        <v>199</v>
      </c>
      <c r="B227" s="52" t="s">
        <v>200</v>
      </c>
      <c r="C227" s="200" t="s">
        <v>3670</v>
      </c>
      <c r="D227" s="54">
        <v>12995</v>
      </c>
      <c r="E227" s="16" t="s">
        <v>9628</v>
      </c>
      <c r="F227" s="55" t="s">
        <v>5</v>
      </c>
      <c r="G227" s="45" t="s">
        <v>6244</v>
      </c>
      <c r="I227"/>
      <c r="J227"/>
      <c r="K227" s="4"/>
      <c r="L227" s="4"/>
    </row>
    <row r="228" spans="1:12" ht="14.25" thickBot="1">
      <c r="A228" s="12" t="s">
        <v>201</v>
      </c>
      <c r="B228" s="52" t="s">
        <v>2087</v>
      </c>
      <c r="C228" s="200" t="s">
        <v>3799</v>
      </c>
      <c r="D228" s="54">
        <v>14995</v>
      </c>
      <c r="E228" s="16" t="s">
        <v>9628</v>
      </c>
      <c r="F228" s="55" t="s">
        <v>5</v>
      </c>
      <c r="G228" s="55" t="s">
        <v>5391</v>
      </c>
      <c r="I228"/>
      <c r="J228"/>
      <c r="K228" s="4"/>
      <c r="L228" s="4"/>
    </row>
    <row r="229" spans="1:12" ht="14.25" thickBot="1">
      <c r="A229" s="191" t="s">
        <v>2002</v>
      </c>
      <c r="B229" s="192"/>
      <c r="C229" s="192"/>
      <c r="D229" s="11"/>
      <c r="E229" s="11"/>
      <c r="F229" s="11"/>
      <c r="G229" s="11"/>
      <c r="I229"/>
      <c r="J229"/>
    </row>
    <row r="230" spans="1:12" ht="14.25">
      <c r="A230" s="57" t="s">
        <v>202</v>
      </c>
      <c r="B230" s="42" t="s">
        <v>203</v>
      </c>
      <c r="C230" s="187" t="s">
        <v>6308</v>
      </c>
      <c r="D230" s="58">
        <v>1500</v>
      </c>
      <c r="E230" s="16" t="s">
        <v>9628</v>
      </c>
      <c r="F230" s="43" t="s">
        <v>5</v>
      </c>
      <c r="G230" s="341" t="s">
        <v>5391</v>
      </c>
      <c r="H230" s="351"/>
      <c r="I230"/>
      <c r="J230"/>
      <c r="K230" s="4"/>
      <c r="L230" s="4"/>
    </row>
    <row r="231" spans="1:12" ht="14.25">
      <c r="A231" s="57" t="s">
        <v>204</v>
      </c>
      <c r="B231" s="42" t="s">
        <v>205</v>
      </c>
      <c r="C231" s="187" t="s">
        <v>6308</v>
      </c>
      <c r="D231" s="58">
        <v>2500</v>
      </c>
      <c r="E231" s="16" t="s">
        <v>9628</v>
      </c>
      <c r="F231" s="43" t="s">
        <v>5</v>
      </c>
      <c r="G231" s="341" t="s">
        <v>5391</v>
      </c>
      <c r="H231" s="169"/>
      <c r="I231"/>
      <c r="J231"/>
      <c r="K231" s="4"/>
      <c r="L231" s="4"/>
    </row>
    <row r="232" spans="1:12" ht="14.25">
      <c r="A232" s="64" t="s">
        <v>2017</v>
      </c>
      <c r="B232" s="56" t="s">
        <v>2018</v>
      </c>
      <c r="C232" s="56" t="s">
        <v>3795</v>
      </c>
      <c r="D232" s="216">
        <v>595</v>
      </c>
      <c r="E232" s="16" t="s">
        <v>9628</v>
      </c>
      <c r="F232" s="188" t="s">
        <v>5</v>
      </c>
      <c r="G232" s="342" t="s">
        <v>5391</v>
      </c>
      <c r="H232" s="169"/>
      <c r="I232"/>
      <c r="J232"/>
      <c r="K232" s="4"/>
      <c r="L232" s="4"/>
    </row>
    <row r="233" spans="1:12" ht="14.25">
      <c r="A233" s="64" t="s">
        <v>2019</v>
      </c>
      <c r="B233" s="56" t="s">
        <v>2020</v>
      </c>
      <c r="C233" s="56" t="s">
        <v>3795</v>
      </c>
      <c r="D233" s="217">
        <v>295</v>
      </c>
      <c r="E233" s="16" t="s">
        <v>9628</v>
      </c>
      <c r="F233" s="188" t="s">
        <v>5</v>
      </c>
      <c r="G233" s="342" t="s">
        <v>5391</v>
      </c>
      <c r="H233" s="169"/>
      <c r="I233"/>
      <c r="J233"/>
      <c r="K233" s="4"/>
      <c r="L233" s="4"/>
    </row>
    <row r="234" spans="1:12" ht="14.25">
      <c r="A234" s="59" t="s">
        <v>206</v>
      </c>
      <c r="B234" s="42" t="s">
        <v>207</v>
      </c>
      <c r="C234" s="187" t="s">
        <v>6308</v>
      </c>
      <c r="D234" s="58">
        <v>1500</v>
      </c>
      <c r="E234" s="16" t="s">
        <v>9628</v>
      </c>
      <c r="F234" s="43" t="s">
        <v>5</v>
      </c>
      <c r="G234" s="341" t="s">
        <v>5391</v>
      </c>
      <c r="H234" s="352"/>
      <c r="I234"/>
      <c r="J234"/>
      <c r="K234" s="4"/>
      <c r="L234" s="4"/>
    </row>
    <row r="235" spans="1:12" ht="14.25">
      <c r="A235" s="59" t="s">
        <v>208</v>
      </c>
      <c r="B235" s="42" t="s">
        <v>209</v>
      </c>
      <c r="C235" s="187" t="s">
        <v>6308</v>
      </c>
      <c r="D235" s="58">
        <v>2500</v>
      </c>
      <c r="E235" s="16" t="s">
        <v>9628</v>
      </c>
      <c r="F235" s="43" t="s">
        <v>5</v>
      </c>
      <c r="G235" s="341" t="s">
        <v>5391</v>
      </c>
      <c r="H235" s="169"/>
      <c r="I235"/>
      <c r="J235"/>
      <c r="K235" s="4"/>
      <c r="L235" s="4"/>
    </row>
    <row r="236" spans="1:12" ht="14.25">
      <c r="A236" s="64" t="s">
        <v>2021</v>
      </c>
      <c r="B236" s="56" t="s">
        <v>2022</v>
      </c>
      <c r="C236" s="56" t="s">
        <v>3795</v>
      </c>
      <c r="D236" s="216">
        <v>595</v>
      </c>
      <c r="E236" s="16" t="s">
        <v>9628</v>
      </c>
      <c r="F236" s="188" t="s">
        <v>5</v>
      </c>
      <c r="G236" s="342" t="s">
        <v>5391</v>
      </c>
      <c r="I236"/>
      <c r="J236"/>
      <c r="K236" s="4"/>
      <c r="L236" s="4"/>
    </row>
    <row r="237" spans="1:12" ht="15" thickBot="1">
      <c r="A237" s="64" t="s">
        <v>2023</v>
      </c>
      <c r="B237" s="56" t="s">
        <v>2024</v>
      </c>
      <c r="C237" s="56" t="s">
        <v>3795</v>
      </c>
      <c r="D237" s="217">
        <v>295</v>
      </c>
      <c r="E237" s="16" t="s">
        <v>9628</v>
      </c>
      <c r="F237" s="188" t="s">
        <v>5</v>
      </c>
      <c r="G237" s="342" t="s">
        <v>5391</v>
      </c>
      <c r="I237"/>
      <c r="J237"/>
      <c r="K237" s="4"/>
      <c r="L237" s="4"/>
    </row>
    <row r="238" spans="1:12" ht="15" thickBot="1">
      <c r="A238" s="264" t="s">
        <v>3717</v>
      </c>
      <c r="B238" s="192"/>
      <c r="C238" s="192"/>
      <c r="D238" s="11"/>
      <c r="E238" s="11"/>
      <c r="F238" s="11"/>
      <c r="G238" s="11"/>
      <c r="I238"/>
      <c r="J238"/>
    </row>
    <row r="239" spans="1:12" ht="14.25">
      <c r="A239" s="57" t="s">
        <v>283</v>
      </c>
      <c r="B239" s="42" t="s">
        <v>284</v>
      </c>
      <c r="C239" s="42" t="s">
        <v>284</v>
      </c>
      <c r="D239" s="58">
        <v>1995</v>
      </c>
      <c r="E239" s="16" t="s">
        <v>9628</v>
      </c>
      <c r="F239" s="43" t="s">
        <v>5</v>
      </c>
      <c r="G239" s="341" t="s">
        <v>5391</v>
      </c>
      <c r="H239" s="351"/>
      <c r="I239"/>
      <c r="J239"/>
      <c r="K239" s="4"/>
      <c r="L239" s="4"/>
    </row>
    <row r="240" spans="1:12" ht="14.25">
      <c r="A240" s="57" t="s">
        <v>285</v>
      </c>
      <c r="B240" s="42" t="s">
        <v>286</v>
      </c>
      <c r="C240" s="42" t="s">
        <v>286</v>
      </c>
      <c r="D240" s="58">
        <v>2995</v>
      </c>
      <c r="E240" s="16" t="s">
        <v>9628</v>
      </c>
      <c r="F240" s="43" t="s">
        <v>5</v>
      </c>
      <c r="G240" s="341" t="s">
        <v>5391</v>
      </c>
      <c r="I240"/>
      <c r="J240"/>
      <c r="K240" s="4"/>
      <c r="L240" s="4"/>
    </row>
    <row r="241" spans="1:12" ht="14.25">
      <c r="A241" s="186" t="s">
        <v>2010</v>
      </c>
      <c r="B241" s="187" t="s">
        <v>3796</v>
      </c>
      <c r="C241" s="187" t="s">
        <v>3797</v>
      </c>
      <c r="D241" s="216">
        <v>10995</v>
      </c>
      <c r="E241" s="16" t="s">
        <v>9628</v>
      </c>
      <c r="F241" s="188" t="s">
        <v>5</v>
      </c>
      <c r="G241" s="342" t="s">
        <v>5391</v>
      </c>
      <c r="I241"/>
      <c r="J241"/>
      <c r="K241" s="4"/>
      <c r="L241" s="4"/>
    </row>
    <row r="242" spans="1:12" ht="15" thickBot="1">
      <c r="A242" s="57" t="s">
        <v>287</v>
      </c>
      <c r="B242" s="38" t="s">
        <v>288</v>
      </c>
      <c r="C242" s="186" t="s">
        <v>6231</v>
      </c>
      <c r="D242" s="58">
        <v>12995</v>
      </c>
      <c r="E242" s="16" t="s">
        <v>9628</v>
      </c>
      <c r="F242" s="43" t="s">
        <v>5</v>
      </c>
      <c r="G242" s="341" t="s">
        <v>5391</v>
      </c>
      <c r="I242"/>
      <c r="J242"/>
      <c r="K242" s="4"/>
      <c r="L242" s="4"/>
    </row>
    <row r="243" spans="1:12" ht="15" thickBot="1">
      <c r="A243" s="264" t="s">
        <v>3718</v>
      </c>
      <c r="B243" s="192"/>
      <c r="C243" s="192"/>
      <c r="D243" s="11"/>
      <c r="E243" s="11"/>
      <c r="F243" s="11"/>
      <c r="G243" s="11"/>
      <c r="I243"/>
      <c r="J243"/>
    </row>
    <row r="244" spans="1:12" ht="14.25">
      <c r="A244" s="59" t="s">
        <v>289</v>
      </c>
      <c r="B244" s="42" t="s">
        <v>290</v>
      </c>
      <c r="C244" s="42" t="s">
        <v>290</v>
      </c>
      <c r="D244" s="58">
        <v>1995</v>
      </c>
      <c r="E244" s="16" t="s">
        <v>9628</v>
      </c>
      <c r="F244" s="43" t="s">
        <v>5</v>
      </c>
      <c r="G244" s="341" t="s">
        <v>5391</v>
      </c>
      <c r="H244" s="351"/>
      <c r="I244"/>
      <c r="J244"/>
      <c r="K244" s="4"/>
      <c r="L244" s="4"/>
    </row>
    <row r="245" spans="1:12" ht="14.25">
      <c r="A245" s="59" t="s">
        <v>291</v>
      </c>
      <c r="B245" s="42" t="s">
        <v>292</v>
      </c>
      <c r="C245" s="42" t="s">
        <v>292</v>
      </c>
      <c r="D245" s="58">
        <v>2995</v>
      </c>
      <c r="E245" s="16" t="s">
        <v>9628</v>
      </c>
      <c r="F245" s="43" t="s">
        <v>5</v>
      </c>
      <c r="G245" s="341" t="s">
        <v>5391</v>
      </c>
      <c r="I245"/>
      <c r="J245"/>
      <c r="K245" s="4"/>
      <c r="L245" s="4"/>
    </row>
    <row r="246" spans="1:12" ht="14.25">
      <c r="A246" s="186" t="s">
        <v>2011</v>
      </c>
      <c r="B246" s="187" t="s">
        <v>3798</v>
      </c>
      <c r="C246" s="187" t="s">
        <v>3797</v>
      </c>
      <c r="D246" s="216">
        <v>10995</v>
      </c>
      <c r="E246" s="16" t="s">
        <v>9628</v>
      </c>
      <c r="F246" s="188" t="s">
        <v>5</v>
      </c>
      <c r="G246" s="342" t="s">
        <v>5391</v>
      </c>
      <c r="I246"/>
      <c r="J246"/>
      <c r="K246" s="4"/>
      <c r="L246" s="4"/>
    </row>
    <row r="247" spans="1:12" ht="15" thickBot="1">
      <c r="A247" s="59" t="s">
        <v>293</v>
      </c>
      <c r="B247" s="38" t="s">
        <v>294</v>
      </c>
      <c r="C247" s="186" t="s">
        <v>6231</v>
      </c>
      <c r="D247" s="58">
        <v>12995</v>
      </c>
      <c r="E247" s="16" t="s">
        <v>9628</v>
      </c>
      <c r="F247" s="43" t="s">
        <v>5</v>
      </c>
      <c r="G247" s="341" t="s">
        <v>5391</v>
      </c>
      <c r="I247"/>
      <c r="J247"/>
      <c r="K247" s="4"/>
      <c r="L247" s="4"/>
    </row>
    <row r="248" spans="1:12" ht="14.25" thickBot="1">
      <c r="A248" s="156" t="s">
        <v>226</v>
      </c>
      <c r="B248" s="192"/>
      <c r="C248" s="192"/>
      <c r="D248" s="11"/>
      <c r="E248" s="11"/>
      <c r="F248" s="11"/>
      <c r="G248" s="11"/>
      <c r="I248"/>
      <c r="J248"/>
    </row>
    <row r="249" spans="1:12" ht="13.5">
      <c r="A249" s="52" t="s">
        <v>227</v>
      </c>
      <c r="B249" s="52" t="s">
        <v>228</v>
      </c>
      <c r="C249" s="200" t="s">
        <v>3670</v>
      </c>
      <c r="D249" s="54">
        <v>12995</v>
      </c>
      <c r="E249" s="16" t="s">
        <v>9628</v>
      </c>
      <c r="F249" s="55" t="s">
        <v>5</v>
      </c>
      <c r="G249" s="45" t="s">
        <v>6244</v>
      </c>
      <c r="I249"/>
      <c r="J249"/>
      <c r="K249" s="4"/>
      <c r="L249" s="4"/>
    </row>
    <row r="250" spans="1:12" ht="13.5">
      <c r="A250" s="52" t="s">
        <v>229</v>
      </c>
      <c r="B250" s="52" t="s">
        <v>2088</v>
      </c>
      <c r="C250" s="200" t="s">
        <v>3799</v>
      </c>
      <c r="D250" s="54">
        <v>14995</v>
      </c>
      <c r="E250" s="16" t="s">
        <v>9628</v>
      </c>
      <c r="F250" s="55" t="s">
        <v>5</v>
      </c>
      <c r="G250" s="55" t="s">
        <v>5391</v>
      </c>
      <c r="I250"/>
      <c r="J250"/>
      <c r="K250" s="4"/>
      <c r="L250" s="4"/>
    </row>
    <row r="251" spans="1:12" ht="18.75" thickBot="1">
      <c r="A251" s="307" t="s">
        <v>1849</v>
      </c>
      <c r="B251" s="306"/>
      <c r="C251" s="308"/>
      <c r="D251" s="306"/>
      <c r="E251" s="306"/>
      <c r="F251" s="306"/>
      <c r="G251" s="306"/>
      <c r="I251"/>
      <c r="J251"/>
    </row>
    <row r="252" spans="1:12" ht="14.25" thickBot="1">
      <c r="A252" s="157" t="s">
        <v>295</v>
      </c>
      <c r="B252" s="192"/>
      <c r="C252" s="192"/>
      <c r="D252" s="11"/>
      <c r="E252" s="11"/>
      <c r="F252" s="11"/>
      <c r="G252" s="11"/>
      <c r="I252"/>
      <c r="J252"/>
    </row>
    <row r="253" spans="1:12" ht="13.5">
      <c r="A253" s="39" t="s">
        <v>296</v>
      </c>
      <c r="B253" s="66" t="s">
        <v>297</v>
      </c>
      <c r="C253" s="40" t="s">
        <v>297</v>
      </c>
      <c r="D253" s="41">
        <v>0</v>
      </c>
      <c r="E253" s="16" t="s">
        <v>9628</v>
      </c>
      <c r="F253" s="45" t="s">
        <v>5</v>
      </c>
      <c r="G253" s="45" t="s">
        <v>6244</v>
      </c>
      <c r="I253"/>
      <c r="J253"/>
      <c r="K253" s="4"/>
      <c r="L253" s="4"/>
    </row>
    <row r="254" spans="1:12" ht="13.5">
      <c r="A254" s="39" t="s">
        <v>298</v>
      </c>
      <c r="B254" s="66" t="s">
        <v>299</v>
      </c>
      <c r="C254" s="40" t="s">
        <v>299</v>
      </c>
      <c r="D254" s="41">
        <v>0</v>
      </c>
      <c r="E254" s="16" t="s">
        <v>9628</v>
      </c>
      <c r="F254" s="45" t="s">
        <v>5</v>
      </c>
      <c r="G254" s="45" t="s">
        <v>6244</v>
      </c>
      <c r="I254"/>
      <c r="J254"/>
      <c r="K254" s="4"/>
      <c r="L254" s="4"/>
    </row>
    <row r="255" spans="1:12" ht="13.5">
      <c r="A255" s="12" t="s">
        <v>2000</v>
      </c>
      <c r="B255" s="13" t="s">
        <v>2001</v>
      </c>
      <c r="C255" s="53" t="s">
        <v>2001</v>
      </c>
      <c r="D255" s="54">
        <v>0</v>
      </c>
      <c r="E255" s="16" t="s">
        <v>9628</v>
      </c>
      <c r="F255" s="55" t="s">
        <v>5</v>
      </c>
      <c r="G255" s="55" t="s">
        <v>6244</v>
      </c>
      <c r="I255"/>
      <c r="J255"/>
      <c r="K255" s="4"/>
      <c r="L255" s="4"/>
    </row>
    <row r="256" spans="1:12" ht="13.5">
      <c r="A256" s="39" t="s">
        <v>300</v>
      </c>
      <c r="B256" s="66" t="s">
        <v>301</v>
      </c>
      <c r="C256" s="40" t="s">
        <v>301</v>
      </c>
      <c r="D256" s="41">
        <v>0</v>
      </c>
      <c r="E256" s="16" t="s">
        <v>9628</v>
      </c>
      <c r="F256" s="45" t="s">
        <v>5</v>
      </c>
      <c r="G256" s="45" t="s">
        <v>6244</v>
      </c>
      <c r="I256"/>
      <c r="J256"/>
      <c r="K256" s="4"/>
      <c r="L256" s="4"/>
    </row>
    <row r="257" spans="1:12" ht="13.5">
      <c r="A257" s="39" t="s">
        <v>302</v>
      </c>
      <c r="B257" s="66" t="s">
        <v>303</v>
      </c>
      <c r="C257" s="40" t="s">
        <v>303</v>
      </c>
      <c r="D257" s="41">
        <v>0</v>
      </c>
      <c r="E257" s="16" t="s">
        <v>9628</v>
      </c>
      <c r="F257" s="45" t="s">
        <v>5</v>
      </c>
      <c r="G257" s="45" t="s">
        <v>6244</v>
      </c>
      <c r="H257"/>
      <c r="I257"/>
      <c r="J257"/>
      <c r="K257" s="4"/>
      <c r="L257" s="4"/>
    </row>
    <row r="258" spans="1:12" ht="13.5">
      <c r="A258" s="39" t="s">
        <v>304</v>
      </c>
      <c r="B258" s="66" t="s">
        <v>305</v>
      </c>
      <c r="C258" s="40" t="s">
        <v>305</v>
      </c>
      <c r="D258" s="41">
        <v>0</v>
      </c>
      <c r="E258" s="16" t="s">
        <v>9628</v>
      </c>
      <c r="F258" s="45" t="s">
        <v>5</v>
      </c>
      <c r="G258" s="45" t="s">
        <v>6244</v>
      </c>
      <c r="H258"/>
      <c r="I258"/>
      <c r="J258"/>
      <c r="K258" s="4"/>
      <c r="L258" s="4"/>
    </row>
    <row r="259" spans="1:12" ht="13.5">
      <c r="A259" s="39" t="s">
        <v>306</v>
      </c>
      <c r="B259" s="66" t="s">
        <v>307</v>
      </c>
      <c r="C259" s="40" t="s">
        <v>307</v>
      </c>
      <c r="D259" s="41">
        <v>0</v>
      </c>
      <c r="E259" s="16" t="s">
        <v>9628</v>
      </c>
      <c r="F259" s="45" t="s">
        <v>5</v>
      </c>
      <c r="G259" s="45" t="s">
        <v>6244</v>
      </c>
      <c r="I259"/>
      <c r="J259"/>
      <c r="K259" s="4"/>
      <c r="L259" s="4"/>
    </row>
    <row r="260" spans="1:12" ht="13.5">
      <c r="A260" s="39" t="s">
        <v>308</v>
      </c>
      <c r="B260" s="66" t="s">
        <v>309</v>
      </c>
      <c r="C260" s="40" t="s">
        <v>309</v>
      </c>
      <c r="D260" s="41">
        <v>0</v>
      </c>
      <c r="E260" s="16" t="s">
        <v>9628</v>
      </c>
      <c r="F260" s="45" t="s">
        <v>5</v>
      </c>
      <c r="G260" s="45" t="s">
        <v>6244</v>
      </c>
      <c r="I260"/>
      <c r="J260"/>
      <c r="K260" s="4"/>
      <c r="L260" s="4"/>
    </row>
    <row r="261" spans="1:12" ht="13.5">
      <c r="A261" s="39" t="s">
        <v>310</v>
      </c>
      <c r="B261" s="66" t="s">
        <v>311</v>
      </c>
      <c r="C261" s="40" t="s">
        <v>311</v>
      </c>
      <c r="D261" s="41">
        <v>0</v>
      </c>
      <c r="E261" s="16" t="s">
        <v>9628</v>
      </c>
      <c r="F261" s="45" t="s">
        <v>5</v>
      </c>
      <c r="G261" s="45" t="s">
        <v>6244</v>
      </c>
      <c r="I261"/>
      <c r="J261"/>
      <c r="K261" s="4"/>
      <c r="L261" s="4"/>
    </row>
    <row r="262" spans="1:12" ht="13.5">
      <c r="A262" s="39" t="s">
        <v>312</v>
      </c>
      <c r="B262" s="66" t="s">
        <v>313</v>
      </c>
      <c r="C262" s="40" t="s">
        <v>313</v>
      </c>
      <c r="D262" s="41">
        <v>0</v>
      </c>
      <c r="E262" s="16" t="s">
        <v>9628</v>
      </c>
      <c r="F262" s="45" t="s">
        <v>5</v>
      </c>
      <c r="G262" s="45" t="s">
        <v>6244</v>
      </c>
      <c r="I262"/>
      <c r="J262"/>
      <c r="K262" s="4"/>
      <c r="L262" s="4"/>
    </row>
    <row r="263" spans="1:12" ht="13.5">
      <c r="A263" s="39" t="s">
        <v>314</v>
      </c>
      <c r="B263" s="66" t="s">
        <v>315</v>
      </c>
      <c r="C263" s="40" t="s">
        <v>315</v>
      </c>
      <c r="D263" s="41">
        <v>0</v>
      </c>
      <c r="E263" s="16" t="s">
        <v>9628</v>
      </c>
      <c r="F263" s="45" t="s">
        <v>5</v>
      </c>
      <c r="G263" s="45" t="s">
        <v>6244</v>
      </c>
      <c r="I263"/>
      <c r="J263"/>
      <c r="K263" s="4"/>
      <c r="L263" s="4"/>
    </row>
    <row r="264" spans="1:12" ht="13.5">
      <c r="A264" s="39" t="s">
        <v>316</v>
      </c>
      <c r="B264" s="66" t="s">
        <v>317</v>
      </c>
      <c r="C264" s="40" t="s">
        <v>317</v>
      </c>
      <c r="D264" s="41">
        <v>0</v>
      </c>
      <c r="E264" s="16" t="s">
        <v>9628</v>
      </c>
      <c r="F264" s="45" t="s">
        <v>5</v>
      </c>
      <c r="G264" s="45" t="s">
        <v>6244</v>
      </c>
      <c r="I264"/>
      <c r="J264"/>
      <c r="K264" s="4"/>
      <c r="L264" s="4"/>
    </row>
    <row r="265" spans="1:12" ht="13.5">
      <c r="A265" s="52" t="s">
        <v>318</v>
      </c>
      <c r="B265" s="66" t="s">
        <v>319</v>
      </c>
      <c r="C265" s="40" t="s">
        <v>319</v>
      </c>
      <c r="D265" s="41">
        <v>0</v>
      </c>
      <c r="E265" s="16" t="s">
        <v>9628</v>
      </c>
      <c r="F265" s="45" t="s">
        <v>5</v>
      </c>
      <c r="G265" s="45" t="s">
        <v>6244</v>
      </c>
      <c r="I265"/>
      <c r="J265"/>
      <c r="K265" s="4"/>
      <c r="L265" s="4"/>
    </row>
    <row r="266" spans="1:12" ht="13.5">
      <c r="A266" s="39" t="s">
        <v>320</v>
      </c>
      <c r="B266" s="67" t="s">
        <v>321</v>
      </c>
      <c r="C266" s="67" t="s">
        <v>321</v>
      </c>
      <c r="D266" s="41">
        <v>0</v>
      </c>
      <c r="E266" s="16" t="s">
        <v>9628</v>
      </c>
      <c r="F266" s="45" t="s">
        <v>5</v>
      </c>
      <c r="G266" s="45" t="s">
        <v>6244</v>
      </c>
      <c r="I266"/>
      <c r="J266"/>
      <c r="K266" s="4"/>
      <c r="L266" s="4"/>
    </row>
    <row r="267" spans="1:12" ht="13.5">
      <c r="A267" s="306"/>
      <c r="B267" s="337"/>
      <c r="C267" s="308"/>
      <c r="D267" s="306"/>
      <c r="E267" s="306"/>
      <c r="F267" s="306"/>
      <c r="G267" s="306"/>
      <c r="I267"/>
      <c r="J267"/>
    </row>
    <row r="268" spans="1:12" ht="18.75" thickBot="1">
      <c r="A268" s="307" t="s">
        <v>6303</v>
      </c>
      <c r="B268" s="306"/>
      <c r="C268" s="308"/>
      <c r="D268" s="306"/>
      <c r="E268" s="306"/>
      <c r="F268" s="306"/>
      <c r="G268" s="306"/>
      <c r="I268"/>
      <c r="J268"/>
    </row>
    <row r="269" spans="1:12" ht="14.25" thickBot="1">
      <c r="A269" s="230" t="s">
        <v>1846</v>
      </c>
      <c r="B269" s="192"/>
      <c r="C269" s="192"/>
      <c r="D269" s="11"/>
      <c r="E269" s="11"/>
      <c r="F269" s="11"/>
      <c r="G269" s="11"/>
      <c r="I269"/>
      <c r="J269"/>
    </row>
    <row r="270" spans="1:12" ht="14.25" thickBot="1">
      <c r="A270" s="190" t="s">
        <v>1844</v>
      </c>
      <c r="B270" s="190" t="s">
        <v>1845</v>
      </c>
      <c r="C270" s="190" t="s">
        <v>1845</v>
      </c>
      <c r="D270" s="15">
        <v>0</v>
      </c>
      <c r="E270" s="16" t="s">
        <v>9628</v>
      </c>
      <c r="F270" s="134" t="s">
        <v>5</v>
      </c>
      <c r="G270" s="134" t="s">
        <v>6244</v>
      </c>
      <c r="I270"/>
      <c r="J270"/>
      <c r="K270" s="4"/>
      <c r="L270" s="4"/>
    </row>
    <row r="271" spans="1:12" ht="13.5">
      <c r="A271" s="228" t="s">
        <v>9512</v>
      </c>
      <c r="B271" s="153"/>
      <c r="C271" s="153"/>
      <c r="D271" s="229"/>
      <c r="E271" s="229"/>
      <c r="F271" s="229"/>
      <c r="G271" s="229"/>
      <c r="H271" s="89"/>
      <c r="I271"/>
      <c r="J271"/>
    </row>
    <row r="272" spans="1:12" ht="13.5">
      <c r="A272" s="421" t="s">
        <v>9510</v>
      </c>
      <c r="B272" s="25"/>
      <c r="C272" s="25"/>
      <c r="D272" s="26"/>
      <c r="E272" s="26"/>
      <c r="F272" s="26"/>
      <c r="G272" s="26"/>
      <c r="H272" s="89"/>
      <c r="I272"/>
      <c r="J272"/>
    </row>
    <row r="273" spans="1:12" ht="14.25" thickBot="1">
      <c r="A273" s="227" t="s">
        <v>9511</v>
      </c>
      <c r="B273" s="25"/>
      <c r="C273" s="25"/>
      <c r="D273" s="26"/>
      <c r="E273" s="26"/>
      <c r="F273" s="26"/>
      <c r="G273" s="26"/>
      <c r="H273" s="89"/>
      <c r="I273"/>
      <c r="J273"/>
    </row>
    <row r="274" spans="1:12" ht="13.5">
      <c r="A274" s="12" t="s">
        <v>3161</v>
      </c>
      <c r="B274" s="14" t="s">
        <v>3162</v>
      </c>
      <c r="C274" s="14" t="s">
        <v>3162</v>
      </c>
      <c r="D274" s="15">
        <v>0</v>
      </c>
      <c r="E274" s="16" t="s">
        <v>9628</v>
      </c>
      <c r="F274" s="16" t="s">
        <v>5</v>
      </c>
      <c r="G274" s="16" t="s">
        <v>6244</v>
      </c>
      <c r="H274" s="89"/>
      <c r="I274"/>
      <c r="J274"/>
      <c r="K274" s="4"/>
      <c r="L274" s="4"/>
    </row>
    <row r="275" spans="1:12" ht="13.5">
      <c r="A275" s="32"/>
      <c r="B275" s="50"/>
      <c r="C275" s="51"/>
      <c r="D275" s="32"/>
      <c r="E275" s="32"/>
      <c r="F275" s="32"/>
      <c r="G275" s="32"/>
      <c r="I275"/>
    </row>
    <row r="276" spans="1:12" ht="13.5">
      <c r="A276" s="624" t="s">
        <v>184</v>
      </c>
      <c r="B276" s="624"/>
      <c r="C276" s="629" t="s">
        <v>13947</v>
      </c>
      <c r="D276" s="32"/>
      <c r="E276" s="32"/>
      <c r="F276" s="32"/>
      <c r="G276" s="32"/>
      <c r="I276"/>
    </row>
    <row r="277" spans="1:12" ht="13.5">
      <c r="A277" s="627" t="s">
        <v>5</v>
      </c>
      <c r="B277" s="624" t="s">
        <v>185</v>
      </c>
      <c r="C277" s="625" t="s">
        <v>13948</v>
      </c>
      <c r="D277" s="32"/>
      <c r="E277" s="32"/>
      <c r="F277" s="32"/>
      <c r="G277" s="32"/>
      <c r="I277"/>
    </row>
    <row r="278" spans="1:12" ht="13.5">
      <c r="A278" s="627" t="s">
        <v>9</v>
      </c>
      <c r="B278" s="625" t="s">
        <v>186</v>
      </c>
      <c r="C278" s="625" t="s">
        <v>13949</v>
      </c>
      <c r="D278" s="32"/>
      <c r="E278" s="32"/>
      <c r="F278" s="32"/>
      <c r="G278" s="32"/>
      <c r="I278"/>
    </row>
    <row r="279" spans="1:12" ht="13.5">
      <c r="A279" s="627" t="s">
        <v>187</v>
      </c>
      <c r="B279" s="624" t="s">
        <v>188</v>
      </c>
      <c r="C279" s="625" t="s">
        <v>13950</v>
      </c>
      <c r="D279" s="32"/>
      <c r="E279" s="32"/>
      <c r="F279" s="32"/>
      <c r="G279" s="32"/>
      <c r="I279"/>
    </row>
    <row r="280" spans="1:12" ht="13.5">
      <c r="A280" s="627" t="s">
        <v>189</v>
      </c>
      <c r="B280" s="624" t="s">
        <v>190</v>
      </c>
      <c r="C280" s="630" t="s">
        <v>13951</v>
      </c>
      <c r="D280" s="32"/>
      <c r="E280" s="32"/>
      <c r="F280" s="32"/>
      <c r="G280" s="32"/>
      <c r="I280"/>
    </row>
    <row r="281" spans="1:12" ht="13.5">
      <c r="A281" s="627" t="s">
        <v>191</v>
      </c>
      <c r="B281" s="624" t="s">
        <v>192</v>
      </c>
      <c r="C281" s="630" t="s">
        <v>13952</v>
      </c>
      <c r="D281" s="32"/>
      <c r="E281" s="32"/>
      <c r="F281" s="32"/>
      <c r="G281" s="32"/>
      <c r="I281"/>
    </row>
    <row r="282" spans="1:12" ht="13.5">
      <c r="A282" s="627" t="s">
        <v>193</v>
      </c>
      <c r="B282" s="624" t="s">
        <v>194</v>
      </c>
      <c r="C282" s="630" t="s">
        <v>13953</v>
      </c>
      <c r="D282" s="32"/>
      <c r="E282" s="32"/>
      <c r="F282" s="32"/>
      <c r="G282" s="32"/>
      <c r="I282"/>
    </row>
    <row r="283" spans="1:12" ht="13.5">
      <c r="A283" s="31" t="s">
        <v>1787</v>
      </c>
      <c r="B283" s="32" t="s">
        <v>1790</v>
      </c>
      <c r="C283" s="625" t="s">
        <v>13954</v>
      </c>
      <c r="D283" s="32"/>
      <c r="E283" s="32"/>
      <c r="F283" s="32"/>
      <c r="G283" s="32"/>
      <c r="I283"/>
    </row>
    <row r="284" spans="1:12" ht="13.5">
      <c r="A284" s="31" t="s">
        <v>1788</v>
      </c>
      <c r="B284" s="32" t="s">
        <v>1791</v>
      </c>
      <c r="C284" s="624" t="s">
        <v>13955</v>
      </c>
      <c r="D284" s="32"/>
      <c r="E284" s="32"/>
      <c r="F284" s="32"/>
      <c r="G284" s="32"/>
      <c r="I284"/>
    </row>
    <row r="285" spans="1:12" ht="13.5">
      <c r="A285" s="31" t="s">
        <v>1998</v>
      </c>
      <c r="B285" s="32" t="s">
        <v>1997</v>
      </c>
      <c r="C285" s="624" t="s">
        <v>13956</v>
      </c>
      <c r="D285" s="32"/>
      <c r="E285" s="32"/>
      <c r="F285" s="32"/>
      <c r="G285" s="32"/>
      <c r="I285"/>
    </row>
    <row r="286" spans="1:12" ht="13.5">
      <c r="A286" s="31" t="s">
        <v>1789</v>
      </c>
      <c r="B286" s="32" t="s">
        <v>1792</v>
      </c>
      <c r="C286" s="624" t="s">
        <v>13957</v>
      </c>
      <c r="D286" s="32"/>
      <c r="E286" s="32"/>
      <c r="F286" s="32"/>
      <c r="G286" s="32"/>
      <c r="I286"/>
    </row>
    <row r="287" spans="1:12" ht="13.5">
      <c r="A287" s="31" t="s">
        <v>195</v>
      </c>
      <c r="B287" s="32" t="s">
        <v>196</v>
      </c>
      <c r="C287" s="625" t="s">
        <v>13958</v>
      </c>
      <c r="D287" s="32"/>
      <c r="E287" s="32"/>
      <c r="F287" s="32"/>
      <c r="G287" s="32"/>
      <c r="I287"/>
    </row>
    <row r="288" spans="1:12" ht="13.5">
      <c r="A288" s="31" t="s">
        <v>8293</v>
      </c>
      <c r="B288" s="32" t="s">
        <v>8294</v>
      </c>
      <c r="C288" s="628"/>
      <c r="D288" s="32"/>
      <c r="E288" s="32"/>
      <c r="F288" s="32"/>
      <c r="G288" s="32"/>
      <c r="I288"/>
    </row>
    <row r="289" spans="1:9" ht="13.5">
      <c r="A289" s="31" t="s">
        <v>10613</v>
      </c>
      <c r="B289" s="32" t="s">
        <v>10614</v>
      </c>
      <c r="C289" s="289"/>
      <c r="D289" s="32"/>
      <c r="E289" s="32"/>
      <c r="F289" s="32"/>
      <c r="G289" s="32"/>
      <c r="I289"/>
    </row>
    <row r="290" spans="1:9" ht="13.5">
      <c r="A290" s="530"/>
      <c r="B290" s="530"/>
      <c r="C290" s="548"/>
      <c r="I290"/>
    </row>
    <row r="291" spans="1:9" ht="13.5">
      <c r="I291"/>
    </row>
    <row r="292" spans="1:9" ht="13.5">
      <c r="I292"/>
    </row>
    <row r="293" spans="1:9" ht="13.5">
      <c r="I293"/>
    </row>
    <row r="294" spans="1:9" ht="13.5">
      <c r="I294"/>
    </row>
    <row r="295" spans="1:9" ht="13.5">
      <c r="I295"/>
    </row>
  </sheetData>
  <sheetProtection algorithmName="SHA-512" hashValue="Os80q30YVt9kp7WwACquJyx62Ab3kaqtKXVRVn4YfaMJEbiSGaTjdy5SObmCI0Q4h6nWgiuACbIRyz4zzrMoCw==" saltValue="VKd3bwA/zgczsN8Q+WSE7A==" spinCount="100000" sheet="1" objects="1" scenarios="1"/>
  <sortState ref="A9:J252">
    <sortCondition ref="J9:J252"/>
  </sortState>
  <customSheetViews>
    <customSheetView guid="{BFA5E16F-D786-453C-82A8-C4AF05421942}" showPageBreaks="1">
      <selection activeCell="C1" sqref="C1:G5"/>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2">
    <mergeCell ref="A1:B5"/>
    <mergeCell ref="C1:G5"/>
  </mergeCell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58"/>
  <sheetViews>
    <sheetView zoomScaleNormal="100" workbookViewId="0"/>
  </sheetViews>
  <sheetFormatPr defaultColWidth="9.125" defaultRowHeight="12"/>
  <cols>
    <col min="1" max="1" width="20.625" style="32" customWidth="1"/>
    <col min="2" max="2" width="52.625" style="32" customWidth="1"/>
    <col min="3" max="3" width="52.625" style="51" customWidth="1"/>
    <col min="4" max="4" width="10.125" style="32" customWidth="1"/>
    <col min="5" max="5" width="5.375" style="32" customWidth="1"/>
    <col min="6" max="6" width="7.625" style="32" customWidth="1"/>
    <col min="7" max="7" width="9.375" style="32" customWidth="1"/>
    <col min="8" max="16384" width="9.125" style="32"/>
  </cols>
  <sheetData>
    <row r="1" spans="1:11" ht="20.25" customHeight="1">
      <c r="A1" s="69" t="s">
        <v>398</v>
      </c>
      <c r="B1" s="162"/>
      <c r="C1" s="1481" t="s">
        <v>197</v>
      </c>
      <c r="D1" s="1482"/>
      <c r="E1" s="1482"/>
      <c r="F1" s="1482"/>
      <c r="G1" s="1482"/>
      <c r="I1"/>
    </row>
    <row r="2" spans="1:11" ht="11.25" customHeight="1">
      <c r="A2" s="162"/>
      <c r="B2" s="162"/>
      <c r="C2" s="1482"/>
      <c r="D2" s="1482"/>
      <c r="E2" s="1482"/>
      <c r="F2" s="1482"/>
      <c r="G2" s="1482"/>
      <c r="I2"/>
    </row>
    <row r="3" spans="1:11" ht="11.25" customHeight="1">
      <c r="A3" s="162"/>
      <c r="B3" s="162"/>
      <c r="C3" s="1482"/>
      <c r="D3" s="1482"/>
      <c r="E3" s="1482"/>
      <c r="F3" s="1482"/>
      <c r="G3" s="1482"/>
      <c r="I3"/>
    </row>
    <row r="4" spans="1:11" ht="11.25" customHeight="1">
      <c r="A4" s="162"/>
      <c r="B4" s="162"/>
      <c r="C4" s="1482"/>
      <c r="D4" s="1482"/>
      <c r="E4" s="1482"/>
      <c r="F4" s="1482"/>
      <c r="G4" s="1482"/>
      <c r="I4"/>
    </row>
    <row r="5" spans="1:11" ht="11.25" customHeight="1" thickBot="1">
      <c r="A5" s="162"/>
      <c r="B5" s="162"/>
      <c r="C5" s="1482"/>
      <c r="D5" s="1482"/>
      <c r="E5" s="1482"/>
      <c r="F5" s="1482"/>
      <c r="G5" s="1482"/>
      <c r="I5"/>
    </row>
    <row r="6" spans="1:11" ht="27" customHeight="1">
      <c r="A6" s="33" t="s">
        <v>0</v>
      </c>
      <c r="B6" s="171" t="s">
        <v>1</v>
      </c>
      <c r="C6" s="35" t="s">
        <v>2</v>
      </c>
      <c r="D6" s="281" t="s">
        <v>5192</v>
      </c>
      <c r="E6" s="409" t="s">
        <v>9627</v>
      </c>
      <c r="F6" s="10" t="s">
        <v>4</v>
      </c>
      <c r="G6" s="978" t="s">
        <v>13946</v>
      </c>
      <c r="I6"/>
    </row>
    <row r="7" spans="1:11" ht="16.5" thickBot="1">
      <c r="A7" s="70" t="s">
        <v>6310</v>
      </c>
      <c r="B7" s="277"/>
      <c r="C7" s="37"/>
      <c r="D7" s="37"/>
      <c r="E7" s="37"/>
      <c r="F7" s="37"/>
      <c r="G7" s="37"/>
      <c r="I7"/>
    </row>
    <row r="8" spans="1:11" ht="14.25" thickBot="1">
      <c r="A8" s="252" t="s">
        <v>6311</v>
      </c>
      <c r="B8" s="253"/>
      <c r="C8" s="163"/>
      <c r="D8" s="163"/>
      <c r="E8" s="192"/>
      <c r="F8" s="175"/>
      <c r="G8" s="164"/>
      <c r="I8"/>
    </row>
    <row r="9" spans="1:11" ht="13.5">
      <c r="A9" s="28" t="s">
        <v>1837</v>
      </c>
      <c r="B9" s="14" t="s">
        <v>3800</v>
      </c>
      <c r="C9" s="14" t="s">
        <v>399</v>
      </c>
      <c r="D9" s="54">
        <v>4000</v>
      </c>
      <c r="E9" s="55" t="s">
        <v>9628</v>
      </c>
      <c r="F9" s="55" t="s">
        <v>5</v>
      </c>
      <c r="G9" s="330" t="s">
        <v>5389</v>
      </c>
      <c r="I9"/>
      <c r="J9" s="4"/>
      <c r="K9" s="4"/>
    </row>
    <row r="10" spans="1:11" ht="13.5">
      <c r="A10" s="28" t="s">
        <v>1838</v>
      </c>
      <c r="B10" s="14" t="s">
        <v>3801</v>
      </c>
      <c r="C10" s="14" t="s">
        <v>400</v>
      </c>
      <c r="D10" s="54">
        <v>4000</v>
      </c>
      <c r="E10" s="55" t="s">
        <v>9628</v>
      </c>
      <c r="F10" s="55" t="s">
        <v>5</v>
      </c>
      <c r="G10" s="330" t="s">
        <v>5389</v>
      </c>
      <c r="I10"/>
      <c r="J10" s="4"/>
      <c r="K10" s="4"/>
    </row>
    <row r="11" spans="1:11" ht="13.5">
      <c r="A11" s="28" t="s">
        <v>1839</v>
      </c>
      <c r="B11" s="187" t="s">
        <v>6314</v>
      </c>
      <c r="C11" s="14" t="s">
        <v>401</v>
      </c>
      <c r="D11" s="54">
        <v>8000</v>
      </c>
      <c r="E11" s="55" t="s">
        <v>9628</v>
      </c>
      <c r="F11" s="55" t="s">
        <v>5</v>
      </c>
      <c r="G11" s="330" t="s">
        <v>5389</v>
      </c>
      <c r="I11"/>
      <c r="J11" s="4"/>
      <c r="K11" s="4"/>
    </row>
    <row r="12" spans="1:11" ht="13.5">
      <c r="A12" s="28" t="s">
        <v>402</v>
      </c>
      <c r="B12" s="14" t="s">
        <v>403</v>
      </c>
      <c r="C12" s="187" t="s">
        <v>6315</v>
      </c>
      <c r="D12" s="54">
        <v>2000</v>
      </c>
      <c r="E12" s="55" t="s">
        <v>9628</v>
      </c>
      <c r="F12" s="55" t="s">
        <v>5</v>
      </c>
      <c r="G12" s="330" t="s">
        <v>5389</v>
      </c>
      <c r="I12"/>
      <c r="J12" s="4"/>
      <c r="K12" s="4"/>
    </row>
    <row r="13" spans="1:11" ht="14.25" thickBot="1">
      <c r="A13" s="28" t="s">
        <v>404</v>
      </c>
      <c r="B13" s="14" t="s">
        <v>405</v>
      </c>
      <c r="C13" s="187" t="s">
        <v>6316</v>
      </c>
      <c r="D13" s="54">
        <v>8000</v>
      </c>
      <c r="E13" s="55" t="s">
        <v>9628</v>
      </c>
      <c r="F13" s="55" t="s">
        <v>5</v>
      </c>
      <c r="G13" s="330" t="s">
        <v>5389</v>
      </c>
      <c r="I13"/>
      <c r="J13" s="4"/>
      <c r="K13" s="4"/>
    </row>
    <row r="14" spans="1:11" ht="14.25" thickBot="1">
      <c r="A14" s="252" t="s">
        <v>6312</v>
      </c>
      <c r="B14" s="253"/>
      <c r="C14" s="192"/>
      <c r="D14" s="192"/>
      <c r="E14" s="192"/>
      <c r="F14" s="175"/>
      <c r="G14" s="175"/>
      <c r="I14"/>
    </row>
    <row r="15" spans="1:11" ht="13.5">
      <c r="A15" s="24" t="s">
        <v>2144</v>
      </c>
      <c r="B15" s="14" t="s">
        <v>3802</v>
      </c>
      <c r="C15" s="14" t="s">
        <v>399</v>
      </c>
      <c r="D15" s="54">
        <v>4000</v>
      </c>
      <c r="E15" s="55" t="s">
        <v>9628</v>
      </c>
      <c r="F15" s="55" t="s">
        <v>5</v>
      </c>
      <c r="G15" s="330" t="s">
        <v>5389</v>
      </c>
      <c r="I15"/>
      <c r="J15" s="4"/>
      <c r="K15" s="4"/>
    </row>
    <row r="16" spans="1:11" ht="13.5">
      <c r="A16" s="24" t="s">
        <v>2145</v>
      </c>
      <c r="B16" s="14" t="s">
        <v>3803</v>
      </c>
      <c r="C16" s="14" t="s">
        <v>400</v>
      </c>
      <c r="D16" s="54">
        <v>4000</v>
      </c>
      <c r="E16" s="55" t="s">
        <v>9628</v>
      </c>
      <c r="F16" s="55" t="s">
        <v>5</v>
      </c>
      <c r="G16" s="330" t="s">
        <v>5389</v>
      </c>
      <c r="I16"/>
      <c r="J16" s="4"/>
      <c r="K16" s="4"/>
    </row>
    <row r="17" spans="1:11" ht="14.25" thickBot="1">
      <c r="A17" s="24" t="s">
        <v>2146</v>
      </c>
      <c r="B17" s="14" t="s">
        <v>3804</v>
      </c>
      <c r="C17" s="14" t="s">
        <v>401</v>
      </c>
      <c r="D17" s="54">
        <v>8000</v>
      </c>
      <c r="E17" s="55" t="s">
        <v>9628</v>
      </c>
      <c r="F17" s="55" t="s">
        <v>5</v>
      </c>
      <c r="G17" s="330" t="s">
        <v>5389</v>
      </c>
      <c r="I17"/>
      <c r="J17" s="4"/>
      <c r="K17" s="4"/>
    </row>
    <row r="18" spans="1:11" ht="14.25" thickBot="1">
      <c r="A18" s="252" t="s">
        <v>6313</v>
      </c>
      <c r="B18" s="253"/>
      <c r="C18" s="192"/>
      <c r="D18" s="192"/>
      <c r="E18" s="192"/>
      <c r="F18" s="175"/>
      <c r="G18" s="175"/>
      <c r="I18"/>
    </row>
    <row r="19" spans="1:11" ht="13.5">
      <c r="A19" s="186" t="s">
        <v>1840</v>
      </c>
      <c r="B19" s="14" t="s">
        <v>3805</v>
      </c>
      <c r="C19" s="187" t="s">
        <v>399</v>
      </c>
      <c r="D19" s="54">
        <v>4000</v>
      </c>
      <c r="E19" s="55" t="s">
        <v>9628</v>
      </c>
      <c r="F19" s="55" t="s">
        <v>5</v>
      </c>
      <c r="G19" s="330" t="s">
        <v>5389</v>
      </c>
      <c r="I19"/>
      <c r="J19" s="4"/>
      <c r="K19" s="4"/>
    </row>
    <row r="20" spans="1:11" ht="13.5">
      <c r="A20" s="186" t="s">
        <v>1841</v>
      </c>
      <c r="B20" s="14" t="s">
        <v>3806</v>
      </c>
      <c r="C20" s="187" t="s">
        <v>400</v>
      </c>
      <c r="D20" s="54">
        <v>4000</v>
      </c>
      <c r="E20" s="55" t="s">
        <v>9628</v>
      </c>
      <c r="F20" s="55" t="s">
        <v>5</v>
      </c>
      <c r="G20" s="330" t="s">
        <v>5389</v>
      </c>
      <c r="I20"/>
      <c r="J20" s="4"/>
      <c r="K20" s="4"/>
    </row>
    <row r="21" spans="1:11" ht="13.5">
      <c r="A21" s="186" t="s">
        <v>1842</v>
      </c>
      <c r="B21" s="187" t="s">
        <v>6317</v>
      </c>
      <c r="C21" s="187" t="s">
        <v>401</v>
      </c>
      <c r="D21" s="54">
        <v>8000</v>
      </c>
      <c r="E21" s="55" t="s">
        <v>9628</v>
      </c>
      <c r="F21" s="55" t="s">
        <v>5</v>
      </c>
      <c r="G21" s="330" t="s">
        <v>5389</v>
      </c>
      <c r="I21"/>
      <c r="J21" s="4"/>
      <c r="K21" s="4"/>
    </row>
    <row r="22" spans="1:11" ht="13.5">
      <c r="A22" s="186" t="s">
        <v>1843</v>
      </c>
      <c r="B22" s="14" t="s">
        <v>3807</v>
      </c>
      <c r="C22" s="187" t="s">
        <v>1811</v>
      </c>
      <c r="D22" s="54">
        <v>8000</v>
      </c>
      <c r="E22" s="55" t="s">
        <v>9628</v>
      </c>
      <c r="F22" s="55" t="s">
        <v>5</v>
      </c>
      <c r="G22" s="330" t="s">
        <v>5389</v>
      </c>
      <c r="I22"/>
      <c r="J22" s="4"/>
      <c r="K22" s="4"/>
    </row>
    <row r="23" spans="1:11" ht="13.5">
      <c r="A23" s="176" t="s">
        <v>1797</v>
      </c>
      <c r="B23" s="60" t="s">
        <v>1799</v>
      </c>
      <c r="C23" s="14" t="s">
        <v>337</v>
      </c>
      <c r="D23" s="47">
        <v>2000</v>
      </c>
      <c r="E23" s="55" t="s">
        <v>9628</v>
      </c>
      <c r="F23" s="61" t="s">
        <v>5</v>
      </c>
      <c r="G23" s="330" t="s">
        <v>5389</v>
      </c>
      <c r="I23"/>
      <c r="J23" s="4"/>
      <c r="K23" s="4"/>
    </row>
    <row r="24" spans="1:11" ht="13.5">
      <c r="A24" s="176" t="s">
        <v>1798</v>
      </c>
      <c r="B24" s="60" t="s">
        <v>1800</v>
      </c>
      <c r="C24" s="14" t="s">
        <v>337</v>
      </c>
      <c r="D24" s="47">
        <v>8000</v>
      </c>
      <c r="E24" s="55" t="s">
        <v>9628</v>
      </c>
      <c r="F24" s="61" t="s">
        <v>5</v>
      </c>
      <c r="G24" s="330" t="s">
        <v>5389</v>
      </c>
      <c r="I24"/>
      <c r="J24" s="4"/>
      <c r="K24" s="4"/>
    </row>
    <row r="25" spans="1:11" ht="16.5" thickBot="1">
      <c r="A25" s="336" t="s">
        <v>406</v>
      </c>
      <c r="B25" s="335"/>
      <c r="C25" s="335"/>
      <c r="D25" s="335"/>
      <c r="E25" s="335"/>
      <c r="F25" s="335"/>
      <c r="G25" s="335"/>
      <c r="I25"/>
    </row>
    <row r="26" spans="1:11" ht="14.25" thickBot="1">
      <c r="A26" s="156" t="s">
        <v>407</v>
      </c>
      <c r="B26" s="192"/>
      <c r="C26" s="192"/>
      <c r="D26" s="192"/>
      <c r="E26" s="192"/>
      <c r="F26" s="175"/>
      <c r="G26" s="175"/>
      <c r="I26"/>
    </row>
    <row r="27" spans="1:11" ht="13.5">
      <c r="A27" s="38" t="s">
        <v>408</v>
      </c>
      <c r="B27" s="44" t="s">
        <v>409</v>
      </c>
      <c r="C27" s="62" t="s">
        <v>410</v>
      </c>
      <c r="D27" s="41">
        <v>2685</v>
      </c>
      <c r="E27" s="55" t="s">
        <v>9628</v>
      </c>
      <c r="F27" s="45" t="s">
        <v>5</v>
      </c>
      <c r="G27" s="45" t="s">
        <v>5388</v>
      </c>
      <c r="I27"/>
      <c r="J27" s="4"/>
      <c r="K27" s="4"/>
    </row>
    <row r="28" spans="1:11" ht="13.5">
      <c r="A28" s="38" t="s">
        <v>411</v>
      </c>
      <c r="B28" s="44" t="s">
        <v>412</v>
      </c>
      <c r="C28" s="62" t="s">
        <v>413</v>
      </c>
      <c r="D28" s="41">
        <v>2685</v>
      </c>
      <c r="E28" s="55" t="s">
        <v>9628</v>
      </c>
      <c r="F28" s="45" t="s">
        <v>5</v>
      </c>
      <c r="G28" s="45" t="s">
        <v>5388</v>
      </c>
      <c r="I28"/>
      <c r="J28" s="4"/>
      <c r="K28" s="4"/>
    </row>
    <row r="29" spans="1:11" ht="14.25" thickBot="1">
      <c r="A29" s="38" t="s">
        <v>414</v>
      </c>
      <c r="B29" s="44" t="s">
        <v>415</v>
      </c>
      <c r="C29" s="62" t="s">
        <v>416</v>
      </c>
      <c r="D29" s="41">
        <v>1790</v>
      </c>
      <c r="E29" s="55" t="s">
        <v>9628</v>
      </c>
      <c r="F29" s="45" t="s">
        <v>5</v>
      </c>
      <c r="G29" s="45" t="s">
        <v>5388</v>
      </c>
      <c r="I29"/>
      <c r="J29" s="4"/>
      <c r="K29" s="4"/>
    </row>
    <row r="30" spans="1:11" ht="14.25" thickBot="1">
      <c r="A30" s="191" t="s">
        <v>6275</v>
      </c>
      <c r="B30" s="192"/>
      <c r="C30" s="192"/>
      <c r="D30" s="11"/>
      <c r="E30" s="11"/>
      <c r="F30" s="11"/>
      <c r="G30" s="11"/>
      <c r="I30"/>
    </row>
    <row r="31" spans="1:11" ht="13.5">
      <c r="A31" s="24" t="s">
        <v>6276</v>
      </c>
      <c r="B31" s="13" t="s">
        <v>6252</v>
      </c>
      <c r="C31" s="13" t="s">
        <v>6252</v>
      </c>
      <c r="D31" s="15">
        <v>1250</v>
      </c>
      <c r="E31" s="55" t="s">
        <v>9628</v>
      </c>
      <c r="F31" s="16" t="s">
        <v>1788</v>
      </c>
      <c r="G31" s="16" t="s">
        <v>5388</v>
      </c>
      <c r="I31"/>
      <c r="J31" s="4"/>
      <c r="K31" s="4"/>
    </row>
    <row r="32" spans="1:11" ht="13.5">
      <c r="A32" s="24" t="s">
        <v>6277</v>
      </c>
      <c r="B32" s="14" t="s">
        <v>6254</v>
      </c>
      <c r="C32" s="14" t="s">
        <v>6254</v>
      </c>
      <c r="D32" s="15">
        <v>2500</v>
      </c>
      <c r="E32" s="55" t="s">
        <v>9628</v>
      </c>
      <c r="F32" s="16" t="s">
        <v>1788</v>
      </c>
      <c r="G32" s="16" t="s">
        <v>5388</v>
      </c>
      <c r="I32"/>
      <c r="J32" s="4"/>
      <c r="K32" s="4"/>
    </row>
    <row r="33" spans="1:11" ht="13.5">
      <c r="A33" s="24" t="s">
        <v>6278</v>
      </c>
      <c r="B33" s="14" t="s">
        <v>6256</v>
      </c>
      <c r="C33" s="14" t="s">
        <v>6256</v>
      </c>
      <c r="D33" s="15">
        <v>3600</v>
      </c>
      <c r="E33" s="55" t="s">
        <v>9628</v>
      </c>
      <c r="F33" s="16" t="s">
        <v>1788</v>
      </c>
      <c r="G33" s="16" t="s">
        <v>5388</v>
      </c>
      <c r="I33"/>
      <c r="J33" s="4"/>
      <c r="K33" s="4"/>
    </row>
    <row r="34" spans="1:11" ht="13.5">
      <c r="A34" s="24" t="s">
        <v>6279</v>
      </c>
      <c r="B34" s="14" t="s">
        <v>6258</v>
      </c>
      <c r="C34" s="14" t="s">
        <v>6258</v>
      </c>
      <c r="D34" s="15">
        <v>4100</v>
      </c>
      <c r="E34" s="55" t="s">
        <v>9628</v>
      </c>
      <c r="F34" s="16" t="s">
        <v>1788</v>
      </c>
      <c r="G34" s="16" t="s">
        <v>5388</v>
      </c>
      <c r="I34"/>
      <c r="J34" s="4"/>
      <c r="K34" s="4"/>
    </row>
    <row r="35" spans="1:11" ht="13.5">
      <c r="A35" s="24" t="s">
        <v>6280</v>
      </c>
      <c r="B35" s="13" t="s">
        <v>6260</v>
      </c>
      <c r="C35" s="13" t="s">
        <v>6260</v>
      </c>
      <c r="D35" s="15">
        <v>7500</v>
      </c>
      <c r="E35" s="55" t="s">
        <v>9628</v>
      </c>
      <c r="F35" s="16" t="s">
        <v>1788</v>
      </c>
      <c r="G35" s="16" t="s">
        <v>5388</v>
      </c>
      <c r="I35"/>
      <c r="J35" s="4"/>
      <c r="K35" s="4"/>
    </row>
    <row r="36" spans="1:11" ht="13.5">
      <c r="A36" s="24" t="s">
        <v>6281</v>
      </c>
      <c r="B36" s="13" t="s">
        <v>6262</v>
      </c>
      <c r="C36" s="13" t="s">
        <v>6262</v>
      </c>
      <c r="D36" s="15">
        <v>15000</v>
      </c>
      <c r="E36" s="55" t="s">
        <v>9628</v>
      </c>
      <c r="F36" s="16" t="s">
        <v>1788</v>
      </c>
      <c r="G36" s="16" t="s">
        <v>5388</v>
      </c>
      <c r="I36"/>
      <c r="J36" s="4"/>
      <c r="K36" s="4"/>
    </row>
    <row r="37" spans="1:11" ht="13.5">
      <c r="A37" s="24" t="s">
        <v>6282</v>
      </c>
      <c r="B37" s="13" t="s">
        <v>6283</v>
      </c>
      <c r="C37" s="13" t="s">
        <v>6283</v>
      </c>
      <c r="D37" s="15">
        <v>0</v>
      </c>
      <c r="E37" s="55" t="s">
        <v>9628</v>
      </c>
      <c r="F37" s="16" t="s">
        <v>1788</v>
      </c>
      <c r="G37" s="16" t="s">
        <v>5388</v>
      </c>
      <c r="I37"/>
      <c r="J37" s="4"/>
      <c r="K37" s="4"/>
    </row>
    <row r="38" spans="1:11" ht="13.5">
      <c r="A38" s="24" t="s">
        <v>6284</v>
      </c>
      <c r="B38" s="13" t="s">
        <v>6285</v>
      </c>
      <c r="C38" s="13" t="s">
        <v>6285</v>
      </c>
      <c r="D38" s="15">
        <v>0</v>
      </c>
      <c r="E38" s="55" t="s">
        <v>9628</v>
      </c>
      <c r="F38" s="16" t="s">
        <v>1788</v>
      </c>
      <c r="G38" s="16" t="s">
        <v>5388</v>
      </c>
      <c r="I38"/>
      <c r="J38" s="4"/>
      <c r="K38" s="4"/>
    </row>
    <row r="39" spans="1:11" ht="13.5">
      <c r="A39" s="24" t="s">
        <v>6286</v>
      </c>
      <c r="B39" s="13" t="s">
        <v>6287</v>
      </c>
      <c r="C39" s="13" t="s">
        <v>6287</v>
      </c>
      <c r="D39" s="15">
        <v>0</v>
      </c>
      <c r="E39" s="55" t="s">
        <v>9628</v>
      </c>
      <c r="F39" s="16" t="s">
        <v>1788</v>
      </c>
      <c r="G39" s="16" t="s">
        <v>5388</v>
      </c>
      <c r="I39"/>
      <c r="J39" s="4"/>
      <c r="K39" s="4"/>
    </row>
    <row r="40" spans="1:11" ht="13.5">
      <c r="A40" s="24" t="s">
        <v>6288</v>
      </c>
      <c r="B40" s="13" t="s">
        <v>6289</v>
      </c>
      <c r="C40" s="13" t="s">
        <v>6289</v>
      </c>
      <c r="D40" s="15">
        <v>0</v>
      </c>
      <c r="E40" s="55" t="s">
        <v>9628</v>
      </c>
      <c r="F40" s="16" t="s">
        <v>1788</v>
      </c>
      <c r="G40" s="16" t="s">
        <v>5388</v>
      </c>
      <c r="I40"/>
      <c r="J40" s="4"/>
      <c r="K40" s="4"/>
    </row>
    <row r="41" spans="1:11" ht="13.5">
      <c r="A41" s="24" t="s">
        <v>6290</v>
      </c>
      <c r="B41" s="13" t="s">
        <v>6291</v>
      </c>
      <c r="C41" s="13" t="s">
        <v>6291</v>
      </c>
      <c r="D41" s="15">
        <v>0</v>
      </c>
      <c r="E41" s="55" t="s">
        <v>9628</v>
      </c>
      <c r="F41" s="16" t="s">
        <v>1788</v>
      </c>
      <c r="G41" s="16" t="s">
        <v>5388</v>
      </c>
      <c r="I41"/>
      <c r="J41" s="4"/>
      <c r="K41" s="4"/>
    </row>
    <row r="42" spans="1:11" ht="13.5">
      <c r="A42" s="24" t="s">
        <v>6292</v>
      </c>
      <c r="B42" s="13" t="s">
        <v>6293</v>
      </c>
      <c r="C42" s="13" t="s">
        <v>6293</v>
      </c>
      <c r="D42" s="15">
        <v>0</v>
      </c>
      <c r="E42" s="55" t="s">
        <v>9628</v>
      </c>
      <c r="F42" s="16" t="s">
        <v>1788</v>
      </c>
      <c r="G42" s="16" t="s">
        <v>5388</v>
      </c>
      <c r="I42"/>
      <c r="J42" s="4"/>
      <c r="K42" s="4"/>
    </row>
    <row r="43" spans="1:11" ht="13.5">
      <c r="I43"/>
    </row>
    <row r="44" spans="1:11" ht="13.5">
      <c r="A44" s="624" t="s">
        <v>184</v>
      </c>
      <c r="B44" s="624"/>
      <c r="C44" s="629" t="s">
        <v>13947</v>
      </c>
      <c r="I44"/>
    </row>
    <row r="45" spans="1:11" ht="13.5">
      <c r="A45" s="627" t="s">
        <v>5</v>
      </c>
      <c r="B45" s="624" t="s">
        <v>185</v>
      </c>
      <c r="C45" s="625" t="s">
        <v>13948</v>
      </c>
      <c r="I45"/>
    </row>
    <row r="46" spans="1:11" ht="13.5">
      <c r="A46" s="627" t="s">
        <v>9</v>
      </c>
      <c r="B46" s="625" t="s">
        <v>186</v>
      </c>
      <c r="C46" s="625" t="s">
        <v>13949</v>
      </c>
      <c r="I46"/>
    </row>
    <row r="47" spans="1:11" ht="13.5">
      <c r="A47" s="627" t="s">
        <v>187</v>
      </c>
      <c r="B47" s="624" t="s">
        <v>188</v>
      </c>
      <c r="C47" s="625" t="s">
        <v>13950</v>
      </c>
      <c r="I47"/>
    </row>
    <row r="48" spans="1:11" ht="13.5">
      <c r="A48" s="627" t="s">
        <v>189</v>
      </c>
      <c r="B48" s="624" t="s">
        <v>190</v>
      </c>
      <c r="C48" s="630" t="s">
        <v>13951</v>
      </c>
      <c r="I48"/>
    </row>
    <row r="49" spans="1:9" ht="13.5">
      <c r="A49" s="627" t="s">
        <v>191</v>
      </c>
      <c r="B49" s="624" t="s">
        <v>192</v>
      </c>
      <c r="C49" s="630" t="s">
        <v>13952</v>
      </c>
      <c r="I49"/>
    </row>
    <row r="50" spans="1:9" ht="13.5">
      <c r="A50" s="627" t="s">
        <v>193</v>
      </c>
      <c r="B50" s="624" t="s">
        <v>194</v>
      </c>
      <c r="C50" s="630" t="s">
        <v>13953</v>
      </c>
      <c r="I50"/>
    </row>
    <row r="51" spans="1:9">
      <c r="A51" s="31" t="s">
        <v>1787</v>
      </c>
      <c r="B51" s="32" t="s">
        <v>1790</v>
      </c>
      <c r="C51" s="625" t="s">
        <v>13954</v>
      </c>
    </row>
    <row r="52" spans="1:9">
      <c r="A52" s="31" t="s">
        <v>1788</v>
      </c>
      <c r="B52" s="32" t="s">
        <v>1791</v>
      </c>
      <c r="C52" s="624" t="s">
        <v>13955</v>
      </c>
    </row>
    <row r="53" spans="1:9">
      <c r="A53" s="31" t="s">
        <v>1998</v>
      </c>
      <c r="B53" s="32" t="s">
        <v>1997</v>
      </c>
      <c r="C53" s="624" t="s">
        <v>13956</v>
      </c>
    </row>
    <row r="54" spans="1:9">
      <c r="A54" s="31" t="s">
        <v>1789</v>
      </c>
      <c r="B54" s="32" t="s">
        <v>1792</v>
      </c>
      <c r="C54" s="624" t="s">
        <v>13957</v>
      </c>
    </row>
    <row r="55" spans="1:9">
      <c r="A55" s="31" t="s">
        <v>195</v>
      </c>
      <c r="B55" s="32" t="s">
        <v>196</v>
      </c>
      <c r="C55" s="625" t="s">
        <v>13958</v>
      </c>
    </row>
    <row r="56" spans="1:9">
      <c r="A56" s="31" t="s">
        <v>8293</v>
      </c>
      <c r="B56" s="32" t="s">
        <v>8294</v>
      </c>
      <c r="C56" s="628"/>
    </row>
    <row r="57" spans="1:9">
      <c r="A57" s="31" t="s">
        <v>10613</v>
      </c>
      <c r="B57" s="32" t="s">
        <v>10614</v>
      </c>
      <c r="C57" s="289"/>
    </row>
    <row r="58" spans="1:9">
      <c r="A58" s="530"/>
      <c r="B58" s="530"/>
      <c r="C58" s="548"/>
    </row>
  </sheetData>
  <sheetProtection algorithmName="SHA-512" hashValue="ly9Rzl1vrZQZ+4Ycjx5JEKs22RXik6DXi7411FojTjDMtSleOH9YVVYDzsNd4kbuBcdsZH8kEbViS860lLRGCw==" saltValue="mnMHUvW0ynBQZb2FU0+mIg==" spinCount="100000" sheet="1" objects="1" scenarios="1"/>
  <sortState ref="A9:L42">
    <sortCondition ref="I9:I42"/>
  </sortState>
  <customSheetViews>
    <customSheetView guid="{BFA5E16F-D786-453C-82A8-C4AF05421942}" showPageBreaks="1">
      <selection activeCell="C1" sqref="C1:G5"/>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5"/>
  </mergeCell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28"/>
  <sheetViews>
    <sheetView zoomScaleNormal="100" workbookViewId="0"/>
  </sheetViews>
  <sheetFormatPr defaultColWidth="9.125" defaultRowHeight="12"/>
  <cols>
    <col min="1" max="1" width="21.375" style="168" customWidth="1"/>
    <col min="2" max="2" width="54.625" style="168" customWidth="1"/>
    <col min="3" max="3" width="54.625" style="174" customWidth="1"/>
    <col min="4" max="4" width="10.125" style="168" customWidth="1"/>
    <col min="5" max="5" width="5.375" style="168" customWidth="1"/>
    <col min="6" max="6" width="7.625" style="168" customWidth="1"/>
    <col min="7" max="7" width="9.375" style="168" customWidth="1"/>
    <col min="8" max="8" width="9.125" style="168"/>
    <col min="9" max="9" width="14.5" style="168" customWidth="1"/>
    <col min="10" max="16384" width="9.125" style="169"/>
  </cols>
  <sheetData>
    <row r="1" spans="1:11" ht="24.75" customHeight="1">
      <c r="A1" s="242" t="s">
        <v>322</v>
      </c>
      <c r="B1" s="242"/>
      <c r="C1" s="1483" t="s">
        <v>197</v>
      </c>
      <c r="D1" s="1484"/>
      <c r="E1" s="1484"/>
      <c r="F1" s="1484"/>
      <c r="G1" s="1484"/>
      <c r="I1"/>
    </row>
    <row r="2" spans="1:11" ht="11.25" customHeight="1">
      <c r="A2" s="242"/>
      <c r="B2" s="242"/>
      <c r="C2" s="1484"/>
      <c r="D2" s="1484"/>
      <c r="E2" s="1484"/>
      <c r="F2" s="1484"/>
      <c r="G2" s="1484"/>
      <c r="I2"/>
      <c r="J2"/>
    </row>
    <row r="3" spans="1:11" ht="11.25" customHeight="1" thickBot="1">
      <c r="A3" s="242"/>
      <c r="B3" s="242"/>
      <c r="C3" s="1484"/>
      <c r="D3" s="1484"/>
      <c r="E3" s="1484"/>
      <c r="F3" s="1484"/>
      <c r="G3" s="1484"/>
      <c r="I3"/>
      <c r="J3"/>
    </row>
    <row r="4" spans="1:11" ht="27" customHeight="1" thickBot="1">
      <c r="A4" s="170" t="s">
        <v>0</v>
      </c>
      <c r="B4" s="171" t="s">
        <v>1</v>
      </c>
      <c r="C4" s="172" t="s">
        <v>2</v>
      </c>
      <c r="D4" s="506" t="s">
        <v>5192</v>
      </c>
      <c r="E4" s="674" t="s">
        <v>9627</v>
      </c>
      <c r="F4" s="502" t="s">
        <v>4</v>
      </c>
      <c r="G4" s="978" t="s">
        <v>13946</v>
      </c>
      <c r="I4"/>
      <c r="J4"/>
      <c r="K4" s="4"/>
    </row>
    <row r="5" spans="1:11" ht="18" customHeight="1" thickBot="1">
      <c r="A5" s="266" t="s">
        <v>9339</v>
      </c>
      <c r="B5" s="634"/>
      <c r="C5" s="634"/>
      <c r="D5" s="632"/>
      <c r="E5" s="632"/>
      <c r="F5" s="632"/>
      <c r="G5" s="632"/>
      <c r="H5" s="195"/>
      <c r="I5"/>
      <c r="J5"/>
      <c r="K5" s="4"/>
    </row>
    <row r="6" spans="1:11" ht="13.5">
      <c r="A6" s="476" t="s">
        <v>9990</v>
      </c>
      <c r="B6" s="476" t="s">
        <v>14064</v>
      </c>
      <c r="C6" s="476" t="s">
        <v>14219</v>
      </c>
      <c r="D6" s="455">
        <v>695</v>
      </c>
      <c r="E6" s="816" t="s">
        <v>9628</v>
      </c>
      <c r="F6" s="453" t="s">
        <v>189</v>
      </c>
      <c r="G6" s="453" t="s">
        <v>9276</v>
      </c>
      <c r="H6" s="32"/>
      <c r="I6"/>
      <c r="J6"/>
      <c r="K6" s="4"/>
    </row>
    <row r="7" spans="1:11" ht="13.5">
      <c r="A7" s="476" t="s">
        <v>9988</v>
      </c>
      <c r="B7" s="476" t="s">
        <v>9989</v>
      </c>
      <c r="C7" s="476" t="s">
        <v>14219</v>
      </c>
      <c r="D7" s="455">
        <v>1095</v>
      </c>
      <c r="E7" s="816" t="s">
        <v>9628</v>
      </c>
      <c r="F7" s="453" t="s">
        <v>189</v>
      </c>
      <c r="G7" s="453" t="s">
        <v>9276</v>
      </c>
      <c r="H7" s="32"/>
      <c r="I7"/>
      <c r="J7"/>
      <c r="K7" s="4"/>
    </row>
    <row r="8" spans="1:11" ht="18" customHeight="1">
      <c r="A8" s="476" t="s">
        <v>9991</v>
      </c>
      <c r="B8" s="476" t="s">
        <v>9992</v>
      </c>
      <c r="C8" s="476" t="s">
        <v>14219</v>
      </c>
      <c r="D8" s="455">
        <v>1795</v>
      </c>
      <c r="E8" s="816" t="s">
        <v>9628</v>
      </c>
      <c r="F8" s="453" t="s">
        <v>189</v>
      </c>
      <c r="G8" s="453" t="s">
        <v>9276</v>
      </c>
      <c r="H8" s="195"/>
      <c r="I8"/>
      <c r="J8"/>
      <c r="K8" s="4"/>
    </row>
    <row r="9" spans="1:11" ht="14.25">
      <c r="A9" s="520" t="s">
        <v>9344</v>
      </c>
      <c r="B9" s="520" t="s">
        <v>9345</v>
      </c>
      <c r="C9" s="520" t="s">
        <v>9346</v>
      </c>
      <c r="D9" s="450">
        <v>125</v>
      </c>
      <c r="E9" s="804" t="s">
        <v>9628</v>
      </c>
      <c r="F9" s="459" t="s">
        <v>189</v>
      </c>
      <c r="G9" s="459" t="s">
        <v>9276</v>
      </c>
      <c r="H9" s="195"/>
      <c r="I9"/>
      <c r="J9"/>
      <c r="K9" s="4"/>
    </row>
    <row r="10" spans="1:11" ht="14.25">
      <c r="A10" s="520" t="s">
        <v>9347</v>
      </c>
      <c r="B10" s="520" t="s">
        <v>9348</v>
      </c>
      <c r="C10" s="520" t="s">
        <v>9346</v>
      </c>
      <c r="D10" s="450">
        <v>125</v>
      </c>
      <c r="E10" s="804" t="s">
        <v>9628</v>
      </c>
      <c r="F10" s="459" t="s">
        <v>189</v>
      </c>
      <c r="G10" s="459" t="s">
        <v>9276</v>
      </c>
      <c r="H10" s="195"/>
      <c r="I10"/>
      <c r="J10"/>
      <c r="K10" s="4"/>
    </row>
    <row r="11" spans="1:11" ht="14.25">
      <c r="A11" s="520" t="s">
        <v>9349</v>
      </c>
      <c r="B11" s="520" t="s">
        <v>9350</v>
      </c>
      <c r="C11" s="520" t="s">
        <v>9351</v>
      </c>
      <c r="D11" s="450">
        <v>75</v>
      </c>
      <c r="E11" s="804" t="s">
        <v>9628</v>
      </c>
      <c r="F11" s="459" t="s">
        <v>189</v>
      </c>
      <c r="G11" s="459" t="s">
        <v>9276</v>
      </c>
      <c r="H11" s="195"/>
      <c r="I11"/>
      <c r="J11"/>
      <c r="K11" s="4"/>
    </row>
    <row r="12" spans="1:11" ht="14.25">
      <c r="A12" s="520" t="s">
        <v>9352</v>
      </c>
      <c r="B12" s="520" t="s">
        <v>9353</v>
      </c>
      <c r="C12" s="520" t="s">
        <v>9351</v>
      </c>
      <c r="D12" s="450">
        <v>75</v>
      </c>
      <c r="E12" s="804" t="s">
        <v>9628</v>
      </c>
      <c r="F12" s="459" t="s">
        <v>189</v>
      </c>
      <c r="G12" s="459" t="s">
        <v>9276</v>
      </c>
      <c r="H12" s="195"/>
      <c r="I12"/>
      <c r="J12"/>
      <c r="K12" s="4"/>
    </row>
    <row r="13" spans="1:11" ht="14.25">
      <c r="A13" s="476" t="s">
        <v>10125</v>
      </c>
      <c r="B13" s="476" t="s">
        <v>10126</v>
      </c>
      <c r="C13" s="476" t="s">
        <v>9559</v>
      </c>
      <c r="D13" s="486">
        <v>995</v>
      </c>
      <c r="E13" s="817" t="s">
        <v>9628</v>
      </c>
      <c r="F13" s="453" t="s">
        <v>189</v>
      </c>
      <c r="G13" s="453" t="s">
        <v>9276</v>
      </c>
      <c r="H13" s="195"/>
      <c r="I13"/>
      <c r="J13"/>
      <c r="K13" s="4"/>
    </row>
    <row r="14" spans="1:11" ht="14.25">
      <c r="A14" s="520" t="s">
        <v>9340</v>
      </c>
      <c r="B14" s="520" t="s">
        <v>9341</v>
      </c>
      <c r="C14" s="520" t="s">
        <v>9342</v>
      </c>
      <c r="D14" s="450">
        <v>45</v>
      </c>
      <c r="E14" s="804" t="s">
        <v>9628</v>
      </c>
      <c r="F14" s="459" t="s">
        <v>189</v>
      </c>
      <c r="G14" s="459" t="s">
        <v>9276</v>
      </c>
      <c r="H14" s="195"/>
      <c r="I14"/>
      <c r="J14"/>
      <c r="K14" s="4"/>
    </row>
    <row r="15" spans="1:11" ht="14.25">
      <c r="A15" s="520" t="s">
        <v>9343</v>
      </c>
      <c r="B15" s="520" t="s">
        <v>9535</v>
      </c>
      <c r="C15" s="520" t="s">
        <v>9354</v>
      </c>
      <c r="D15" s="450">
        <v>30</v>
      </c>
      <c r="E15" s="804" t="s">
        <v>9628</v>
      </c>
      <c r="F15" s="459" t="s">
        <v>189</v>
      </c>
      <c r="G15" s="459" t="s">
        <v>9276</v>
      </c>
      <c r="H15" s="195"/>
      <c r="I15"/>
      <c r="J15"/>
      <c r="K15" s="4"/>
    </row>
    <row r="16" spans="1:11" ht="15" thickBot="1">
      <c r="A16" s="520" t="s">
        <v>9536</v>
      </c>
      <c r="B16" s="520" t="s">
        <v>9542</v>
      </c>
      <c r="C16" s="520" t="s">
        <v>9541</v>
      </c>
      <c r="D16" s="450">
        <v>75</v>
      </c>
      <c r="E16" s="804" t="s">
        <v>9628</v>
      </c>
      <c r="F16" s="459" t="s">
        <v>189</v>
      </c>
      <c r="G16" s="459" t="s">
        <v>9276</v>
      </c>
      <c r="H16" s="195"/>
      <c r="I16"/>
      <c r="J16"/>
      <c r="K16" s="4"/>
    </row>
    <row r="17" spans="1:11" ht="18" customHeight="1" thickBot="1">
      <c r="A17" s="633" t="s">
        <v>8213</v>
      </c>
      <c r="B17" s="634"/>
      <c r="C17" s="634"/>
      <c r="D17" s="632"/>
      <c r="E17" s="632"/>
      <c r="F17" s="632"/>
      <c r="G17" s="632"/>
      <c r="H17" s="195"/>
      <c r="I17"/>
      <c r="J17"/>
      <c r="K17" s="4"/>
    </row>
    <row r="18" spans="1:11" ht="13.5">
      <c r="A18" s="520" t="s">
        <v>8058</v>
      </c>
      <c r="B18" s="520" t="s">
        <v>8059</v>
      </c>
      <c r="C18" s="520" t="s">
        <v>8743</v>
      </c>
      <c r="D18" s="450">
        <v>7495</v>
      </c>
      <c r="E18" s="804" t="s">
        <v>9628</v>
      </c>
      <c r="F18" s="459" t="s">
        <v>5</v>
      </c>
      <c r="G18" s="459" t="s">
        <v>6244</v>
      </c>
      <c r="H18" s="32"/>
      <c r="I18"/>
      <c r="J18"/>
      <c r="K18" s="4"/>
    </row>
    <row r="19" spans="1:11" ht="13.5">
      <c r="A19" s="520" t="s">
        <v>8060</v>
      </c>
      <c r="B19" s="520" t="s">
        <v>8061</v>
      </c>
      <c r="C19" s="520" t="s">
        <v>8743</v>
      </c>
      <c r="D19" s="450">
        <v>6495</v>
      </c>
      <c r="E19" s="804" t="s">
        <v>9628</v>
      </c>
      <c r="F19" s="459" t="s">
        <v>5</v>
      </c>
      <c r="G19" s="459" t="s">
        <v>6244</v>
      </c>
      <c r="H19" s="32"/>
      <c r="I19"/>
      <c r="J19"/>
      <c r="K19" s="4"/>
    </row>
    <row r="20" spans="1:11" ht="13.5">
      <c r="A20" s="520" t="s">
        <v>8062</v>
      </c>
      <c r="B20" s="520" t="s">
        <v>8063</v>
      </c>
      <c r="C20" s="520" t="s">
        <v>8743</v>
      </c>
      <c r="D20" s="450">
        <v>14995</v>
      </c>
      <c r="E20" s="804" t="s">
        <v>9628</v>
      </c>
      <c r="F20" s="459" t="s">
        <v>5</v>
      </c>
      <c r="G20" s="459" t="s">
        <v>6244</v>
      </c>
      <c r="H20" s="32"/>
      <c r="I20"/>
      <c r="J20"/>
      <c r="K20" s="4"/>
    </row>
    <row r="21" spans="1:11" ht="24">
      <c r="A21" s="520" t="s">
        <v>8064</v>
      </c>
      <c r="B21" s="520" t="s">
        <v>8065</v>
      </c>
      <c r="C21" s="520" t="s">
        <v>11943</v>
      </c>
      <c r="D21" s="450">
        <v>12995</v>
      </c>
      <c r="E21" s="804" t="s">
        <v>9628</v>
      </c>
      <c r="F21" s="459" t="s">
        <v>5</v>
      </c>
      <c r="G21" s="459" t="s">
        <v>6244</v>
      </c>
      <c r="H21" s="32"/>
      <c r="I21"/>
      <c r="J21"/>
      <c r="K21" s="4"/>
    </row>
    <row r="22" spans="1:11" ht="24">
      <c r="A22" s="520" t="s">
        <v>8066</v>
      </c>
      <c r="B22" s="520" t="s">
        <v>8067</v>
      </c>
      <c r="C22" s="520" t="s">
        <v>11943</v>
      </c>
      <c r="D22" s="450">
        <v>2195</v>
      </c>
      <c r="E22" s="804" t="s">
        <v>9628</v>
      </c>
      <c r="F22" s="459" t="s">
        <v>5</v>
      </c>
      <c r="G22" s="459" t="s">
        <v>6244</v>
      </c>
      <c r="H22" s="32"/>
      <c r="I22"/>
      <c r="J22"/>
      <c r="K22" s="4"/>
    </row>
    <row r="23" spans="1:11" ht="24">
      <c r="A23" s="520" t="s">
        <v>8068</v>
      </c>
      <c r="B23" s="520" t="s">
        <v>8069</v>
      </c>
      <c r="C23" s="520" t="s">
        <v>14099</v>
      </c>
      <c r="D23" s="450">
        <v>16995</v>
      </c>
      <c r="E23" s="804" t="s">
        <v>9628</v>
      </c>
      <c r="F23" s="459" t="s">
        <v>5</v>
      </c>
      <c r="G23" s="459" t="s">
        <v>6244</v>
      </c>
      <c r="H23" s="32"/>
      <c r="I23"/>
      <c r="J23"/>
      <c r="K23" s="4"/>
    </row>
    <row r="24" spans="1:11" ht="23.1" customHeight="1">
      <c r="A24" s="520" t="s">
        <v>8070</v>
      </c>
      <c r="B24" s="520" t="s">
        <v>8071</v>
      </c>
      <c r="C24" s="520" t="s">
        <v>14100</v>
      </c>
      <c r="D24" s="450">
        <v>13495</v>
      </c>
      <c r="E24" s="804" t="s">
        <v>9628</v>
      </c>
      <c r="F24" s="459" t="s">
        <v>5</v>
      </c>
      <c r="G24" s="459" t="s">
        <v>6244</v>
      </c>
      <c r="H24" s="32"/>
      <c r="I24"/>
      <c r="J24"/>
      <c r="K24" s="4"/>
    </row>
    <row r="25" spans="1:11" ht="23.1" customHeight="1">
      <c r="A25" s="520" t="s">
        <v>14147</v>
      </c>
      <c r="B25" s="520" t="s">
        <v>14150</v>
      </c>
      <c r="C25" s="520" t="s">
        <v>14192</v>
      </c>
      <c r="D25" s="450">
        <v>19995</v>
      </c>
      <c r="E25" s="804" t="s">
        <v>9628</v>
      </c>
      <c r="F25" s="459" t="s">
        <v>5</v>
      </c>
      <c r="G25" s="459" t="s">
        <v>6244</v>
      </c>
      <c r="H25" s="32"/>
      <c r="I25" s="965"/>
      <c r="J25" s="965"/>
      <c r="K25" s="624"/>
    </row>
    <row r="26" spans="1:11" ht="23.1" customHeight="1">
      <c r="A26" s="520" t="s">
        <v>14149</v>
      </c>
      <c r="B26" s="520" t="s">
        <v>14148</v>
      </c>
      <c r="C26" s="520" t="s">
        <v>14193</v>
      </c>
      <c r="D26" s="450">
        <v>16995</v>
      </c>
      <c r="E26" s="804" t="s">
        <v>9628</v>
      </c>
      <c r="F26" s="459" t="s">
        <v>5</v>
      </c>
      <c r="G26" s="459" t="s">
        <v>6244</v>
      </c>
      <c r="H26" s="32"/>
      <c r="I26" s="965"/>
      <c r="J26" s="965"/>
      <c r="K26" s="624"/>
    </row>
    <row r="27" spans="1:11" ht="23.1" customHeight="1">
      <c r="A27" s="520" t="s">
        <v>10984</v>
      </c>
      <c r="B27" s="520" t="s">
        <v>10985</v>
      </c>
      <c r="C27" s="520" t="s">
        <v>13010</v>
      </c>
      <c r="D27" s="450">
        <v>36995</v>
      </c>
      <c r="E27" s="804" t="s">
        <v>9628</v>
      </c>
      <c r="F27" s="459" t="s">
        <v>5</v>
      </c>
      <c r="G27" s="459" t="s">
        <v>6244</v>
      </c>
      <c r="H27" s="32"/>
      <c r="I27" s="638"/>
      <c r="J27" s="638"/>
      <c r="K27" s="624"/>
    </row>
    <row r="28" spans="1:11" ht="23.1" customHeight="1">
      <c r="A28" s="520" t="s">
        <v>10982</v>
      </c>
      <c r="B28" s="520" t="s">
        <v>10983</v>
      </c>
      <c r="C28" s="520" t="s">
        <v>13010</v>
      </c>
      <c r="D28" s="450">
        <v>21995</v>
      </c>
      <c r="E28" s="804" t="s">
        <v>9628</v>
      </c>
      <c r="F28" s="459" t="s">
        <v>5</v>
      </c>
      <c r="G28" s="459" t="s">
        <v>6244</v>
      </c>
      <c r="H28" s="32"/>
      <c r="I28" s="638"/>
      <c r="J28" s="638"/>
      <c r="K28" s="624"/>
    </row>
    <row r="29" spans="1:11" ht="24">
      <c r="A29" s="520" t="s">
        <v>8072</v>
      </c>
      <c r="B29" s="520" t="s">
        <v>8288</v>
      </c>
      <c r="C29" s="520" t="s">
        <v>14264</v>
      </c>
      <c r="D29" s="450">
        <v>8495</v>
      </c>
      <c r="E29" s="804" t="s">
        <v>9628</v>
      </c>
      <c r="F29" s="459" t="s">
        <v>5</v>
      </c>
      <c r="G29" s="459" t="s">
        <v>6244</v>
      </c>
      <c r="H29" s="32"/>
      <c r="J29"/>
      <c r="K29" s="4"/>
    </row>
    <row r="30" spans="1:11" ht="24">
      <c r="A30" s="520" t="s">
        <v>8073</v>
      </c>
      <c r="B30" s="520" t="s">
        <v>8074</v>
      </c>
      <c r="C30" s="520" t="s">
        <v>14259</v>
      </c>
      <c r="D30" s="450">
        <v>1695</v>
      </c>
      <c r="E30" s="804" t="s">
        <v>9628</v>
      </c>
      <c r="F30" s="459" t="s">
        <v>5</v>
      </c>
      <c r="G30" s="459" t="s">
        <v>6244</v>
      </c>
      <c r="H30" s="32"/>
      <c r="J30"/>
      <c r="K30" s="4"/>
    </row>
    <row r="31" spans="1:11" ht="13.5">
      <c r="A31" s="520" t="s">
        <v>8591</v>
      </c>
      <c r="B31" s="520" t="s">
        <v>8592</v>
      </c>
      <c r="C31" s="520" t="s">
        <v>14265</v>
      </c>
      <c r="D31" s="450">
        <v>4995</v>
      </c>
      <c r="E31" s="804" t="s">
        <v>9628</v>
      </c>
      <c r="F31" s="459" t="s">
        <v>5</v>
      </c>
      <c r="G31" s="459" t="s">
        <v>6244</v>
      </c>
      <c r="H31" s="32"/>
      <c r="I31" s="169"/>
      <c r="J31"/>
      <c r="K31" s="4"/>
    </row>
    <row r="32" spans="1:11" ht="24">
      <c r="A32" s="520" t="s">
        <v>8075</v>
      </c>
      <c r="B32" s="520" t="s">
        <v>8076</v>
      </c>
      <c r="C32" s="520" t="s">
        <v>14256</v>
      </c>
      <c r="D32" s="450">
        <v>9495</v>
      </c>
      <c r="E32" s="804" t="s">
        <v>9628</v>
      </c>
      <c r="F32" s="459" t="s">
        <v>5</v>
      </c>
      <c r="G32" s="459" t="s">
        <v>6244</v>
      </c>
      <c r="H32" s="32"/>
      <c r="I32" s="169"/>
      <c r="J32"/>
      <c r="K32" s="4"/>
    </row>
    <row r="33" spans="1:15" ht="24">
      <c r="A33" s="520" t="s">
        <v>8077</v>
      </c>
      <c r="B33" s="520" t="s">
        <v>8078</v>
      </c>
      <c r="C33" s="520" t="s">
        <v>14258</v>
      </c>
      <c r="D33" s="450">
        <v>14495</v>
      </c>
      <c r="E33" s="804" t="s">
        <v>9628</v>
      </c>
      <c r="F33" s="459" t="s">
        <v>5</v>
      </c>
      <c r="G33" s="459" t="s">
        <v>6244</v>
      </c>
      <c r="H33" s="32"/>
      <c r="I33" s="169"/>
      <c r="J33"/>
      <c r="K33" s="4"/>
    </row>
    <row r="34" spans="1:15" ht="13.5">
      <c r="A34" s="520" t="s">
        <v>8497</v>
      </c>
      <c r="B34" s="520" t="s">
        <v>8498</v>
      </c>
      <c r="C34" s="520" t="s">
        <v>14257</v>
      </c>
      <c r="D34" s="450">
        <v>5995</v>
      </c>
      <c r="E34" s="804" t="s">
        <v>9628</v>
      </c>
      <c r="F34" s="459" t="s">
        <v>5</v>
      </c>
      <c r="G34" s="459" t="s">
        <v>6244</v>
      </c>
      <c r="H34" s="32"/>
      <c r="I34" s="169"/>
      <c r="J34"/>
      <c r="K34" s="4"/>
    </row>
    <row r="35" spans="1:15" ht="13.5">
      <c r="A35" s="520" t="s">
        <v>10283</v>
      </c>
      <c r="B35" s="520" t="s">
        <v>10284</v>
      </c>
      <c r="C35" s="520" t="s">
        <v>10778</v>
      </c>
      <c r="D35" s="450">
        <v>18995</v>
      </c>
      <c r="E35" s="804" t="s">
        <v>9628</v>
      </c>
      <c r="F35" s="459" t="s">
        <v>5</v>
      </c>
      <c r="G35" s="459" t="s">
        <v>6244</v>
      </c>
      <c r="H35" s="32"/>
      <c r="I35" s="169"/>
      <c r="J35" s="498"/>
      <c r="K35" s="515"/>
    </row>
    <row r="36" spans="1:15" ht="14.25" thickBot="1">
      <c r="A36" s="520" t="s">
        <v>8079</v>
      </c>
      <c r="B36" s="520" t="s">
        <v>8080</v>
      </c>
      <c r="C36" s="520" t="s">
        <v>8081</v>
      </c>
      <c r="D36" s="450">
        <v>14995</v>
      </c>
      <c r="E36" s="804" t="s">
        <v>9628</v>
      </c>
      <c r="F36" s="459" t="s">
        <v>5</v>
      </c>
      <c r="G36" s="459" t="s">
        <v>6244</v>
      </c>
      <c r="H36" s="32"/>
      <c r="J36"/>
      <c r="K36" s="4"/>
    </row>
    <row r="37" spans="1:15" ht="14.25" thickBot="1">
      <c r="A37" s="633" t="s">
        <v>8104</v>
      </c>
      <c r="B37" s="634"/>
      <c r="C37" s="634"/>
      <c r="D37" s="632"/>
      <c r="E37" s="632"/>
      <c r="F37" s="632"/>
      <c r="G37" s="632"/>
      <c r="H37" s="32"/>
      <c r="J37" s="498"/>
      <c r="K37" s="515"/>
    </row>
    <row r="38" spans="1:15" ht="14.25" thickBot="1">
      <c r="A38" s="520" t="s">
        <v>10285</v>
      </c>
      <c r="B38" s="520" t="s">
        <v>10286</v>
      </c>
      <c r="C38" s="520" t="s">
        <v>10778</v>
      </c>
      <c r="D38" s="450">
        <v>18995</v>
      </c>
      <c r="E38" s="804" t="s">
        <v>9628</v>
      </c>
      <c r="F38" s="459" t="s">
        <v>5</v>
      </c>
      <c r="G38" s="459" t="s">
        <v>6244</v>
      </c>
      <c r="H38" s="32"/>
      <c r="J38" s="498"/>
      <c r="K38" s="515"/>
    </row>
    <row r="39" spans="1:15" ht="14.25" thickBot="1">
      <c r="A39" s="633" t="s">
        <v>8127</v>
      </c>
      <c r="B39" s="634"/>
      <c r="C39" s="634"/>
      <c r="D39" s="632"/>
      <c r="E39" s="632"/>
      <c r="F39" s="632"/>
      <c r="G39" s="632"/>
      <c r="H39" s="32"/>
      <c r="J39" s="498"/>
      <c r="K39" s="515"/>
    </row>
    <row r="40" spans="1:15" ht="14.25" thickBot="1">
      <c r="A40" s="520" t="s">
        <v>10287</v>
      </c>
      <c r="B40" s="520" t="s">
        <v>10288</v>
      </c>
      <c r="C40" s="520" t="s">
        <v>10778</v>
      </c>
      <c r="D40" s="450">
        <v>1995</v>
      </c>
      <c r="E40" s="804" t="s">
        <v>9628</v>
      </c>
      <c r="F40" s="459" t="s">
        <v>5</v>
      </c>
      <c r="G40" s="459" t="s">
        <v>6244</v>
      </c>
      <c r="H40" s="32"/>
      <c r="J40" s="498"/>
      <c r="K40" s="515"/>
    </row>
    <row r="41" spans="1:15" ht="14.25" thickBot="1">
      <c r="A41" s="633" t="s">
        <v>8128</v>
      </c>
      <c r="B41" s="634"/>
      <c r="C41" s="634"/>
      <c r="D41" s="632"/>
      <c r="E41" s="632"/>
      <c r="F41" s="632"/>
      <c r="G41" s="632"/>
      <c r="H41" s="32"/>
      <c r="J41" s="498"/>
      <c r="K41" s="515"/>
    </row>
    <row r="42" spans="1:15" ht="14.25" thickBot="1">
      <c r="A42" s="520" t="s">
        <v>10289</v>
      </c>
      <c r="B42" s="520" t="s">
        <v>10290</v>
      </c>
      <c r="C42" s="520" t="s">
        <v>10778</v>
      </c>
      <c r="D42" s="450">
        <v>1995</v>
      </c>
      <c r="E42" s="804" t="s">
        <v>9628</v>
      </c>
      <c r="F42" s="459" t="s">
        <v>5</v>
      </c>
      <c r="G42" s="459" t="s">
        <v>6244</v>
      </c>
      <c r="H42" s="32"/>
      <c r="J42" s="498"/>
      <c r="K42" s="515"/>
    </row>
    <row r="43" spans="1:15" ht="14.25" thickBot="1">
      <c r="A43" s="633" t="s">
        <v>8985</v>
      </c>
      <c r="B43" s="634"/>
      <c r="C43" s="634"/>
      <c r="D43" s="632"/>
      <c r="E43" s="632"/>
      <c r="F43" s="632"/>
      <c r="G43" s="632"/>
      <c r="H43" s="32"/>
      <c r="I43"/>
      <c r="J43"/>
      <c r="K43" s="4"/>
    </row>
    <row r="44" spans="1:15" ht="13.5">
      <c r="A44" s="520" t="s">
        <v>8838</v>
      </c>
      <c r="B44" s="520" t="s">
        <v>8839</v>
      </c>
      <c r="C44" s="520" t="s">
        <v>8743</v>
      </c>
      <c r="D44" s="450">
        <v>7495</v>
      </c>
      <c r="E44" s="804" t="s">
        <v>9628</v>
      </c>
      <c r="F44" s="459" t="s">
        <v>5</v>
      </c>
      <c r="G44" s="459" t="s">
        <v>6244</v>
      </c>
      <c r="H44" s="32"/>
      <c r="I44"/>
      <c r="J44"/>
      <c r="K44" s="4"/>
    </row>
    <row r="45" spans="1:15" ht="13.5">
      <c r="A45" s="520" t="s">
        <v>8834</v>
      </c>
      <c r="B45" s="520" t="s">
        <v>8835</v>
      </c>
      <c r="C45" s="520" t="s">
        <v>8743</v>
      </c>
      <c r="D45" s="450">
        <v>6495</v>
      </c>
      <c r="E45" s="804" t="s">
        <v>9628</v>
      </c>
      <c r="F45" s="459" t="s">
        <v>5</v>
      </c>
      <c r="G45" s="459" t="s">
        <v>6244</v>
      </c>
      <c r="H45" s="32"/>
      <c r="I45"/>
      <c r="J45"/>
      <c r="K45" s="4"/>
    </row>
    <row r="46" spans="1:15" ht="13.5">
      <c r="A46" s="520" t="s">
        <v>8840</v>
      </c>
      <c r="B46" s="520" t="s">
        <v>8841</v>
      </c>
      <c r="C46" s="520" t="s">
        <v>8743</v>
      </c>
      <c r="D46" s="450">
        <v>14995</v>
      </c>
      <c r="E46" s="804" t="s">
        <v>9628</v>
      </c>
      <c r="F46" s="459" t="s">
        <v>5</v>
      </c>
      <c r="G46" s="459" t="s">
        <v>6244</v>
      </c>
      <c r="H46"/>
      <c r="I46"/>
      <c r="J46"/>
      <c r="K46"/>
      <c r="L46"/>
      <c r="M46"/>
      <c r="N46"/>
      <c r="O46"/>
    </row>
    <row r="47" spans="1:15" s="343" customFormat="1" ht="13.5">
      <c r="A47" s="520" t="s">
        <v>8836</v>
      </c>
      <c r="B47" s="520" t="s">
        <v>8837</v>
      </c>
      <c r="C47" s="520" t="s">
        <v>8743</v>
      </c>
      <c r="D47" s="450">
        <v>12995</v>
      </c>
      <c r="E47" s="804" t="s">
        <v>9628</v>
      </c>
      <c r="F47" s="459" t="s">
        <v>5</v>
      </c>
      <c r="G47" s="459" t="s">
        <v>6244</v>
      </c>
      <c r="H47"/>
      <c r="I47"/>
      <c r="J47"/>
      <c r="K47"/>
      <c r="L47"/>
      <c r="M47"/>
      <c r="N47"/>
      <c r="O47"/>
    </row>
    <row r="48" spans="1:15" ht="23.45" customHeight="1">
      <c r="A48" s="520" t="s">
        <v>8832</v>
      </c>
      <c r="B48" s="520" t="s">
        <v>8833</v>
      </c>
      <c r="C48" s="520" t="s">
        <v>8743</v>
      </c>
      <c r="D48" s="450">
        <v>2195</v>
      </c>
      <c r="E48" s="804" t="s">
        <v>9628</v>
      </c>
      <c r="F48" s="459" t="s">
        <v>5</v>
      </c>
      <c r="G48" s="459" t="s">
        <v>6244</v>
      </c>
      <c r="H48"/>
      <c r="I48"/>
      <c r="J48"/>
      <c r="K48"/>
      <c r="L48"/>
      <c r="M48"/>
      <c r="N48"/>
      <c r="O48"/>
    </row>
    <row r="49" spans="1:15" ht="13.5">
      <c r="A49" s="520" t="s">
        <v>8844</v>
      </c>
      <c r="B49" s="520" t="s">
        <v>8845</v>
      </c>
      <c r="C49" s="520" t="s">
        <v>8743</v>
      </c>
      <c r="D49" s="450">
        <v>16995</v>
      </c>
      <c r="E49" s="804" t="s">
        <v>9628</v>
      </c>
      <c r="F49" s="459" t="s">
        <v>5</v>
      </c>
      <c r="G49" s="459" t="s">
        <v>6244</v>
      </c>
      <c r="H49"/>
      <c r="I49"/>
      <c r="J49"/>
      <c r="K49"/>
      <c r="L49"/>
      <c r="M49"/>
      <c r="N49"/>
      <c r="O49"/>
    </row>
    <row r="50" spans="1:15" ht="24">
      <c r="A50" s="520" t="s">
        <v>8842</v>
      </c>
      <c r="B50" s="520" t="s">
        <v>8843</v>
      </c>
      <c r="C50" s="520" t="s">
        <v>8990</v>
      </c>
      <c r="D50" s="450">
        <v>13495</v>
      </c>
      <c r="E50" s="804" t="s">
        <v>9628</v>
      </c>
      <c r="F50" s="459" t="s">
        <v>5</v>
      </c>
      <c r="G50" s="459" t="s">
        <v>6244</v>
      </c>
      <c r="H50" s="32"/>
      <c r="I50"/>
      <c r="J50"/>
      <c r="K50" s="4"/>
    </row>
    <row r="51" spans="1:15" ht="13.5">
      <c r="A51" s="520" t="s">
        <v>14151</v>
      </c>
      <c r="B51" s="520" t="s">
        <v>14152</v>
      </c>
      <c r="C51" s="520" t="s">
        <v>14210</v>
      </c>
      <c r="D51" s="450">
        <v>19995</v>
      </c>
      <c r="E51" s="804" t="s">
        <v>9628</v>
      </c>
      <c r="F51" s="459" t="s">
        <v>5</v>
      </c>
      <c r="G51" s="459" t="s">
        <v>6244</v>
      </c>
      <c r="H51" s="32"/>
      <c r="I51" s="965"/>
      <c r="J51" s="965"/>
      <c r="K51" s="624"/>
    </row>
    <row r="52" spans="1:15" ht="13.5">
      <c r="A52" s="520" t="s">
        <v>14153</v>
      </c>
      <c r="B52" s="520" t="s">
        <v>14154</v>
      </c>
      <c r="C52" s="520" t="s">
        <v>14211</v>
      </c>
      <c r="D52" s="450">
        <v>16995</v>
      </c>
      <c r="E52" s="804" t="s">
        <v>9628</v>
      </c>
      <c r="F52" s="459" t="s">
        <v>5</v>
      </c>
      <c r="G52" s="459" t="s">
        <v>6244</v>
      </c>
      <c r="H52" s="32"/>
      <c r="I52" s="965"/>
      <c r="J52" s="965"/>
      <c r="K52" s="624"/>
    </row>
    <row r="53" spans="1:15" ht="13.5">
      <c r="A53" s="520" t="s">
        <v>10980</v>
      </c>
      <c r="B53" s="520" t="s">
        <v>10981</v>
      </c>
      <c r="C53" s="520" t="s">
        <v>13010</v>
      </c>
      <c r="D53" s="450">
        <v>36995</v>
      </c>
      <c r="E53" s="804" t="s">
        <v>9628</v>
      </c>
      <c r="F53" s="459" t="s">
        <v>5</v>
      </c>
      <c r="G53" s="459" t="s">
        <v>6244</v>
      </c>
      <c r="H53" s="32"/>
      <c r="I53" s="638"/>
      <c r="J53" s="638"/>
      <c r="K53" s="624"/>
    </row>
    <row r="54" spans="1:15" ht="13.5">
      <c r="A54" s="520" t="s">
        <v>10978</v>
      </c>
      <c r="B54" s="520" t="s">
        <v>10979</v>
      </c>
      <c r="C54" s="520" t="s">
        <v>13010</v>
      </c>
      <c r="D54" s="450">
        <v>21995</v>
      </c>
      <c r="E54" s="804" t="s">
        <v>9628</v>
      </c>
      <c r="F54" s="459" t="s">
        <v>5</v>
      </c>
      <c r="G54" s="459" t="s">
        <v>6244</v>
      </c>
      <c r="H54" s="32"/>
      <c r="I54" s="638"/>
      <c r="J54" s="638"/>
      <c r="K54" s="624"/>
    </row>
    <row r="55" spans="1:15" ht="24">
      <c r="A55" s="520" t="s">
        <v>8846</v>
      </c>
      <c r="B55" s="520" t="s">
        <v>8847</v>
      </c>
      <c r="C55" s="520" t="s">
        <v>14256</v>
      </c>
      <c r="D55" s="450">
        <v>8495</v>
      </c>
      <c r="E55" s="804" t="s">
        <v>9628</v>
      </c>
      <c r="F55" s="459" t="s">
        <v>5</v>
      </c>
      <c r="G55" s="459" t="s">
        <v>6244</v>
      </c>
      <c r="H55" s="32"/>
      <c r="I55"/>
      <c r="J55"/>
      <c r="K55" s="4"/>
    </row>
    <row r="56" spans="1:15" ht="24">
      <c r="A56" s="520" t="s">
        <v>8856</v>
      </c>
      <c r="B56" s="520" t="s">
        <v>8857</v>
      </c>
      <c r="C56" s="520" t="s">
        <v>14266</v>
      </c>
      <c r="D56" s="450">
        <v>1695</v>
      </c>
      <c r="E56" s="804" t="s">
        <v>9628</v>
      </c>
      <c r="F56" s="459" t="s">
        <v>5</v>
      </c>
      <c r="G56" s="459" t="s">
        <v>6244</v>
      </c>
      <c r="H56" s="32"/>
      <c r="I56"/>
      <c r="J56"/>
      <c r="K56" s="4"/>
    </row>
    <row r="57" spans="1:15" ht="13.5">
      <c r="A57" s="520" t="s">
        <v>8852</v>
      </c>
      <c r="B57" s="520" t="s">
        <v>8853</v>
      </c>
      <c r="C57" s="520" t="s">
        <v>14267</v>
      </c>
      <c r="D57" s="450">
        <v>4995</v>
      </c>
      <c r="E57" s="804" t="s">
        <v>9628</v>
      </c>
      <c r="F57" s="459" t="s">
        <v>5</v>
      </c>
      <c r="G57" s="459" t="s">
        <v>6244</v>
      </c>
      <c r="H57" s="32"/>
      <c r="I57"/>
      <c r="J57"/>
      <c r="K57" s="4"/>
    </row>
    <row r="58" spans="1:15" ht="24">
      <c r="A58" s="520" t="s">
        <v>8848</v>
      </c>
      <c r="B58" s="520" t="s">
        <v>8849</v>
      </c>
      <c r="C58" s="520" t="s">
        <v>14268</v>
      </c>
      <c r="D58" s="450">
        <v>9495</v>
      </c>
      <c r="E58" s="804" t="s">
        <v>9628</v>
      </c>
      <c r="F58" s="459" t="s">
        <v>5</v>
      </c>
      <c r="G58" s="459" t="s">
        <v>6244</v>
      </c>
      <c r="H58" s="32"/>
      <c r="I58"/>
      <c r="J58"/>
      <c r="K58" s="4"/>
    </row>
    <row r="59" spans="1:15" ht="24">
      <c r="A59" s="520" t="s">
        <v>8850</v>
      </c>
      <c r="B59" s="520" t="s">
        <v>8851</v>
      </c>
      <c r="C59" s="520" t="s">
        <v>14258</v>
      </c>
      <c r="D59" s="450">
        <v>14495</v>
      </c>
      <c r="E59" s="804" t="s">
        <v>9628</v>
      </c>
      <c r="F59" s="459" t="s">
        <v>5</v>
      </c>
      <c r="G59" s="459" t="s">
        <v>6244</v>
      </c>
      <c r="H59" s="32"/>
      <c r="I59"/>
      <c r="J59"/>
      <c r="K59" s="4"/>
    </row>
    <row r="60" spans="1:15" ht="14.25" thickBot="1">
      <c r="A60" s="520" t="s">
        <v>8854</v>
      </c>
      <c r="B60" s="520" t="s">
        <v>8855</v>
      </c>
      <c r="C60" s="520" t="s">
        <v>14270</v>
      </c>
      <c r="D60" s="450">
        <v>5995</v>
      </c>
      <c r="E60" s="804" t="s">
        <v>9628</v>
      </c>
      <c r="F60" s="459" t="s">
        <v>5</v>
      </c>
      <c r="G60" s="459" t="s">
        <v>6244</v>
      </c>
      <c r="H60" s="32"/>
      <c r="I60"/>
      <c r="J60"/>
      <c r="K60" s="4"/>
    </row>
    <row r="61" spans="1:15" ht="18" customHeight="1" thickBot="1">
      <c r="A61" s="517" t="s">
        <v>8214</v>
      </c>
      <c r="B61" s="634"/>
      <c r="C61" s="634"/>
      <c r="D61" s="632"/>
      <c r="E61" s="632"/>
      <c r="F61" s="632"/>
      <c r="G61" s="632"/>
      <c r="H61" s="195"/>
      <c r="I61"/>
      <c r="J61"/>
      <c r="K61" s="4"/>
    </row>
    <row r="62" spans="1:15" ht="24">
      <c r="A62" s="520" t="s">
        <v>9136</v>
      </c>
      <c r="B62" s="520" t="s">
        <v>9137</v>
      </c>
      <c r="C62" s="476" t="s">
        <v>14248</v>
      </c>
      <c r="D62" s="450">
        <v>245</v>
      </c>
      <c r="E62" s="804" t="s">
        <v>9628</v>
      </c>
      <c r="F62" s="459" t="s">
        <v>5</v>
      </c>
      <c r="G62" s="459" t="s">
        <v>6244</v>
      </c>
      <c r="H62"/>
      <c r="I62"/>
      <c r="J62"/>
      <c r="K62" s="4"/>
    </row>
    <row r="63" spans="1:15" ht="36">
      <c r="A63" s="520" t="s">
        <v>8183</v>
      </c>
      <c r="B63" s="520" t="s">
        <v>8184</v>
      </c>
      <c r="C63" s="476" t="s">
        <v>14250</v>
      </c>
      <c r="D63" s="450">
        <v>195</v>
      </c>
      <c r="E63" s="804" t="s">
        <v>9628</v>
      </c>
      <c r="F63" s="459" t="s">
        <v>5</v>
      </c>
      <c r="G63" s="459" t="s">
        <v>6244</v>
      </c>
      <c r="H63" s="32"/>
      <c r="I63"/>
      <c r="J63"/>
      <c r="K63" s="4"/>
    </row>
    <row r="64" spans="1:15" ht="36">
      <c r="A64" s="520" t="s">
        <v>8185</v>
      </c>
      <c r="B64" s="520" t="s">
        <v>8186</v>
      </c>
      <c r="C64" s="476" t="s">
        <v>14250</v>
      </c>
      <c r="D64" s="450">
        <v>225</v>
      </c>
      <c r="E64" s="804" t="s">
        <v>9628</v>
      </c>
      <c r="F64" s="459" t="s">
        <v>5</v>
      </c>
      <c r="G64" s="459" t="s">
        <v>6244</v>
      </c>
      <c r="H64" s="32"/>
      <c r="I64"/>
      <c r="J64"/>
      <c r="K64" s="4"/>
    </row>
    <row r="65" spans="1:11" ht="36">
      <c r="A65" s="520" t="s">
        <v>8187</v>
      </c>
      <c r="B65" s="520" t="s">
        <v>8188</v>
      </c>
      <c r="C65" s="476" t="s">
        <v>14249</v>
      </c>
      <c r="D65" s="450">
        <v>695</v>
      </c>
      <c r="E65" s="804" t="s">
        <v>9628</v>
      </c>
      <c r="F65" s="459" t="s">
        <v>5</v>
      </c>
      <c r="G65" s="459" t="s">
        <v>6244</v>
      </c>
      <c r="H65" s="32"/>
      <c r="I65"/>
      <c r="J65"/>
      <c r="K65" s="4"/>
    </row>
    <row r="66" spans="1:11" ht="36">
      <c r="A66" s="520" t="s">
        <v>8189</v>
      </c>
      <c r="B66" s="520" t="s">
        <v>8190</v>
      </c>
      <c r="C66" s="476" t="s">
        <v>14249</v>
      </c>
      <c r="D66" s="450">
        <v>1195</v>
      </c>
      <c r="E66" s="804" t="s">
        <v>9628</v>
      </c>
      <c r="F66" s="459" t="s">
        <v>5</v>
      </c>
      <c r="G66" s="459" t="s">
        <v>6244</v>
      </c>
      <c r="H66" s="32"/>
      <c r="I66"/>
      <c r="J66"/>
      <c r="K66" s="4"/>
    </row>
    <row r="67" spans="1:11" ht="24.75" thickBot="1">
      <c r="A67" s="520" t="s">
        <v>8135</v>
      </c>
      <c r="B67" s="520" t="s">
        <v>8210</v>
      </c>
      <c r="C67" s="476" t="s">
        <v>14251</v>
      </c>
      <c r="D67" s="450">
        <v>245</v>
      </c>
      <c r="E67" s="804" t="s">
        <v>9628</v>
      </c>
      <c r="F67" s="459" t="s">
        <v>5</v>
      </c>
      <c r="G67" s="459" t="s">
        <v>6244</v>
      </c>
      <c r="H67" s="32"/>
      <c r="I67"/>
      <c r="J67"/>
      <c r="K67" s="4"/>
    </row>
    <row r="68" spans="1:11" ht="18.75" customHeight="1" thickBot="1">
      <c r="A68" s="633" t="s">
        <v>8215</v>
      </c>
      <c r="B68" s="634"/>
      <c r="C68" s="634"/>
      <c r="D68" s="632"/>
      <c r="E68" s="632"/>
      <c r="F68" s="632"/>
      <c r="G68" s="632"/>
      <c r="H68" s="32"/>
      <c r="I68"/>
      <c r="J68"/>
      <c r="K68" s="4"/>
    </row>
    <row r="69" spans="1:11" ht="24">
      <c r="A69" s="520" t="s">
        <v>8129</v>
      </c>
      <c r="B69" s="520" t="s">
        <v>8130</v>
      </c>
      <c r="C69" s="520" t="s">
        <v>8211</v>
      </c>
      <c r="D69" s="450">
        <v>275</v>
      </c>
      <c r="E69" s="804" t="s">
        <v>9628</v>
      </c>
      <c r="F69" s="459" t="s">
        <v>189</v>
      </c>
      <c r="G69" s="459" t="s">
        <v>6244</v>
      </c>
      <c r="H69" s="32"/>
      <c r="I69"/>
      <c r="J69"/>
      <c r="K69" s="4"/>
    </row>
    <row r="70" spans="1:11" ht="24">
      <c r="A70" s="520" t="s">
        <v>8131</v>
      </c>
      <c r="B70" s="520" t="s">
        <v>8132</v>
      </c>
      <c r="C70" s="520" t="s">
        <v>10221</v>
      </c>
      <c r="D70" s="450">
        <v>295</v>
      </c>
      <c r="E70" s="804" t="s">
        <v>9628</v>
      </c>
      <c r="F70" s="459" t="s">
        <v>189</v>
      </c>
      <c r="G70" s="459" t="s">
        <v>6244</v>
      </c>
      <c r="H70" s="32"/>
      <c r="I70"/>
      <c r="J70"/>
      <c r="K70" s="4"/>
    </row>
    <row r="71" spans="1:11" ht="13.5">
      <c r="A71" s="520" t="s">
        <v>8586</v>
      </c>
      <c r="B71" s="520" t="s">
        <v>8587</v>
      </c>
      <c r="C71" s="520" t="s">
        <v>8570</v>
      </c>
      <c r="D71" s="450">
        <v>275</v>
      </c>
      <c r="E71" s="804" t="s">
        <v>9628</v>
      </c>
      <c r="F71" s="459" t="s">
        <v>189</v>
      </c>
      <c r="G71" s="459" t="s">
        <v>6244</v>
      </c>
      <c r="H71" s="32"/>
      <c r="I71"/>
      <c r="J71"/>
      <c r="K71" s="4"/>
    </row>
    <row r="72" spans="1:11" ht="13.5">
      <c r="A72" s="520" t="s">
        <v>8588</v>
      </c>
      <c r="B72" s="520" t="s">
        <v>8589</v>
      </c>
      <c r="C72" s="520" t="s">
        <v>8580</v>
      </c>
      <c r="D72" s="450">
        <v>295</v>
      </c>
      <c r="E72" s="804" t="s">
        <v>9628</v>
      </c>
      <c r="F72" s="459" t="s">
        <v>189</v>
      </c>
      <c r="G72" s="459" t="s">
        <v>6244</v>
      </c>
      <c r="H72" s="32"/>
      <c r="I72"/>
      <c r="J72"/>
      <c r="K72" s="4"/>
    </row>
    <row r="73" spans="1:11" ht="13.5">
      <c r="A73" s="520" t="s">
        <v>8133</v>
      </c>
      <c r="B73" s="520" t="s">
        <v>10222</v>
      </c>
      <c r="C73" s="520" t="s">
        <v>8134</v>
      </c>
      <c r="D73" s="450">
        <v>145</v>
      </c>
      <c r="E73" s="804" t="s">
        <v>9628</v>
      </c>
      <c r="F73" s="459" t="s">
        <v>189</v>
      </c>
      <c r="G73" s="459" t="s">
        <v>6244</v>
      </c>
      <c r="H73" s="32"/>
      <c r="I73"/>
      <c r="J73"/>
      <c r="K73" s="4"/>
    </row>
    <row r="74" spans="1:11" ht="24">
      <c r="A74" s="520" t="s">
        <v>8137</v>
      </c>
      <c r="B74" s="520" t="s">
        <v>8219</v>
      </c>
      <c r="C74" s="520" t="s">
        <v>8211</v>
      </c>
      <c r="D74" s="450">
        <v>695</v>
      </c>
      <c r="E74" s="804" t="s">
        <v>9628</v>
      </c>
      <c r="F74" s="459" t="s">
        <v>189</v>
      </c>
      <c r="G74" s="459" t="s">
        <v>6244</v>
      </c>
      <c r="H74" s="32"/>
      <c r="I74"/>
      <c r="J74"/>
      <c r="K74" s="4"/>
    </row>
    <row r="75" spans="1:11" ht="24">
      <c r="A75" s="520" t="s">
        <v>8138</v>
      </c>
      <c r="B75" s="520" t="s">
        <v>8220</v>
      </c>
      <c r="C75" s="520" t="s">
        <v>10223</v>
      </c>
      <c r="D75" s="450">
        <v>895</v>
      </c>
      <c r="E75" s="804" t="s">
        <v>9628</v>
      </c>
      <c r="F75" s="459" t="s">
        <v>189</v>
      </c>
      <c r="G75" s="459" t="s">
        <v>6244</v>
      </c>
      <c r="H75" s="32"/>
      <c r="I75"/>
      <c r="J75"/>
      <c r="K75" s="4"/>
    </row>
    <row r="76" spans="1:11" ht="13.5">
      <c r="A76" s="520" t="s">
        <v>8581</v>
      </c>
      <c r="B76" s="520" t="s">
        <v>8582</v>
      </c>
      <c r="C76" s="520" t="s">
        <v>8570</v>
      </c>
      <c r="D76" s="450">
        <v>695</v>
      </c>
      <c r="E76" s="804" t="s">
        <v>9628</v>
      </c>
      <c r="F76" s="459" t="s">
        <v>189</v>
      </c>
      <c r="G76" s="459" t="s">
        <v>6244</v>
      </c>
      <c r="H76" s="32"/>
      <c r="I76"/>
      <c r="J76"/>
      <c r="K76" s="4"/>
    </row>
    <row r="77" spans="1:11" ht="13.5">
      <c r="A77" s="520" t="s">
        <v>8583</v>
      </c>
      <c r="B77" s="520" t="s">
        <v>9012</v>
      </c>
      <c r="C77" s="520" t="s">
        <v>8580</v>
      </c>
      <c r="D77" s="450">
        <v>795</v>
      </c>
      <c r="E77" s="804" t="s">
        <v>9628</v>
      </c>
      <c r="F77" s="459" t="s">
        <v>189</v>
      </c>
      <c r="G77" s="459" t="s">
        <v>6244</v>
      </c>
      <c r="H77" s="32"/>
      <c r="I77"/>
      <c r="J77"/>
      <c r="K77" s="4"/>
    </row>
    <row r="78" spans="1:11" ht="13.5">
      <c r="A78" s="520" t="s">
        <v>10377</v>
      </c>
      <c r="B78" s="520" t="s">
        <v>10378</v>
      </c>
      <c r="C78" s="520" t="s">
        <v>10379</v>
      </c>
      <c r="D78" s="450">
        <v>895</v>
      </c>
      <c r="E78" s="804" t="s">
        <v>9628</v>
      </c>
      <c r="F78" s="459" t="s">
        <v>189</v>
      </c>
      <c r="G78" s="459" t="s">
        <v>6244</v>
      </c>
      <c r="H78" s="32"/>
      <c r="I78" s="498"/>
      <c r="J78" s="498"/>
      <c r="K78" s="515"/>
    </row>
    <row r="79" spans="1:11" ht="13.5">
      <c r="A79" s="520" t="s">
        <v>8139</v>
      </c>
      <c r="B79" s="520" t="s">
        <v>8140</v>
      </c>
      <c r="C79" s="520" t="s">
        <v>8212</v>
      </c>
      <c r="D79" s="450">
        <v>1295</v>
      </c>
      <c r="E79" s="804" t="s">
        <v>9628</v>
      </c>
      <c r="F79" s="459" t="s">
        <v>189</v>
      </c>
      <c r="G79" s="459" t="s">
        <v>6244</v>
      </c>
      <c r="H79" s="32"/>
      <c r="I79"/>
      <c r="J79"/>
      <c r="K79" s="4"/>
    </row>
    <row r="80" spans="1:11" ht="13.5">
      <c r="A80" s="520" t="s">
        <v>8141</v>
      </c>
      <c r="B80" s="520" t="s">
        <v>8142</v>
      </c>
      <c r="C80" s="520" t="s">
        <v>10224</v>
      </c>
      <c r="D80" s="450">
        <v>1895</v>
      </c>
      <c r="E80" s="804" t="s">
        <v>9628</v>
      </c>
      <c r="F80" s="459" t="s">
        <v>189</v>
      </c>
      <c r="G80" s="459" t="s">
        <v>6244</v>
      </c>
      <c r="H80" s="32"/>
      <c r="I80"/>
      <c r="J80"/>
      <c r="K80" s="4"/>
    </row>
    <row r="81" spans="1:11" ht="13.5">
      <c r="A81" s="520" t="s">
        <v>8143</v>
      </c>
      <c r="B81" s="520" t="s">
        <v>8144</v>
      </c>
      <c r="C81" s="520" t="s">
        <v>8744</v>
      </c>
      <c r="D81" s="450">
        <v>1795</v>
      </c>
      <c r="E81" s="804" t="s">
        <v>9628</v>
      </c>
      <c r="F81" s="459" t="s">
        <v>189</v>
      </c>
      <c r="G81" s="459" t="s">
        <v>6244</v>
      </c>
      <c r="H81" s="32"/>
      <c r="I81"/>
      <c r="J81"/>
      <c r="K81" s="4"/>
    </row>
    <row r="82" spans="1:11" ht="13.5">
      <c r="A82" s="520" t="s">
        <v>8145</v>
      </c>
      <c r="B82" s="520" t="s">
        <v>8146</v>
      </c>
      <c r="C82" s="520" t="s">
        <v>8147</v>
      </c>
      <c r="D82" s="450">
        <v>2695</v>
      </c>
      <c r="E82" s="804" t="s">
        <v>9628</v>
      </c>
      <c r="F82" s="459" t="s">
        <v>189</v>
      </c>
      <c r="G82" s="459" t="s">
        <v>6244</v>
      </c>
      <c r="H82" s="32"/>
      <c r="I82"/>
      <c r="J82"/>
      <c r="K82" s="4"/>
    </row>
    <row r="83" spans="1:11" ht="13.5">
      <c r="A83" s="520" t="s">
        <v>8148</v>
      </c>
      <c r="B83" s="520" t="s">
        <v>8149</v>
      </c>
      <c r="C83" s="520" t="s">
        <v>8150</v>
      </c>
      <c r="D83" s="450">
        <v>2895</v>
      </c>
      <c r="E83" s="804" t="s">
        <v>9628</v>
      </c>
      <c r="F83" s="459" t="s">
        <v>189</v>
      </c>
      <c r="G83" s="459" t="s">
        <v>6244</v>
      </c>
      <c r="H83" s="32"/>
      <c r="I83"/>
      <c r="J83"/>
      <c r="K83" s="4"/>
    </row>
    <row r="84" spans="1:11" ht="13.5">
      <c r="A84" s="520" t="s">
        <v>8151</v>
      </c>
      <c r="B84" s="520" t="s">
        <v>8152</v>
      </c>
      <c r="C84" s="520" t="s">
        <v>8153</v>
      </c>
      <c r="D84" s="450">
        <v>4795</v>
      </c>
      <c r="E84" s="804" t="s">
        <v>9628</v>
      </c>
      <c r="F84" s="459" t="s">
        <v>189</v>
      </c>
      <c r="G84" s="459" t="s">
        <v>6244</v>
      </c>
      <c r="H84" s="32"/>
      <c r="I84"/>
      <c r="J84"/>
      <c r="K84" s="4"/>
    </row>
    <row r="85" spans="1:11" ht="13.5">
      <c r="A85" s="520" t="s">
        <v>8556</v>
      </c>
      <c r="B85" s="520" t="s">
        <v>8557</v>
      </c>
      <c r="C85" s="520" t="s">
        <v>8558</v>
      </c>
      <c r="D85" s="450">
        <v>1295</v>
      </c>
      <c r="E85" s="804" t="s">
        <v>9628</v>
      </c>
      <c r="F85" s="459" t="s">
        <v>189</v>
      </c>
      <c r="G85" s="459" t="s">
        <v>6244</v>
      </c>
      <c r="H85" s="32"/>
      <c r="I85"/>
      <c r="J85"/>
      <c r="K85" s="4"/>
    </row>
    <row r="86" spans="1:11" ht="13.5">
      <c r="A86" s="520" t="s">
        <v>8559</v>
      </c>
      <c r="B86" s="520" t="s">
        <v>8560</v>
      </c>
      <c r="C86" s="520" t="s">
        <v>8561</v>
      </c>
      <c r="D86" s="450">
        <v>1895</v>
      </c>
      <c r="E86" s="804" t="s">
        <v>9628</v>
      </c>
      <c r="F86" s="459" t="s">
        <v>189</v>
      </c>
      <c r="G86" s="459" t="s">
        <v>6244</v>
      </c>
      <c r="H86" s="32"/>
      <c r="I86"/>
      <c r="J86"/>
      <c r="K86" s="4"/>
    </row>
    <row r="87" spans="1:11" ht="13.5">
      <c r="A87" s="520" t="s">
        <v>8562</v>
      </c>
      <c r="B87" s="520" t="s">
        <v>8563</v>
      </c>
      <c r="C87" s="520" t="s">
        <v>8564</v>
      </c>
      <c r="D87" s="450">
        <v>2695</v>
      </c>
      <c r="E87" s="804" t="s">
        <v>9628</v>
      </c>
      <c r="F87" s="459" t="s">
        <v>189</v>
      </c>
      <c r="G87" s="459" t="s">
        <v>6244</v>
      </c>
      <c r="H87" s="32"/>
      <c r="I87"/>
      <c r="J87"/>
      <c r="K87" s="4"/>
    </row>
    <row r="88" spans="1:11" ht="13.5">
      <c r="A88" s="520" t="s">
        <v>10386</v>
      </c>
      <c r="B88" s="520" t="s">
        <v>10387</v>
      </c>
      <c r="C88" s="520" t="s">
        <v>10388</v>
      </c>
      <c r="D88" s="450">
        <v>1495</v>
      </c>
      <c r="E88" s="804" t="s">
        <v>9628</v>
      </c>
      <c r="F88" s="459" t="s">
        <v>189</v>
      </c>
      <c r="G88" s="459" t="s">
        <v>6244</v>
      </c>
      <c r="H88" s="32"/>
      <c r="I88" s="498"/>
      <c r="J88" s="498"/>
      <c r="K88" s="515"/>
    </row>
    <row r="89" spans="1:11" ht="13.5">
      <c r="A89" s="520" t="s">
        <v>8154</v>
      </c>
      <c r="B89" s="520" t="s">
        <v>8155</v>
      </c>
      <c r="C89" s="520" t="s">
        <v>8156</v>
      </c>
      <c r="D89" s="450">
        <v>845</v>
      </c>
      <c r="E89" s="804" t="s">
        <v>9628</v>
      </c>
      <c r="F89" s="459" t="s">
        <v>189</v>
      </c>
      <c r="G89" s="459" t="s">
        <v>6244</v>
      </c>
      <c r="H89" s="32"/>
      <c r="I89"/>
      <c r="J89"/>
      <c r="K89" s="4"/>
    </row>
    <row r="90" spans="1:11" ht="36">
      <c r="A90" s="520" t="s">
        <v>8157</v>
      </c>
      <c r="B90" s="520" t="s">
        <v>8158</v>
      </c>
      <c r="C90" s="520" t="s">
        <v>8745</v>
      </c>
      <c r="D90" s="450">
        <v>1245</v>
      </c>
      <c r="E90" s="804" t="s">
        <v>9628</v>
      </c>
      <c r="F90" s="459" t="s">
        <v>189</v>
      </c>
      <c r="G90" s="459" t="s">
        <v>6244</v>
      </c>
      <c r="H90" s="32"/>
      <c r="I90"/>
      <c r="J90"/>
      <c r="K90" s="4"/>
    </row>
    <row r="91" spans="1:11" ht="13.5">
      <c r="A91" s="520" t="s">
        <v>8159</v>
      </c>
      <c r="B91" s="520" t="s">
        <v>8160</v>
      </c>
      <c r="C91" s="520" t="s">
        <v>10225</v>
      </c>
      <c r="D91" s="450">
        <v>1845</v>
      </c>
      <c r="E91" s="804" t="s">
        <v>9628</v>
      </c>
      <c r="F91" s="459" t="s">
        <v>189</v>
      </c>
      <c r="G91" s="459" t="s">
        <v>6244</v>
      </c>
      <c r="H91" s="32"/>
      <c r="I91"/>
      <c r="J91"/>
      <c r="K91" s="4"/>
    </row>
    <row r="92" spans="1:11" ht="13.5">
      <c r="A92" s="520" t="s">
        <v>8554</v>
      </c>
      <c r="B92" s="520" t="s">
        <v>8555</v>
      </c>
      <c r="C92" s="520" t="s">
        <v>8590</v>
      </c>
      <c r="D92" s="450">
        <v>3150</v>
      </c>
      <c r="E92" s="804" t="s">
        <v>9628</v>
      </c>
      <c r="F92" s="459" t="s">
        <v>189</v>
      </c>
      <c r="G92" s="459" t="s">
        <v>6244</v>
      </c>
      <c r="H92" s="32"/>
      <c r="I92"/>
      <c r="J92"/>
      <c r="K92" s="4"/>
    </row>
    <row r="93" spans="1:11" ht="13.5">
      <c r="A93" s="520" t="s">
        <v>10383</v>
      </c>
      <c r="B93" s="520" t="s">
        <v>10384</v>
      </c>
      <c r="C93" s="520" t="s">
        <v>10385</v>
      </c>
      <c r="D93" s="450">
        <v>2995</v>
      </c>
      <c r="E93" s="804" t="s">
        <v>9628</v>
      </c>
      <c r="F93" s="459" t="s">
        <v>189</v>
      </c>
      <c r="G93" s="459" t="s">
        <v>6244</v>
      </c>
      <c r="H93" s="32"/>
      <c r="I93" s="498"/>
      <c r="J93" s="498"/>
      <c r="K93" s="515"/>
    </row>
    <row r="94" spans="1:11" ht="13.5">
      <c r="A94" s="520" t="s">
        <v>9840</v>
      </c>
      <c r="B94" s="520" t="s">
        <v>9841</v>
      </c>
      <c r="C94" s="520" t="s">
        <v>9842</v>
      </c>
      <c r="D94" s="450">
        <v>1000</v>
      </c>
      <c r="E94" s="804" t="s">
        <v>9628</v>
      </c>
      <c r="F94" s="459" t="s">
        <v>5</v>
      </c>
      <c r="G94" s="459" t="s">
        <v>6244</v>
      </c>
      <c r="H94" s="32"/>
      <c r="I94"/>
      <c r="J94"/>
      <c r="K94" s="4"/>
    </row>
    <row r="95" spans="1:11" ht="13.5">
      <c r="A95" s="520" t="s">
        <v>9847</v>
      </c>
      <c r="B95" s="520" t="s">
        <v>9848</v>
      </c>
      <c r="C95" s="520" t="s">
        <v>9849</v>
      </c>
      <c r="D95" s="450">
        <v>1500</v>
      </c>
      <c r="E95" s="804" t="s">
        <v>9628</v>
      </c>
      <c r="F95" s="459" t="s">
        <v>5</v>
      </c>
      <c r="G95" s="459" t="s">
        <v>6244</v>
      </c>
      <c r="H95"/>
      <c r="I95"/>
      <c r="J95"/>
      <c r="K95" s="4"/>
    </row>
    <row r="96" spans="1:11" ht="13.5">
      <c r="A96" s="520" t="s">
        <v>9854</v>
      </c>
      <c r="B96" s="520" t="s">
        <v>9855</v>
      </c>
      <c r="C96" s="520" t="s">
        <v>9856</v>
      </c>
      <c r="D96" s="450">
        <v>2000</v>
      </c>
      <c r="E96" s="804" t="s">
        <v>9628</v>
      </c>
      <c r="F96" s="459" t="s">
        <v>5</v>
      </c>
      <c r="G96" s="459" t="s">
        <v>6244</v>
      </c>
      <c r="H96" s="32"/>
      <c r="I96"/>
      <c r="J96"/>
      <c r="K96" s="4"/>
    </row>
    <row r="97" spans="1:11" ht="13.5">
      <c r="A97" s="520" t="s">
        <v>8161</v>
      </c>
      <c r="B97" s="520" t="s">
        <v>8162</v>
      </c>
      <c r="C97" s="520" t="s">
        <v>8163</v>
      </c>
      <c r="D97" s="450">
        <v>9995</v>
      </c>
      <c r="E97" s="804" t="s">
        <v>9628</v>
      </c>
      <c r="F97" s="459" t="s">
        <v>189</v>
      </c>
      <c r="G97" s="459" t="s">
        <v>6244</v>
      </c>
      <c r="H97" s="32"/>
      <c r="I97"/>
      <c r="J97"/>
      <c r="K97" s="4"/>
    </row>
    <row r="98" spans="1:11" ht="13.5">
      <c r="A98" s="520" t="s">
        <v>8164</v>
      </c>
      <c r="B98" s="520" t="s">
        <v>8165</v>
      </c>
      <c r="C98" s="520" t="s">
        <v>8166</v>
      </c>
      <c r="D98" s="450">
        <v>13995</v>
      </c>
      <c r="E98" s="804" t="s">
        <v>9628</v>
      </c>
      <c r="F98" s="459" t="s">
        <v>189</v>
      </c>
      <c r="G98" s="459" t="s">
        <v>6244</v>
      </c>
      <c r="H98" s="32"/>
      <c r="I98"/>
      <c r="J98"/>
      <c r="K98" s="4"/>
    </row>
    <row r="99" spans="1:11" ht="24">
      <c r="A99" s="520" t="s">
        <v>8167</v>
      </c>
      <c r="B99" s="520" t="s">
        <v>8168</v>
      </c>
      <c r="C99" s="520" t="s">
        <v>14217</v>
      </c>
      <c r="D99" s="450">
        <v>775</v>
      </c>
      <c r="E99" s="804" t="s">
        <v>9628</v>
      </c>
      <c r="F99" s="459" t="s">
        <v>189</v>
      </c>
      <c r="G99" s="459" t="s">
        <v>6244</v>
      </c>
      <c r="H99" s="32"/>
      <c r="I99"/>
      <c r="J99"/>
      <c r="K99" s="4"/>
    </row>
    <row r="100" spans="1:11" ht="13.5">
      <c r="A100" s="520" t="s">
        <v>8169</v>
      </c>
      <c r="B100" s="520" t="s">
        <v>8170</v>
      </c>
      <c r="C100" s="520" t="s">
        <v>8134</v>
      </c>
      <c r="D100" s="450">
        <v>645</v>
      </c>
      <c r="E100" s="804" t="s">
        <v>9628</v>
      </c>
      <c r="F100" s="459" t="s">
        <v>189</v>
      </c>
      <c r="G100" s="459" t="s">
        <v>6244</v>
      </c>
      <c r="H100" s="32"/>
      <c r="I100"/>
      <c r="J100"/>
      <c r="K100" s="4"/>
    </row>
    <row r="101" spans="1:11" ht="13.5">
      <c r="A101" s="520" t="s">
        <v>8171</v>
      </c>
      <c r="B101" s="520" t="s">
        <v>8172</v>
      </c>
      <c r="C101" s="520" t="s">
        <v>8746</v>
      </c>
      <c r="D101" s="450">
        <v>1195</v>
      </c>
      <c r="E101" s="804" t="s">
        <v>9628</v>
      </c>
      <c r="F101" s="459" t="s">
        <v>189</v>
      </c>
      <c r="G101" s="459" t="s">
        <v>6244</v>
      </c>
      <c r="H101" s="32"/>
      <c r="I101"/>
      <c r="J101"/>
      <c r="K101" s="4"/>
    </row>
    <row r="102" spans="1:11" ht="13.5">
      <c r="A102" s="520" t="s">
        <v>8576</v>
      </c>
      <c r="B102" s="520" t="s">
        <v>8577</v>
      </c>
      <c r="C102" s="520" t="s">
        <v>8570</v>
      </c>
      <c r="D102" s="450">
        <v>775</v>
      </c>
      <c r="E102" s="804" t="s">
        <v>9628</v>
      </c>
      <c r="F102" s="459" t="s">
        <v>189</v>
      </c>
      <c r="G102" s="459" t="s">
        <v>6244</v>
      </c>
      <c r="H102" s="32"/>
      <c r="I102"/>
      <c r="J102"/>
      <c r="K102" s="4"/>
    </row>
    <row r="103" spans="1:11" ht="13.5">
      <c r="A103" s="520" t="s">
        <v>8578</v>
      </c>
      <c r="B103" s="520" t="s">
        <v>8579</v>
      </c>
      <c r="C103" s="520" t="s">
        <v>8580</v>
      </c>
      <c r="D103" s="450">
        <v>845</v>
      </c>
      <c r="E103" s="804" t="s">
        <v>9628</v>
      </c>
      <c r="F103" s="459" t="s">
        <v>189</v>
      </c>
      <c r="G103" s="459" t="s">
        <v>6244</v>
      </c>
      <c r="H103" s="32"/>
      <c r="I103"/>
      <c r="J103"/>
      <c r="K103" s="4"/>
    </row>
    <row r="104" spans="1:11" ht="13.5">
      <c r="A104" s="520" t="s">
        <v>10380</v>
      </c>
      <c r="B104" s="520" t="s">
        <v>10381</v>
      </c>
      <c r="C104" s="520" t="s">
        <v>10382</v>
      </c>
      <c r="D104" s="450">
        <v>795</v>
      </c>
      <c r="E104" s="804" t="s">
        <v>9628</v>
      </c>
      <c r="F104" s="459" t="s">
        <v>189</v>
      </c>
      <c r="G104" s="459" t="s">
        <v>6244</v>
      </c>
      <c r="H104" s="32"/>
      <c r="I104" s="498"/>
      <c r="J104" s="498"/>
      <c r="K104" s="515"/>
    </row>
    <row r="105" spans="1:11" ht="36">
      <c r="A105" s="520" t="s">
        <v>8173</v>
      </c>
      <c r="B105" s="520" t="s">
        <v>8174</v>
      </c>
      <c r="C105" s="520" t="s">
        <v>10226</v>
      </c>
      <c r="D105" s="450">
        <v>345</v>
      </c>
      <c r="E105" s="804" t="s">
        <v>9628</v>
      </c>
      <c r="F105" s="459" t="s">
        <v>189</v>
      </c>
      <c r="G105" s="459" t="s">
        <v>6244</v>
      </c>
      <c r="H105" s="32"/>
      <c r="I105"/>
      <c r="J105"/>
      <c r="K105" s="4"/>
    </row>
    <row r="106" spans="1:11" ht="48">
      <c r="A106" s="520" t="s">
        <v>8175</v>
      </c>
      <c r="B106" s="520" t="s">
        <v>8176</v>
      </c>
      <c r="C106" s="520" t="s">
        <v>14218</v>
      </c>
      <c r="D106" s="450">
        <v>245</v>
      </c>
      <c r="E106" s="804" t="s">
        <v>9628</v>
      </c>
      <c r="F106" s="459" t="s">
        <v>189</v>
      </c>
      <c r="G106" s="459" t="s">
        <v>6244</v>
      </c>
      <c r="H106" s="32"/>
      <c r="I106"/>
      <c r="J106"/>
      <c r="K106" s="4"/>
    </row>
    <row r="107" spans="1:11" ht="24">
      <c r="A107" s="520" t="s">
        <v>8584</v>
      </c>
      <c r="B107" s="520" t="s">
        <v>8585</v>
      </c>
      <c r="C107" s="520" t="s">
        <v>9870</v>
      </c>
      <c r="D107" s="450">
        <v>345</v>
      </c>
      <c r="E107" s="804" t="s">
        <v>9628</v>
      </c>
      <c r="F107" s="459" t="s">
        <v>189</v>
      </c>
      <c r="G107" s="459" t="s">
        <v>6244</v>
      </c>
      <c r="H107" s="32"/>
      <c r="I107"/>
      <c r="J107"/>
      <c r="K107" s="4"/>
    </row>
    <row r="108" spans="1:11" ht="13.5">
      <c r="A108" s="520" t="s">
        <v>8978</v>
      </c>
      <c r="B108" s="520" t="s">
        <v>8571</v>
      </c>
      <c r="C108" s="520" t="s">
        <v>8572</v>
      </c>
      <c r="D108" s="450">
        <v>2800</v>
      </c>
      <c r="E108" s="804" t="s">
        <v>9628</v>
      </c>
      <c r="F108" s="459" t="s">
        <v>189</v>
      </c>
      <c r="G108" s="459" t="s">
        <v>6244</v>
      </c>
      <c r="H108" s="32"/>
      <c r="I108"/>
      <c r="J108"/>
      <c r="K108" s="4"/>
    </row>
    <row r="109" spans="1:11" ht="13.5">
      <c r="A109" s="520" t="s">
        <v>9074</v>
      </c>
      <c r="B109" s="520" t="s">
        <v>9075</v>
      </c>
      <c r="C109" s="520" t="s">
        <v>9076</v>
      </c>
      <c r="D109" s="450">
        <v>1425</v>
      </c>
      <c r="E109" s="804" t="s">
        <v>9628</v>
      </c>
      <c r="F109" s="459" t="s">
        <v>189</v>
      </c>
      <c r="G109" s="459" t="s">
        <v>6244</v>
      </c>
      <c r="H109" s="32"/>
      <c r="I109"/>
      <c r="J109"/>
      <c r="K109" s="4"/>
    </row>
    <row r="110" spans="1:11" ht="13.5">
      <c r="A110" s="520" t="s">
        <v>9077</v>
      </c>
      <c r="B110" s="520" t="s">
        <v>9078</v>
      </c>
      <c r="C110" s="520" t="s">
        <v>9079</v>
      </c>
      <c r="D110" s="450">
        <v>1995</v>
      </c>
      <c r="E110" s="804" t="s">
        <v>9628</v>
      </c>
      <c r="F110" s="459" t="s">
        <v>189</v>
      </c>
      <c r="G110" s="459" t="s">
        <v>6244</v>
      </c>
      <c r="H110" s="32"/>
      <c r="I110"/>
      <c r="J110"/>
      <c r="K110" s="4"/>
    </row>
    <row r="111" spans="1:11" ht="13.5">
      <c r="A111" s="520" t="s">
        <v>8177</v>
      </c>
      <c r="B111" s="520" t="s">
        <v>9081</v>
      </c>
      <c r="C111" s="520" t="s">
        <v>9080</v>
      </c>
      <c r="D111" s="450">
        <v>1995</v>
      </c>
      <c r="E111" s="804" t="s">
        <v>9628</v>
      </c>
      <c r="F111" s="459" t="s">
        <v>189</v>
      </c>
      <c r="G111" s="459" t="s">
        <v>6244</v>
      </c>
      <c r="H111" s="32"/>
      <c r="I111"/>
      <c r="J111"/>
      <c r="K111" s="4"/>
    </row>
    <row r="112" spans="1:11" ht="13.5">
      <c r="A112" s="520" t="s">
        <v>8178</v>
      </c>
      <c r="B112" s="520" t="s">
        <v>9082</v>
      </c>
      <c r="C112" s="520" t="s">
        <v>8179</v>
      </c>
      <c r="D112" s="450">
        <v>2795</v>
      </c>
      <c r="E112" s="804" t="s">
        <v>9628</v>
      </c>
      <c r="F112" s="459" t="s">
        <v>189</v>
      </c>
      <c r="G112" s="459" t="s">
        <v>6244</v>
      </c>
      <c r="H112" s="32"/>
      <c r="I112"/>
      <c r="J112"/>
      <c r="K112" s="4"/>
    </row>
    <row r="113" spans="1:11" ht="13.5">
      <c r="A113" s="520" t="s">
        <v>8180</v>
      </c>
      <c r="B113" s="520" t="s">
        <v>9083</v>
      </c>
      <c r="C113" s="520" t="s">
        <v>8182</v>
      </c>
      <c r="D113" s="450">
        <v>4395</v>
      </c>
      <c r="E113" s="804" t="s">
        <v>9628</v>
      </c>
      <c r="F113" s="459" t="s">
        <v>189</v>
      </c>
      <c r="G113" s="459" t="s">
        <v>6244</v>
      </c>
      <c r="H113" s="32"/>
      <c r="I113"/>
      <c r="J113"/>
      <c r="K113" s="4"/>
    </row>
    <row r="114" spans="1:11" ht="13.5">
      <c r="A114" s="520" t="s">
        <v>8568</v>
      </c>
      <c r="B114" s="520" t="s">
        <v>8569</v>
      </c>
      <c r="C114" s="520" t="s">
        <v>8570</v>
      </c>
      <c r="D114" s="450">
        <v>1600</v>
      </c>
      <c r="E114" s="804" t="s">
        <v>9628</v>
      </c>
      <c r="F114" s="459" t="s">
        <v>189</v>
      </c>
      <c r="G114" s="459" t="s">
        <v>6244</v>
      </c>
      <c r="H114" s="32"/>
      <c r="I114"/>
      <c r="J114"/>
      <c r="K114" s="4"/>
    </row>
    <row r="115" spans="1:11" ht="13.5">
      <c r="A115" s="520" t="s">
        <v>8573</v>
      </c>
      <c r="B115" s="520" t="s">
        <v>8181</v>
      </c>
      <c r="C115" s="520" t="s">
        <v>8564</v>
      </c>
      <c r="D115" s="450">
        <v>4900</v>
      </c>
      <c r="E115" s="804" t="s">
        <v>9628</v>
      </c>
      <c r="F115" s="459" t="s">
        <v>189</v>
      </c>
      <c r="G115" s="459" t="s">
        <v>6244</v>
      </c>
      <c r="H115" s="32"/>
      <c r="I115"/>
      <c r="J115"/>
      <c r="K115" s="4"/>
    </row>
    <row r="116" spans="1:11" ht="14.25" thickBot="1">
      <c r="A116" s="520" t="s">
        <v>10389</v>
      </c>
      <c r="B116" s="520" t="s">
        <v>10390</v>
      </c>
      <c r="C116" s="520" t="s">
        <v>10391</v>
      </c>
      <c r="D116" s="450">
        <v>6395</v>
      </c>
      <c r="E116" s="804" t="s">
        <v>9628</v>
      </c>
      <c r="F116" s="459" t="s">
        <v>189</v>
      </c>
      <c r="G116" s="459" t="s">
        <v>6244</v>
      </c>
      <c r="H116" s="32"/>
      <c r="I116" s="498"/>
      <c r="J116" s="498"/>
      <c r="K116" s="515"/>
    </row>
    <row r="117" spans="1:11" ht="18" customHeight="1" thickBot="1">
      <c r="A117" s="517" t="s">
        <v>323</v>
      </c>
      <c r="B117" s="634"/>
      <c r="C117" s="634"/>
      <c r="D117" s="632"/>
      <c r="E117" s="632"/>
      <c r="F117" s="632"/>
      <c r="G117" s="632"/>
      <c r="H117" s="195"/>
      <c r="I117"/>
      <c r="J117"/>
      <c r="K117" s="4"/>
    </row>
    <row r="118" spans="1:11" ht="12.75" customHeight="1">
      <c r="A118" s="196" t="s">
        <v>1786</v>
      </c>
      <c r="B118" s="520" t="s">
        <v>1999</v>
      </c>
      <c r="C118" s="520" t="s">
        <v>11036</v>
      </c>
      <c r="D118" s="807">
        <v>1195</v>
      </c>
      <c r="E118" s="804" t="s">
        <v>9628</v>
      </c>
      <c r="F118" s="583" t="s">
        <v>5</v>
      </c>
      <c r="G118" s="583" t="s">
        <v>6244</v>
      </c>
      <c r="H118" s="169"/>
      <c r="I118"/>
      <c r="J118"/>
      <c r="K118" s="4"/>
    </row>
    <row r="119" spans="1:11" ht="12.75" customHeight="1">
      <c r="A119" s="197" t="s">
        <v>324</v>
      </c>
      <c r="B119" s="520" t="s">
        <v>3160</v>
      </c>
      <c r="C119" s="520" t="s">
        <v>11037</v>
      </c>
      <c r="D119" s="807">
        <v>2595</v>
      </c>
      <c r="E119" s="804" t="s">
        <v>9628</v>
      </c>
      <c r="F119" s="583" t="s">
        <v>5</v>
      </c>
      <c r="G119" s="583" t="s">
        <v>6244</v>
      </c>
      <c r="I119"/>
      <c r="J119"/>
      <c r="K119" s="4"/>
    </row>
    <row r="120" spans="1:11" ht="13.5" customHeight="1">
      <c r="A120" s="197" t="s">
        <v>326</v>
      </c>
      <c r="B120" s="923" t="s">
        <v>2140</v>
      </c>
      <c r="C120" s="923" t="s">
        <v>13011</v>
      </c>
      <c r="D120" s="807">
        <v>2595</v>
      </c>
      <c r="E120" s="804" t="s">
        <v>9628</v>
      </c>
      <c r="F120" s="583" t="s">
        <v>5</v>
      </c>
      <c r="G120" s="583" t="s">
        <v>6244</v>
      </c>
      <c r="I120"/>
      <c r="J120"/>
      <c r="K120" s="4"/>
    </row>
    <row r="121" spans="1:11" ht="12.75" customHeight="1">
      <c r="A121" s="197" t="s">
        <v>327</v>
      </c>
      <c r="B121" s="924" t="s">
        <v>3441</v>
      </c>
      <c r="C121" s="923" t="s">
        <v>13012</v>
      </c>
      <c r="D121" s="807">
        <v>12995</v>
      </c>
      <c r="E121" s="804" t="s">
        <v>9628</v>
      </c>
      <c r="F121" s="583" t="s">
        <v>5</v>
      </c>
      <c r="G121" s="583" t="s">
        <v>6244</v>
      </c>
      <c r="I121"/>
      <c r="J121"/>
      <c r="K121" s="4"/>
    </row>
    <row r="122" spans="1:11" ht="12.75" customHeight="1">
      <c r="A122" s="197" t="s">
        <v>328</v>
      </c>
      <c r="B122" s="923" t="s">
        <v>3442</v>
      </c>
      <c r="C122" s="923" t="s">
        <v>13012</v>
      </c>
      <c r="D122" s="807">
        <v>14995</v>
      </c>
      <c r="E122" s="804" t="s">
        <v>9628</v>
      </c>
      <c r="F122" s="583" t="s">
        <v>5</v>
      </c>
      <c r="G122" s="583" t="s">
        <v>6244</v>
      </c>
      <c r="I122"/>
      <c r="J122"/>
      <c r="K122" s="4"/>
    </row>
    <row r="123" spans="1:11" ht="12.75" customHeight="1">
      <c r="A123" s="197" t="s">
        <v>1895</v>
      </c>
      <c r="B123" s="923" t="s">
        <v>1896</v>
      </c>
      <c r="C123" s="923" t="s">
        <v>13013</v>
      </c>
      <c r="D123" s="807">
        <v>16995</v>
      </c>
      <c r="E123" s="804" t="s">
        <v>9628</v>
      </c>
      <c r="F123" s="583" t="s">
        <v>5</v>
      </c>
      <c r="G123" s="583" t="s">
        <v>6244</v>
      </c>
      <c r="I123"/>
      <c r="J123"/>
      <c r="K123" s="4"/>
    </row>
    <row r="124" spans="1:11" ht="24">
      <c r="A124" s="597" t="s">
        <v>1897</v>
      </c>
      <c r="B124" s="923" t="s">
        <v>1898</v>
      </c>
      <c r="C124" s="923" t="s">
        <v>13014</v>
      </c>
      <c r="D124" s="807">
        <v>13495</v>
      </c>
      <c r="E124" s="804" t="s">
        <v>9628</v>
      </c>
      <c r="F124" s="583" t="s">
        <v>5</v>
      </c>
      <c r="G124" s="583" t="s">
        <v>6244</v>
      </c>
      <c r="I124"/>
      <c r="J124"/>
      <c r="K124" s="4"/>
    </row>
    <row r="125" spans="1:11" ht="12.75" customHeight="1">
      <c r="A125" s="197" t="s">
        <v>1888</v>
      </c>
      <c r="B125" s="923" t="s">
        <v>1889</v>
      </c>
      <c r="C125" s="923" t="s">
        <v>1890</v>
      </c>
      <c r="D125" s="807">
        <v>9995</v>
      </c>
      <c r="E125" s="804" t="s">
        <v>9628</v>
      </c>
      <c r="F125" s="583" t="s">
        <v>5</v>
      </c>
      <c r="G125" s="583" t="s">
        <v>6244</v>
      </c>
      <c r="I125"/>
      <c r="J125"/>
      <c r="K125" s="4"/>
    </row>
    <row r="126" spans="1:11" ht="12.75" customHeight="1" thickBot="1">
      <c r="A126" s="260" t="s">
        <v>1891</v>
      </c>
      <c r="B126" s="925" t="s">
        <v>13015</v>
      </c>
      <c r="C126" s="923" t="s">
        <v>1887</v>
      </c>
      <c r="D126" s="261">
        <v>17995</v>
      </c>
      <c r="E126" s="804" t="s">
        <v>9628</v>
      </c>
      <c r="F126" s="262" t="s">
        <v>5</v>
      </c>
      <c r="G126" s="262" t="s">
        <v>6244</v>
      </c>
      <c r="I126"/>
      <c r="J126"/>
      <c r="K126" s="4"/>
    </row>
    <row r="127" spans="1:11" ht="12.75" customHeight="1" thickBot="1">
      <c r="A127" s="633" t="s">
        <v>8870</v>
      </c>
      <c r="B127" s="634"/>
      <c r="C127" s="634"/>
      <c r="D127" s="632"/>
      <c r="E127" s="632"/>
      <c r="F127" s="632"/>
      <c r="G127" s="632"/>
      <c r="I127"/>
      <c r="J127"/>
      <c r="K127" s="4"/>
    </row>
    <row r="128" spans="1:11" ht="12.75" customHeight="1">
      <c r="A128" s="520" t="s">
        <v>8858</v>
      </c>
      <c r="B128" s="520" t="s">
        <v>8859</v>
      </c>
      <c r="C128" s="923" t="s">
        <v>13012</v>
      </c>
      <c r="D128" s="450">
        <v>12995</v>
      </c>
      <c r="E128" s="804" t="s">
        <v>9628</v>
      </c>
      <c r="F128" s="459" t="s">
        <v>5</v>
      </c>
      <c r="G128" s="459" t="s">
        <v>6244</v>
      </c>
      <c r="H128" s="32"/>
      <c r="I128"/>
      <c r="J128"/>
      <c r="K128" s="4"/>
    </row>
    <row r="129" spans="1:11" ht="12.75" customHeight="1">
      <c r="A129" s="520" t="s">
        <v>8860</v>
      </c>
      <c r="B129" s="520" t="s">
        <v>8861</v>
      </c>
      <c r="C129" s="923" t="s">
        <v>13012</v>
      </c>
      <c r="D129" s="450">
        <v>14995</v>
      </c>
      <c r="E129" s="804" t="s">
        <v>9628</v>
      </c>
      <c r="F129" s="459" t="s">
        <v>5</v>
      </c>
      <c r="G129" s="459" t="s">
        <v>6244</v>
      </c>
      <c r="H129" s="32"/>
      <c r="I129"/>
      <c r="J129"/>
      <c r="K129" s="4"/>
    </row>
    <row r="130" spans="1:11" ht="12.75" customHeight="1">
      <c r="A130" s="520" t="s">
        <v>8862</v>
      </c>
      <c r="B130" s="520" t="s">
        <v>8863</v>
      </c>
      <c r="C130" s="923" t="s">
        <v>13016</v>
      </c>
      <c r="D130" s="450">
        <v>16995</v>
      </c>
      <c r="E130" s="804" t="s">
        <v>9628</v>
      </c>
      <c r="F130" s="459" t="s">
        <v>5</v>
      </c>
      <c r="G130" s="459" t="s">
        <v>6244</v>
      </c>
      <c r="H130" s="32"/>
      <c r="I130"/>
      <c r="J130"/>
      <c r="K130" s="4"/>
    </row>
    <row r="131" spans="1:11" ht="12.75" customHeight="1" thickBot="1">
      <c r="A131" s="520" t="s">
        <v>8864</v>
      </c>
      <c r="B131" s="520" t="s">
        <v>8865</v>
      </c>
      <c r="C131" s="926" t="s">
        <v>13013</v>
      </c>
      <c r="D131" s="450">
        <v>13495</v>
      </c>
      <c r="E131" s="804" t="s">
        <v>9628</v>
      </c>
      <c r="F131" s="459" t="s">
        <v>5</v>
      </c>
      <c r="G131" s="459" t="s">
        <v>6244</v>
      </c>
      <c r="H131" s="32"/>
      <c r="I131"/>
      <c r="J131"/>
      <c r="K131" s="4"/>
    </row>
    <row r="132" spans="1:11" ht="12.75" customHeight="1" thickBot="1">
      <c r="A132" s="805" t="s">
        <v>329</v>
      </c>
      <c r="B132" s="634"/>
      <c r="C132" s="634"/>
      <c r="D132" s="632"/>
      <c r="E132" s="632"/>
      <c r="F132" s="632"/>
      <c r="G132" s="632"/>
      <c r="I132"/>
      <c r="J132"/>
      <c r="K132" s="4"/>
    </row>
    <row r="133" spans="1:11" ht="12.75" customHeight="1">
      <c r="A133" s="597" t="s">
        <v>330</v>
      </c>
      <c r="B133" s="458" t="s">
        <v>331</v>
      </c>
      <c r="C133" s="806" t="s">
        <v>2134</v>
      </c>
      <c r="D133" s="807">
        <v>15995</v>
      </c>
      <c r="E133" s="804" t="s">
        <v>9628</v>
      </c>
      <c r="F133" s="808" t="s">
        <v>189</v>
      </c>
      <c r="G133" s="808" t="s">
        <v>6244</v>
      </c>
      <c r="I133"/>
      <c r="J133"/>
      <c r="K133" s="4"/>
    </row>
    <row r="134" spans="1:11" ht="16.5" customHeight="1">
      <c r="A134" s="597" t="s">
        <v>332</v>
      </c>
      <c r="B134" s="520" t="s">
        <v>3159</v>
      </c>
      <c r="C134" s="520" t="s">
        <v>325</v>
      </c>
      <c r="D134" s="807">
        <v>425</v>
      </c>
      <c r="E134" s="804" t="s">
        <v>9628</v>
      </c>
      <c r="F134" s="583" t="s">
        <v>189</v>
      </c>
      <c r="G134" s="583" t="s">
        <v>6244</v>
      </c>
      <c r="H134" s="169"/>
      <c r="I134"/>
      <c r="J134"/>
      <c r="K134" s="4"/>
    </row>
    <row r="135" spans="1:11" ht="12.75" customHeight="1">
      <c r="A135" s="597" t="s">
        <v>333</v>
      </c>
      <c r="B135" s="449" t="s">
        <v>334</v>
      </c>
      <c r="C135" s="520" t="s">
        <v>335</v>
      </c>
      <c r="D135" s="807">
        <v>575</v>
      </c>
      <c r="E135" s="804" t="s">
        <v>9628</v>
      </c>
      <c r="F135" s="583" t="s">
        <v>189</v>
      </c>
      <c r="G135" s="583" t="s">
        <v>6244</v>
      </c>
      <c r="H135" s="169"/>
      <c r="I135"/>
      <c r="J135"/>
      <c r="K135" s="4"/>
    </row>
    <row r="136" spans="1:11" ht="12.75" customHeight="1">
      <c r="A136" s="597" t="s">
        <v>336</v>
      </c>
      <c r="B136" s="923" t="s">
        <v>2089</v>
      </c>
      <c r="C136" s="923" t="s">
        <v>13017</v>
      </c>
      <c r="D136" s="807">
        <v>675</v>
      </c>
      <c r="E136" s="804" t="s">
        <v>9628</v>
      </c>
      <c r="F136" s="583" t="s">
        <v>189</v>
      </c>
      <c r="G136" s="583" t="s">
        <v>6244</v>
      </c>
      <c r="H136" s="169"/>
      <c r="I136"/>
      <c r="J136"/>
      <c r="K136" s="4"/>
    </row>
    <row r="137" spans="1:11" ht="12.75" customHeight="1">
      <c r="A137" s="197" t="s">
        <v>338</v>
      </c>
      <c r="B137" s="924" t="s">
        <v>339</v>
      </c>
      <c r="C137" s="923" t="s">
        <v>340</v>
      </c>
      <c r="D137" s="807">
        <v>1495</v>
      </c>
      <c r="E137" s="804" t="s">
        <v>9628</v>
      </c>
      <c r="F137" s="583" t="s">
        <v>189</v>
      </c>
      <c r="G137" s="583" t="s">
        <v>6244</v>
      </c>
      <c r="H137" s="169"/>
      <c r="I137"/>
      <c r="J137"/>
      <c r="K137" s="4"/>
    </row>
    <row r="138" spans="1:11" ht="12.75" customHeight="1">
      <c r="A138" s="197" t="s">
        <v>341</v>
      </c>
      <c r="B138" s="927" t="s">
        <v>342</v>
      </c>
      <c r="C138" s="923" t="s">
        <v>2136</v>
      </c>
      <c r="D138" s="807">
        <v>2195</v>
      </c>
      <c r="E138" s="804" t="s">
        <v>9628</v>
      </c>
      <c r="F138" s="808" t="s">
        <v>189</v>
      </c>
      <c r="G138" s="808" t="s">
        <v>6244</v>
      </c>
      <c r="H138" s="169"/>
      <c r="I138"/>
      <c r="J138"/>
      <c r="K138" s="4"/>
    </row>
    <row r="139" spans="1:11" ht="12.75" customHeight="1">
      <c r="A139" s="197" t="s">
        <v>343</v>
      </c>
      <c r="B139" s="927" t="s">
        <v>344</v>
      </c>
      <c r="C139" s="928" t="s">
        <v>2135</v>
      </c>
      <c r="D139" s="807">
        <v>3195</v>
      </c>
      <c r="E139" s="804" t="s">
        <v>9628</v>
      </c>
      <c r="F139" s="808" t="s">
        <v>189</v>
      </c>
      <c r="G139" s="808" t="s">
        <v>6244</v>
      </c>
      <c r="I139"/>
      <c r="J139"/>
      <c r="K139" s="4"/>
    </row>
    <row r="140" spans="1:11" ht="12.75" customHeight="1">
      <c r="A140" s="197" t="s">
        <v>2754</v>
      </c>
      <c r="B140" s="927" t="s">
        <v>3690</v>
      </c>
      <c r="C140" s="928" t="s">
        <v>3689</v>
      </c>
      <c r="D140" s="807">
        <v>2195</v>
      </c>
      <c r="E140" s="804" t="s">
        <v>9628</v>
      </c>
      <c r="F140" s="808" t="s">
        <v>189</v>
      </c>
      <c r="G140" s="808" t="s">
        <v>5389</v>
      </c>
      <c r="H140" s="169"/>
      <c r="I140"/>
      <c r="J140"/>
      <c r="K140" s="4"/>
    </row>
    <row r="141" spans="1:11" ht="12.75" customHeight="1">
      <c r="A141" s="197" t="s">
        <v>345</v>
      </c>
      <c r="B141" s="924" t="s">
        <v>346</v>
      </c>
      <c r="C141" s="923" t="s">
        <v>347</v>
      </c>
      <c r="D141" s="807">
        <v>1590</v>
      </c>
      <c r="E141" s="804" t="s">
        <v>9628</v>
      </c>
      <c r="F141" s="583" t="s">
        <v>189</v>
      </c>
      <c r="G141" s="808" t="s">
        <v>6244</v>
      </c>
      <c r="H141" s="169"/>
      <c r="I141"/>
      <c r="J141"/>
      <c r="K141" s="4"/>
    </row>
    <row r="142" spans="1:11" ht="12.75" customHeight="1">
      <c r="A142" s="197" t="s">
        <v>348</v>
      </c>
      <c r="B142" s="924" t="s">
        <v>349</v>
      </c>
      <c r="C142" s="923" t="s">
        <v>350</v>
      </c>
      <c r="D142" s="807">
        <v>4295</v>
      </c>
      <c r="E142" s="804" t="s">
        <v>9628</v>
      </c>
      <c r="F142" s="583" t="s">
        <v>189</v>
      </c>
      <c r="G142" s="808" t="s">
        <v>6244</v>
      </c>
      <c r="I142"/>
      <c r="J142"/>
      <c r="K142" s="4"/>
    </row>
    <row r="143" spans="1:11" ht="12.75" customHeight="1">
      <c r="A143" s="197" t="s">
        <v>351</v>
      </c>
      <c r="B143" s="924" t="s">
        <v>352</v>
      </c>
      <c r="C143" s="924" t="s">
        <v>5628</v>
      </c>
      <c r="D143" s="807">
        <v>395</v>
      </c>
      <c r="E143" s="804" t="s">
        <v>9628</v>
      </c>
      <c r="F143" s="583" t="s">
        <v>189</v>
      </c>
      <c r="G143" s="808" t="s">
        <v>6244</v>
      </c>
      <c r="H143" s="169"/>
      <c r="I143"/>
      <c r="J143"/>
      <c r="K143" s="4"/>
    </row>
    <row r="144" spans="1:11" ht="12.75" customHeight="1">
      <c r="A144" s="197" t="s">
        <v>353</v>
      </c>
      <c r="B144" s="924" t="s">
        <v>354</v>
      </c>
      <c r="C144" s="923" t="s">
        <v>325</v>
      </c>
      <c r="D144" s="807">
        <v>995</v>
      </c>
      <c r="E144" s="804" t="s">
        <v>9628</v>
      </c>
      <c r="F144" s="583" t="s">
        <v>189</v>
      </c>
      <c r="G144" s="808" t="s">
        <v>6244</v>
      </c>
      <c r="H144" s="169"/>
      <c r="I144"/>
      <c r="J144"/>
      <c r="K144" s="4"/>
    </row>
    <row r="145" spans="1:11" ht="12.75" customHeight="1">
      <c r="A145" s="197" t="s">
        <v>355</v>
      </c>
      <c r="B145" s="927" t="s">
        <v>356</v>
      </c>
      <c r="C145" s="929" t="s">
        <v>1874</v>
      </c>
      <c r="D145" s="807">
        <v>1295</v>
      </c>
      <c r="E145" s="804" t="s">
        <v>9628</v>
      </c>
      <c r="F145" s="808" t="s">
        <v>189</v>
      </c>
      <c r="G145" s="808" t="s">
        <v>6244</v>
      </c>
      <c r="H145" s="169"/>
      <c r="I145"/>
      <c r="J145"/>
      <c r="K145" s="4"/>
    </row>
    <row r="146" spans="1:11" ht="12.75" customHeight="1">
      <c r="A146" s="197" t="s">
        <v>357</v>
      </c>
      <c r="B146" s="927" t="s">
        <v>358</v>
      </c>
      <c r="C146" s="923" t="s">
        <v>1875</v>
      </c>
      <c r="D146" s="807">
        <v>1995</v>
      </c>
      <c r="E146" s="804" t="s">
        <v>9628</v>
      </c>
      <c r="F146" s="808" t="s">
        <v>189</v>
      </c>
      <c r="G146" s="808" t="s">
        <v>6244</v>
      </c>
      <c r="H146" s="169"/>
      <c r="I146"/>
      <c r="J146"/>
      <c r="K146" s="4"/>
    </row>
    <row r="147" spans="1:11" ht="12.75" customHeight="1">
      <c r="A147" s="197" t="s">
        <v>2755</v>
      </c>
      <c r="B147" s="927" t="s">
        <v>2756</v>
      </c>
      <c r="C147" s="928" t="s">
        <v>13018</v>
      </c>
      <c r="D147" s="807">
        <v>3695</v>
      </c>
      <c r="E147" s="804" t="s">
        <v>9628</v>
      </c>
      <c r="F147" s="808" t="s">
        <v>189</v>
      </c>
      <c r="G147" s="808" t="s">
        <v>5389</v>
      </c>
      <c r="H147" s="169"/>
      <c r="I147"/>
      <c r="J147"/>
      <c r="K147" s="4"/>
    </row>
    <row r="148" spans="1:11" ht="12.75" customHeight="1">
      <c r="A148" s="197" t="s">
        <v>362</v>
      </c>
      <c r="B148" s="924" t="s">
        <v>363</v>
      </c>
      <c r="C148" s="923" t="s">
        <v>364</v>
      </c>
      <c r="D148" s="807">
        <v>595</v>
      </c>
      <c r="E148" s="804" t="s">
        <v>9628</v>
      </c>
      <c r="F148" s="583" t="s">
        <v>189</v>
      </c>
      <c r="G148" s="808" t="s">
        <v>6244</v>
      </c>
      <c r="H148" s="169"/>
      <c r="I148"/>
      <c r="J148"/>
      <c r="K148" s="4"/>
    </row>
    <row r="149" spans="1:11" ht="12.75" customHeight="1">
      <c r="A149" s="197" t="s">
        <v>365</v>
      </c>
      <c r="B149" s="923" t="s">
        <v>13019</v>
      </c>
      <c r="C149" s="923" t="s">
        <v>13017</v>
      </c>
      <c r="D149" s="807">
        <v>695</v>
      </c>
      <c r="E149" s="804" t="s">
        <v>9628</v>
      </c>
      <c r="F149" s="583" t="s">
        <v>189</v>
      </c>
      <c r="G149" s="808" t="s">
        <v>6244</v>
      </c>
      <c r="H149" s="169"/>
      <c r="I149"/>
      <c r="J149"/>
      <c r="K149" s="4"/>
    </row>
    <row r="150" spans="1:11" ht="12.75" customHeight="1">
      <c r="A150" s="197" t="s">
        <v>2714</v>
      </c>
      <c r="B150" s="923" t="s">
        <v>5302</v>
      </c>
      <c r="C150" s="923" t="s">
        <v>5300</v>
      </c>
      <c r="D150" s="807">
        <v>95</v>
      </c>
      <c r="E150" s="804" t="s">
        <v>9628</v>
      </c>
      <c r="F150" s="583" t="s">
        <v>189</v>
      </c>
      <c r="G150" s="808" t="s">
        <v>6244</v>
      </c>
      <c r="H150" s="169"/>
      <c r="I150"/>
      <c r="J150"/>
      <c r="K150" s="4"/>
    </row>
    <row r="151" spans="1:11" ht="12.75" customHeight="1">
      <c r="A151" s="197" t="s">
        <v>2715</v>
      </c>
      <c r="B151" s="923" t="s">
        <v>5299</v>
      </c>
      <c r="C151" s="923" t="s">
        <v>5300</v>
      </c>
      <c r="D151" s="807">
        <v>50</v>
      </c>
      <c r="E151" s="804" t="s">
        <v>9628</v>
      </c>
      <c r="F151" s="583" t="s">
        <v>189</v>
      </c>
      <c r="G151" s="808" t="s">
        <v>6244</v>
      </c>
      <c r="H151" s="169"/>
      <c r="I151"/>
      <c r="J151"/>
      <c r="K151" s="4"/>
    </row>
    <row r="152" spans="1:11" ht="12.75" customHeight="1">
      <c r="A152" s="197" t="s">
        <v>2716</v>
      </c>
      <c r="B152" s="520" t="s">
        <v>5301</v>
      </c>
      <c r="C152" s="520" t="s">
        <v>5300</v>
      </c>
      <c r="D152" s="807">
        <v>345</v>
      </c>
      <c r="E152" s="804" t="s">
        <v>9628</v>
      </c>
      <c r="F152" s="583" t="s">
        <v>189</v>
      </c>
      <c r="G152" s="808" t="s">
        <v>6244</v>
      </c>
      <c r="H152" s="169"/>
      <c r="I152"/>
      <c r="J152"/>
      <c r="K152" s="4"/>
    </row>
    <row r="153" spans="1:11" ht="13.5" customHeight="1">
      <c r="A153" s="597" t="s">
        <v>366</v>
      </c>
      <c r="B153" s="520" t="s">
        <v>2049</v>
      </c>
      <c r="C153" s="520" t="s">
        <v>2050</v>
      </c>
      <c r="D153" s="807">
        <v>3500</v>
      </c>
      <c r="E153" s="804" t="s">
        <v>9628</v>
      </c>
      <c r="F153" s="583" t="s">
        <v>189</v>
      </c>
      <c r="G153" s="808" t="s">
        <v>6244</v>
      </c>
      <c r="I153"/>
      <c r="J153"/>
      <c r="K153" s="4"/>
    </row>
    <row r="154" spans="1:11" ht="15" customHeight="1">
      <c r="A154" s="458" t="s">
        <v>1885</v>
      </c>
      <c r="B154" s="520" t="s">
        <v>1886</v>
      </c>
      <c r="C154" s="520" t="s">
        <v>1887</v>
      </c>
      <c r="D154" s="807">
        <v>5795</v>
      </c>
      <c r="E154" s="804" t="s">
        <v>9628</v>
      </c>
      <c r="F154" s="583" t="s">
        <v>189</v>
      </c>
      <c r="G154" s="808" t="s">
        <v>6244</v>
      </c>
      <c r="I154"/>
      <c r="J154"/>
      <c r="K154" s="4"/>
    </row>
    <row r="155" spans="1:11" ht="24.75" customHeight="1">
      <c r="A155" s="196" t="s">
        <v>2051</v>
      </c>
      <c r="B155" s="520" t="s">
        <v>2052</v>
      </c>
      <c r="C155" s="520" t="s">
        <v>2053</v>
      </c>
      <c r="D155" s="807">
        <v>3500</v>
      </c>
      <c r="E155" s="804" t="s">
        <v>9628</v>
      </c>
      <c r="F155" s="583" t="s">
        <v>189</v>
      </c>
      <c r="G155" s="808" t="s">
        <v>6244</v>
      </c>
      <c r="I155"/>
      <c r="J155"/>
      <c r="K155" s="4"/>
    </row>
    <row r="156" spans="1:11" ht="24.75" customHeight="1">
      <c r="A156" s="196" t="s">
        <v>2141</v>
      </c>
      <c r="B156" s="520" t="s">
        <v>2142</v>
      </c>
      <c r="C156" s="520" t="s">
        <v>2143</v>
      </c>
      <c r="D156" s="807">
        <v>2200</v>
      </c>
      <c r="E156" s="804" t="s">
        <v>9628</v>
      </c>
      <c r="F156" s="583" t="s">
        <v>189</v>
      </c>
      <c r="G156" s="808" t="s">
        <v>6244</v>
      </c>
      <c r="I156"/>
      <c r="J156"/>
      <c r="K156" s="4"/>
    </row>
    <row r="157" spans="1:11" ht="15" customHeight="1">
      <c r="A157" s="196" t="s">
        <v>2747</v>
      </c>
      <c r="B157" s="520" t="s">
        <v>2792</v>
      </c>
      <c r="C157" s="520" t="s">
        <v>3691</v>
      </c>
      <c r="D157" s="807">
        <v>2500</v>
      </c>
      <c r="E157" s="804" t="s">
        <v>9628</v>
      </c>
      <c r="F157" s="583" t="s">
        <v>189</v>
      </c>
      <c r="G157" s="808" t="s">
        <v>5389</v>
      </c>
      <c r="H157" s="169"/>
      <c r="I157"/>
      <c r="J157"/>
      <c r="K157" s="4"/>
    </row>
    <row r="158" spans="1:11" ht="24">
      <c r="A158" s="314" t="s">
        <v>3422</v>
      </c>
      <c r="B158" s="811" t="s">
        <v>3423</v>
      </c>
      <c r="C158" s="811" t="s">
        <v>3424</v>
      </c>
      <c r="D158" s="783">
        <v>2200</v>
      </c>
      <c r="E158" s="802" t="s">
        <v>9628</v>
      </c>
      <c r="F158" s="812" t="s">
        <v>189</v>
      </c>
      <c r="G158" s="809" t="s">
        <v>6244</v>
      </c>
      <c r="I158"/>
      <c r="J158"/>
      <c r="K158" s="4"/>
    </row>
    <row r="159" spans="1:11" ht="15" customHeight="1">
      <c r="A159" s="710" t="s">
        <v>3425</v>
      </c>
      <c r="B159" s="801" t="s">
        <v>3426</v>
      </c>
      <c r="C159" s="801" t="s">
        <v>3427</v>
      </c>
      <c r="D159" s="813">
        <v>3500</v>
      </c>
      <c r="E159" s="802" t="s">
        <v>9628</v>
      </c>
      <c r="F159" s="639" t="s">
        <v>189</v>
      </c>
      <c r="G159" s="809" t="s">
        <v>6244</v>
      </c>
      <c r="I159"/>
      <c r="J159"/>
      <c r="K159" s="4"/>
    </row>
    <row r="160" spans="1:11" ht="15" customHeight="1" thickBot="1">
      <c r="A160" s="710" t="s">
        <v>8295</v>
      </c>
      <c r="B160" s="801" t="s">
        <v>8296</v>
      </c>
      <c r="C160" s="801" t="s">
        <v>8297</v>
      </c>
      <c r="D160" s="813">
        <v>6295</v>
      </c>
      <c r="E160" s="802" t="s">
        <v>9628</v>
      </c>
      <c r="F160" s="639" t="s">
        <v>189</v>
      </c>
      <c r="G160" s="639" t="s">
        <v>6244</v>
      </c>
      <c r="I160"/>
      <c r="J160"/>
      <c r="K160" s="4"/>
    </row>
    <row r="161" spans="1:11" ht="15" customHeight="1" thickBot="1">
      <c r="A161" s="319" t="s">
        <v>367</v>
      </c>
      <c r="B161" s="634"/>
      <c r="C161" s="634"/>
      <c r="D161" s="632"/>
      <c r="E161" s="632"/>
      <c r="F161" s="632"/>
      <c r="G161" s="632"/>
      <c r="I161"/>
      <c r="J161"/>
      <c r="K161" s="4"/>
    </row>
    <row r="162" spans="1:11" ht="15" customHeight="1">
      <c r="A162" s="818" t="s">
        <v>368</v>
      </c>
      <c r="B162" s="819" t="s">
        <v>369</v>
      </c>
      <c r="C162" s="820" t="s">
        <v>370</v>
      </c>
      <c r="D162" s="821">
        <v>2595</v>
      </c>
      <c r="E162" s="802" t="s">
        <v>9628</v>
      </c>
      <c r="F162" s="822" t="s">
        <v>5</v>
      </c>
      <c r="G162" s="822" t="s">
        <v>6244</v>
      </c>
      <c r="I162"/>
      <c r="J162"/>
      <c r="K162" s="4"/>
    </row>
    <row r="163" spans="1:11" ht="15" customHeight="1">
      <c r="A163" s="823" t="s">
        <v>371</v>
      </c>
      <c r="B163" s="710" t="s">
        <v>372</v>
      </c>
      <c r="C163" s="642" t="s">
        <v>13020</v>
      </c>
      <c r="D163" s="821">
        <v>6495</v>
      </c>
      <c r="E163" s="802" t="s">
        <v>9628</v>
      </c>
      <c r="F163" s="822" t="s">
        <v>5</v>
      </c>
      <c r="G163" s="822" t="s">
        <v>6244</v>
      </c>
      <c r="I163"/>
      <c r="J163"/>
      <c r="K163" s="4"/>
    </row>
    <row r="164" spans="1:11" ht="15" customHeight="1">
      <c r="A164" s="823" t="s">
        <v>373</v>
      </c>
      <c r="B164" s="710" t="s">
        <v>374</v>
      </c>
      <c r="C164" s="642" t="s">
        <v>13020</v>
      </c>
      <c r="D164" s="821">
        <v>7495</v>
      </c>
      <c r="E164" s="802" t="s">
        <v>9628</v>
      </c>
      <c r="F164" s="822" t="s">
        <v>5</v>
      </c>
      <c r="G164" s="822" t="s">
        <v>6244</v>
      </c>
      <c r="I164"/>
      <c r="J164"/>
      <c r="K164" s="4"/>
    </row>
    <row r="165" spans="1:11" ht="15" customHeight="1">
      <c r="A165" s="818" t="s">
        <v>375</v>
      </c>
      <c r="B165" s="819" t="s">
        <v>376</v>
      </c>
      <c r="C165" s="930" t="s">
        <v>377</v>
      </c>
      <c r="D165" s="821">
        <v>12995</v>
      </c>
      <c r="E165" s="802" t="s">
        <v>9628</v>
      </c>
      <c r="F165" s="822" t="s">
        <v>5</v>
      </c>
      <c r="G165" s="822" t="s">
        <v>6244</v>
      </c>
      <c r="I165"/>
      <c r="J165"/>
      <c r="K165" s="4"/>
    </row>
    <row r="166" spans="1:11" ht="15" customHeight="1">
      <c r="A166" s="818" t="s">
        <v>378</v>
      </c>
      <c r="B166" s="819" t="s">
        <v>379</v>
      </c>
      <c r="C166" s="810" t="s">
        <v>380</v>
      </c>
      <c r="D166" s="821">
        <v>14995</v>
      </c>
      <c r="E166" s="802" t="s">
        <v>9628</v>
      </c>
      <c r="F166" s="822" t="s">
        <v>5</v>
      </c>
      <c r="G166" s="822" t="s">
        <v>6244</v>
      </c>
      <c r="I166"/>
      <c r="J166"/>
      <c r="K166" s="4"/>
    </row>
    <row r="167" spans="1:11" ht="15" customHeight="1">
      <c r="A167" s="824" t="s">
        <v>381</v>
      </c>
      <c r="B167" s="825" t="s">
        <v>382</v>
      </c>
      <c r="C167" s="810" t="s">
        <v>383</v>
      </c>
      <c r="D167" s="826">
        <v>16995</v>
      </c>
      <c r="E167" s="802" t="s">
        <v>9628</v>
      </c>
      <c r="F167" s="827" t="s">
        <v>5</v>
      </c>
      <c r="G167" s="827" t="s">
        <v>6244</v>
      </c>
      <c r="I167"/>
      <c r="J167"/>
      <c r="K167" s="4"/>
    </row>
    <row r="168" spans="1:11" ht="15" customHeight="1" thickBot="1">
      <c r="A168" s="824" t="s">
        <v>384</v>
      </c>
      <c r="B168" s="828" t="s">
        <v>385</v>
      </c>
      <c r="C168" s="810" t="s">
        <v>6304</v>
      </c>
      <c r="D168" s="826">
        <v>13495</v>
      </c>
      <c r="E168" s="802" t="s">
        <v>9628</v>
      </c>
      <c r="F168" s="827" t="s">
        <v>5</v>
      </c>
      <c r="G168" s="827" t="s">
        <v>6244</v>
      </c>
      <c r="I168"/>
      <c r="J168"/>
      <c r="K168" s="4"/>
    </row>
    <row r="169" spans="1:11" ht="15" thickBot="1">
      <c r="A169" s="265" t="s">
        <v>8871</v>
      </c>
      <c r="B169" s="634"/>
      <c r="C169" s="634"/>
      <c r="D169" s="632"/>
      <c r="E169" s="632"/>
      <c r="F169" s="632"/>
      <c r="G169" s="632"/>
      <c r="H169" s="195"/>
      <c r="I169"/>
      <c r="J169"/>
      <c r="K169" s="4"/>
    </row>
    <row r="170" spans="1:11" ht="15" thickBot="1">
      <c r="A170" s="801" t="s">
        <v>8866</v>
      </c>
      <c r="B170" s="801" t="s">
        <v>8867</v>
      </c>
      <c r="C170" s="801" t="s">
        <v>10113</v>
      </c>
      <c r="D170" s="677">
        <v>12995</v>
      </c>
      <c r="E170" s="802" t="s">
        <v>9628</v>
      </c>
      <c r="F170" s="709" t="s">
        <v>5</v>
      </c>
      <c r="G170" s="709" t="s">
        <v>6244</v>
      </c>
      <c r="H170" s="195"/>
      <c r="I170"/>
      <c r="J170"/>
      <c r="K170" s="4"/>
    </row>
    <row r="171" spans="1:11" ht="24.75" customHeight="1" thickBot="1">
      <c r="A171" s="829" t="s">
        <v>3719</v>
      </c>
      <c r="B171" s="634"/>
      <c r="C171" s="634"/>
      <c r="D171" s="632"/>
      <c r="E171" s="632"/>
      <c r="F171" s="632"/>
      <c r="G171" s="632"/>
      <c r="I171"/>
      <c r="J171"/>
      <c r="K171" s="4"/>
    </row>
    <row r="172" spans="1:11" ht="12.75" customHeight="1">
      <c r="A172" s="830" t="s">
        <v>390</v>
      </c>
      <c r="B172" s="831" t="s">
        <v>391</v>
      </c>
      <c r="C172" s="831" t="s">
        <v>391</v>
      </c>
      <c r="D172" s="832">
        <v>1995</v>
      </c>
      <c r="E172" s="802" t="s">
        <v>9628</v>
      </c>
      <c r="F172" s="833" t="s">
        <v>5</v>
      </c>
      <c r="G172" s="834" t="s">
        <v>5391</v>
      </c>
      <c r="H172" s="169"/>
      <c r="I172"/>
      <c r="J172"/>
      <c r="K172" s="4"/>
    </row>
    <row r="173" spans="1:11" ht="12.75" customHeight="1">
      <c r="A173" s="830" t="s">
        <v>392</v>
      </c>
      <c r="B173" s="831" t="s">
        <v>393</v>
      </c>
      <c r="C173" s="831" t="s">
        <v>393</v>
      </c>
      <c r="D173" s="832">
        <v>2995</v>
      </c>
      <c r="E173" s="802" t="s">
        <v>9628</v>
      </c>
      <c r="F173" s="833" t="s">
        <v>5</v>
      </c>
      <c r="G173" s="834" t="s">
        <v>5391</v>
      </c>
      <c r="H173" s="169"/>
      <c r="I173"/>
      <c r="J173"/>
      <c r="K173" s="4"/>
    </row>
    <row r="174" spans="1:11" ht="24.75" customHeight="1">
      <c r="A174" s="710" t="s">
        <v>2007</v>
      </c>
      <c r="B174" s="801" t="s">
        <v>2008</v>
      </c>
      <c r="C174" s="801" t="s">
        <v>2009</v>
      </c>
      <c r="D174" s="835">
        <v>10995</v>
      </c>
      <c r="E174" s="802" t="s">
        <v>9628</v>
      </c>
      <c r="F174" s="836" t="s">
        <v>5</v>
      </c>
      <c r="G174" s="837" t="s">
        <v>5391</v>
      </c>
      <c r="H174" s="169"/>
      <c r="I174"/>
      <c r="J174"/>
      <c r="K174" s="4"/>
    </row>
    <row r="175" spans="1:11" ht="12.75" customHeight="1">
      <c r="A175" s="838" t="s">
        <v>394</v>
      </c>
      <c r="B175" s="710" t="s">
        <v>395</v>
      </c>
      <c r="C175" s="710" t="s">
        <v>6231</v>
      </c>
      <c r="D175" s="835">
        <v>12995</v>
      </c>
      <c r="E175" s="802" t="s">
        <v>9628</v>
      </c>
      <c r="F175" s="836" t="s">
        <v>5</v>
      </c>
      <c r="G175" s="837" t="s">
        <v>5391</v>
      </c>
      <c r="H175" s="169"/>
      <c r="I175"/>
      <c r="J175"/>
      <c r="K175" s="4"/>
    </row>
    <row r="176" spans="1:11" ht="12.75" customHeight="1">
      <c r="A176" s="710" t="s">
        <v>2012</v>
      </c>
      <c r="B176" s="801" t="s">
        <v>2013</v>
      </c>
      <c r="C176" s="801" t="s">
        <v>2014</v>
      </c>
      <c r="D176" s="835">
        <v>595</v>
      </c>
      <c r="E176" s="802" t="s">
        <v>9628</v>
      </c>
      <c r="F176" s="836" t="s">
        <v>5</v>
      </c>
      <c r="G176" s="837" t="s">
        <v>5391</v>
      </c>
      <c r="H176" s="169"/>
      <c r="I176"/>
      <c r="J176"/>
      <c r="K176" s="4"/>
    </row>
    <row r="177" spans="1:11" ht="14.25" thickBot="1">
      <c r="A177" s="173" t="s">
        <v>2015</v>
      </c>
      <c r="B177" s="211" t="s">
        <v>2016</v>
      </c>
      <c r="C177" s="211" t="s">
        <v>2014</v>
      </c>
      <c r="D177" s="245">
        <v>295</v>
      </c>
      <c r="E177" s="802" t="s">
        <v>9628</v>
      </c>
      <c r="F177" s="814" t="s">
        <v>5</v>
      </c>
      <c r="G177" s="815" t="s">
        <v>5391</v>
      </c>
      <c r="H177" s="169"/>
      <c r="I177"/>
      <c r="J177"/>
      <c r="K177" s="4"/>
    </row>
    <row r="178" spans="1:11" ht="15" thickBot="1">
      <c r="A178" s="829" t="s">
        <v>8872</v>
      </c>
      <c r="B178" s="634"/>
      <c r="C178" s="634"/>
      <c r="D178" s="632"/>
      <c r="E178" s="632"/>
      <c r="F178" s="632"/>
      <c r="G178" s="632"/>
      <c r="H178" s="169"/>
      <c r="I178"/>
      <c r="J178"/>
      <c r="K178" s="4"/>
    </row>
    <row r="179" spans="1:11" ht="15" thickBot="1">
      <c r="A179" s="801" t="s">
        <v>8868</v>
      </c>
      <c r="B179" s="801" t="s">
        <v>8869</v>
      </c>
      <c r="C179" s="801" t="s">
        <v>6231</v>
      </c>
      <c r="D179" s="677">
        <v>12995</v>
      </c>
      <c r="E179" s="802" t="s">
        <v>9628</v>
      </c>
      <c r="F179" s="709" t="s">
        <v>5</v>
      </c>
      <c r="G179" s="709" t="s">
        <v>6244</v>
      </c>
      <c r="H179" s="195"/>
      <c r="I179"/>
      <c r="J179"/>
      <c r="K179" s="4"/>
    </row>
    <row r="180" spans="1:11" ht="12.75" customHeight="1" thickBot="1">
      <c r="A180" s="829" t="s">
        <v>3720</v>
      </c>
      <c r="B180" s="634"/>
      <c r="C180" s="634"/>
      <c r="D180" s="632"/>
      <c r="E180" s="632"/>
      <c r="F180" s="632"/>
      <c r="G180" s="632"/>
      <c r="I180"/>
      <c r="J180"/>
      <c r="K180" s="4"/>
    </row>
    <row r="181" spans="1:11" ht="12.75" customHeight="1" thickBot="1">
      <c r="A181" s="839" t="s">
        <v>396</v>
      </c>
      <c r="B181" s="840" t="s">
        <v>397</v>
      </c>
      <c r="C181" s="840" t="s">
        <v>397</v>
      </c>
      <c r="D181" s="832">
        <v>1295</v>
      </c>
      <c r="E181" s="802" t="s">
        <v>9628</v>
      </c>
      <c r="F181" s="833" t="s">
        <v>189</v>
      </c>
      <c r="G181" s="834" t="s">
        <v>5391</v>
      </c>
      <c r="H181" s="169"/>
      <c r="I181"/>
      <c r="J181"/>
      <c r="K181" s="4"/>
    </row>
    <row r="182" spans="1:11" ht="12.75" customHeight="1" thickBot="1">
      <c r="A182" s="841" t="s">
        <v>3721</v>
      </c>
      <c r="B182" s="634"/>
      <c r="C182" s="634"/>
      <c r="D182" s="632"/>
      <c r="E182" s="632"/>
      <c r="F182" s="632"/>
      <c r="G182" s="632"/>
      <c r="I182"/>
      <c r="J182"/>
      <c r="K182" s="4"/>
    </row>
    <row r="183" spans="1:11" ht="12.75" customHeight="1">
      <c r="A183" s="710" t="s">
        <v>2655</v>
      </c>
      <c r="B183" s="801" t="s">
        <v>2656</v>
      </c>
      <c r="C183" s="801" t="s">
        <v>5116</v>
      </c>
      <c r="D183" s="677">
        <v>3195</v>
      </c>
      <c r="E183" s="981" t="s">
        <v>9628</v>
      </c>
      <c r="F183" s="709" t="s">
        <v>189</v>
      </c>
      <c r="G183" s="709" t="s">
        <v>9016</v>
      </c>
      <c r="H183" s="169"/>
      <c r="I183" s="397"/>
      <c r="J183" s="397"/>
      <c r="K183" s="79"/>
    </row>
    <row r="184" spans="1:11" ht="12.75" customHeight="1" thickBot="1">
      <c r="A184" s="454" t="s">
        <v>10445</v>
      </c>
      <c r="B184" s="798" t="s">
        <v>10446</v>
      </c>
      <c r="C184" s="798" t="s">
        <v>9781</v>
      </c>
      <c r="D184" s="799">
        <v>699</v>
      </c>
      <c r="E184" s="800" t="s">
        <v>9628</v>
      </c>
      <c r="F184" s="718" t="s">
        <v>189</v>
      </c>
      <c r="G184" s="718" t="s">
        <v>9016</v>
      </c>
      <c r="H184" s="169"/>
      <c r="I184" s="397"/>
      <c r="J184" s="397"/>
      <c r="K184" s="79"/>
    </row>
    <row r="185" spans="1:11" ht="15" thickBot="1">
      <c r="A185" s="841" t="s">
        <v>8270</v>
      </c>
      <c r="B185" s="634"/>
      <c r="C185" s="634"/>
      <c r="D185" s="632"/>
      <c r="E185" s="632"/>
      <c r="F185" s="632"/>
      <c r="G185" s="632"/>
      <c r="H185" s="195"/>
      <c r="I185"/>
      <c r="J185"/>
      <c r="K185" s="4"/>
    </row>
    <row r="186" spans="1:11" ht="36">
      <c r="A186" s="196" t="s">
        <v>388</v>
      </c>
      <c r="B186" s="810" t="s">
        <v>2800</v>
      </c>
      <c r="C186" s="810" t="s">
        <v>13021</v>
      </c>
      <c r="D186" s="803">
        <v>795</v>
      </c>
      <c r="E186" s="802" t="s">
        <v>9628</v>
      </c>
      <c r="F186" s="842" t="s">
        <v>193</v>
      </c>
      <c r="G186" s="639" t="s">
        <v>6244</v>
      </c>
      <c r="H186" s="195"/>
      <c r="I186"/>
      <c r="J186"/>
      <c r="K186" s="4"/>
    </row>
    <row r="187" spans="1:11" ht="14.25">
      <c r="A187" s="196" t="s">
        <v>389</v>
      </c>
      <c r="B187" s="810" t="s">
        <v>2801</v>
      </c>
      <c r="C187" s="810" t="s">
        <v>6309</v>
      </c>
      <c r="D187" s="803">
        <v>395</v>
      </c>
      <c r="E187" s="802" t="s">
        <v>9628</v>
      </c>
      <c r="F187" s="842" t="s">
        <v>193</v>
      </c>
      <c r="G187" s="639" t="s">
        <v>6244</v>
      </c>
      <c r="H187" s="195"/>
      <c r="I187"/>
      <c r="J187"/>
      <c r="K187" s="4"/>
    </row>
    <row r="188" spans="1:11" ht="24">
      <c r="A188" s="197" t="s">
        <v>359</v>
      </c>
      <c r="B188" s="710" t="s">
        <v>2793</v>
      </c>
      <c r="C188" s="810" t="s">
        <v>9147</v>
      </c>
      <c r="D188" s="803">
        <v>495</v>
      </c>
      <c r="E188" s="802" t="s">
        <v>9628</v>
      </c>
      <c r="F188" s="842" t="s">
        <v>193</v>
      </c>
      <c r="G188" s="842" t="s">
        <v>6244</v>
      </c>
      <c r="H188" s="169"/>
      <c r="I188"/>
      <c r="J188"/>
      <c r="K188" s="4"/>
    </row>
    <row r="189" spans="1:11" ht="24" customHeight="1">
      <c r="A189" s="707" t="s">
        <v>2780</v>
      </c>
      <c r="B189" s="710" t="s">
        <v>2794</v>
      </c>
      <c r="C189" s="810" t="s">
        <v>2781</v>
      </c>
      <c r="D189" s="803">
        <v>895</v>
      </c>
      <c r="E189" s="981" t="s">
        <v>9628</v>
      </c>
      <c r="F189" s="842" t="s">
        <v>193</v>
      </c>
      <c r="G189" s="842" t="s">
        <v>6244</v>
      </c>
      <c r="H189" s="169"/>
      <c r="I189" s="397"/>
      <c r="J189" s="397"/>
      <c r="K189" s="79"/>
    </row>
    <row r="190" spans="1:11" ht="13.5">
      <c r="A190" s="710" t="s">
        <v>8271</v>
      </c>
      <c r="B190" s="801" t="s">
        <v>8272</v>
      </c>
      <c r="C190" s="801" t="s">
        <v>10227</v>
      </c>
      <c r="D190" s="677">
        <v>750</v>
      </c>
      <c r="E190" s="981" t="s">
        <v>9628</v>
      </c>
      <c r="F190" s="709" t="s">
        <v>193</v>
      </c>
      <c r="G190" s="709" t="s">
        <v>6244</v>
      </c>
      <c r="H190" s="169"/>
      <c r="I190" s="397"/>
      <c r="J190" s="397"/>
      <c r="K190" s="79"/>
    </row>
    <row r="191" spans="1:11" ht="12.75" customHeight="1">
      <c r="A191" s="710" t="s">
        <v>8273</v>
      </c>
      <c r="B191" s="801" t="s">
        <v>8274</v>
      </c>
      <c r="C191" s="801" t="s">
        <v>8275</v>
      </c>
      <c r="D191" s="677">
        <v>1075</v>
      </c>
      <c r="E191" s="802" t="s">
        <v>9628</v>
      </c>
      <c r="F191" s="709" t="s">
        <v>193</v>
      </c>
      <c r="G191" s="709" t="s">
        <v>6244</v>
      </c>
      <c r="H191" s="169"/>
      <c r="I191"/>
      <c r="J191"/>
      <c r="K191" s="4"/>
    </row>
    <row r="192" spans="1:11" ht="12.75" customHeight="1">
      <c r="A192" s="710" t="s">
        <v>8276</v>
      </c>
      <c r="B192" s="801" t="s">
        <v>8277</v>
      </c>
      <c r="C192" s="801" t="s">
        <v>8278</v>
      </c>
      <c r="D192" s="677">
        <v>1925</v>
      </c>
      <c r="E192" s="802" t="s">
        <v>9628</v>
      </c>
      <c r="F192" s="709" t="s">
        <v>193</v>
      </c>
      <c r="G192" s="709" t="s">
        <v>6244</v>
      </c>
      <c r="H192" s="169"/>
      <c r="I192"/>
      <c r="J192"/>
      <c r="K192" s="4"/>
    </row>
    <row r="193" spans="1:11" ht="13.5">
      <c r="A193" s="710" t="s">
        <v>8565</v>
      </c>
      <c r="B193" s="801" t="s">
        <v>8778</v>
      </c>
      <c r="C193" s="801" t="s">
        <v>8558</v>
      </c>
      <c r="D193" s="677">
        <v>495</v>
      </c>
      <c r="E193" s="802" t="s">
        <v>9628</v>
      </c>
      <c r="F193" s="709" t="s">
        <v>193</v>
      </c>
      <c r="G193" s="709" t="s">
        <v>6244</v>
      </c>
      <c r="H193" s="32"/>
      <c r="I193"/>
      <c r="J193"/>
      <c r="K193" s="4"/>
    </row>
    <row r="194" spans="1:11" ht="13.5">
      <c r="A194" s="710" t="s">
        <v>8566</v>
      </c>
      <c r="B194" s="801" t="s">
        <v>8779</v>
      </c>
      <c r="C194" s="801" t="s">
        <v>8561</v>
      </c>
      <c r="D194" s="677">
        <v>750</v>
      </c>
      <c r="E194" s="802" t="s">
        <v>9628</v>
      </c>
      <c r="F194" s="709" t="s">
        <v>193</v>
      </c>
      <c r="G194" s="709" t="s">
        <v>6244</v>
      </c>
      <c r="H194" s="32"/>
      <c r="I194"/>
      <c r="J194"/>
      <c r="K194" s="4"/>
    </row>
    <row r="195" spans="1:11" ht="13.5">
      <c r="A195" s="710" t="s">
        <v>8567</v>
      </c>
      <c r="B195" s="801" t="s">
        <v>8780</v>
      </c>
      <c r="C195" s="801" t="s">
        <v>8564</v>
      </c>
      <c r="D195" s="677">
        <v>1075</v>
      </c>
      <c r="E195" s="802" t="s">
        <v>9628</v>
      </c>
      <c r="F195" s="709" t="s">
        <v>193</v>
      </c>
      <c r="G195" s="709" t="s">
        <v>6244</v>
      </c>
      <c r="H195" s="32"/>
      <c r="I195"/>
      <c r="J195"/>
      <c r="K195" s="4"/>
    </row>
    <row r="196" spans="1:11" ht="13.5">
      <c r="A196" s="710" t="s">
        <v>8977</v>
      </c>
      <c r="B196" s="801" t="s">
        <v>8781</v>
      </c>
      <c r="C196" s="801" t="s">
        <v>8572</v>
      </c>
      <c r="D196" s="677">
        <v>840</v>
      </c>
      <c r="E196" s="802" t="s">
        <v>9628</v>
      </c>
      <c r="F196" s="709" t="s">
        <v>193</v>
      </c>
      <c r="G196" s="709" t="s">
        <v>6244</v>
      </c>
      <c r="H196" s="32"/>
      <c r="I196"/>
      <c r="J196"/>
      <c r="K196" s="4"/>
    </row>
    <row r="197" spans="1:11" ht="13.5">
      <c r="A197" s="710" t="s">
        <v>8574</v>
      </c>
      <c r="B197" s="801" t="s">
        <v>8782</v>
      </c>
      <c r="C197" s="801" t="s">
        <v>8570</v>
      </c>
      <c r="D197" s="677">
        <v>480</v>
      </c>
      <c r="E197" s="802" t="s">
        <v>9628</v>
      </c>
      <c r="F197" s="709" t="s">
        <v>193</v>
      </c>
      <c r="G197" s="709" t="s">
        <v>6244</v>
      </c>
      <c r="H197" s="32"/>
      <c r="I197"/>
      <c r="J197"/>
      <c r="K197" s="4"/>
    </row>
    <row r="198" spans="1:11" ht="13.5">
      <c r="A198" s="710" t="s">
        <v>8575</v>
      </c>
      <c r="B198" s="801" t="s">
        <v>8783</v>
      </c>
      <c r="C198" s="801" t="s">
        <v>8564</v>
      </c>
      <c r="D198" s="677">
        <v>1470</v>
      </c>
      <c r="E198" s="802" t="s">
        <v>9628</v>
      </c>
      <c r="F198" s="709" t="s">
        <v>193</v>
      </c>
      <c r="G198" s="709" t="s">
        <v>6244</v>
      </c>
      <c r="H198" s="32"/>
      <c r="I198"/>
      <c r="J198"/>
      <c r="K198" s="4"/>
    </row>
    <row r="199" spans="1:11" ht="14.25">
      <c r="A199" s="710" t="s">
        <v>386</v>
      </c>
      <c r="B199" s="801" t="s">
        <v>2799</v>
      </c>
      <c r="C199" s="801" t="s">
        <v>387</v>
      </c>
      <c r="D199" s="677">
        <v>1595</v>
      </c>
      <c r="E199" s="802" t="s">
        <v>9628</v>
      </c>
      <c r="F199" s="709" t="s">
        <v>193</v>
      </c>
      <c r="G199" s="709" t="s">
        <v>6244</v>
      </c>
      <c r="H199" s="195"/>
      <c r="I199"/>
      <c r="J199"/>
      <c r="K199" s="4"/>
    </row>
    <row r="200" spans="1:11" ht="13.5">
      <c r="A200" s="710" t="s">
        <v>360</v>
      </c>
      <c r="B200" s="801" t="s">
        <v>2795</v>
      </c>
      <c r="C200" s="801" t="s">
        <v>9084</v>
      </c>
      <c r="D200" s="677">
        <v>495</v>
      </c>
      <c r="E200" s="802" t="s">
        <v>9628</v>
      </c>
      <c r="F200" s="709" t="s">
        <v>193</v>
      </c>
      <c r="G200" s="709" t="s">
        <v>6244</v>
      </c>
      <c r="H200" s="169"/>
      <c r="I200"/>
      <c r="J200"/>
      <c r="K200" s="4"/>
    </row>
    <row r="201" spans="1:11" ht="13.5">
      <c r="A201" s="710" t="s">
        <v>361</v>
      </c>
      <c r="B201" s="801" t="s">
        <v>2796</v>
      </c>
      <c r="C201" s="801" t="s">
        <v>8282</v>
      </c>
      <c r="D201" s="677">
        <v>795</v>
      </c>
      <c r="E201" s="802" t="s">
        <v>9628</v>
      </c>
      <c r="F201" s="709" t="s">
        <v>193</v>
      </c>
      <c r="G201" s="709" t="s">
        <v>6244</v>
      </c>
      <c r="H201" s="169"/>
      <c r="I201"/>
      <c r="J201"/>
      <c r="K201" s="4"/>
    </row>
    <row r="202" spans="1:11" ht="13.5">
      <c r="A202" s="710" t="s">
        <v>1884</v>
      </c>
      <c r="B202" s="801" t="s">
        <v>2797</v>
      </c>
      <c r="C202" s="801" t="s">
        <v>8283</v>
      </c>
      <c r="D202" s="677">
        <v>1495</v>
      </c>
      <c r="E202" s="802" t="s">
        <v>9628</v>
      </c>
      <c r="F202" s="709" t="s">
        <v>193</v>
      </c>
      <c r="G202" s="709" t="s">
        <v>6244</v>
      </c>
      <c r="H202" s="169"/>
      <c r="I202"/>
      <c r="J202"/>
      <c r="K202" s="4"/>
    </row>
    <row r="203" spans="1:11" ht="12.75" customHeight="1">
      <c r="A203" s="710" t="s">
        <v>2782</v>
      </c>
      <c r="B203" s="801" t="s">
        <v>2798</v>
      </c>
      <c r="C203" s="801" t="s">
        <v>2781</v>
      </c>
      <c r="D203" s="677">
        <v>595</v>
      </c>
      <c r="E203" s="802" t="s">
        <v>9628</v>
      </c>
      <c r="F203" s="709" t="s">
        <v>193</v>
      </c>
      <c r="G203" s="709" t="s">
        <v>6244</v>
      </c>
      <c r="H203" s="169"/>
      <c r="I203"/>
      <c r="J203"/>
      <c r="K203" s="4"/>
    </row>
    <row r="204" spans="1:11" ht="13.5">
      <c r="A204" s="710" t="s">
        <v>8279</v>
      </c>
      <c r="B204" s="801" t="s">
        <v>8280</v>
      </c>
      <c r="C204" s="801" t="s">
        <v>8281</v>
      </c>
      <c r="D204" s="677">
        <v>1795</v>
      </c>
      <c r="E204" s="802" t="s">
        <v>9628</v>
      </c>
      <c r="F204" s="709" t="s">
        <v>193</v>
      </c>
      <c r="G204" s="709" t="s">
        <v>6244</v>
      </c>
      <c r="H204" s="169"/>
      <c r="I204"/>
      <c r="J204"/>
      <c r="K204" s="4"/>
    </row>
    <row r="205" spans="1:11" ht="13.5">
      <c r="A205" s="710" t="s">
        <v>10374</v>
      </c>
      <c r="B205" s="801" t="s">
        <v>10375</v>
      </c>
      <c r="C205" s="801" t="s">
        <v>10376</v>
      </c>
      <c r="D205" s="677">
        <v>1995</v>
      </c>
      <c r="E205" s="802" t="s">
        <v>9628</v>
      </c>
      <c r="F205" s="709" t="s">
        <v>193</v>
      </c>
      <c r="G205" s="709" t="s">
        <v>6244</v>
      </c>
      <c r="H205" s="169"/>
      <c r="I205" s="498"/>
      <c r="J205" s="498"/>
      <c r="K205" s="515"/>
    </row>
    <row r="206" spans="1:11" ht="13.5">
      <c r="I206"/>
    </row>
    <row r="207" spans="1:11" ht="13.5">
      <c r="A207" s="624" t="s">
        <v>184</v>
      </c>
      <c r="B207" s="624"/>
      <c r="C207" s="629" t="s">
        <v>13947</v>
      </c>
      <c r="I207"/>
    </row>
    <row r="208" spans="1:11" ht="13.5">
      <c r="A208" s="627" t="s">
        <v>5</v>
      </c>
      <c r="B208" s="624" t="s">
        <v>185</v>
      </c>
      <c r="C208" s="625" t="s">
        <v>13948</v>
      </c>
      <c r="I208"/>
    </row>
    <row r="209" spans="1:9" ht="13.5">
      <c r="A209" s="627" t="s">
        <v>9</v>
      </c>
      <c r="B209" s="625" t="s">
        <v>186</v>
      </c>
      <c r="C209" s="625" t="s">
        <v>13949</v>
      </c>
      <c r="I209"/>
    </row>
    <row r="210" spans="1:9" ht="13.5">
      <c r="A210" s="627" t="s">
        <v>187</v>
      </c>
      <c r="B210" s="624" t="s">
        <v>188</v>
      </c>
      <c r="C210" s="625" t="s">
        <v>13950</v>
      </c>
      <c r="I210"/>
    </row>
    <row r="211" spans="1:9" ht="13.5">
      <c r="A211" s="627" t="s">
        <v>189</v>
      </c>
      <c r="B211" s="624" t="s">
        <v>190</v>
      </c>
      <c r="C211" s="630" t="s">
        <v>13951</v>
      </c>
      <c r="I211"/>
    </row>
    <row r="212" spans="1:9" ht="13.5">
      <c r="A212" s="627" t="s">
        <v>191</v>
      </c>
      <c r="B212" s="624" t="s">
        <v>192</v>
      </c>
      <c r="C212" s="630" t="s">
        <v>13952</v>
      </c>
      <c r="I212"/>
    </row>
    <row r="213" spans="1:9" ht="13.5">
      <c r="A213" s="627" t="s">
        <v>193</v>
      </c>
      <c r="B213" s="624" t="s">
        <v>194</v>
      </c>
      <c r="C213" s="630" t="s">
        <v>13953</v>
      </c>
      <c r="I213"/>
    </row>
    <row r="214" spans="1:9" ht="13.5">
      <c r="A214" s="31" t="s">
        <v>1787</v>
      </c>
      <c r="B214" s="32" t="s">
        <v>1790</v>
      </c>
      <c r="C214" s="625" t="s">
        <v>13954</v>
      </c>
      <c r="I214"/>
    </row>
    <row r="215" spans="1:9" ht="13.5">
      <c r="A215" s="31" t="s">
        <v>1788</v>
      </c>
      <c r="B215" s="32" t="s">
        <v>1791</v>
      </c>
      <c r="C215" s="624" t="s">
        <v>13955</v>
      </c>
      <c r="I215"/>
    </row>
    <row r="216" spans="1:9" ht="13.5">
      <c r="A216" s="31" t="s">
        <v>1998</v>
      </c>
      <c r="B216" s="32" t="s">
        <v>1997</v>
      </c>
      <c r="C216" s="624" t="s">
        <v>13956</v>
      </c>
      <c r="I216"/>
    </row>
    <row r="217" spans="1:9" ht="13.5">
      <c r="A217" s="31" t="s">
        <v>1789</v>
      </c>
      <c r="B217" s="32" t="s">
        <v>1792</v>
      </c>
      <c r="C217" s="624" t="s">
        <v>13957</v>
      </c>
      <c r="I217"/>
    </row>
    <row r="218" spans="1:9" ht="13.5">
      <c r="A218" s="31" t="s">
        <v>195</v>
      </c>
      <c r="B218" s="32" t="s">
        <v>196</v>
      </c>
      <c r="C218" s="625" t="s">
        <v>13958</v>
      </c>
      <c r="I218"/>
    </row>
    <row r="219" spans="1:9" ht="13.5">
      <c r="A219" s="31" t="s">
        <v>8293</v>
      </c>
      <c r="B219" s="32" t="s">
        <v>8294</v>
      </c>
      <c r="C219" s="628"/>
      <c r="I219"/>
    </row>
    <row r="220" spans="1:9" ht="13.5">
      <c r="A220" s="31" t="s">
        <v>10613</v>
      </c>
      <c r="B220" s="32" t="s">
        <v>10614</v>
      </c>
      <c r="C220" s="289"/>
      <c r="I220"/>
    </row>
    <row r="221" spans="1:9" ht="13.5">
      <c r="A221" s="530"/>
      <c r="B221" s="530"/>
      <c r="C221" s="548"/>
      <c r="I221"/>
    </row>
    <row r="222" spans="1:9" ht="13.5">
      <c r="I222"/>
    </row>
    <row r="223" spans="1:9" ht="13.5">
      <c r="I223"/>
    </row>
    <row r="224" spans="1:9" ht="13.5">
      <c r="I224"/>
    </row>
    <row r="225" spans="9:9" ht="13.5">
      <c r="I225"/>
    </row>
    <row r="226" spans="9:9" ht="13.5">
      <c r="I226"/>
    </row>
    <row r="227" spans="9:9" ht="13.5">
      <c r="I227"/>
    </row>
    <row r="228" spans="9:9" ht="13.5">
      <c r="I228"/>
    </row>
  </sheetData>
  <sheetProtection algorithmName="SHA-512" hashValue="CMmrhsIE4P31j+y34NApeQM+nulNYNvmcy7EsTAp6xhjwDlNy85RtFU0vq3T2/G8tJYd1HHUs8Fzb7naKwBvnw==" saltValue="TSRbyIGVcMSIcEHcP2K0cA==" spinCount="100000" sheet="1" objects="1" scenarios="1"/>
  <sortState ref="A6:J234">
    <sortCondition ref="J6:J23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3"/>
  </mergeCell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50"/>
  <sheetViews>
    <sheetView zoomScaleNormal="100" zoomScalePageLayoutView="129" workbookViewId="0"/>
  </sheetViews>
  <sheetFormatPr defaultColWidth="9.125" defaultRowHeight="12"/>
  <cols>
    <col min="1" max="1" width="31.875" style="530" customWidth="1"/>
    <col min="2" max="2" width="50.625" style="530" customWidth="1"/>
    <col min="3" max="3" width="50.75" style="548" customWidth="1"/>
    <col min="4" max="4" width="9.75" style="530" customWidth="1"/>
    <col min="5" max="5" width="5.75" style="530" customWidth="1"/>
    <col min="6" max="6" width="6.75" style="530" customWidth="1"/>
    <col min="7" max="7" width="8.75" style="530" customWidth="1"/>
    <col min="8" max="8" width="7.375" style="530" customWidth="1"/>
    <col min="9" max="9" width="7.125" style="530" customWidth="1"/>
    <col min="10" max="11" width="0" style="530" hidden="1" customWidth="1"/>
    <col min="12" max="16384" width="9.125" style="530"/>
  </cols>
  <sheetData>
    <row r="1" spans="1:9" ht="21" customHeight="1" thickBot="1">
      <c r="A1" s="616" t="s">
        <v>11150</v>
      </c>
      <c r="B1" s="528"/>
      <c r="C1" s="529"/>
      <c r="D1" s="529"/>
      <c r="E1" s="529"/>
      <c r="F1" s="529"/>
      <c r="G1" s="529"/>
    </row>
    <row r="2" spans="1:9" ht="24.75" thickBot="1">
      <c r="A2" s="534" t="s">
        <v>0</v>
      </c>
      <c r="B2" s="681" t="s">
        <v>1</v>
      </c>
      <c r="C2" s="535" t="s">
        <v>2</v>
      </c>
      <c r="D2" s="506" t="s">
        <v>5192</v>
      </c>
      <c r="E2" s="682" t="s">
        <v>9627</v>
      </c>
      <c r="F2" s="502" t="s">
        <v>4</v>
      </c>
      <c r="G2" s="978" t="s">
        <v>13946</v>
      </c>
    </row>
    <row r="3" spans="1:9" ht="14.25" customHeight="1" thickBot="1">
      <c r="A3" s="559" t="s">
        <v>11151</v>
      </c>
      <c r="B3" s="560"/>
      <c r="C3" s="560"/>
      <c r="D3" s="683"/>
      <c r="E3" s="683"/>
      <c r="F3" s="683"/>
      <c r="G3" s="684"/>
      <c r="I3" s="533"/>
    </row>
    <row r="4" spans="1:9" ht="132">
      <c r="A4" s="685" t="s">
        <v>11152</v>
      </c>
      <c r="B4" s="686" t="s">
        <v>11153</v>
      </c>
      <c r="C4" s="686" t="s">
        <v>11154</v>
      </c>
      <c r="D4" s="687">
        <v>695</v>
      </c>
      <c r="E4" s="688" t="s">
        <v>9628</v>
      </c>
      <c r="F4" s="688" t="s">
        <v>5</v>
      </c>
      <c r="G4" s="685" t="s">
        <v>12730</v>
      </c>
      <c r="H4" s="689"/>
      <c r="I4" s="556"/>
    </row>
    <row r="5" spans="1:9" ht="132">
      <c r="A5" s="685" t="s">
        <v>11155</v>
      </c>
      <c r="B5" s="686" t="s">
        <v>11156</v>
      </c>
      <c r="C5" s="686" t="s">
        <v>11157</v>
      </c>
      <c r="D5" s="687">
        <v>1095</v>
      </c>
      <c r="E5" s="688" t="s">
        <v>9628</v>
      </c>
      <c r="F5" s="688" t="s">
        <v>5</v>
      </c>
      <c r="G5" s="685" t="s">
        <v>12730</v>
      </c>
      <c r="H5" s="689"/>
      <c r="I5" s="556"/>
    </row>
    <row r="6" spans="1:9" ht="108">
      <c r="A6" s="685" t="s">
        <v>11158</v>
      </c>
      <c r="B6" s="1040" t="s">
        <v>14066</v>
      </c>
      <c r="C6" s="686" t="s">
        <v>11159</v>
      </c>
      <c r="D6" s="687">
        <v>1595</v>
      </c>
      <c r="E6" s="688" t="s">
        <v>9628</v>
      </c>
      <c r="F6" s="688" t="s">
        <v>5</v>
      </c>
      <c r="G6" s="685" t="s">
        <v>12730</v>
      </c>
      <c r="H6" s="689"/>
      <c r="I6" s="556"/>
    </row>
    <row r="7" spans="1:9" ht="96">
      <c r="A7" s="685" t="s">
        <v>11160</v>
      </c>
      <c r="B7" s="686" t="s">
        <v>11161</v>
      </c>
      <c r="C7" s="686" t="s">
        <v>11162</v>
      </c>
      <c r="D7" s="687">
        <v>1895</v>
      </c>
      <c r="E7" s="688" t="s">
        <v>9628</v>
      </c>
      <c r="F7" s="688" t="s">
        <v>5</v>
      </c>
      <c r="G7" s="685" t="s">
        <v>12730</v>
      </c>
      <c r="H7" s="689"/>
      <c r="I7" s="556"/>
    </row>
    <row r="8" spans="1:9" ht="144">
      <c r="A8" s="685" t="s">
        <v>11163</v>
      </c>
      <c r="B8" s="686" t="s">
        <v>11164</v>
      </c>
      <c r="C8" s="686" t="s">
        <v>11165</v>
      </c>
      <c r="D8" s="687">
        <v>445</v>
      </c>
      <c r="E8" s="688" t="s">
        <v>9628</v>
      </c>
      <c r="F8" s="688" t="s">
        <v>5</v>
      </c>
      <c r="G8" s="685" t="s">
        <v>12730</v>
      </c>
      <c r="H8" s="689"/>
      <c r="I8" s="556"/>
    </row>
    <row r="9" spans="1:9" ht="156">
      <c r="A9" s="685" t="s">
        <v>14399</v>
      </c>
      <c r="B9" s="686" t="s">
        <v>14400</v>
      </c>
      <c r="C9" s="686" t="s">
        <v>14645</v>
      </c>
      <c r="D9" s="687">
        <v>1395</v>
      </c>
      <c r="E9" s="688" t="s">
        <v>9628</v>
      </c>
      <c r="F9" s="688" t="s">
        <v>5</v>
      </c>
      <c r="G9" s="685" t="s">
        <v>12730</v>
      </c>
      <c r="H9" s="689"/>
      <c r="I9" s="556"/>
    </row>
    <row r="10" spans="1:9" ht="132">
      <c r="A10" s="685" t="s">
        <v>11166</v>
      </c>
      <c r="B10" s="686" t="s">
        <v>11167</v>
      </c>
      <c r="C10" s="686" t="s">
        <v>11168</v>
      </c>
      <c r="D10" s="687">
        <v>2195</v>
      </c>
      <c r="E10" s="688" t="s">
        <v>9628</v>
      </c>
      <c r="F10" s="688" t="s">
        <v>5</v>
      </c>
      <c r="G10" s="685" t="s">
        <v>12730</v>
      </c>
      <c r="H10" s="689"/>
      <c r="I10" s="556"/>
    </row>
    <row r="11" spans="1:9" ht="132">
      <c r="A11" s="685" t="s">
        <v>11169</v>
      </c>
      <c r="B11" s="686" t="s">
        <v>11170</v>
      </c>
      <c r="C11" s="686" t="s">
        <v>11171</v>
      </c>
      <c r="D11" s="687">
        <v>1395</v>
      </c>
      <c r="E11" s="688" t="s">
        <v>9628</v>
      </c>
      <c r="F11" s="688" t="s">
        <v>5</v>
      </c>
      <c r="G11" s="685" t="s">
        <v>12730</v>
      </c>
      <c r="H11" s="689"/>
      <c r="I11" s="556"/>
    </row>
    <row r="12" spans="1:9" ht="168">
      <c r="A12" s="685" t="s">
        <v>11172</v>
      </c>
      <c r="B12" s="686" t="s">
        <v>11173</v>
      </c>
      <c r="C12" s="686" t="s">
        <v>11174</v>
      </c>
      <c r="D12" s="687">
        <v>395</v>
      </c>
      <c r="E12" s="688" t="s">
        <v>9628</v>
      </c>
      <c r="F12" s="688" t="s">
        <v>5</v>
      </c>
      <c r="G12" s="685" t="s">
        <v>12730</v>
      </c>
      <c r="H12" s="689"/>
      <c r="I12" s="556"/>
    </row>
    <row r="13" spans="1:9" ht="156.75" thickBot="1">
      <c r="A13" s="685" t="s">
        <v>11175</v>
      </c>
      <c r="B13" s="686" t="s">
        <v>11176</v>
      </c>
      <c r="C13" s="686" t="s">
        <v>11177</v>
      </c>
      <c r="D13" s="687">
        <v>775</v>
      </c>
      <c r="E13" s="688" t="s">
        <v>9628</v>
      </c>
      <c r="F13" s="688" t="s">
        <v>5</v>
      </c>
      <c r="G13" s="685" t="s">
        <v>12730</v>
      </c>
      <c r="H13" s="689"/>
      <c r="I13" s="556"/>
    </row>
    <row r="14" spans="1:9" ht="14.25" thickBot="1">
      <c r="A14" s="559" t="s">
        <v>11178</v>
      </c>
      <c r="B14" s="690"/>
      <c r="C14" s="560"/>
      <c r="D14" s="691"/>
      <c r="E14" s="683"/>
      <c r="F14" s="683"/>
      <c r="G14" s="684"/>
      <c r="H14" s="689"/>
      <c r="I14" s="556"/>
    </row>
    <row r="15" spans="1:9" ht="132">
      <c r="A15" s="685" t="s">
        <v>11179</v>
      </c>
      <c r="B15" s="686" t="s">
        <v>11180</v>
      </c>
      <c r="C15" s="686" t="s">
        <v>11181</v>
      </c>
      <c r="D15" s="687">
        <v>695</v>
      </c>
      <c r="E15" s="688" t="s">
        <v>9628</v>
      </c>
      <c r="F15" s="688" t="s">
        <v>5</v>
      </c>
      <c r="G15" s="685" t="s">
        <v>12730</v>
      </c>
      <c r="H15" s="689"/>
      <c r="I15" s="556"/>
    </row>
    <row r="16" spans="1:9" ht="132">
      <c r="A16" s="685" t="s">
        <v>11182</v>
      </c>
      <c r="B16" s="686" t="s">
        <v>11183</v>
      </c>
      <c r="C16" s="686" t="s">
        <v>11184</v>
      </c>
      <c r="D16" s="687">
        <v>1095</v>
      </c>
      <c r="E16" s="688" t="s">
        <v>9628</v>
      </c>
      <c r="F16" s="688" t="s">
        <v>5</v>
      </c>
      <c r="G16" s="685" t="s">
        <v>12730</v>
      </c>
      <c r="H16" s="689"/>
      <c r="I16" s="556"/>
    </row>
    <row r="17" spans="1:9" ht="108">
      <c r="A17" s="685" t="s">
        <v>11185</v>
      </c>
      <c r="B17" s="686" t="s">
        <v>11186</v>
      </c>
      <c r="C17" s="686" t="s">
        <v>11187</v>
      </c>
      <c r="D17" s="687">
        <v>1595</v>
      </c>
      <c r="E17" s="688" t="s">
        <v>9628</v>
      </c>
      <c r="F17" s="688" t="s">
        <v>5</v>
      </c>
      <c r="G17" s="685" t="s">
        <v>12730</v>
      </c>
      <c r="H17" s="689"/>
      <c r="I17" s="556"/>
    </row>
    <row r="18" spans="1:9" ht="96">
      <c r="A18" s="685" t="s">
        <v>11188</v>
      </c>
      <c r="B18" s="686" t="s">
        <v>11189</v>
      </c>
      <c r="C18" s="686" t="s">
        <v>11190</v>
      </c>
      <c r="D18" s="687">
        <v>1895</v>
      </c>
      <c r="E18" s="688" t="s">
        <v>9628</v>
      </c>
      <c r="F18" s="688" t="s">
        <v>5</v>
      </c>
      <c r="G18" s="685" t="s">
        <v>12730</v>
      </c>
      <c r="H18" s="689"/>
      <c r="I18" s="556"/>
    </row>
    <row r="19" spans="1:9" ht="144">
      <c r="A19" s="685" t="s">
        <v>11191</v>
      </c>
      <c r="B19" s="686" t="s">
        <v>11192</v>
      </c>
      <c r="C19" s="686" t="s">
        <v>11193</v>
      </c>
      <c r="D19" s="687">
        <v>445</v>
      </c>
      <c r="E19" s="688" t="s">
        <v>9628</v>
      </c>
      <c r="F19" s="688" t="s">
        <v>5</v>
      </c>
      <c r="G19" s="685" t="s">
        <v>12730</v>
      </c>
      <c r="H19" s="689"/>
      <c r="I19" s="556"/>
    </row>
    <row r="20" spans="1:9" ht="132">
      <c r="A20" s="685" t="s">
        <v>11194</v>
      </c>
      <c r="B20" s="686" t="s">
        <v>11195</v>
      </c>
      <c r="C20" s="686" t="s">
        <v>11196</v>
      </c>
      <c r="D20" s="687">
        <v>2195</v>
      </c>
      <c r="E20" s="688" t="s">
        <v>9628</v>
      </c>
      <c r="F20" s="688" t="s">
        <v>5</v>
      </c>
      <c r="G20" s="685" t="s">
        <v>12730</v>
      </c>
      <c r="H20" s="689"/>
      <c r="I20" s="556"/>
    </row>
    <row r="21" spans="1:9" ht="132">
      <c r="A21" s="685" t="s">
        <v>11197</v>
      </c>
      <c r="B21" s="686" t="s">
        <v>11198</v>
      </c>
      <c r="C21" s="686" t="s">
        <v>11199</v>
      </c>
      <c r="D21" s="687">
        <v>1395</v>
      </c>
      <c r="E21" s="688" t="s">
        <v>9628</v>
      </c>
      <c r="F21" s="688" t="s">
        <v>5</v>
      </c>
      <c r="G21" s="685" t="s">
        <v>12730</v>
      </c>
      <c r="H21" s="689"/>
      <c r="I21" s="556"/>
    </row>
    <row r="22" spans="1:9" ht="156">
      <c r="A22" s="685" t="s">
        <v>14401</v>
      </c>
      <c r="B22" s="686" t="s">
        <v>14402</v>
      </c>
      <c r="C22" s="686" t="s">
        <v>14646</v>
      </c>
      <c r="D22" s="687">
        <v>1395</v>
      </c>
      <c r="E22" s="688" t="s">
        <v>9628</v>
      </c>
      <c r="F22" s="688" t="s">
        <v>5</v>
      </c>
      <c r="G22" s="685" t="s">
        <v>12730</v>
      </c>
      <c r="H22" s="689"/>
      <c r="I22" s="556"/>
    </row>
    <row r="23" spans="1:9" ht="168">
      <c r="A23" s="685" t="s">
        <v>11200</v>
      </c>
      <c r="B23" s="686" t="s">
        <v>11201</v>
      </c>
      <c r="C23" s="686" t="s">
        <v>11202</v>
      </c>
      <c r="D23" s="687">
        <v>395</v>
      </c>
      <c r="E23" s="688" t="s">
        <v>9628</v>
      </c>
      <c r="F23" s="688" t="s">
        <v>5</v>
      </c>
      <c r="G23" s="685" t="s">
        <v>12730</v>
      </c>
      <c r="H23" s="689"/>
      <c r="I23" s="556"/>
    </row>
    <row r="24" spans="1:9" ht="156">
      <c r="A24" s="685" t="s">
        <v>11203</v>
      </c>
      <c r="B24" s="686" t="s">
        <v>11204</v>
      </c>
      <c r="C24" s="686" t="s">
        <v>11205</v>
      </c>
      <c r="D24" s="687">
        <v>775</v>
      </c>
      <c r="E24" s="688" t="s">
        <v>9628</v>
      </c>
      <c r="F24" s="688" t="s">
        <v>5</v>
      </c>
      <c r="G24" s="685" t="s">
        <v>12730</v>
      </c>
      <c r="H24" s="689"/>
      <c r="I24" s="556"/>
    </row>
    <row r="25" spans="1:9" ht="15.75" thickBot="1">
      <c r="A25" s="692" t="s">
        <v>11206</v>
      </c>
      <c r="B25" s="693"/>
      <c r="C25" s="694"/>
      <c r="D25" s="556"/>
      <c r="E25" s="556"/>
      <c r="F25" s="556"/>
      <c r="G25" s="209"/>
      <c r="H25" s="689"/>
      <c r="I25" s="556"/>
    </row>
    <row r="26" spans="1:9" ht="12.75" thickBot="1">
      <c r="A26" s="536"/>
      <c r="B26" s="560"/>
      <c r="C26" s="560"/>
      <c r="D26" s="560"/>
      <c r="E26" s="560"/>
      <c r="F26" s="560"/>
      <c r="G26" s="683"/>
      <c r="H26" s="683"/>
      <c r="I26" s="684"/>
    </row>
    <row r="27" spans="1:9" ht="15">
      <c r="A27" s="692"/>
      <c r="B27" s="693"/>
      <c r="C27" s="694"/>
      <c r="D27" s="556"/>
      <c r="E27" s="556"/>
      <c r="F27" s="556"/>
      <c r="G27" s="209"/>
      <c r="H27" s="689"/>
      <c r="I27" s="556"/>
    </row>
    <row r="28" spans="1:9" ht="11.65" customHeight="1">
      <c r="A28" s="695"/>
      <c r="B28" s="693"/>
      <c r="C28" s="694"/>
      <c r="D28" s="556"/>
      <c r="E28" s="556"/>
      <c r="F28" s="556"/>
      <c r="G28" s="209"/>
      <c r="H28" s="689"/>
      <c r="I28" s="556"/>
    </row>
    <row r="29" spans="1:9" ht="18.75" thickBot="1">
      <c r="A29" s="616" t="s">
        <v>14434</v>
      </c>
      <c r="B29" s="689"/>
      <c r="C29" s="696"/>
      <c r="D29" s="556"/>
      <c r="E29" s="556"/>
      <c r="F29" s="556"/>
      <c r="G29" s="689"/>
      <c r="H29" s="689"/>
      <c r="I29" s="689"/>
    </row>
    <row r="30" spans="1:9" ht="24.75" thickBot="1">
      <c r="A30" s="534" t="s">
        <v>0</v>
      </c>
      <c r="B30" s="681" t="s">
        <v>1</v>
      </c>
      <c r="C30" s="535" t="s">
        <v>2</v>
      </c>
      <c r="D30" s="506" t="s">
        <v>5192</v>
      </c>
      <c r="E30" s="697" t="s">
        <v>9627</v>
      </c>
      <c r="F30" s="502" t="s">
        <v>4</v>
      </c>
      <c r="G30" s="978" t="s">
        <v>13946</v>
      </c>
      <c r="H30" s="535" t="s">
        <v>418</v>
      </c>
      <c r="I30" s="535" t="s">
        <v>419</v>
      </c>
    </row>
    <row r="31" spans="1:9" ht="12.75" thickBot="1">
      <c r="A31" s="536" t="s">
        <v>11207</v>
      </c>
      <c r="B31" s="560"/>
      <c r="C31" s="560"/>
      <c r="D31" s="698"/>
      <c r="E31" s="698"/>
      <c r="F31" s="698"/>
      <c r="G31" s="683"/>
      <c r="H31" s="683"/>
      <c r="I31" s="684"/>
    </row>
    <row r="32" spans="1:9" ht="84">
      <c r="A32" s="685" t="s">
        <v>11208</v>
      </c>
      <c r="B32" s="686" t="s">
        <v>11209</v>
      </c>
      <c r="C32" s="686" t="s">
        <v>11210</v>
      </c>
      <c r="D32" s="699">
        <v>3.75</v>
      </c>
      <c r="E32" s="688" t="s">
        <v>9629</v>
      </c>
      <c r="F32" s="688" t="s">
        <v>1787</v>
      </c>
      <c r="G32" s="685" t="s">
        <v>12730</v>
      </c>
      <c r="H32" s="685">
        <v>12</v>
      </c>
      <c r="I32" s="700">
        <v>12</v>
      </c>
    </row>
    <row r="33" spans="1:9" ht="84">
      <c r="A33" s="685" t="s">
        <v>11208</v>
      </c>
      <c r="B33" s="686" t="s">
        <v>11209</v>
      </c>
      <c r="C33" s="686" t="s">
        <v>11210</v>
      </c>
      <c r="D33" s="699">
        <v>2.5</v>
      </c>
      <c r="E33" s="688" t="s">
        <v>9629</v>
      </c>
      <c r="F33" s="688" t="s">
        <v>1787</v>
      </c>
      <c r="G33" s="685" t="s">
        <v>12730</v>
      </c>
      <c r="H33" s="685">
        <v>36</v>
      </c>
      <c r="I33" s="700">
        <v>36</v>
      </c>
    </row>
    <row r="34" spans="1:9" ht="84.75" thickBot="1">
      <c r="A34" s="685" t="s">
        <v>11208</v>
      </c>
      <c r="B34" s="686" t="s">
        <v>11209</v>
      </c>
      <c r="C34" s="686" t="s">
        <v>11211</v>
      </c>
      <c r="D34" s="699">
        <v>2.25</v>
      </c>
      <c r="E34" s="688" t="s">
        <v>9629</v>
      </c>
      <c r="F34" s="688" t="s">
        <v>1787</v>
      </c>
      <c r="G34" s="685" t="s">
        <v>12730</v>
      </c>
      <c r="H34" s="685">
        <v>60</v>
      </c>
      <c r="I34" s="700">
        <v>60</v>
      </c>
    </row>
    <row r="35" spans="1:9" ht="12.75" thickBot="1">
      <c r="A35" s="536" t="s">
        <v>11212</v>
      </c>
      <c r="B35" s="560"/>
      <c r="C35" s="560"/>
      <c r="D35" s="698"/>
      <c r="E35" s="698"/>
      <c r="F35" s="698"/>
      <c r="G35" s="683"/>
      <c r="H35" s="683"/>
      <c r="I35" s="684"/>
    </row>
    <row r="36" spans="1:9" ht="84">
      <c r="A36" s="701" t="s">
        <v>11213</v>
      </c>
      <c r="B36" s="702" t="s">
        <v>11214</v>
      </c>
      <c r="C36" s="702" t="s">
        <v>11215</v>
      </c>
      <c r="D36" s="699">
        <v>3.75</v>
      </c>
      <c r="E36" s="688" t="s">
        <v>9629</v>
      </c>
      <c r="F36" s="688" t="s">
        <v>10613</v>
      </c>
      <c r="G36" s="685" t="s">
        <v>12730</v>
      </c>
      <c r="H36" s="685">
        <v>12</v>
      </c>
      <c r="I36" s="686">
        <v>12</v>
      </c>
    </row>
    <row r="37" spans="1:9" ht="84">
      <c r="A37" s="701" t="s">
        <v>11213</v>
      </c>
      <c r="B37" s="702" t="s">
        <v>11214</v>
      </c>
      <c r="C37" s="702" t="s">
        <v>11215</v>
      </c>
      <c r="D37" s="699">
        <v>2.5</v>
      </c>
      <c r="E37" s="688" t="s">
        <v>9629</v>
      </c>
      <c r="F37" s="688" t="s">
        <v>10613</v>
      </c>
      <c r="G37" s="685" t="s">
        <v>12730</v>
      </c>
      <c r="H37" s="685">
        <v>36</v>
      </c>
      <c r="I37" s="686">
        <v>36</v>
      </c>
    </row>
    <row r="38" spans="1:9" ht="84.75" thickBot="1">
      <c r="A38" s="701" t="s">
        <v>11213</v>
      </c>
      <c r="B38" s="702" t="s">
        <v>11216</v>
      </c>
      <c r="C38" s="702" t="s">
        <v>11217</v>
      </c>
      <c r="D38" s="699">
        <v>2.25</v>
      </c>
      <c r="E38" s="688" t="s">
        <v>9629</v>
      </c>
      <c r="F38" s="688" t="s">
        <v>10613</v>
      </c>
      <c r="G38" s="685" t="s">
        <v>12730</v>
      </c>
      <c r="H38" s="685">
        <v>60</v>
      </c>
      <c r="I38" s="686">
        <v>60</v>
      </c>
    </row>
    <row r="39" spans="1:9" ht="12.75" thickBot="1">
      <c r="A39" s="536" t="s">
        <v>11218</v>
      </c>
      <c r="B39" s="560"/>
      <c r="C39" s="560"/>
      <c r="D39" s="698"/>
      <c r="E39" s="698"/>
      <c r="F39" s="698"/>
      <c r="G39" s="683"/>
      <c r="H39" s="683"/>
      <c r="I39" s="684"/>
    </row>
    <row r="40" spans="1:9" ht="48">
      <c r="A40" s="685" t="s">
        <v>11219</v>
      </c>
      <c r="B40" s="702" t="s">
        <v>11220</v>
      </c>
      <c r="C40" s="702" t="s">
        <v>11221</v>
      </c>
      <c r="D40" s="699">
        <v>3.33</v>
      </c>
      <c r="E40" s="688" t="s">
        <v>9629</v>
      </c>
      <c r="F40" s="688" t="s">
        <v>1787</v>
      </c>
      <c r="G40" s="685" t="s">
        <v>12730</v>
      </c>
      <c r="H40" s="685">
        <v>12</v>
      </c>
      <c r="I40" s="700">
        <v>12</v>
      </c>
    </row>
    <row r="41" spans="1:9" ht="48">
      <c r="A41" s="685" t="s">
        <v>11219</v>
      </c>
      <c r="B41" s="702" t="s">
        <v>11220</v>
      </c>
      <c r="C41" s="702" t="s">
        <v>11221</v>
      </c>
      <c r="D41" s="699">
        <v>2.2200000000000002</v>
      </c>
      <c r="E41" s="688" t="s">
        <v>9629</v>
      </c>
      <c r="F41" s="688" t="s">
        <v>1787</v>
      </c>
      <c r="G41" s="685" t="s">
        <v>12730</v>
      </c>
      <c r="H41" s="685">
        <v>36</v>
      </c>
      <c r="I41" s="700">
        <v>36</v>
      </c>
    </row>
    <row r="42" spans="1:9" ht="48">
      <c r="A42" s="685" t="s">
        <v>11219</v>
      </c>
      <c r="B42" s="702" t="s">
        <v>11220</v>
      </c>
      <c r="C42" s="702" t="s">
        <v>11221</v>
      </c>
      <c r="D42" s="699">
        <v>2</v>
      </c>
      <c r="E42" s="688" t="s">
        <v>9629</v>
      </c>
      <c r="F42" s="688" t="s">
        <v>1787</v>
      </c>
      <c r="G42" s="685" t="s">
        <v>12730</v>
      </c>
      <c r="H42" s="685">
        <v>60</v>
      </c>
      <c r="I42" s="700">
        <v>60</v>
      </c>
    </row>
    <row r="43" spans="1:9">
      <c r="A43" s="481"/>
      <c r="B43" s="1290"/>
      <c r="C43" s="1290"/>
      <c r="D43" s="1286"/>
      <c r="E43" s="713"/>
      <c r="F43" s="713"/>
      <c r="G43" s="481"/>
      <c r="H43" s="481"/>
      <c r="I43" s="711"/>
    </row>
    <row r="44" spans="1:9" ht="18.75" thickBot="1">
      <c r="A44" s="616" t="s">
        <v>14433</v>
      </c>
      <c r="B44" s="528"/>
      <c r="C44" s="529"/>
      <c r="D44" s="529"/>
      <c r="E44" s="529"/>
      <c r="F44" s="529"/>
      <c r="G44" s="529"/>
    </row>
    <row r="45" spans="1:9" ht="24.75" thickBot="1">
      <c r="A45" s="534" t="s">
        <v>0</v>
      </c>
      <c r="B45" s="681" t="s">
        <v>1</v>
      </c>
      <c r="C45" s="535" t="s">
        <v>2</v>
      </c>
      <c r="D45" s="946" t="s">
        <v>5192</v>
      </c>
      <c r="E45" s="682" t="s">
        <v>9627</v>
      </c>
      <c r="F45" s="945" t="s">
        <v>4</v>
      </c>
      <c r="G45" s="508" t="s">
        <v>14407</v>
      </c>
    </row>
    <row r="46" spans="1:9" ht="14.25" thickBot="1">
      <c r="A46" s="559" t="s">
        <v>14408</v>
      </c>
      <c r="B46" s="560"/>
      <c r="C46" s="560"/>
      <c r="D46" s="683"/>
      <c r="E46" s="683"/>
      <c r="F46" s="683"/>
      <c r="G46" s="684"/>
      <c r="I46" s="533"/>
    </row>
    <row r="47" spans="1:9" ht="36">
      <c r="A47" s="685" t="s">
        <v>14409</v>
      </c>
      <c r="B47" s="686" t="s">
        <v>14410</v>
      </c>
      <c r="C47" s="686" t="s">
        <v>14410</v>
      </c>
      <c r="D47" s="687">
        <v>0</v>
      </c>
      <c r="E47" s="688" t="s">
        <v>9628</v>
      </c>
      <c r="F47" s="688" t="s">
        <v>1788</v>
      </c>
      <c r="G47" s="685" t="s">
        <v>6244</v>
      </c>
      <c r="H47" s="689"/>
      <c r="I47" s="556"/>
    </row>
    <row r="48" spans="1:9" ht="36.75" thickBot="1">
      <c r="A48" s="685" t="s">
        <v>14411</v>
      </c>
      <c r="B48" s="686" t="s">
        <v>14412</v>
      </c>
      <c r="C48" s="686" t="s">
        <v>14412</v>
      </c>
      <c r="D48" s="687">
        <v>0</v>
      </c>
      <c r="E48" s="688" t="s">
        <v>9628</v>
      </c>
      <c r="F48" s="688" t="s">
        <v>1788</v>
      </c>
      <c r="G48" s="685" t="s">
        <v>6244</v>
      </c>
      <c r="H48" s="689"/>
      <c r="I48" s="556"/>
    </row>
    <row r="49" spans="1:9" ht="14.25" thickBot="1">
      <c r="A49" s="559" t="s">
        <v>14413</v>
      </c>
      <c r="B49" s="560"/>
      <c r="C49" s="560"/>
      <c r="D49" s="683"/>
      <c r="E49" s="683"/>
      <c r="F49" s="683"/>
      <c r="G49" s="684"/>
      <c r="I49" s="533"/>
    </row>
    <row r="50" spans="1:9" ht="48">
      <c r="A50" s="685" t="s">
        <v>14414</v>
      </c>
      <c r="B50" s="686" t="s">
        <v>14415</v>
      </c>
      <c r="C50" s="686" t="s">
        <v>14415</v>
      </c>
      <c r="D50" s="687">
        <v>0</v>
      </c>
      <c r="E50" s="688" t="s">
        <v>9628</v>
      </c>
      <c r="F50" s="688" t="s">
        <v>1788</v>
      </c>
      <c r="G50" s="685" t="s">
        <v>6244</v>
      </c>
      <c r="H50" s="689"/>
      <c r="I50" s="556"/>
    </row>
    <row r="51" spans="1:9" ht="48">
      <c r="A51" s="685" t="s">
        <v>14416</v>
      </c>
      <c r="B51" s="686" t="s">
        <v>14417</v>
      </c>
      <c r="C51" s="686" t="s">
        <v>14417</v>
      </c>
      <c r="D51" s="687">
        <v>0</v>
      </c>
      <c r="E51" s="688" t="s">
        <v>9628</v>
      </c>
      <c r="F51" s="688" t="s">
        <v>1788</v>
      </c>
      <c r="G51" s="685" t="s">
        <v>6244</v>
      </c>
      <c r="H51" s="689"/>
      <c r="I51" s="556"/>
    </row>
    <row r="52" spans="1:9" ht="36">
      <c r="A52" s="685" t="s">
        <v>14418</v>
      </c>
      <c r="B52" s="686" t="s">
        <v>14419</v>
      </c>
      <c r="C52" s="686" t="s">
        <v>14420</v>
      </c>
      <c r="D52" s="687">
        <v>0</v>
      </c>
      <c r="E52" s="688" t="s">
        <v>9628</v>
      </c>
      <c r="F52" s="688" t="s">
        <v>1788</v>
      </c>
      <c r="G52" s="685" t="s">
        <v>6244</v>
      </c>
      <c r="H52" s="689"/>
      <c r="I52" s="556"/>
    </row>
    <row r="53" spans="1:9" ht="12.75">
      <c r="A53" s="732"/>
      <c r="B53" s="732"/>
      <c r="C53" s="732"/>
      <c r="D53" s="732"/>
      <c r="E53" s="732"/>
      <c r="F53" s="732"/>
      <c r="G53" s="732"/>
      <c r="H53" s="732"/>
      <c r="I53" s="732"/>
    </row>
    <row r="54" spans="1:9" ht="16.5" thickBot="1">
      <c r="A54" s="1034" t="s">
        <v>14421</v>
      </c>
      <c r="B54" s="689"/>
      <c r="C54" s="696"/>
      <c r="D54" s="533"/>
      <c r="E54" s="533"/>
      <c r="F54" s="533"/>
      <c r="G54" s="689"/>
      <c r="H54" s="689"/>
      <c r="I54" s="689"/>
    </row>
    <row r="55" spans="1:9" ht="24.75" thickBot="1">
      <c r="A55" s="534" t="s">
        <v>0</v>
      </c>
      <c r="B55" s="681" t="s">
        <v>1</v>
      </c>
      <c r="C55" s="535" t="s">
        <v>2</v>
      </c>
      <c r="D55" s="946" t="s">
        <v>5192</v>
      </c>
      <c r="E55" s="697" t="s">
        <v>9627</v>
      </c>
      <c r="F55" s="945" t="s">
        <v>4</v>
      </c>
      <c r="G55" s="508" t="s">
        <v>14407</v>
      </c>
      <c r="H55" s="535" t="s">
        <v>418</v>
      </c>
      <c r="I55" s="535" t="s">
        <v>419</v>
      </c>
    </row>
    <row r="56" spans="1:9" ht="12.75" thickBot="1">
      <c r="A56" s="536" t="s">
        <v>14422</v>
      </c>
      <c r="B56" s="560"/>
      <c r="C56" s="560"/>
      <c r="D56" s="698"/>
      <c r="E56" s="698"/>
      <c r="F56" s="698"/>
      <c r="G56" s="683"/>
      <c r="H56" s="683"/>
      <c r="I56" s="684"/>
    </row>
    <row r="57" spans="1:9" ht="24">
      <c r="A57" s="685" t="s">
        <v>14423</v>
      </c>
      <c r="B57" s="686" t="s">
        <v>14424</v>
      </c>
      <c r="C57" s="686" t="s">
        <v>14424</v>
      </c>
      <c r="D57" s="699">
        <v>75</v>
      </c>
      <c r="E57" s="688" t="s">
        <v>9628</v>
      </c>
      <c r="F57" s="688" t="s">
        <v>1788</v>
      </c>
      <c r="G57" s="685" t="s">
        <v>6244</v>
      </c>
      <c r="H57" s="685">
        <v>20</v>
      </c>
      <c r="I57" s="700">
        <v>29</v>
      </c>
    </row>
    <row r="58" spans="1:9" ht="24">
      <c r="A58" s="685" t="s">
        <v>14423</v>
      </c>
      <c r="B58" s="686" t="s">
        <v>14424</v>
      </c>
      <c r="C58" s="686" t="s">
        <v>14424</v>
      </c>
      <c r="D58" s="699">
        <v>61.67</v>
      </c>
      <c r="E58" s="688" t="s">
        <v>9628</v>
      </c>
      <c r="F58" s="688" t="s">
        <v>1788</v>
      </c>
      <c r="G58" s="685" t="s">
        <v>6244</v>
      </c>
      <c r="H58" s="685">
        <v>30</v>
      </c>
      <c r="I58" s="700">
        <v>39</v>
      </c>
    </row>
    <row r="59" spans="1:9" ht="24">
      <c r="A59" s="685" t="s">
        <v>14423</v>
      </c>
      <c r="B59" s="686" t="s">
        <v>14424</v>
      </c>
      <c r="C59" s="686" t="s">
        <v>14424</v>
      </c>
      <c r="D59" s="699">
        <v>55</v>
      </c>
      <c r="E59" s="688" t="s">
        <v>9628</v>
      </c>
      <c r="F59" s="688" t="s">
        <v>1788</v>
      </c>
      <c r="G59" s="685" t="s">
        <v>6244</v>
      </c>
      <c r="H59" s="685">
        <v>40</v>
      </c>
      <c r="I59" s="700">
        <v>49</v>
      </c>
    </row>
    <row r="60" spans="1:9" ht="24">
      <c r="A60" s="685" t="s">
        <v>14423</v>
      </c>
      <c r="B60" s="686" t="s">
        <v>14424</v>
      </c>
      <c r="C60" s="686" t="s">
        <v>14424</v>
      </c>
      <c r="D60" s="699">
        <v>50</v>
      </c>
      <c r="E60" s="688" t="s">
        <v>9628</v>
      </c>
      <c r="F60" s="688" t="s">
        <v>1788</v>
      </c>
      <c r="G60" s="685" t="s">
        <v>6244</v>
      </c>
      <c r="H60" s="685">
        <v>50</v>
      </c>
      <c r="I60" s="700">
        <v>59</v>
      </c>
    </row>
    <row r="61" spans="1:9" ht="24">
      <c r="A61" s="685" t="s">
        <v>14423</v>
      </c>
      <c r="B61" s="686" t="s">
        <v>14424</v>
      </c>
      <c r="C61" s="686" t="s">
        <v>14424</v>
      </c>
      <c r="D61" s="699">
        <v>46.67</v>
      </c>
      <c r="E61" s="688" t="s">
        <v>9628</v>
      </c>
      <c r="F61" s="688" t="s">
        <v>1788</v>
      </c>
      <c r="G61" s="685" t="s">
        <v>6244</v>
      </c>
      <c r="H61" s="685">
        <v>60</v>
      </c>
      <c r="I61" s="700">
        <v>69</v>
      </c>
    </row>
    <row r="62" spans="1:9" ht="24">
      <c r="A62" s="685" t="s">
        <v>14423</v>
      </c>
      <c r="B62" s="686" t="s">
        <v>14424</v>
      </c>
      <c r="C62" s="686" t="s">
        <v>14424</v>
      </c>
      <c r="D62" s="699">
        <v>44.29</v>
      </c>
      <c r="E62" s="688" t="s">
        <v>9628</v>
      </c>
      <c r="F62" s="688" t="s">
        <v>1788</v>
      </c>
      <c r="G62" s="685" t="s">
        <v>6244</v>
      </c>
      <c r="H62" s="685">
        <v>70</v>
      </c>
      <c r="I62" s="700">
        <v>79</v>
      </c>
    </row>
    <row r="63" spans="1:9" ht="24">
      <c r="A63" s="685" t="s">
        <v>14423</v>
      </c>
      <c r="B63" s="686" t="s">
        <v>14424</v>
      </c>
      <c r="C63" s="686" t="s">
        <v>14424</v>
      </c>
      <c r="D63" s="699">
        <v>42.5</v>
      </c>
      <c r="E63" s="688" t="s">
        <v>9628</v>
      </c>
      <c r="F63" s="688" t="s">
        <v>1788</v>
      </c>
      <c r="G63" s="685" t="s">
        <v>6244</v>
      </c>
      <c r="H63" s="685">
        <v>80</v>
      </c>
      <c r="I63" s="700">
        <v>89</v>
      </c>
    </row>
    <row r="64" spans="1:9" ht="24">
      <c r="A64" s="685" t="s">
        <v>14423</v>
      </c>
      <c r="B64" s="686" t="s">
        <v>14424</v>
      </c>
      <c r="C64" s="686" t="s">
        <v>14424</v>
      </c>
      <c r="D64" s="699">
        <v>41.11</v>
      </c>
      <c r="E64" s="688" t="s">
        <v>9628</v>
      </c>
      <c r="F64" s="688" t="s">
        <v>1788</v>
      </c>
      <c r="G64" s="685" t="s">
        <v>6244</v>
      </c>
      <c r="H64" s="685">
        <v>90</v>
      </c>
      <c r="I64" s="700">
        <v>99</v>
      </c>
    </row>
    <row r="65" spans="1:9" ht="24">
      <c r="A65" s="685" t="s">
        <v>14423</v>
      </c>
      <c r="B65" s="686" t="s">
        <v>14424</v>
      </c>
      <c r="C65" s="686" t="s">
        <v>14424</v>
      </c>
      <c r="D65" s="699">
        <v>40</v>
      </c>
      <c r="E65" s="688" t="s">
        <v>9628</v>
      </c>
      <c r="F65" s="688" t="s">
        <v>1788</v>
      </c>
      <c r="G65" s="685" t="s">
        <v>6244</v>
      </c>
      <c r="H65" s="685">
        <v>100</v>
      </c>
      <c r="I65" s="700">
        <v>199</v>
      </c>
    </row>
    <row r="66" spans="1:9" ht="24">
      <c r="A66" s="685" t="s">
        <v>14423</v>
      </c>
      <c r="B66" s="686" t="s">
        <v>14424</v>
      </c>
      <c r="C66" s="686" t="s">
        <v>14424</v>
      </c>
      <c r="D66" s="699">
        <v>35</v>
      </c>
      <c r="E66" s="688" t="s">
        <v>9628</v>
      </c>
      <c r="F66" s="688" t="s">
        <v>1788</v>
      </c>
      <c r="G66" s="685" t="s">
        <v>6244</v>
      </c>
      <c r="H66" s="685">
        <v>200</v>
      </c>
      <c r="I66" s="700">
        <v>299</v>
      </c>
    </row>
    <row r="67" spans="1:9" ht="24">
      <c r="A67" s="685" t="s">
        <v>14423</v>
      </c>
      <c r="B67" s="686" t="s">
        <v>14424</v>
      </c>
      <c r="C67" s="686" t="s">
        <v>14424</v>
      </c>
      <c r="D67" s="699">
        <v>30</v>
      </c>
      <c r="E67" s="688" t="s">
        <v>9628</v>
      </c>
      <c r="F67" s="688" t="s">
        <v>1788</v>
      </c>
      <c r="G67" s="685" t="s">
        <v>6244</v>
      </c>
      <c r="H67" s="685">
        <v>300</v>
      </c>
      <c r="I67" s="700">
        <v>399</v>
      </c>
    </row>
    <row r="68" spans="1:9" ht="24">
      <c r="A68" s="685" t="s">
        <v>14423</v>
      </c>
      <c r="B68" s="686" t="s">
        <v>14424</v>
      </c>
      <c r="C68" s="686" t="s">
        <v>14424</v>
      </c>
      <c r="D68" s="699">
        <v>26.25</v>
      </c>
      <c r="E68" s="688" t="s">
        <v>9628</v>
      </c>
      <c r="F68" s="688" t="s">
        <v>1788</v>
      </c>
      <c r="G68" s="685" t="s">
        <v>6244</v>
      </c>
      <c r="H68" s="685">
        <v>400</v>
      </c>
      <c r="I68" s="700">
        <v>499</v>
      </c>
    </row>
    <row r="69" spans="1:9" ht="24">
      <c r="A69" s="685" t="s">
        <v>14423</v>
      </c>
      <c r="B69" s="686" t="s">
        <v>14424</v>
      </c>
      <c r="C69" s="686" t="s">
        <v>14424</v>
      </c>
      <c r="D69" s="699">
        <v>24</v>
      </c>
      <c r="E69" s="688" t="s">
        <v>9628</v>
      </c>
      <c r="F69" s="688" t="s">
        <v>1788</v>
      </c>
      <c r="G69" s="685" t="s">
        <v>6244</v>
      </c>
      <c r="H69" s="685">
        <v>500</v>
      </c>
      <c r="I69" s="700">
        <v>599</v>
      </c>
    </row>
    <row r="70" spans="1:9" ht="24">
      <c r="A70" s="685" t="s">
        <v>14423</v>
      </c>
      <c r="B70" s="686" t="s">
        <v>14424</v>
      </c>
      <c r="C70" s="686" t="s">
        <v>14424</v>
      </c>
      <c r="D70" s="699">
        <v>23.33</v>
      </c>
      <c r="E70" s="688" t="s">
        <v>9628</v>
      </c>
      <c r="F70" s="688" t="s">
        <v>1788</v>
      </c>
      <c r="G70" s="685" t="s">
        <v>6244</v>
      </c>
      <c r="H70" s="685">
        <v>600</v>
      </c>
      <c r="I70" s="700">
        <v>699</v>
      </c>
    </row>
    <row r="71" spans="1:9" ht="24">
      <c r="A71" s="685" t="s">
        <v>14423</v>
      </c>
      <c r="B71" s="686" t="s">
        <v>14424</v>
      </c>
      <c r="C71" s="686" t="s">
        <v>14424</v>
      </c>
      <c r="D71" s="699">
        <v>22.14</v>
      </c>
      <c r="E71" s="688" t="s">
        <v>9628</v>
      </c>
      <c r="F71" s="688" t="s">
        <v>1788</v>
      </c>
      <c r="G71" s="685" t="s">
        <v>6244</v>
      </c>
      <c r="H71" s="685">
        <v>700</v>
      </c>
      <c r="I71" s="700">
        <v>799</v>
      </c>
    </row>
    <row r="72" spans="1:9" ht="24">
      <c r="A72" s="685" t="s">
        <v>14423</v>
      </c>
      <c r="B72" s="686" t="s">
        <v>14424</v>
      </c>
      <c r="C72" s="686" t="s">
        <v>14424</v>
      </c>
      <c r="D72" s="699">
        <v>21.25</v>
      </c>
      <c r="E72" s="688" t="s">
        <v>9628</v>
      </c>
      <c r="F72" s="688" t="s">
        <v>1788</v>
      </c>
      <c r="G72" s="685" t="s">
        <v>6244</v>
      </c>
      <c r="H72" s="685">
        <v>800</v>
      </c>
      <c r="I72" s="700">
        <v>899</v>
      </c>
    </row>
    <row r="73" spans="1:9" ht="24">
      <c r="A73" s="685" t="s">
        <v>14423</v>
      </c>
      <c r="B73" s="686" t="s">
        <v>14424</v>
      </c>
      <c r="C73" s="686" t="s">
        <v>14424</v>
      </c>
      <c r="D73" s="699">
        <v>20.56</v>
      </c>
      <c r="E73" s="688" t="s">
        <v>9628</v>
      </c>
      <c r="F73" s="688" t="s">
        <v>1788</v>
      </c>
      <c r="G73" s="685" t="s">
        <v>6244</v>
      </c>
      <c r="H73" s="685">
        <v>900</v>
      </c>
      <c r="I73" s="700">
        <v>999</v>
      </c>
    </row>
    <row r="74" spans="1:9" ht="24">
      <c r="A74" s="685" t="s">
        <v>14423</v>
      </c>
      <c r="B74" s="686" t="s">
        <v>14424</v>
      </c>
      <c r="C74" s="686" t="s">
        <v>14424</v>
      </c>
      <c r="D74" s="699">
        <v>20</v>
      </c>
      <c r="E74" s="688" t="s">
        <v>9628</v>
      </c>
      <c r="F74" s="688" t="s">
        <v>1788</v>
      </c>
      <c r="G74" s="685" t="s">
        <v>6244</v>
      </c>
      <c r="H74" s="685">
        <v>1000</v>
      </c>
      <c r="I74" s="700">
        <v>1999</v>
      </c>
    </row>
    <row r="75" spans="1:9" ht="24">
      <c r="A75" s="685" t="s">
        <v>14423</v>
      </c>
      <c r="B75" s="686" t="s">
        <v>14424</v>
      </c>
      <c r="C75" s="686" t="s">
        <v>14424</v>
      </c>
      <c r="D75" s="699">
        <v>15</v>
      </c>
      <c r="E75" s="688" t="s">
        <v>9628</v>
      </c>
      <c r="F75" s="688" t="s">
        <v>1788</v>
      </c>
      <c r="G75" s="685" t="s">
        <v>6244</v>
      </c>
      <c r="H75" s="685">
        <v>2000</v>
      </c>
      <c r="I75" s="700">
        <v>2999</v>
      </c>
    </row>
    <row r="76" spans="1:9" ht="24">
      <c r="A76" s="685" t="s">
        <v>14423</v>
      </c>
      <c r="B76" s="686" t="s">
        <v>14424</v>
      </c>
      <c r="C76" s="686" t="s">
        <v>14424</v>
      </c>
      <c r="D76" s="699">
        <v>12.67</v>
      </c>
      <c r="E76" s="688" t="s">
        <v>9628</v>
      </c>
      <c r="F76" s="688" t="s">
        <v>1788</v>
      </c>
      <c r="G76" s="685" t="s">
        <v>6244</v>
      </c>
      <c r="H76" s="685">
        <v>3000</v>
      </c>
      <c r="I76" s="700">
        <v>3999</v>
      </c>
    </row>
    <row r="77" spans="1:9" ht="24">
      <c r="A77" s="685" t="s">
        <v>14423</v>
      </c>
      <c r="B77" s="686" t="s">
        <v>14424</v>
      </c>
      <c r="C77" s="686" t="s">
        <v>14424</v>
      </c>
      <c r="D77" s="699">
        <v>11.25</v>
      </c>
      <c r="E77" s="688" t="s">
        <v>9628</v>
      </c>
      <c r="F77" s="688" t="s">
        <v>1788</v>
      </c>
      <c r="G77" s="685" t="s">
        <v>6244</v>
      </c>
      <c r="H77" s="685">
        <v>4000</v>
      </c>
      <c r="I77" s="700">
        <v>4999</v>
      </c>
    </row>
    <row r="78" spans="1:9" ht="24">
      <c r="A78" s="685" t="s">
        <v>14423</v>
      </c>
      <c r="B78" s="686" t="s">
        <v>14424</v>
      </c>
      <c r="C78" s="686" t="s">
        <v>14424</v>
      </c>
      <c r="D78" s="699">
        <v>10</v>
      </c>
      <c r="E78" s="688" t="s">
        <v>9628</v>
      </c>
      <c r="F78" s="688" t="s">
        <v>1788</v>
      </c>
      <c r="G78" s="685" t="s">
        <v>6244</v>
      </c>
      <c r="H78" s="685">
        <v>5000</v>
      </c>
      <c r="I78" s="700">
        <v>5999</v>
      </c>
    </row>
    <row r="79" spans="1:9" ht="24">
      <c r="A79" s="685" t="s">
        <v>14423</v>
      </c>
      <c r="B79" s="686" t="s">
        <v>14424</v>
      </c>
      <c r="C79" s="686" t="s">
        <v>14424</v>
      </c>
      <c r="D79" s="699">
        <v>9.17</v>
      </c>
      <c r="E79" s="688" t="s">
        <v>9628</v>
      </c>
      <c r="F79" s="688" t="s">
        <v>1788</v>
      </c>
      <c r="G79" s="685" t="s">
        <v>6244</v>
      </c>
      <c r="H79" s="685">
        <v>6000</v>
      </c>
      <c r="I79" s="700">
        <v>6999</v>
      </c>
    </row>
    <row r="80" spans="1:9" ht="24">
      <c r="A80" s="685" t="s">
        <v>14423</v>
      </c>
      <c r="B80" s="686" t="s">
        <v>14424</v>
      </c>
      <c r="C80" s="686" t="s">
        <v>14424</v>
      </c>
      <c r="D80" s="699">
        <v>8.57</v>
      </c>
      <c r="E80" s="688" t="s">
        <v>9628</v>
      </c>
      <c r="F80" s="688" t="s">
        <v>1788</v>
      </c>
      <c r="G80" s="685" t="s">
        <v>6244</v>
      </c>
      <c r="H80" s="685">
        <v>7000</v>
      </c>
      <c r="I80" s="700">
        <v>7999</v>
      </c>
    </row>
    <row r="81" spans="1:9" ht="24">
      <c r="A81" s="685" t="s">
        <v>14423</v>
      </c>
      <c r="B81" s="686" t="s">
        <v>14424</v>
      </c>
      <c r="C81" s="686" t="s">
        <v>14424</v>
      </c>
      <c r="D81" s="699">
        <v>8.1300000000000008</v>
      </c>
      <c r="E81" s="688" t="s">
        <v>9628</v>
      </c>
      <c r="F81" s="688" t="s">
        <v>1788</v>
      </c>
      <c r="G81" s="685" t="s">
        <v>6244</v>
      </c>
      <c r="H81" s="685">
        <v>8000</v>
      </c>
      <c r="I81" s="700">
        <v>8999</v>
      </c>
    </row>
    <row r="82" spans="1:9" ht="24">
      <c r="A82" s="685" t="s">
        <v>14423</v>
      </c>
      <c r="B82" s="686" t="s">
        <v>14424</v>
      </c>
      <c r="C82" s="686" t="s">
        <v>14424</v>
      </c>
      <c r="D82" s="699">
        <v>7.78</v>
      </c>
      <c r="E82" s="688" t="s">
        <v>9628</v>
      </c>
      <c r="F82" s="688" t="s">
        <v>1788</v>
      </c>
      <c r="G82" s="685" t="s">
        <v>6244</v>
      </c>
      <c r="H82" s="685">
        <v>9000</v>
      </c>
      <c r="I82" s="700">
        <v>9999</v>
      </c>
    </row>
    <row r="83" spans="1:9" ht="24">
      <c r="A83" s="685" t="s">
        <v>14423</v>
      </c>
      <c r="B83" s="686" t="s">
        <v>14424</v>
      </c>
      <c r="C83" s="686" t="s">
        <v>14424</v>
      </c>
      <c r="D83" s="699">
        <v>7.5</v>
      </c>
      <c r="E83" s="688" t="s">
        <v>9628</v>
      </c>
      <c r="F83" s="688" t="s">
        <v>1788</v>
      </c>
      <c r="G83" s="685" t="s">
        <v>6244</v>
      </c>
      <c r="H83" s="685">
        <v>10000</v>
      </c>
      <c r="I83" s="700">
        <v>999999</v>
      </c>
    </row>
    <row r="84" spans="1:9">
      <c r="A84" s="481"/>
      <c r="B84" s="1290"/>
      <c r="C84" s="1290"/>
      <c r="D84" s="1286"/>
      <c r="E84" s="713"/>
      <c r="F84" s="713"/>
      <c r="G84" s="481"/>
      <c r="H84" s="481"/>
      <c r="I84" s="711"/>
    </row>
    <row r="85" spans="1:9" ht="16.5" thickBot="1">
      <c r="A85" s="1034" t="s">
        <v>14430</v>
      </c>
      <c r="B85" s="1290"/>
      <c r="C85" s="1290"/>
      <c r="D85" s="1286"/>
      <c r="E85" s="713"/>
      <c r="F85" s="713"/>
      <c r="G85" s="481"/>
      <c r="H85" s="481"/>
      <c r="I85" s="711"/>
    </row>
    <row r="86" spans="1:9" ht="24.75" thickBot="1">
      <c r="A86" s="534" t="s">
        <v>0</v>
      </c>
      <c r="B86" s="681" t="s">
        <v>1</v>
      </c>
      <c r="C86" s="535" t="s">
        <v>2</v>
      </c>
      <c r="D86" s="946" t="s">
        <v>5192</v>
      </c>
      <c r="E86" s="697" t="s">
        <v>9627</v>
      </c>
      <c r="F86" s="945" t="s">
        <v>4</v>
      </c>
      <c r="G86" s="508" t="s">
        <v>14407</v>
      </c>
      <c r="H86" s="535" t="s">
        <v>418</v>
      </c>
      <c r="I86" s="535" t="s">
        <v>419</v>
      </c>
    </row>
    <row r="87" spans="1:9" ht="12.75" thickBot="1">
      <c r="A87" s="536" t="s">
        <v>14431</v>
      </c>
      <c r="B87" s="560"/>
      <c r="C87" s="560"/>
      <c r="D87" s="698"/>
      <c r="E87" s="698"/>
      <c r="F87" s="698"/>
      <c r="G87" s="683"/>
      <c r="H87" s="683"/>
      <c r="I87" s="684"/>
    </row>
    <row r="88" spans="1:9" ht="24">
      <c r="A88" s="685" t="s">
        <v>11222</v>
      </c>
      <c r="B88" s="791" t="s">
        <v>13007</v>
      </c>
      <c r="C88" s="791" t="s">
        <v>13007</v>
      </c>
      <c r="D88" s="699">
        <v>1.67</v>
      </c>
      <c r="E88" s="688" t="s">
        <v>9629</v>
      </c>
      <c r="F88" s="688" t="s">
        <v>1787</v>
      </c>
      <c r="G88" s="685" t="s">
        <v>12730</v>
      </c>
      <c r="H88" s="685">
        <v>12</v>
      </c>
      <c r="I88" s="700">
        <v>12</v>
      </c>
    </row>
    <row r="89" spans="1:9" ht="24">
      <c r="A89" s="685" t="s">
        <v>11222</v>
      </c>
      <c r="B89" s="791" t="s">
        <v>13007</v>
      </c>
      <c r="C89" s="791" t="s">
        <v>13007</v>
      </c>
      <c r="D89" s="699">
        <v>1.1100000000000001</v>
      </c>
      <c r="E89" s="688" t="s">
        <v>9629</v>
      </c>
      <c r="F89" s="688" t="s">
        <v>1787</v>
      </c>
      <c r="G89" s="685" t="s">
        <v>12730</v>
      </c>
      <c r="H89" s="685">
        <v>36</v>
      </c>
      <c r="I89" s="700">
        <v>36</v>
      </c>
    </row>
    <row r="90" spans="1:9" ht="24">
      <c r="A90" s="685" t="s">
        <v>11222</v>
      </c>
      <c r="B90" s="791" t="s">
        <v>13007</v>
      </c>
      <c r="C90" s="791" t="s">
        <v>13007</v>
      </c>
      <c r="D90" s="699">
        <v>1</v>
      </c>
      <c r="E90" s="688" t="s">
        <v>9629</v>
      </c>
      <c r="F90" s="688" t="s">
        <v>1787</v>
      </c>
      <c r="G90" s="685" t="s">
        <v>12730</v>
      </c>
      <c r="H90" s="685">
        <v>60</v>
      </c>
      <c r="I90" s="700">
        <v>60</v>
      </c>
    </row>
    <row r="91" spans="1:9">
      <c r="A91" s="720" t="s">
        <v>14432</v>
      </c>
      <c r="B91" s="1287"/>
      <c r="C91" s="1287"/>
      <c r="D91" s="1287"/>
      <c r="E91" s="1287"/>
      <c r="F91" s="1287"/>
      <c r="G91" s="1287"/>
      <c r="H91" s="1287"/>
      <c r="I91" s="1288"/>
    </row>
    <row r="92" spans="1:9" ht="24">
      <c r="A92" s="685" t="s">
        <v>14425</v>
      </c>
      <c r="B92" s="686" t="s">
        <v>14426</v>
      </c>
      <c r="C92" s="686" t="s">
        <v>14426</v>
      </c>
      <c r="D92" s="699">
        <v>1.67</v>
      </c>
      <c r="E92" s="688" t="s">
        <v>14427</v>
      </c>
      <c r="F92" s="688" t="s">
        <v>5</v>
      </c>
      <c r="G92" s="685" t="s">
        <v>6244</v>
      </c>
      <c r="H92" s="685">
        <v>12</v>
      </c>
      <c r="I92" s="700">
        <v>12</v>
      </c>
    </row>
    <row r="93" spans="1:9" ht="24">
      <c r="A93" s="685" t="s">
        <v>14425</v>
      </c>
      <c r="B93" s="686" t="s">
        <v>14426</v>
      </c>
      <c r="C93" s="686" t="s">
        <v>14426</v>
      </c>
      <c r="D93" s="699">
        <v>1.1100000000000001</v>
      </c>
      <c r="E93" s="688" t="s">
        <v>14427</v>
      </c>
      <c r="F93" s="688" t="s">
        <v>5</v>
      </c>
      <c r="G93" s="685" t="s">
        <v>6244</v>
      </c>
      <c r="H93" s="685">
        <v>36</v>
      </c>
      <c r="I93" s="700">
        <v>36</v>
      </c>
    </row>
    <row r="94" spans="1:9" ht="24">
      <c r="A94" s="685" t="s">
        <v>14425</v>
      </c>
      <c r="B94" s="686" t="s">
        <v>14426</v>
      </c>
      <c r="C94" s="686" t="s">
        <v>14426</v>
      </c>
      <c r="D94" s="699">
        <v>1</v>
      </c>
      <c r="E94" s="688" t="s">
        <v>14427</v>
      </c>
      <c r="F94" s="688" t="s">
        <v>5</v>
      </c>
      <c r="G94" s="685" t="s">
        <v>6244</v>
      </c>
      <c r="H94" s="685">
        <v>60</v>
      </c>
      <c r="I94" s="700">
        <v>60</v>
      </c>
    </row>
    <row r="95" spans="1:9" ht="24">
      <c r="A95" s="685" t="s">
        <v>14428</v>
      </c>
      <c r="B95" s="686" t="s">
        <v>14429</v>
      </c>
      <c r="C95" s="686" t="s">
        <v>14429</v>
      </c>
      <c r="D95" s="699">
        <v>1.67</v>
      </c>
      <c r="E95" s="688" t="s">
        <v>14427</v>
      </c>
      <c r="F95" s="688" t="s">
        <v>5</v>
      </c>
      <c r="G95" s="685" t="s">
        <v>6244</v>
      </c>
      <c r="H95" s="685">
        <v>12</v>
      </c>
      <c r="I95" s="700">
        <v>12</v>
      </c>
    </row>
    <row r="96" spans="1:9" ht="24">
      <c r="A96" s="685" t="s">
        <v>14428</v>
      </c>
      <c r="B96" s="686" t="s">
        <v>14429</v>
      </c>
      <c r="C96" s="686" t="s">
        <v>14429</v>
      </c>
      <c r="D96" s="699">
        <v>1.1100000000000001</v>
      </c>
      <c r="E96" s="688" t="s">
        <v>14427</v>
      </c>
      <c r="F96" s="688" t="s">
        <v>5</v>
      </c>
      <c r="G96" s="685" t="s">
        <v>6244</v>
      </c>
      <c r="H96" s="685">
        <v>36</v>
      </c>
      <c r="I96" s="700">
        <v>36</v>
      </c>
    </row>
    <row r="97" spans="1:9" ht="24">
      <c r="A97" s="685" t="s">
        <v>14428</v>
      </c>
      <c r="B97" s="686" t="s">
        <v>14429</v>
      </c>
      <c r="C97" s="686" t="s">
        <v>14429</v>
      </c>
      <c r="D97" s="699">
        <v>1</v>
      </c>
      <c r="E97" s="688" t="s">
        <v>14427</v>
      </c>
      <c r="F97" s="688" t="s">
        <v>5</v>
      </c>
      <c r="G97" s="685" t="s">
        <v>6244</v>
      </c>
      <c r="H97" s="685">
        <v>60</v>
      </c>
      <c r="I97" s="700">
        <v>60</v>
      </c>
    </row>
    <row r="98" spans="1:9">
      <c r="A98" s="481"/>
      <c r="B98" s="1289"/>
      <c r="C98" s="1289"/>
      <c r="D98" s="1286"/>
      <c r="E98" s="713"/>
      <c r="F98" s="713"/>
      <c r="G98" s="481"/>
      <c r="H98" s="481"/>
      <c r="I98" s="711"/>
    </row>
    <row r="99" spans="1:9" ht="16.5" thickBot="1">
      <c r="A99" s="703" t="s">
        <v>13587</v>
      </c>
      <c r="B99" s="556"/>
      <c r="C99" s="556"/>
      <c r="D99" s="556"/>
      <c r="E99" s="556"/>
      <c r="F99" s="556"/>
      <c r="G99" s="556"/>
      <c r="H99" s="533"/>
      <c r="I99" s="533"/>
    </row>
    <row r="100" spans="1:9" ht="12" customHeight="1" thickBot="1">
      <c r="A100" s="534" t="s">
        <v>0</v>
      </c>
      <c r="B100" s="681" t="s">
        <v>1</v>
      </c>
      <c r="C100" s="535" t="s">
        <v>2</v>
      </c>
      <c r="D100" s="506" t="s">
        <v>5192</v>
      </c>
      <c r="E100" s="682" t="s">
        <v>9627</v>
      </c>
      <c r="F100" s="502" t="s">
        <v>4</v>
      </c>
      <c r="G100" s="978" t="s">
        <v>13946</v>
      </c>
      <c r="H100" s="533"/>
      <c r="I100" s="533"/>
    </row>
    <row r="101" spans="1:9" ht="12" customHeight="1" thickBot="1">
      <c r="A101" s="559" t="s">
        <v>13589</v>
      </c>
      <c r="B101" s="560"/>
      <c r="C101" s="560"/>
      <c r="D101" s="683"/>
      <c r="E101" s="683"/>
      <c r="F101" s="683"/>
      <c r="G101" s="684"/>
      <c r="I101" s="533"/>
    </row>
    <row r="102" spans="1:9" ht="12" customHeight="1">
      <c r="A102" s="962" t="s">
        <v>13351</v>
      </c>
      <c r="B102" s="961" t="s">
        <v>13352</v>
      </c>
      <c r="C102" s="961" t="s">
        <v>13352</v>
      </c>
      <c r="D102" s="960" t="s">
        <v>13588</v>
      </c>
      <c r="E102" s="959" t="s">
        <v>9628</v>
      </c>
      <c r="F102" s="959" t="s">
        <v>1788</v>
      </c>
      <c r="G102" s="962" t="s">
        <v>12730</v>
      </c>
      <c r="H102" s="533"/>
      <c r="I102" s="533"/>
    </row>
    <row r="103" spans="1:9" ht="12" customHeight="1">
      <c r="A103" s="556"/>
      <c r="B103" s="556"/>
      <c r="C103" s="556"/>
      <c r="D103" s="556"/>
      <c r="E103" s="556"/>
      <c r="F103" s="556"/>
      <c r="G103" s="556"/>
      <c r="H103" s="533"/>
      <c r="I103" s="533"/>
    </row>
    <row r="104" spans="1:9" ht="16.5" thickBot="1">
      <c r="A104" s="703" t="s">
        <v>11223</v>
      </c>
      <c r="B104" s="556"/>
      <c r="C104" s="556"/>
      <c r="D104" s="556"/>
      <c r="E104" s="556"/>
      <c r="F104" s="556"/>
      <c r="G104" s="556"/>
      <c r="H104" s="533"/>
      <c r="I104" s="533"/>
    </row>
    <row r="105" spans="1:9" ht="23.65" customHeight="1" thickBot="1">
      <c r="A105" s="534" t="s">
        <v>0</v>
      </c>
      <c r="B105" s="681" t="s">
        <v>1</v>
      </c>
      <c r="C105" s="535" t="s">
        <v>2</v>
      </c>
      <c r="D105" s="506" t="s">
        <v>5192</v>
      </c>
      <c r="E105" s="682" t="s">
        <v>9627</v>
      </c>
      <c r="F105" s="502" t="s">
        <v>4</v>
      </c>
      <c r="G105" s="978" t="s">
        <v>13946</v>
      </c>
      <c r="H105" s="556"/>
      <c r="I105" s="533"/>
    </row>
    <row r="106" spans="1:9" ht="12" customHeight="1" thickBot="1">
      <c r="A106" s="559" t="s">
        <v>11224</v>
      </c>
      <c r="B106" s="560"/>
      <c r="C106" s="560"/>
      <c r="D106" s="683"/>
      <c r="E106" s="683"/>
      <c r="F106" s="683"/>
      <c r="G106" s="684"/>
      <c r="I106" s="533"/>
    </row>
    <row r="107" spans="1:9" ht="12" customHeight="1">
      <c r="A107" s="704" t="s">
        <v>11225</v>
      </c>
      <c r="B107" s="705" t="s">
        <v>11226</v>
      </c>
      <c r="C107" s="705" t="s">
        <v>11226</v>
      </c>
      <c r="D107" s="687">
        <v>0</v>
      </c>
      <c r="E107" s="688" t="s">
        <v>9628</v>
      </c>
      <c r="F107" s="688" t="s">
        <v>5</v>
      </c>
      <c r="G107" s="685" t="s">
        <v>12730</v>
      </c>
      <c r="H107" s="533"/>
      <c r="I107" s="533"/>
    </row>
    <row r="108" spans="1:9" ht="12" customHeight="1">
      <c r="A108" s="704" t="s">
        <v>11227</v>
      </c>
      <c r="B108" s="705" t="s">
        <v>11228</v>
      </c>
      <c r="C108" s="705" t="s">
        <v>11228</v>
      </c>
      <c r="D108" s="687">
        <v>0</v>
      </c>
      <c r="E108" s="688" t="s">
        <v>9628</v>
      </c>
      <c r="F108" s="688" t="s">
        <v>5</v>
      </c>
      <c r="G108" s="685" t="s">
        <v>12730</v>
      </c>
      <c r="H108" s="533"/>
      <c r="I108" s="533"/>
    </row>
    <row r="109" spans="1:9" ht="12" customHeight="1" thickBot="1">
      <c r="A109" s="704" t="s">
        <v>11229</v>
      </c>
      <c r="B109" s="705" t="s">
        <v>11230</v>
      </c>
      <c r="C109" s="705" t="s">
        <v>11230</v>
      </c>
      <c r="D109" s="687">
        <v>0</v>
      </c>
      <c r="E109" s="688" t="s">
        <v>9628</v>
      </c>
      <c r="F109" s="688" t="s">
        <v>5</v>
      </c>
      <c r="G109" s="685" t="s">
        <v>12730</v>
      </c>
      <c r="H109" s="533"/>
      <c r="I109" s="533"/>
    </row>
    <row r="110" spans="1:9" ht="12" customHeight="1" thickBot="1">
      <c r="A110" s="559" t="s">
        <v>11231</v>
      </c>
      <c r="B110" s="560"/>
      <c r="C110" s="560"/>
      <c r="D110" s="683"/>
      <c r="E110" s="683"/>
      <c r="F110" s="683"/>
      <c r="G110" s="684"/>
      <c r="H110" s="533"/>
      <c r="I110" s="533"/>
    </row>
    <row r="111" spans="1:9" ht="12" customHeight="1">
      <c r="A111" s="704" t="s">
        <v>11232</v>
      </c>
      <c r="B111" s="705" t="s">
        <v>11233</v>
      </c>
      <c r="C111" s="705" t="s">
        <v>11233</v>
      </c>
      <c r="D111" s="687">
        <v>0</v>
      </c>
      <c r="E111" s="688" t="s">
        <v>9628</v>
      </c>
      <c r="F111" s="688" t="s">
        <v>5</v>
      </c>
      <c r="G111" s="685" t="s">
        <v>12730</v>
      </c>
      <c r="H111" s="533"/>
      <c r="I111" s="533"/>
    </row>
    <row r="112" spans="1:9" ht="12" customHeight="1">
      <c r="A112" s="704" t="s">
        <v>11234</v>
      </c>
      <c r="B112" s="705" t="s">
        <v>11235</v>
      </c>
      <c r="C112" s="705" t="s">
        <v>11235</v>
      </c>
      <c r="D112" s="687">
        <v>0</v>
      </c>
      <c r="E112" s="688" t="s">
        <v>9628</v>
      </c>
      <c r="F112" s="688" t="s">
        <v>5</v>
      </c>
      <c r="G112" s="685" t="s">
        <v>12730</v>
      </c>
      <c r="H112" s="533"/>
      <c r="I112" s="533"/>
    </row>
    <row r="113" spans="1:9" ht="12" customHeight="1">
      <c r="A113" s="704" t="s">
        <v>11236</v>
      </c>
      <c r="B113" s="705" t="s">
        <v>11237</v>
      </c>
      <c r="C113" s="705" t="s">
        <v>11237</v>
      </c>
      <c r="D113" s="687">
        <v>0</v>
      </c>
      <c r="E113" s="688" t="s">
        <v>9628</v>
      </c>
      <c r="F113" s="688" t="s">
        <v>5</v>
      </c>
      <c r="G113" s="685" t="s">
        <v>12730</v>
      </c>
      <c r="H113" s="533"/>
      <c r="I113" s="533"/>
    </row>
    <row r="114" spans="1:9" ht="12" customHeight="1">
      <c r="A114" s="678"/>
      <c r="B114" s="679"/>
      <c r="C114" s="679"/>
      <c r="D114" s="22"/>
      <c r="E114" s="23"/>
      <c r="F114" s="23"/>
      <c r="G114" s="23"/>
      <c r="H114" s="533"/>
      <c r="I114" s="533"/>
    </row>
    <row r="115" spans="1:9" ht="16.5" thickBot="1">
      <c r="A115" s="703" t="s">
        <v>11238</v>
      </c>
      <c r="B115" s="556"/>
      <c r="C115" s="556"/>
      <c r="D115" s="556"/>
      <c r="E115" s="556"/>
      <c r="F115" s="556"/>
      <c r="G115" s="556"/>
      <c r="H115" s="533"/>
      <c r="I115" s="533"/>
    </row>
    <row r="116" spans="1:9" ht="24.75" thickBot="1">
      <c r="A116" s="534" t="s">
        <v>0</v>
      </c>
      <c r="B116" s="681" t="s">
        <v>1</v>
      </c>
      <c r="C116" s="535" t="s">
        <v>2</v>
      </c>
      <c r="D116" s="506" t="s">
        <v>5192</v>
      </c>
      <c r="E116" s="682" t="s">
        <v>9627</v>
      </c>
      <c r="F116" s="502" t="s">
        <v>4</v>
      </c>
      <c r="G116" s="978" t="s">
        <v>13946</v>
      </c>
      <c r="H116" s="556"/>
      <c r="I116" s="556"/>
    </row>
    <row r="117" spans="1:9" ht="14.25" thickBot="1">
      <c r="A117" s="559" t="s">
        <v>11239</v>
      </c>
      <c r="B117" s="560"/>
      <c r="C117" s="560"/>
      <c r="D117" s="683"/>
      <c r="E117" s="683"/>
      <c r="F117" s="683"/>
      <c r="G117" s="684"/>
      <c r="H117" s="533"/>
      <c r="I117" s="533"/>
    </row>
    <row r="118" spans="1:9" ht="36">
      <c r="A118" s="685" t="s">
        <v>11240</v>
      </c>
      <c r="B118" s="700" t="s">
        <v>11241</v>
      </c>
      <c r="C118" s="700" t="s">
        <v>11241</v>
      </c>
      <c r="D118" s="687">
        <v>50</v>
      </c>
      <c r="E118" s="688" t="s">
        <v>9628</v>
      </c>
      <c r="F118" s="688" t="s">
        <v>5</v>
      </c>
      <c r="G118" s="685" t="s">
        <v>12730</v>
      </c>
      <c r="H118" s="533"/>
      <c r="I118" s="533"/>
    </row>
    <row r="119" spans="1:9" ht="36.75" thickBot="1">
      <c r="A119" s="685" t="s">
        <v>11242</v>
      </c>
      <c r="B119" s="700" t="s">
        <v>11243</v>
      </c>
      <c r="C119" s="700" t="s">
        <v>11243</v>
      </c>
      <c r="D119" s="687">
        <v>25</v>
      </c>
      <c r="E119" s="688" t="s">
        <v>9628</v>
      </c>
      <c r="F119" s="688" t="s">
        <v>5</v>
      </c>
      <c r="G119" s="685" t="s">
        <v>12730</v>
      </c>
      <c r="H119" s="533"/>
      <c r="I119" s="533"/>
    </row>
    <row r="120" spans="1:9" ht="14.25" thickBot="1">
      <c r="A120" s="559" t="s">
        <v>11244</v>
      </c>
      <c r="B120" s="560"/>
      <c r="C120" s="560"/>
      <c r="D120" s="683"/>
      <c r="E120" s="683"/>
      <c r="F120" s="683"/>
      <c r="G120" s="684"/>
      <c r="H120" s="533"/>
      <c r="I120" s="533"/>
    </row>
    <row r="121" spans="1:9" ht="36">
      <c r="A121" s="685" t="s">
        <v>11245</v>
      </c>
      <c r="B121" s="700" t="s">
        <v>11246</v>
      </c>
      <c r="C121" s="700" t="s">
        <v>11246</v>
      </c>
      <c r="D121" s="687">
        <v>0</v>
      </c>
      <c r="E121" s="688" t="s">
        <v>9628</v>
      </c>
      <c r="F121" s="688" t="s">
        <v>5</v>
      </c>
      <c r="G121" s="685" t="s">
        <v>12730</v>
      </c>
      <c r="H121" s="533"/>
      <c r="I121" s="533"/>
    </row>
    <row r="122" spans="1:9" ht="36">
      <c r="A122" s="685" t="s">
        <v>11247</v>
      </c>
      <c r="B122" s="700" t="s">
        <v>11248</v>
      </c>
      <c r="C122" s="700" t="s">
        <v>11248</v>
      </c>
      <c r="D122" s="687">
        <v>0</v>
      </c>
      <c r="E122" s="688" t="s">
        <v>9628</v>
      </c>
      <c r="F122" s="688" t="s">
        <v>5</v>
      </c>
      <c r="G122" s="685" t="s">
        <v>12730</v>
      </c>
      <c r="H122" s="533"/>
      <c r="I122" s="533"/>
    </row>
    <row r="123" spans="1:9" ht="9" customHeight="1">
      <c r="A123" s="678"/>
      <c r="B123" s="679"/>
      <c r="C123" s="679"/>
      <c r="D123" s="22"/>
      <c r="E123" s="23"/>
      <c r="F123" s="23"/>
      <c r="G123" s="23"/>
      <c r="H123" s="533"/>
      <c r="I123" s="533"/>
    </row>
    <row r="124" spans="1:9" ht="16.5" thickBot="1">
      <c r="A124" s="703" t="s">
        <v>11249</v>
      </c>
      <c r="B124" s="556"/>
      <c r="C124" s="556"/>
      <c r="D124" s="556"/>
      <c r="E124" s="556"/>
      <c r="F124" s="556"/>
      <c r="G124" s="556"/>
      <c r="H124" s="533"/>
      <c r="I124" s="533"/>
    </row>
    <row r="125" spans="1:9" ht="24.75" thickBot="1">
      <c r="A125" s="534" t="s">
        <v>0</v>
      </c>
      <c r="B125" s="681" t="s">
        <v>1</v>
      </c>
      <c r="C125" s="535" t="s">
        <v>2</v>
      </c>
      <c r="D125" s="506" t="s">
        <v>5192</v>
      </c>
      <c r="E125" s="682" t="s">
        <v>9627</v>
      </c>
      <c r="F125" s="502" t="s">
        <v>4</v>
      </c>
      <c r="G125" s="978" t="s">
        <v>13946</v>
      </c>
      <c r="H125" s="556"/>
      <c r="I125" s="533"/>
    </row>
    <row r="126" spans="1:9" ht="14.25" thickBot="1">
      <c r="A126" s="559" t="s">
        <v>11249</v>
      </c>
      <c r="B126" s="560"/>
      <c r="C126" s="560"/>
      <c r="D126" s="683"/>
      <c r="E126" s="683"/>
      <c r="F126" s="683"/>
      <c r="G126" s="684"/>
      <c r="H126" s="533"/>
      <c r="I126" s="533"/>
    </row>
    <row r="127" spans="1:9" ht="13.5">
      <c r="A127" s="685" t="s">
        <v>11250</v>
      </c>
      <c r="B127" s="700" t="s">
        <v>11251</v>
      </c>
      <c r="C127" s="700" t="s">
        <v>11252</v>
      </c>
      <c r="D127" s="687">
        <v>0</v>
      </c>
      <c r="E127" s="688" t="s">
        <v>9628</v>
      </c>
      <c r="F127" s="758" t="s">
        <v>5</v>
      </c>
      <c r="G127" s="685" t="s">
        <v>12730</v>
      </c>
      <c r="H127" s="533"/>
      <c r="I127" s="533"/>
    </row>
    <row r="128" spans="1:9" ht="13.5">
      <c r="A128" s="685" t="s">
        <v>11253</v>
      </c>
      <c r="B128" s="700" t="s">
        <v>11254</v>
      </c>
      <c r="C128" s="700" t="s">
        <v>11255</v>
      </c>
      <c r="D128" s="687">
        <v>0</v>
      </c>
      <c r="E128" s="688" t="s">
        <v>9628</v>
      </c>
      <c r="F128" s="758" t="s">
        <v>5</v>
      </c>
      <c r="G128" s="685" t="s">
        <v>12730</v>
      </c>
      <c r="H128" s="533"/>
      <c r="I128" s="533"/>
    </row>
    <row r="129" spans="1:9" ht="13.5">
      <c r="A129" s="685" t="s">
        <v>11256</v>
      </c>
      <c r="B129" s="700" t="s">
        <v>11257</v>
      </c>
      <c r="C129" s="700" t="s">
        <v>11258</v>
      </c>
      <c r="D129" s="687">
        <v>0</v>
      </c>
      <c r="E129" s="688" t="s">
        <v>9628</v>
      </c>
      <c r="F129" s="758" t="s">
        <v>5</v>
      </c>
      <c r="G129" s="685" t="s">
        <v>12730</v>
      </c>
      <c r="H129" s="533"/>
      <c r="I129" s="533"/>
    </row>
    <row r="130" spans="1:9" ht="14.25" thickBot="1">
      <c r="A130" s="685" t="s">
        <v>11259</v>
      </c>
      <c r="B130" s="700" t="s">
        <v>11260</v>
      </c>
      <c r="C130" s="700" t="s">
        <v>11261</v>
      </c>
      <c r="D130" s="687">
        <v>0</v>
      </c>
      <c r="E130" s="688" t="s">
        <v>9628</v>
      </c>
      <c r="F130" s="758" t="s">
        <v>5</v>
      </c>
      <c r="G130" s="685" t="s">
        <v>12730</v>
      </c>
      <c r="H130" s="533"/>
      <c r="I130" s="533"/>
    </row>
    <row r="131" spans="1:9" ht="14.25" thickBot="1">
      <c r="A131" s="559" t="s">
        <v>11262</v>
      </c>
      <c r="B131" s="560"/>
      <c r="C131" s="560"/>
      <c r="D131" s="683"/>
      <c r="E131" s="683"/>
      <c r="F131" s="683"/>
      <c r="G131" s="684"/>
      <c r="H131" s="533"/>
      <c r="I131" s="533"/>
    </row>
    <row r="132" spans="1:9" ht="13.5">
      <c r="A132" s="685" t="s">
        <v>11263</v>
      </c>
      <c r="B132" s="700" t="s">
        <v>11264</v>
      </c>
      <c r="C132" s="700" t="s">
        <v>11265</v>
      </c>
      <c r="D132" s="687">
        <v>0</v>
      </c>
      <c r="E132" s="688" t="s">
        <v>9628</v>
      </c>
      <c r="F132" s="758" t="s">
        <v>5</v>
      </c>
      <c r="G132" s="685" t="s">
        <v>12730</v>
      </c>
      <c r="H132" s="533"/>
      <c r="I132" s="533"/>
    </row>
    <row r="133" spans="1:9" ht="13.5">
      <c r="A133" s="685" t="s">
        <v>11266</v>
      </c>
      <c r="B133" s="700" t="s">
        <v>11267</v>
      </c>
      <c r="C133" s="700" t="s">
        <v>11268</v>
      </c>
      <c r="D133" s="687">
        <v>0</v>
      </c>
      <c r="E133" s="688" t="s">
        <v>9628</v>
      </c>
      <c r="F133" s="758" t="s">
        <v>5</v>
      </c>
      <c r="G133" s="685" t="s">
        <v>12730</v>
      </c>
      <c r="H133" s="533"/>
      <c r="I133" s="533"/>
    </row>
    <row r="134" spans="1:9" ht="13.5">
      <c r="A134" s="685" t="s">
        <v>11269</v>
      </c>
      <c r="B134" s="700" t="s">
        <v>11270</v>
      </c>
      <c r="C134" s="700" t="s">
        <v>11258</v>
      </c>
      <c r="D134" s="687">
        <v>0</v>
      </c>
      <c r="E134" s="688" t="s">
        <v>9628</v>
      </c>
      <c r="F134" s="758" t="s">
        <v>5</v>
      </c>
      <c r="G134" s="685" t="s">
        <v>12730</v>
      </c>
      <c r="H134" s="533"/>
      <c r="I134" s="533"/>
    </row>
    <row r="135" spans="1:9" ht="13.5">
      <c r="A135" s="685" t="s">
        <v>11271</v>
      </c>
      <c r="B135" s="700" t="s">
        <v>11272</v>
      </c>
      <c r="C135" s="700" t="s">
        <v>11273</v>
      </c>
      <c r="D135" s="687">
        <v>0</v>
      </c>
      <c r="E135" s="688" t="s">
        <v>9628</v>
      </c>
      <c r="F135" s="758" t="s">
        <v>5</v>
      </c>
      <c r="G135" s="685" t="s">
        <v>12730</v>
      </c>
      <c r="H135" s="533"/>
      <c r="I135" s="533"/>
    </row>
    <row r="136" spans="1:9" ht="13.5">
      <c r="H136" s="533"/>
      <c r="I136" s="533"/>
    </row>
    <row r="137" spans="1:9">
      <c r="A137" s="624" t="s">
        <v>184</v>
      </c>
      <c r="B137" s="624"/>
      <c r="C137" s="629" t="s">
        <v>13947</v>
      </c>
    </row>
    <row r="138" spans="1:9">
      <c r="A138" s="627" t="s">
        <v>5</v>
      </c>
      <c r="B138" s="624" t="s">
        <v>185</v>
      </c>
      <c r="C138" s="625" t="s">
        <v>13948</v>
      </c>
    </row>
    <row r="139" spans="1:9">
      <c r="A139" s="627" t="s">
        <v>9</v>
      </c>
      <c r="B139" s="625" t="s">
        <v>186</v>
      </c>
      <c r="C139" s="625" t="s">
        <v>13949</v>
      </c>
    </row>
    <row r="140" spans="1:9">
      <c r="A140" s="627" t="s">
        <v>187</v>
      </c>
      <c r="B140" s="624" t="s">
        <v>188</v>
      </c>
      <c r="C140" s="625" t="s">
        <v>13950</v>
      </c>
    </row>
    <row r="141" spans="1:9">
      <c r="A141" s="627" t="s">
        <v>189</v>
      </c>
      <c r="B141" s="624" t="s">
        <v>190</v>
      </c>
      <c r="C141" s="630" t="s">
        <v>13951</v>
      </c>
    </row>
    <row r="142" spans="1:9">
      <c r="A142" s="627" t="s">
        <v>191</v>
      </c>
      <c r="B142" s="624" t="s">
        <v>192</v>
      </c>
      <c r="C142" s="630" t="s">
        <v>13952</v>
      </c>
    </row>
    <row r="143" spans="1:9">
      <c r="A143" s="627" t="s">
        <v>193</v>
      </c>
      <c r="B143" s="624" t="s">
        <v>194</v>
      </c>
      <c r="C143" s="630" t="s">
        <v>13953</v>
      </c>
    </row>
    <row r="144" spans="1:9">
      <c r="A144" s="31" t="s">
        <v>1787</v>
      </c>
      <c r="B144" s="32" t="s">
        <v>1790</v>
      </c>
      <c r="C144" s="625" t="s">
        <v>13954</v>
      </c>
    </row>
    <row r="145" spans="1:9">
      <c r="A145" s="31" t="s">
        <v>1788</v>
      </c>
      <c r="B145" s="32" t="s">
        <v>1791</v>
      </c>
      <c r="C145" s="624" t="s">
        <v>13955</v>
      </c>
    </row>
    <row r="146" spans="1:9">
      <c r="A146" s="31" t="s">
        <v>1998</v>
      </c>
      <c r="B146" s="32" t="s">
        <v>1997</v>
      </c>
      <c r="C146" s="624" t="s">
        <v>13956</v>
      </c>
    </row>
    <row r="147" spans="1:9">
      <c r="A147" s="31" t="s">
        <v>1789</v>
      </c>
      <c r="B147" s="32" t="s">
        <v>1792</v>
      </c>
      <c r="C147" s="624" t="s">
        <v>13957</v>
      </c>
    </row>
    <row r="148" spans="1:9">
      <c r="A148" s="31" t="s">
        <v>195</v>
      </c>
      <c r="B148" s="32" t="s">
        <v>196</v>
      </c>
      <c r="C148" s="625" t="s">
        <v>13958</v>
      </c>
    </row>
    <row r="149" spans="1:9" s="548" customFormat="1">
      <c r="A149" s="31" t="s">
        <v>8293</v>
      </c>
      <c r="B149" s="32" t="s">
        <v>8294</v>
      </c>
      <c r="C149" s="628"/>
      <c r="D149" s="530"/>
      <c r="E149" s="530"/>
      <c r="F149" s="530"/>
      <c r="G149" s="530"/>
      <c r="H149" s="530"/>
      <c r="I149" s="530"/>
    </row>
    <row r="150" spans="1:9">
      <c r="A150" s="31" t="s">
        <v>10613</v>
      </c>
      <c r="B150" s="32" t="s">
        <v>10614</v>
      </c>
      <c r="C150" s="289"/>
    </row>
  </sheetData>
  <sheetProtection algorithmName="SHA-512" hashValue="19Ecv+ZrbttluD/F9nWIYWiHx2S3s3Pc0cUXKDhSTtGb6xZDRMA5B0MuMWZzQY9a9XjiJUBUa6i/x3CB0B3ocg==" saltValue="YsGN4uhPAhYOmeCrMSla0Q==" spinCount="100000" sheet="1" objects="1" scenarios="1"/>
  <customSheetViews>
    <customSheetView guid="{BFA5E16F-D786-453C-82A8-C4AF05421942}" showPageBreaks="1" hiddenColumn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66"/>
  <sheetViews>
    <sheetView zoomScaleNormal="100" workbookViewId="0"/>
  </sheetViews>
  <sheetFormatPr defaultColWidth="9.125" defaultRowHeight="12"/>
  <cols>
    <col min="1" max="1" width="26.75" style="530" customWidth="1"/>
    <col min="2" max="2" width="50.625" style="530" customWidth="1"/>
    <col min="3" max="3" width="50.75" style="548" customWidth="1"/>
    <col min="4" max="4" width="9.75" style="530" customWidth="1"/>
    <col min="5" max="5" width="5.75" style="530" customWidth="1"/>
    <col min="6" max="6" width="6.75" style="530" customWidth="1"/>
    <col min="7" max="7" width="8.75" style="530" customWidth="1"/>
    <col min="8" max="8" width="7.375" style="530" customWidth="1"/>
    <col min="9" max="9" width="7.125" style="530" customWidth="1"/>
    <col min="10" max="16384" width="9.125" style="530"/>
  </cols>
  <sheetData>
    <row r="1" spans="1:9" ht="21" customHeight="1" thickBot="1">
      <c r="A1" s="616" t="s">
        <v>11274</v>
      </c>
      <c r="B1" s="528"/>
      <c r="C1" s="529"/>
      <c r="D1" s="529"/>
      <c r="E1" s="529"/>
      <c r="F1" s="529"/>
      <c r="G1" s="529"/>
    </row>
    <row r="2" spans="1:9" ht="24.75" thickBot="1">
      <c r="A2" s="534" t="s">
        <v>0</v>
      </c>
      <c r="B2" s="681" t="s">
        <v>1</v>
      </c>
      <c r="C2" s="535" t="s">
        <v>2</v>
      </c>
      <c r="D2" s="506" t="s">
        <v>5192</v>
      </c>
      <c r="E2" s="682" t="s">
        <v>9627</v>
      </c>
      <c r="F2" s="502" t="s">
        <v>4</v>
      </c>
      <c r="G2" s="978" t="s">
        <v>13946</v>
      </c>
    </row>
    <row r="3" spans="1:9" ht="14.25" customHeight="1" thickBot="1">
      <c r="A3" s="559" t="s">
        <v>11275</v>
      </c>
      <c r="B3" s="560"/>
      <c r="C3" s="560"/>
      <c r="D3" s="683"/>
      <c r="E3" s="683"/>
      <c r="F3" s="683"/>
      <c r="G3" s="684"/>
      <c r="I3" s="533"/>
    </row>
    <row r="4" spans="1:9" ht="24">
      <c r="A4" s="685" t="s">
        <v>11276</v>
      </c>
      <c r="B4" s="700" t="s">
        <v>11277</v>
      </c>
      <c r="C4" s="700" t="s">
        <v>11277</v>
      </c>
      <c r="D4" s="687">
        <v>1000</v>
      </c>
      <c r="E4" s="688" t="s">
        <v>9628</v>
      </c>
      <c r="F4" s="758" t="s">
        <v>189</v>
      </c>
      <c r="G4" s="685" t="s">
        <v>12730</v>
      </c>
      <c r="H4" s="689"/>
      <c r="I4" s="556"/>
    </row>
    <row r="5" spans="1:9" ht="24.75" thickBot="1">
      <c r="A5" s="685" t="s">
        <v>11278</v>
      </c>
      <c r="B5" s="700" t="s">
        <v>11279</v>
      </c>
      <c r="C5" s="700" t="s">
        <v>11279</v>
      </c>
      <c r="D5" s="687">
        <v>1000</v>
      </c>
      <c r="E5" s="688" t="s">
        <v>9628</v>
      </c>
      <c r="F5" s="758" t="s">
        <v>189</v>
      </c>
      <c r="G5" s="685" t="s">
        <v>12730</v>
      </c>
      <c r="H5" s="689"/>
      <c r="I5" s="556"/>
    </row>
    <row r="6" spans="1:9" ht="16.5" thickBot="1">
      <c r="A6" s="559" t="s">
        <v>11280</v>
      </c>
      <c r="B6" s="1006"/>
      <c r="C6" s="560"/>
      <c r="D6" s="683"/>
      <c r="E6" s="683"/>
      <c r="F6" s="683"/>
      <c r="G6" s="684"/>
      <c r="I6" s="556"/>
    </row>
    <row r="7" spans="1:9" ht="24">
      <c r="A7" s="685" t="s">
        <v>11281</v>
      </c>
      <c r="B7" s="700" t="s">
        <v>11282</v>
      </c>
      <c r="C7" s="700" t="s">
        <v>11282</v>
      </c>
      <c r="D7" s="687">
        <v>0</v>
      </c>
      <c r="E7" s="688" t="s">
        <v>9628</v>
      </c>
      <c r="F7" s="758" t="s">
        <v>189</v>
      </c>
      <c r="G7" s="685" t="s">
        <v>12730</v>
      </c>
      <c r="H7" s="689"/>
      <c r="I7" s="556"/>
    </row>
    <row r="8" spans="1:9" ht="24">
      <c r="A8" s="685" t="s">
        <v>11283</v>
      </c>
      <c r="B8" s="686" t="s">
        <v>11284</v>
      </c>
      <c r="C8" s="686" t="s">
        <v>11284</v>
      </c>
      <c r="D8" s="687">
        <v>0</v>
      </c>
      <c r="E8" s="688" t="s">
        <v>9628</v>
      </c>
      <c r="F8" s="758" t="s">
        <v>189</v>
      </c>
      <c r="G8" s="685" t="s">
        <v>12730</v>
      </c>
      <c r="H8" s="689"/>
      <c r="I8" s="556"/>
    </row>
    <row r="9" spans="1:9" ht="24">
      <c r="A9" s="685" t="s">
        <v>11285</v>
      </c>
      <c r="B9" s="700" t="s">
        <v>11286</v>
      </c>
      <c r="C9" s="700" t="s">
        <v>11286</v>
      </c>
      <c r="D9" s="687">
        <v>0</v>
      </c>
      <c r="E9" s="688" t="s">
        <v>9628</v>
      </c>
      <c r="F9" s="758" t="s">
        <v>189</v>
      </c>
      <c r="G9" s="685" t="s">
        <v>12730</v>
      </c>
      <c r="H9" s="689"/>
      <c r="I9" s="556"/>
    </row>
    <row r="10" spans="1:9" ht="24.75" thickBot="1">
      <c r="A10" s="685" t="s">
        <v>11287</v>
      </c>
      <c r="B10" s="700" t="s">
        <v>11288</v>
      </c>
      <c r="C10" s="700" t="s">
        <v>11288</v>
      </c>
      <c r="D10" s="687">
        <v>0</v>
      </c>
      <c r="E10" s="688" t="s">
        <v>9628</v>
      </c>
      <c r="F10" s="758" t="s">
        <v>189</v>
      </c>
      <c r="G10" s="685" t="s">
        <v>12730</v>
      </c>
      <c r="H10" s="689"/>
      <c r="I10" s="556"/>
    </row>
    <row r="11" spans="1:9" ht="14.25" thickBot="1">
      <c r="A11" s="559" t="s">
        <v>11289</v>
      </c>
      <c r="B11" s="560"/>
      <c r="C11" s="560"/>
      <c r="D11" s="683"/>
      <c r="E11" s="683"/>
      <c r="F11" s="683"/>
      <c r="G11" s="684"/>
      <c r="I11" s="556"/>
    </row>
    <row r="12" spans="1:9" ht="24">
      <c r="A12" s="792" t="s">
        <v>14403</v>
      </c>
      <c r="B12" s="793" t="s">
        <v>14404</v>
      </c>
      <c r="C12" s="793" t="s">
        <v>14404</v>
      </c>
      <c r="D12" s="794">
        <v>399</v>
      </c>
      <c r="E12" s="758" t="s">
        <v>9628</v>
      </c>
      <c r="F12" s="758" t="s">
        <v>189</v>
      </c>
      <c r="G12" s="792" t="s">
        <v>12730</v>
      </c>
      <c r="I12" s="556"/>
    </row>
    <row r="13" spans="1:9" ht="24">
      <c r="A13" s="792" t="s">
        <v>14405</v>
      </c>
      <c r="B13" s="793" t="s">
        <v>14406</v>
      </c>
      <c r="C13" s="793" t="s">
        <v>14406</v>
      </c>
      <c r="D13" s="794">
        <v>250</v>
      </c>
      <c r="E13" s="758" t="s">
        <v>9628</v>
      </c>
      <c r="F13" s="758" t="s">
        <v>189</v>
      </c>
      <c r="G13" s="792" t="s">
        <v>12730</v>
      </c>
      <c r="I13" s="556"/>
    </row>
    <row r="14" spans="1:9" ht="36">
      <c r="A14" s="792" t="s">
        <v>12971</v>
      </c>
      <c r="B14" s="793" t="s">
        <v>12972</v>
      </c>
      <c r="C14" s="793" t="s">
        <v>12972</v>
      </c>
      <c r="D14" s="794">
        <v>30</v>
      </c>
      <c r="E14" s="758" t="s">
        <v>9628</v>
      </c>
      <c r="F14" s="758" t="s">
        <v>189</v>
      </c>
      <c r="G14" s="792" t="s">
        <v>6244</v>
      </c>
      <c r="H14" s="689"/>
      <c r="I14" s="556"/>
    </row>
    <row r="15" spans="1:9" ht="24">
      <c r="A15" s="685" t="s">
        <v>11290</v>
      </c>
      <c r="B15" s="700" t="s">
        <v>11291</v>
      </c>
      <c r="C15" s="700" t="s">
        <v>11291</v>
      </c>
      <c r="D15" s="687">
        <v>65</v>
      </c>
      <c r="E15" s="688" t="s">
        <v>9628</v>
      </c>
      <c r="F15" s="758" t="s">
        <v>189</v>
      </c>
      <c r="G15" s="685" t="s">
        <v>12730</v>
      </c>
      <c r="H15" s="689"/>
      <c r="I15" s="556"/>
    </row>
    <row r="16" spans="1:9" ht="24">
      <c r="A16" s="685" t="s">
        <v>11292</v>
      </c>
      <c r="B16" s="700" t="s">
        <v>11293</v>
      </c>
      <c r="C16" s="700" t="s">
        <v>11293</v>
      </c>
      <c r="D16" s="687">
        <v>50</v>
      </c>
      <c r="E16" s="688" t="s">
        <v>9628</v>
      </c>
      <c r="F16" s="758" t="s">
        <v>189</v>
      </c>
      <c r="G16" s="685" t="s">
        <v>12730</v>
      </c>
      <c r="H16" s="689"/>
      <c r="I16" s="556"/>
    </row>
    <row r="17" spans="1:9" ht="36">
      <c r="A17" s="792" t="s">
        <v>12973</v>
      </c>
      <c r="B17" s="793" t="s">
        <v>12974</v>
      </c>
      <c r="C17" s="793" t="s">
        <v>12974</v>
      </c>
      <c r="D17" s="794">
        <v>600</v>
      </c>
      <c r="E17" s="758" t="s">
        <v>9628</v>
      </c>
      <c r="F17" s="758" t="s">
        <v>189</v>
      </c>
      <c r="G17" s="792" t="s">
        <v>6244</v>
      </c>
      <c r="H17" s="689"/>
      <c r="I17" s="556"/>
    </row>
    <row r="18" spans="1:9" ht="24">
      <c r="A18" s="685" t="s">
        <v>11294</v>
      </c>
      <c r="B18" s="700" t="s">
        <v>11295</v>
      </c>
      <c r="C18" s="700" t="s">
        <v>11295</v>
      </c>
      <c r="D18" s="687">
        <v>300</v>
      </c>
      <c r="E18" s="688" t="s">
        <v>9628</v>
      </c>
      <c r="F18" s="758" t="s">
        <v>189</v>
      </c>
      <c r="G18" s="685" t="s">
        <v>12730</v>
      </c>
      <c r="H18" s="689"/>
      <c r="I18" s="556"/>
    </row>
    <row r="19" spans="1:9" ht="36">
      <c r="A19" s="792" t="s">
        <v>12961</v>
      </c>
      <c r="B19" s="793" t="s">
        <v>12962</v>
      </c>
      <c r="C19" s="793" t="s">
        <v>12962</v>
      </c>
      <c r="D19" s="794">
        <v>75</v>
      </c>
      <c r="E19" s="758" t="s">
        <v>9628</v>
      </c>
      <c r="F19" s="758" t="s">
        <v>189</v>
      </c>
      <c r="G19" s="792" t="s">
        <v>6244</v>
      </c>
      <c r="H19" s="689"/>
      <c r="I19" s="556"/>
    </row>
    <row r="20" spans="1:9" ht="13.5">
      <c r="A20" s="685" t="s">
        <v>11296</v>
      </c>
      <c r="B20" s="700" t="s">
        <v>11297</v>
      </c>
      <c r="C20" s="700" t="s">
        <v>11297</v>
      </c>
      <c r="D20" s="687">
        <v>75</v>
      </c>
      <c r="E20" s="688" t="s">
        <v>9628</v>
      </c>
      <c r="F20" s="758" t="s">
        <v>189</v>
      </c>
      <c r="G20" s="685" t="s">
        <v>12730</v>
      </c>
      <c r="H20" s="689"/>
      <c r="I20" s="556"/>
    </row>
    <row r="21" spans="1:9" ht="24">
      <c r="A21" s="685" t="s">
        <v>11298</v>
      </c>
      <c r="B21" s="700" t="s">
        <v>11299</v>
      </c>
      <c r="C21" s="700" t="s">
        <v>11299</v>
      </c>
      <c r="D21" s="687">
        <v>40</v>
      </c>
      <c r="E21" s="688" t="s">
        <v>9628</v>
      </c>
      <c r="F21" s="758" t="s">
        <v>189</v>
      </c>
      <c r="G21" s="685" t="s">
        <v>12730</v>
      </c>
      <c r="H21" s="689"/>
      <c r="I21" s="556"/>
    </row>
    <row r="22" spans="1:9" ht="24">
      <c r="A22" s="792" t="s">
        <v>12977</v>
      </c>
      <c r="B22" s="793" t="s">
        <v>12963</v>
      </c>
      <c r="C22" s="793" t="s">
        <v>12963</v>
      </c>
      <c r="D22" s="794">
        <v>340</v>
      </c>
      <c r="E22" s="758" t="s">
        <v>9628</v>
      </c>
      <c r="F22" s="758" t="s">
        <v>189</v>
      </c>
      <c r="G22" s="792" t="s">
        <v>6244</v>
      </c>
      <c r="H22" s="689"/>
      <c r="I22" s="556"/>
    </row>
    <row r="23" spans="1:9" ht="24">
      <c r="A23" s="792" t="s">
        <v>12978</v>
      </c>
      <c r="B23" s="793" t="s">
        <v>12964</v>
      </c>
      <c r="C23" s="793" t="s">
        <v>12964</v>
      </c>
      <c r="D23" s="794">
        <v>140</v>
      </c>
      <c r="E23" s="758" t="s">
        <v>9628</v>
      </c>
      <c r="F23" s="758" t="s">
        <v>189</v>
      </c>
      <c r="G23" s="792" t="s">
        <v>6244</v>
      </c>
      <c r="H23" s="689"/>
      <c r="I23" s="556"/>
    </row>
    <row r="24" spans="1:9" ht="24">
      <c r="A24" s="792" t="s">
        <v>12965</v>
      </c>
      <c r="B24" s="793" t="s">
        <v>12966</v>
      </c>
      <c r="C24" s="793" t="s">
        <v>12966</v>
      </c>
      <c r="D24" s="794">
        <v>360</v>
      </c>
      <c r="E24" s="758" t="s">
        <v>9628</v>
      </c>
      <c r="F24" s="758" t="s">
        <v>189</v>
      </c>
      <c r="G24" s="792" t="s">
        <v>6244</v>
      </c>
      <c r="H24" s="689"/>
      <c r="I24" s="556"/>
    </row>
    <row r="25" spans="1:9" ht="24">
      <c r="A25" s="792" t="s">
        <v>12967</v>
      </c>
      <c r="B25" s="793" t="s">
        <v>12968</v>
      </c>
      <c r="C25" s="793" t="s">
        <v>12968</v>
      </c>
      <c r="D25" s="794">
        <v>300</v>
      </c>
      <c r="E25" s="758" t="s">
        <v>9628</v>
      </c>
      <c r="F25" s="758" t="s">
        <v>189</v>
      </c>
      <c r="G25" s="792" t="s">
        <v>6244</v>
      </c>
      <c r="H25" s="689"/>
      <c r="I25" s="556"/>
    </row>
    <row r="26" spans="1:9" ht="24">
      <c r="A26" s="792" t="s">
        <v>12969</v>
      </c>
      <c r="B26" s="793" t="s">
        <v>12970</v>
      </c>
      <c r="C26" s="793" t="s">
        <v>12970</v>
      </c>
      <c r="D26" s="794">
        <v>60</v>
      </c>
      <c r="E26" s="758" t="s">
        <v>9628</v>
      </c>
      <c r="F26" s="758" t="s">
        <v>189</v>
      </c>
      <c r="G26" s="792" t="s">
        <v>6244</v>
      </c>
      <c r="H26" s="689"/>
      <c r="I26" s="556"/>
    </row>
    <row r="27" spans="1:9" ht="36">
      <c r="A27" s="685" t="s">
        <v>11300</v>
      </c>
      <c r="B27" s="700" t="s">
        <v>11301</v>
      </c>
      <c r="C27" s="700" t="s">
        <v>11301</v>
      </c>
      <c r="D27" s="687">
        <v>180</v>
      </c>
      <c r="E27" s="688" t="s">
        <v>9628</v>
      </c>
      <c r="F27" s="758" t="s">
        <v>189</v>
      </c>
      <c r="G27" s="685" t="s">
        <v>12730</v>
      </c>
      <c r="H27" s="689"/>
      <c r="I27" s="556"/>
    </row>
    <row r="28" spans="1:9" ht="36">
      <c r="A28" s="685" t="s">
        <v>11302</v>
      </c>
      <c r="B28" s="700" t="s">
        <v>11303</v>
      </c>
      <c r="C28" s="700" t="s">
        <v>11303</v>
      </c>
      <c r="D28" s="687">
        <v>180</v>
      </c>
      <c r="E28" s="688" t="s">
        <v>9628</v>
      </c>
      <c r="F28" s="758" t="s">
        <v>189</v>
      </c>
      <c r="G28" s="685" t="s">
        <v>12730</v>
      </c>
      <c r="H28" s="689"/>
      <c r="I28" s="556"/>
    </row>
    <row r="29" spans="1:9" ht="36">
      <c r="A29" s="685" t="s">
        <v>11304</v>
      </c>
      <c r="B29" s="700" t="s">
        <v>11305</v>
      </c>
      <c r="C29" s="700" t="s">
        <v>11306</v>
      </c>
      <c r="D29" s="687">
        <v>55</v>
      </c>
      <c r="E29" s="688" t="s">
        <v>9628</v>
      </c>
      <c r="F29" s="758" t="s">
        <v>189</v>
      </c>
      <c r="G29" s="685" t="s">
        <v>12730</v>
      </c>
      <c r="H29" s="689"/>
      <c r="I29" s="556"/>
    </row>
    <row r="30" spans="1:9" ht="36.75" thickBot="1">
      <c r="A30" s="685" t="s">
        <v>11307</v>
      </c>
      <c r="B30" s="700" t="s">
        <v>11308</v>
      </c>
      <c r="C30" s="700" t="s">
        <v>11308</v>
      </c>
      <c r="D30" s="687">
        <v>100</v>
      </c>
      <c r="E30" s="688" t="s">
        <v>9628</v>
      </c>
      <c r="F30" s="758" t="s">
        <v>189</v>
      </c>
      <c r="G30" s="685" t="s">
        <v>12730</v>
      </c>
      <c r="H30" s="689"/>
      <c r="I30" s="556"/>
    </row>
    <row r="31" spans="1:9" ht="14.25" thickBot="1">
      <c r="A31" s="559" t="s">
        <v>11309</v>
      </c>
      <c r="B31" s="560"/>
      <c r="C31" s="560"/>
      <c r="D31" s="683"/>
      <c r="E31" s="683"/>
      <c r="F31" s="683"/>
      <c r="G31" s="684"/>
      <c r="I31" s="556"/>
    </row>
    <row r="32" spans="1:9" ht="36">
      <c r="A32" s="685" t="s">
        <v>11310</v>
      </c>
      <c r="B32" s="700" t="s">
        <v>11311</v>
      </c>
      <c r="C32" s="700" t="s">
        <v>11312</v>
      </c>
      <c r="D32" s="687">
        <v>500</v>
      </c>
      <c r="E32" s="688" t="s">
        <v>9628</v>
      </c>
      <c r="F32" s="688" t="s">
        <v>189</v>
      </c>
      <c r="G32" s="685" t="s">
        <v>12730</v>
      </c>
      <c r="H32" s="689"/>
      <c r="I32" s="556"/>
    </row>
    <row r="33" spans="1:9" ht="24">
      <c r="A33" s="685" t="s">
        <v>11313</v>
      </c>
      <c r="B33" s="700" t="s">
        <v>13678</v>
      </c>
      <c r="C33" s="700" t="s">
        <v>13678</v>
      </c>
      <c r="D33" s="687">
        <v>35</v>
      </c>
      <c r="E33" s="688" t="s">
        <v>9628</v>
      </c>
      <c r="F33" s="688" t="s">
        <v>189</v>
      </c>
      <c r="G33" s="685" t="s">
        <v>12730</v>
      </c>
      <c r="H33" s="689"/>
      <c r="I33" s="556"/>
    </row>
    <row r="34" spans="1:9" ht="36">
      <c r="A34" s="685" t="s">
        <v>11314</v>
      </c>
      <c r="B34" s="700" t="s">
        <v>13725</v>
      </c>
      <c r="C34" s="700" t="s">
        <v>13726</v>
      </c>
      <c r="D34" s="687">
        <v>1575</v>
      </c>
      <c r="E34" s="688" t="s">
        <v>9628</v>
      </c>
      <c r="F34" s="688" t="s">
        <v>189</v>
      </c>
      <c r="G34" s="685" t="s">
        <v>12730</v>
      </c>
      <c r="H34" s="689"/>
      <c r="I34" s="556"/>
    </row>
    <row r="35" spans="1:9" ht="24">
      <c r="A35" s="685" t="s">
        <v>11315</v>
      </c>
      <c r="B35" s="700" t="s">
        <v>11316</v>
      </c>
      <c r="C35" s="700" t="s">
        <v>11316</v>
      </c>
      <c r="D35" s="687">
        <v>750</v>
      </c>
      <c r="E35" s="688" t="s">
        <v>9628</v>
      </c>
      <c r="F35" s="688" t="s">
        <v>189</v>
      </c>
      <c r="G35" s="685" t="s">
        <v>12730</v>
      </c>
      <c r="H35" s="689"/>
      <c r="I35" s="556"/>
    </row>
    <row r="36" spans="1:9" ht="24">
      <c r="A36" s="685" t="s">
        <v>11317</v>
      </c>
      <c r="B36" s="700" t="s">
        <v>11318</v>
      </c>
      <c r="C36" s="700" t="s">
        <v>11318</v>
      </c>
      <c r="D36" s="687">
        <v>120</v>
      </c>
      <c r="E36" s="688" t="s">
        <v>9628</v>
      </c>
      <c r="F36" s="688" t="s">
        <v>189</v>
      </c>
      <c r="G36" s="685" t="s">
        <v>12730</v>
      </c>
      <c r="H36" s="689"/>
      <c r="I36" s="556"/>
    </row>
    <row r="37" spans="1:9" ht="36">
      <c r="A37" s="685" t="s">
        <v>11319</v>
      </c>
      <c r="B37" s="700" t="s">
        <v>11320</v>
      </c>
      <c r="C37" s="700" t="s">
        <v>11320</v>
      </c>
      <c r="D37" s="687">
        <v>12</v>
      </c>
      <c r="E37" s="688" t="s">
        <v>9628</v>
      </c>
      <c r="F37" s="688" t="s">
        <v>189</v>
      </c>
      <c r="G37" s="685" t="s">
        <v>12730</v>
      </c>
      <c r="H37" s="689"/>
      <c r="I37" s="556"/>
    </row>
    <row r="38" spans="1:9" ht="24">
      <c r="A38" s="685" t="s">
        <v>11321</v>
      </c>
      <c r="B38" s="700" t="s">
        <v>11322</v>
      </c>
      <c r="C38" s="700" t="s">
        <v>11322</v>
      </c>
      <c r="D38" s="687">
        <v>15</v>
      </c>
      <c r="E38" s="688" t="s">
        <v>9628</v>
      </c>
      <c r="F38" s="688" t="s">
        <v>189</v>
      </c>
      <c r="G38" s="685" t="s">
        <v>12730</v>
      </c>
      <c r="H38" s="689"/>
      <c r="I38" s="556"/>
    </row>
    <row r="39" spans="1:9" s="953" customFormat="1" ht="24">
      <c r="A39" s="685" t="s">
        <v>12975</v>
      </c>
      <c r="B39" s="686" t="s">
        <v>12976</v>
      </c>
      <c r="C39" s="686" t="s">
        <v>12976</v>
      </c>
      <c r="D39" s="687">
        <v>475</v>
      </c>
      <c r="E39" s="688" t="s">
        <v>9628</v>
      </c>
      <c r="F39" s="688" t="s">
        <v>189</v>
      </c>
      <c r="G39" s="685" t="s">
        <v>6244</v>
      </c>
      <c r="H39" s="951"/>
      <c r="I39" s="952"/>
    </row>
    <row r="40" spans="1:9" ht="24">
      <c r="A40" s="685" t="s">
        <v>11323</v>
      </c>
      <c r="B40" s="700" t="s">
        <v>11324</v>
      </c>
      <c r="C40" s="700" t="s">
        <v>11324</v>
      </c>
      <c r="D40" s="687">
        <v>325</v>
      </c>
      <c r="E40" s="688" t="s">
        <v>9628</v>
      </c>
      <c r="F40" s="688" t="s">
        <v>189</v>
      </c>
      <c r="G40" s="685" t="s">
        <v>12730</v>
      </c>
      <c r="H40" s="689"/>
      <c r="I40" s="556"/>
    </row>
    <row r="41" spans="1:9" ht="24">
      <c r="A41" s="685" t="s">
        <v>11325</v>
      </c>
      <c r="B41" s="700" t="s">
        <v>11326</v>
      </c>
      <c r="C41" s="700" t="s">
        <v>11326</v>
      </c>
      <c r="D41" s="687">
        <v>325</v>
      </c>
      <c r="E41" s="688" t="s">
        <v>9628</v>
      </c>
      <c r="F41" s="688" t="s">
        <v>189</v>
      </c>
      <c r="G41" s="685" t="s">
        <v>12730</v>
      </c>
      <c r="H41" s="689"/>
      <c r="I41" s="556"/>
    </row>
    <row r="42" spans="1:9" ht="24">
      <c r="A42" s="685" t="s">
        <v>11327</v>
      </c>
      <c r="B42" s="700" t="s">
        <v>11328</v>
      </c>
      <c r="C42" s="700" t="s">
        <v>11328</v>
      </c>
      <c r="D42" s="687">
        <v>325</v>
      </c>
      <c r="E42" s="688" t="s">
        <v>9628</v>
      </c>
      <c r="F42" s="688" t="s">
        <v>189</v>
      </c>
      <c r="G42" s="685" t="s">
        <v>12730</v>
      </c>
      <c r="H42" s="689"/>
      <c r="I42" s="556"/>
    </row>
    <row r="43" spans="1:9" ht="36">
      <c r="A43" s="685" t="s">
        <v>11329</v>
      </c>
      <c r="B43" s="700" t="s">
        <v>11330</v>
      </c>
      <c r="C43" s="700" t="s">
        <v>11330</v>
      </c>
      <c r="D43" s="687">
        <v>20</v>
      </c>
      <c r="E43" s="688" t="s">
        <v>9628</v>
      </c>
      <c r="F43" s="688" t="s">
        <v>189</v>
      </c>
      <c r="G43" s="685" t="s">
        <v>12730</v>
      </c>
      <c r="H43" s="689"/>
      <c r="I43" s="556"/>
    </row>
    <row r="44" spans="1:9" ht="36">
      <c r="A44" s="685" t="s">
        <v>11331</v>
      </c>
      <c r="B44" s="700" t="s">
        <v>11332</v>
      </c>
      <c r="C44" s="700" t="s">
        <v>11332</v>
      </c>
      <c r="D44" s="687">
        <v>650</v>
      </c>
      <c r="E44" s="688" t="s">
        <v>9628</v>
      </c>
      <c r="F44" s="688" t="s">
        <v>189</v>
      </c>
      <c r="G44" s="685" t="s">
        <v>12730</v>
      </c>
      <c r="H44" s="689"/>
      <c r="I44" s="556"/>
    </row>
    <row r="45" spans="1:9" ht="24">
      <c r="A45" s="685" t="s">
        <v>11333</v>
      </c>
      <c r="B45" s="700" t="s">
        <v>11334</v>
      </c>
      <c r="C45" s="700" t="s">
        <v>11334</v>
      </c>
      <c r="D45" s="687">
        <v>20</v>
      </c>
      <c r="E45" s="688" t="s">
        <v>9628</v>
      </c>
      <c r="F45" s="688" t="s">
        <v>189</v>
      </c>
      <c r="G45" s="685" t="s">
        <v>12730</v>
      </c>
      <c r="H45" s="689"/>
      <c r="I45" s="556"/>
    </row>
    <row r="46" spans="1:9" ht="36">
      <c r="A46" s="685" t="s">
        <v>11335</v>
      </c>
      <c r="B46" s="700" t="s">
        <v>11336</v>
      </c>
      <c r="C46" s="700" t="s">
        <v>11336</v>
      </c>
      <c r="D46" s="687">
        <v>35</v>
      </c>
      <c r="E46" s="688" t="s">
        <v>9628</v>
      </c>
      <c r="F46" s="688" t="s">
        <v>189</v>
      </c>
      <c r="G46" s="685" t="s">
        <v>12730</v>
      </c>
      <c r="H46" s="689"/>
      <c r="I46" s="556"/>
    </row>
    <row r="47" spans="1:9" ht="36">
      <c r="A47" s="685" t="s">
        <v>11337</v>
      </c>
      <c r="B47" s="700" t="s">
        <v>11338</v>
      </c>
      <c r="C47" s="700" t="s">
        <v>11338</v>
      </c>
      <c r="D47" s="687">
        <v>3000</v>
      </c>
      <c r="E47" s="688" t="s">
        <v>9628</v>
      </c>
      <c r="F47" s="688" t="s">
        <v>189</v>
      </c>
      <c r="G47" s="685" t="s">
        <v>12730</v>
      </c>
      <c r="H47" s="689"/>
      <c r="I47" s="556"/>
    </row>
    <row r="48" spans="1:9" ht="36">
      <c r="A48" s="685" t="s">
        <v>11339</v>
      </c>
      <c r="B48" s="700" t="s">
        <v>11340</v>
      </c>
      <c r="C48" s="700" t="s">
        <v>11340</v>
      </c>
      <c r="D48" s="687">
        <v>2200</v>
      </c>
      <c r="E48" s="688" t="s">
        <v>9628</v>
      </c>
      <c r="F48" s="688" t="s">
        <v>189</v>
      </c>
      <c r="G48" s="685" t="s">
        <v>12730</v>
      </c>
      <c r="H48" s="689"/>
      <c r="I48" s="556"/>
    </row>
    <row r="49" spans="1:9" ht="36">
      <c r="A49" s="685" t="s">
        <v>11341</v>
      </c>
      <c r="B49" s="700" t="s">
        <v>11342</v>
      </c>
      <c r="C49" s="700" t="s">
        <v>11342</v>
      </c>
      <c r="D49" s="687">
        <v>800</v>
      </c>
      <c r="E49" s="688" t="s">
        <v>9628</v>
      </c>
      <c r="F49" s="688" t="s">
        <v>189</v>
      </c>
      <c r="G49" s="685" t="s">
        <v>12730</v>
      </c>
      <c r="H49" s="689"/>
      <c r="I49" s="556"/>
    </row>
    <row r="50" spans="1:9" ht="13.5">
      <c r="A50" s="685" t="s">
        <v>11343</v>
      </c>
      <c r="B50" s="700" t="s">
        <v>11344</v>
      </c>
      <c r="C50" s="700" t="s">
        <v>11344</v>
      </c>
      <c r="D50" s="687">
        <v>800</v>
      </c>
      <c r="E50" s="688" t="s">
        <v>9628</v>
      </c>
      <c r="F50" s="688" t="s">
        <v>189</v>
      </c>
      <c r="G50" s="685" t="s">
        <v>12730</v>
      </c>
      <c r="H50" s="689"/>
      <c r="I50" s="556"/>
    </row>
    <row r="51" spans="1:9" ht="13.5">
      <c r="H51" s="533"/>
      <c r="I51" s="533"/>
    </row>
    <row r="52" spans="1:9" ht="13.5">
      <c r="H52" s="533"/>
      <c r="I52" s="533"/>
    </row>
    <row r="53" spans="1:9">
      <c r="A53" s="624" t="s">
        <v>184</v>
      </c>
      <c r="B53" s="624"/>
      <c r="C53" s="629" t="s">
        <v>13947</v>
      </c>
    </row>
    <row r="54" spans="1:9">
      <c r="A54" s="627" t="s">
        <v>5</v>
      </c>
      <c r="B54" s="624" t="s">
        <v>185</v>
      </c>
      <c r="C54" s="625" t="s">
        <v>13948</v>
      </c>
    </row>
    <row r="55" spans="1:9">
      <c r="A55" s="627" t="s">
        <v>9</v>
      </c>
      <c r="B55" s="625" t="s">
        <v>186</v>
      </c>
      <c r="C55" s="625" t="s">
        <v>13949</v>
      </c>
    </row>
    <row r="56" spans="1:9">
      <c r="A56" s="627" t="s">
        <v>187</v>
      </c>
      <c r="B56" s="624" t="s">
        <v>188</v>
      </c>
      <c r="C56" s="625" t="s">
        <v>13950</v>
      </c>
    </row>
    <row r="57" spans="1:9">
      <c r="A57" s="627" t="s">
        <v>189</v>
      </c>
      <c r="B57" s="624" t="s">
        <v>190</v>
      </c>
      <c r="C57" s="630" t="s">
        <v>13951</v>
      </c>
    </row>
    <row r="58" spans="1:9">
      <c r="A58" s="627" t="s">
        <v>191</v>
      </c>
      <c r="B58" s="624" t="s">
        <v>192</v>
      </c>
      <c r="C58" s="630" t="s">
        <v>13952</v>
      </c>
    </row>
    <row r="59" spans="1:9">
      <c r="A59" s="627" t="s">
        <v>193</v>
      </c>
      <c r="B59" s="624" t="s">
        <v>194</v>
      </c>
      <c r="C59" s="630" t="s">
        <v>13953</v>
      </c>
    </row>
    <row r="60" spans="1:9">
      <c r="A60" s="31" t="s">
        <v>1787</v>
      </c>
      <c r="B60" s="32" t="s">
        <v>1790</v>
      </c>
      <c r="C60" s="625" t="s">
        <v>13954</v>
      </c>
    </row>
    <row r="61" spans="1:9">
      <c r="A61" s="31" t="s">
        <v>1788</v>
      </c>
      <c r="B61" s="32" t="s">
        <v>1791</v>
      </c>
      <c r="C61" s="624" t="s">
        <v>13955</v>
      </c>
    </row>
    <row r="62" spans="1:9">
      <c r="A62" s="31" t="s">
        <v>1998</v>
      </c>
      <c r="B62" s="32" t="s">
        <v>1997</v>
      </c>
      <c r="C62" s="624" t="s">
        <v>13956</v>
      </c>
    </row>
    <row r="63" spans="1:9">
      <c r="A63" s="31" t="s">
        <v>1789</v>
      </c>
      <c r="B63" s="32" t="s">
        <v>1792</v>
      </c>
      <c r="C63" s="624" t="s">
        <v>13957</v>
      </c>
    </row>
    <row r="64" spans="1:9">
      <c r="A64" s="31" t="s">
        <v>195</v>
      </c>
      <c r="B64" s="32" t="s">
        <v>196</v>
      </c>
      <c r="C64" s="625" t="s">
        <v>13958</v>
      </c>
    </row>
    <row r="65" spans="1:10" s="548" customFormat="1">
      <c r="A65" s="31" t="s">
        <v>8293</v>
      </c>
      <c r="B65" s="32" t="s">
        <v>8294</v>
      </c>
      <c r="C65" s="628"/>
      <c r="D65" s="530"/>
      <c r="E65" s="530"/>
      <c r="F65" s="530"/>
      <c r="G65" s="530"/>
      <c r="H65" s="530"/>
      <c r="I65" s="530"/>
      <c r="J65" s="530"/>
    </row>
    <row r="66" spans="1:10">
      <c r="A66" s="31" t="s">
        <v>10613</v>
      </c>
      <c r="B66" s="32" t="s">
        <v>10614</v>
      </c>
      <c r="C66" s="289"/>
    </row>
  </sheetData>
  <sheetProtection algorithmName="SHA-512" hashValue="N0wvKAjV7RL1eFxdsNx9VOAMnBCO1ltilH2kV7RYJUHvQnSKcflk+1OrOFb08/6YNr4G8DnOVrkMBcePLiAyCg==" saltValue="DDqsmYqXHdPAD3JHHLKKWA=="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zoomScaleNormal="100" workbookViewId="0">
      <selection activeCell="B15" sqref="B15"/>
    </sheetView>
  </sheetViews>
  <sheetFormatPr defaultColWidth="9.125" defaultRowHeight="12"/>
  <cols>
    <col min="1" max="1" width="26.75" style="530" customWidth="1"/>
    <col min="2" max="2" width="50.625" style="530" customWidth="1"/>
    <col min="3" max="3" width="63.5" style="548" customWidth="1"/>
    <col min="4" max="4" width="9.75" style="530" customWidth="1"/>
    <col min="5" max="5" width="5.75" style="530" customWidth="1"/>
    <col min="6" max="6" width="6.75" style="530" customWidth="1"/>
    <col min="7" max="7" width="8.75" style="530" customWidth="1"/>
    <col min="8" max="8" width="7.375" style="530" customWidth="1"/>
    <col min="9" max="9" width="7.125" style="530" customWidth="1"/>
    <col min="10" max="16384" width="9.125" style="530"/>
  </cols>
  <sheetData>
    <row r="1" spans="1:8" ht="21" customHeight="1" thickBot="1">
      <c r="A1" s="616" t="s">
        <v>12784</v>
      </c>
      <c r="B1" s="528"/>
      <c r="C1" s="529"/>
      <c r="D1" s="529"/>
      <c r="E1" s="529"/>
      <c r="F1" s="529"/>
      <c r="G1" s="529"/>
    </row>
    <row r="2" spans="1:8" ht="24.75" thickBot="1">
      <c r="A2" s="534" t="s">
        <v>0</v>
      </c>
      <c r="B2" s="681" t="s">
        <v>1</v>
      </c>
      <c r="C2" s="535" t="s">
        <v>2</v>
      </c>
      <c r="D2" s="506" t="s">
        <v>5192</v>
      </c>
      <c r="E2" s="682" t="s">
        <v>9627</v>
      </c>
      <c r="F2" s="502" t="s">
        <v>4</v>
      </c>
      <c r="G2" s="978" t="s">
        <v>13946</v>
      </c>
    </row>
    <row r="3" spans="1:8" ht="15" customHeight="1" thickBot="1">
      <c r="A3" s="559" t="s">
        <v>12785</v>
      </c>
      <c r="B3" s="560"/>
      <c r="C3" s="560"/>
      <c r="D3" s="683"/>
      <c r="E3" s="683"/>
      <c r="F3" s="683"/>
      <c r="G3" s="684"/>
      <c r="H3" s="689"/>
    </row>
    <row r="4" spans="1:8" ht="48">
      <c r="A4" s="685" t="s">
        <v>12786</v>
      </c>
      <c r="B4" s="700" t="s">
        <v>12787</v>
      </c>
      <c r="C4" s="700" t="s">
        <v>12788</v>
      </c>
      <c r="D4" s="687">
        <v>605</v>
      </c>
      <c r="E4" s="688" t="s">
        <v>9628</v>
      </c>
      <c r="F4" s="688" t="s">
        <v>12789</v>
      </c>
      <c r="G4" s="685" t="s">
        <v>6244</v>
      </c>
    </row>
    <row r="5" spans="1:8" ht="60">
      <c r="A5" s="685" t="s">
        <v>12790</v>
      </c>
      <c r="B5" s="700" t="s">
        <v>12791</v>
      </c>
      <c r="C5" s="700" t="s">
        <v>12792</v>
      </c>
      <c r="D5" s="687">
        <v>855</v>
      </c>
      <c r="E5" s="688" t="s">
        <v>9628</v>
      </c>
      <c r="F5" s="688" t="s">
        <v>12789</v>
      </c>
      <c r="G5" s="685" t="s">
        <v>6244</v>
      </c>
    </row>
    <row r="6" spans="1:8" ht="48">
      <c r="A6" s="685" t="s">
        <v>12793</v>
      </c>
      <c r="B6" s="1040" t="s">
        <v>14065</v>
      </c>
      <c r="C6" s="686" t="s">
        <v>12794</v>
      </c>
      <c r="D6" s="687">
        <v>1455</v>
      </c>
      <c r="E6" s="688" t="s">
        <v>9628</v>
      </c>
      <c r="F6" s="688" t="s">
        <v>12789</v>
      </c>
      <c r="G6" s="685" t="s">
        <v>6244</v>
      </c>
    </row>
    <row r="7" spans="1:8" ht="48">
      <c r="A7" s="685" t="s">
        <v>12795</v>
      </c>
      <c r="B7" s="686" t="s">
        <v>12796</v>
      </c>
      <c r="C7" s="686" t="s">
        <v>12797</v>
      </c>
      <c r="D7" s="687">
        <v>1915</v>
      </c>
      <c r="E7" s="688" t="s">
        <v>9628</v>
      </c>
      <c r="F7" s="688" t="s">
        <v>12789</v>
      </c>
      <c r="G7" s="685" t="s">
        <v>6244</v>
      </c>
    </row>
    <row r="8" spans="1:8" ht="48">
      <c r="A8" s="685" t="s">
        <v>12798</v>
      </c>
      <c r="B8" s="686" t="s">
        <v>12799</v>
      </c>
      <c r="C8" s="686" t="s">
        <v>12800</v>
      </c>
      <c r="D8" s="687">
        <v>2515</v>
      </c>
      <c r="E8" s="688" t="s">
        <v>9628</v>
      </c>
      <c r="F8" s="688" t="s">
        <v>12789</v>
      </c>
      <c r="G8" s="685" t="s">
        <v>6244</v>
      </c>
    </row>
    <row r="9" spans="1:8" ht="48">
      <c r="A9" s="685" t="s">
        <v>12801</v>
      </c>
      <c r="B9" s="686" t="s">
        <v>12802</v>
      </c>
      <c r="C9" s="686" t="s">
        <v>12803</v>
      </c>
      <c r="D9" s="687">
        <v>685</v>
      </c>
      <c r="E9" s="688" t="s">
        <v>9628</v>
      </c>
      <c r="F9" s="688" t="s">
        <v>12789</v>
      </c>
      <c r="G9" s="685" t="s">
        <v>6244</v>
      </c>
    </row>
    <row r="10" spans="1:8" ht="48">
      <c r="A10" s="685" t="s">
        <v>12804</v>
      </c>
      <c r="B10" s="793" t="s">
        <v>13004</v>
      </c>
      <c r="C10" s="793" t="s">
        <v>12805</v>
      </c>
      <c r="D10" s="687">
        <v>935</v>
      </c>
      <c r="E10" s="688" t="s">
        <v>9628</v>
      </c>
      <c r="F10" s="688" t="s">
        <v>12789</v>
      </c>
      <c r="G10" s="685" t="s">
        <v>6244</v>
      </c>
    </row>
    <row r="11" spans="1:8" ht="48">
      <c r="A11" s="685" t="s">
        <v>12806</v>
      </c>
      <c r="B11" s="793" t="s">
        <v>13005</v>
      </c>
      <c r="C11" s="793" t="s">
        <v>12807</v>
      </c>
      <c r="D11" s="687">
        <v>1535</v>
      </c>
      <c r="E11" s="688" t="s">
        <v>9628</v>
      </c>
      <c r="F11" s="688" t="s">
        <v>12789</v>
      </c>
      <c r="G11" s="685" t="s">
        <v>6244</v>
      </c>
    </row>
    <row r="12" spans="1:8" ht="48">
      <c r="A12" s="685" t="s">
        <v>12808</v>
      </c>
      <c r="B12" s="686" t="s">
        <v>12796</v>
      </c>
      <c r="C12" s="686" t="s">
        <v>12809</v>
      </c>
      <c r="D12" s="687">
        <v>2075</v>
      </c>
      <c r="E12" s="688" t="s">
        <v>9628</v>
      </c>
      <c r="F12" s="688" t="s">
        <v>12789</v>
      </c>
      <c r="G12" s="685" t="s">
        <v>6244</v>
      </c>
    </row>
    <row r="13" spans="1:8" ht="48">
      <c r="A13" s="685" t="s">
        <v>12810</v>
      </c>
      <c r="B13" s="793" t="s">
        <v>13006</v>
      </c>
      <c r="C13" s="793" t="s">
        <v>12811</v>
      </c>
      <c r="D13" s="687">
        <v>2675</v>
      </c>
      <c r="E13" s="688" t="s">
        <v>9628</v>
      </c>
      <c r="F13" s="688" t="s">
        <v>12789</v>
      </c>
      <c r="G13" s="685" t="s">
        <v>6244</v>
      </c>
    </row>
    <row r="14" spans="1:8" ht="60">
      <c r="A14" s="685" t="s">
        <v>12812</v>
      </c>
      <c r="B14" s="686" t="s">
        <v>12813</v>
      </c>
      <c r="C14" s="686" t="s">
        <v>12814</v>
      </c>
      <c r="D14" s="687">
        <v>478</v>
      </c>
      <c r="E14" s="688" t="s">
        <v>9628</v>
      </c>
      <c r="F14" s="688" t="s">
        <v>12789</v>
      </c>
      <c r="G14" s="685" t="s">
        <v>6244</v>
      </c>
    </row>
    <row r="15" spans="1:8" ht="60">
      <c r="A15" s="685" t="s">
        <v>12815</v>
      </c>
      <c r="B15" s="686" t="s">
        <v>12816</v>
      </c>
      <c r="C15" s="686" t="s">
        <v>12817</v>
      </c>
      <c r="D15" s="687">
        <v>779</v>
      </c>
      <c r="E15" s="688" t="s">
        <v>9628</v>
      </c>
      <c r="F15" s="688" t="s">
        <v>12789</v>
      </c>
      <c r="G15" s="685" t="s">
        <v>6244</v>
      </c>
    </row>
    <row r="16" spans="1:8" ht="60">
      <c r="A16" s="685" t="s">
        <v>12818</v>
      </c>
      <c r="B16" s="686" t="s">
        <v>12819</v>
      </c>
      <c r="C16" s="686" t="s">
        <v>12820</v>
      </c>
      <c r="D16" s="687">
        <v>1379</v>
      </c>
      <c r="E16" s="688" t="s">
        <v>9628</v>
      </c>
      <c r="F16" s="688" t="s">
        <v>12789</v>
      </c>
      <c r="G16" s="685" t="s">
        <v>6244</v>
      </c>
    </row>
    <row r="17" spans="1:8" ht="60">
      <c r="A17" s="685" t="s">
        <v>12821</v>
      </c>
      <c r="B17" s="686" t="s">
        <v>12822</v>
      </c>
      <c r="C17" s="686" t="s">
        <v>12823</v>
      </c>
      <c r="D17" s="687">
        <v>1717</v>
      </c>
      <c r="E17" s="688" t="s">
        <v>9628</v>
      </c>
      <c r="F17" s="688" t="s">
        <v>12789</v>
      </c>
      <c r="G17" s="685" t="s">
        <v>6244</v>
      </c>
    </row>
    <row r="18" spans="1:8" ht="60">
      <c r="A18" s="685" t="s">
        <v>12824</v>
      </c>
      <c r="B18" s="686" t="s">
        <v>12825</v>
      </c>
      <c r="C18" s="686" t="s">
        <v>12826</v>
      </c>
      <c r="D18" s="687">
        <v>2317</v>
      </c>
      <c r="E18" s="688" t="s">
        <v>9628</v>
      </c>
      <c r="F18" s="688" t="s">
        <v>12789</v>
      </c>
      <c r="G18" s="685" t="s">
        <v>6244</v>
      </c>
    </row>
    <row r="19" spans="1:8" ht="48">
      <c r="A19" s="685" t="s">
        <v>12827</v>
      </c>
      <c r="B19" s="686" t="s">
        <v>12828</v>
      </c>
      <c r="C19" s="686" t="s">
        <v>12829</v>
      </c>
      <c r="D19" s="687">
        <v>497</v>
      </c>
      <c r="E19" s="688" t="s">
        <v>9628</v>
      </c>
      <c r="F19" s="688" t="s">
        <v>12789</v>
      </c>
      <c r="G19" s="685" t="s">
        <v>6244</v>
      </c>
    </row>
    <row r="20" spans="1:8" ht="60">
      <c r="A20" s="685" t="s">
        <v>12830</v>
      </c>
      <c r="B20" s="793" t="s">
        <v>12834</v>
      </c>
      <c r="C20" s="793" t="s">
        <v>12832</v>
      </c>
      <c r="D20" s="687">
        <v>826</v>
      </c>
      <c r="E20" s="688" t="s">
        <v>9628</v>
      </c>
      <c r="F20" s="688" t="s">
        <v>12789</v>
      </c>
      <c r="G20" s="685" t="s">
        <v>6244</v>
      </c>
    </row>
    <row r="21" spans="1:8" ht="60">
      <c r="A21" s="685" t="s">
        <v>12833</v>
      </c>
      <c r="B21" s="793" t="s">
        <v>12831</v>
      </c>
      <c r="C21" s="793" t="s">
        <v>12835</v>
      </c>
      <c r="D21" s="687">
        <v>1426</v>
      </c>
      <c r="E21" s="688" t="s">
        <v>9628</v>
      </c>
      <c r="F21" s="688" t="s">
        <v>12789</v>
      </c>
      <c r="G21" s="685" t="s">
        <v>6244</v>
      </c>
    </row>
    <row r="22" spans="1:8" ht="60">
      <c r="A22" s="685" t="s">
        <v>12836</v>
      </c>
      <c r="B22" s="686" t="s">
        <v>12837</v>
      </c>
      <c r="C22" s="686" t="s">
        <v>12838</v>
      </c>
      <c r="D22" s="687">
        <v>1786</v>
      </c>
      <c r="E22" s="688" t="s">
        <v>9628</v>
      </c>
      <c r="F22" s="688" t="s">
        <v>12789</v>
      </c>
      <c r="G22" s="685" t="s">
        <v>6244</v>
      </c>
    </row>
    <row r="23" spans="1:8" ht="60.75" thickBot="1">
      <c r="A23" s="685" t="s">
        <v>12839</v>
      </c>
      <c r="B23" s="686" t="s">
        <v>12840</v>
      </c>
      <c r="C23" s="686" t="s">
        <v>12841</v>
      </c>
      <c r="D23" s="687">
        <v>2386</v>
      </c>
      <c r="E23" s="688" t="s">
        <v>9628</v>
      </c>
      <c r="F23" s="688" t="s">
        <v>12789</v>
      </c>
      <c r="G23" s="685" t="s">
        <v>6244</v>
      </c>
    </row>
    <row r="24" spans="1:8" ht="12.75" thickBot="1">
      <c r="A24" s="559" t="s">
        <v>12842</v>
      </c>
      <c r="B24" s="560"/>
      <c r="C24" s="560"/>
      <c r="D24" s="683"/>
      <c r="E24" s="683"/>
      <c r="F24" s="683"/>
      <c r="G24" s="684"/>
      <c r="H24" s="689"/>
    </row>
    <row r="25" spans="1:8" ht="36">
      <c r="A25" s="685" t="s">
        <v>12843</v>
      </c>
      <c r="B25" s="700" t="s">
        <v>12844</v>
      </c>
      <c r="C25" s="700" t="s">
        <v>12845</v>
      </c>
      <c r="D25" s="687">
        <v>605</v>
      </c>
      <c r="E25" s="688" t="s">
        <v>9628</v>
      </c>
      <c r="F25" s="688" t="s">
        <v>12789</v>
      </c>
      <c r="G25" s="685" t="s">
        <v>6244</v>
      </c>
    </row>
    <row r="26" spans="1:8" ht="36">
      <c r="A26" s="685" t="s">
        <v>12846</v>
      </c>
      <c r="B26" s="700" t="s">
        <v>12847</v>
      </c>
      <c r="C26" s="700" t="s">
        <v>12848</v>
      </c>
      <c r="D26" s="687">
        <v>685</v>
      </c>
      <c r="E26" s="688" t="s">
        <v>9628</v>
      </c>
      <c r="F26" s="688" t="s">
        <v>12789</v>
      </c>
      <c r="G26" s="685" t="s">
        <v>6244</v>
      </c>
    </row>
    <row r="27" spans="1:8" ht="60">
      <c r="A27" s="685" t="s">
        <v>12849</v>
      </c>
      <c r="B27" s="700" t="s">
        <v>12850</v>
      </c>
      <c r="C27" s="700" t="s">
        <v>12851</v>
      </c>
      <c r="D27" s="687">
        <v>1227</v>
      </c>
      <c r="E27" s="688" t="s">
        <v>9628</v>
      </c>
      <c r="F27" s="688" t="s">
        <v>12789</v>
      </c>
      <c r="G27" s="685" t="s">
        <v>6244</v>
      </c>
    </row>
    <row r="28" spans="1:8" ht="60">
      <c r="A28" s="685" t="s">
        <v>12852</v>
      </c>
      <c r="B28" s="700" t="s">
        <v>12853</v>
      </c>
      <c r="C28" s="700" t="s">
        <v>12854</v>
      </c>
      <c r="D28" s="687">
        <v>1147</v>
      </c>
      <c r="E28" s="688" t="s">
        <v>9628</v>
      </c>
      <c r="F28" s="688" t="s">
        <v>12789</v>
      </c>
      <c r="G28" s="685" t="s">
        <v>6244</v>
      </c>
    </row>
    <row r="29" spans="1:8" ht="48">
      <c r="A29" s="685" t="s">
        <v>12855</v>
      </c>
      <c r="B29" s="700" t="s">
        <v>12856</v>
      </c>
      <c r="C29" s="700" t="s">
        <v>12857</v>
      </c>
      <c r="D29" s="687">
        <v>1455</v>
      </c>
      <c r="E29" s="688" t="s">
        <v>9628</v>
      </c>
      <c r="F29" s="688" t="s">
        <v>12789</v>
      </c>
      <c r="G29" s="685" t="s">
        <v>6244</v>
      </c>
    </row>
    <row r="30" spans="1:8" ht="48">
      <c r="A30" s="685" t="s">
        <v>12858</v>
      </c>
      <c r="B30" s="700" t="s">
        <v>12859</v>
      </c>
      <c r="C30" s="700" t="s">
        <v>12860</v>
      </c>
      <c r="D30" s="687">
        <v>1535</v>
      </c>
      <c r="E30" s="688" t="s">
        <v>9628</v>
      </c>
      <c r="F30" s="688" t="s">
        <v>12789</v>
      </c>
      <c r="G30" s="685" t="s">
        <v>6244</v>
      </c>
    </row>
    <row r="31" spans="1:8" ht="48">
      <c r="A31" s="685" t="s">
        <v>12861</v>
      </c>
      <c r="B31" s="700" t="s">
        <v>12862</v>
      </c>
      <c r="C31" s="700" t="s">
        <v>12863</v>
      </c>
      <c r="D31" s="687">
        <v>2515</v>
      </c>
      <c r="E31" s="688" t="s">
        <v>9628</v>
      </c>
      <c r="F31" s="688" t="s">
        <v>12789</v>
      </c>
      <c r="G31" s="685" t="s">
        <v>6244</v>
      </c>
    </row>
    <row r="32" spans="1:8" ht="48">
      <c r="A32" s="685" t="s">
        <v>12864</v>
      </c>
      <c r="B32" s="700" t="s">
        <v>12865</v>
      </c>
      <c r="C32" s="700" t="s">
        <v>12866</v>
      </c>
      <c r="D32" s="687">
        <v>2675</v>
      </c>
      <c r="E32" s="688" t="s">
        <v>9628</v>
      </c>
      <c r="F32" s="688" t="s">
        <v>12789</v>
      </c>
      <c r="G32" s="685" t="s">
        <v>6244</v>
      </c>
    </row>
    <row r="33" spans="1:7" ht="48">
      <c r="A33" s="685" t="s">
        <v>12867</v>
      </c>
      <c r="B33" s="700" t="s">
        <v>12868</v>
      </c>
      <c r="C33" s="700" t="s">
        <v>12869</v>
      </c>
      <c r="D33" s="687">
        <v>2075</v>
      </c>
      <c r="E33" s="688" t="s">
        <v>9628</v>
      </c>
      <c r="F33" s="688" t="s">
        <v>12789</v>
      </c>
      <c r="G33" s="685" t="s">
        <v>6244</v>
      </c>
    </row>
    <row r="34" spans="1:7" ht="48">
      <c r="A34" s="685" t="s">
        <v>12870</v>
      </c>
      <c r="B34" s="700" t="s">
        <v>12871</v>
      </c>
      <c r="C34" s="700" t="s">
        <v>12872</v>
      </c>
      <c r="D34" s="687">
        <v>1915</v>
      </c>
      <c r="E34" s="688" t="s">
        <v>9628</v>
      </c>
      <c r="F34" s="688" t="s">
        <v>12789</v>
      </c>
      <c r="G34" s="685" t="s">
        <v>6244</v>
      </c>
    </row>
    <row r="35" spans="1:7" ht="48">
      <c r="A35" s="685" t="s">
        <v>12873</v>
      </c>
      <c r="B35" s="700" t="s">
        <v>12874</v>
      </c>
      <c r="C35" s="700" t="s">
        <v>12875</v>
      </c>
      <c r="D35" s="687">
        <v>478</v>
      </c>
      <c r="E35" s="688" t="s">
        <v>9628</v>
      </c>
      <c r="F35" s="688" t="s">
        <v>12789</v>
      </c>
      <c r="G35" s="685" t="s">
        <v>6244</v>
      </c>
    </row>
    <row r="36" spans="1:7" ht="48">
      <c r="A36" s="685" t="s">
        <v>12876</v>
      </c>
      <c r="B36" s="700" t="s">
        <v>12877</v>
      </c>
      <c r="C36" s="700" t="s">
        <v>12878</v>
      </c>
      <c r="D36" s="687">
        <v>497</v>
      </c>
      <c r="E36" s="688" t="s">
        <v>9628</v>
      </c>
      <c r="F36" s="688" t="s">
        <v>12789</v>
      </c>
      <c r="G36" s="685" t="s">
        <v>6244</v>
      </c>
    </row>
    <row r="37" spans="1:7" ht="60">
      <c r="A37" s="685" t="s">
        <v>12879</v>
      </c>
      <c r="B37" s="700" t="s">
        <v>12880</v>
      </c>
      <c r="C37" s="700" t="s">
        <v>12881</v>
      </c>
      <c r="D37" s="687">
        <v>1091</v>
      </c>
      <c r="E37" s="688" t="s">
        <v>9628</v>
      </c>
      <c r="F37" s="688" t="s">
        <v>12789</v>
      </c>
      <c r="G37" s="685" t="s">
        <v>6244</v>
      </c>
    </row>
    <row r="38" spans="1:7" ht="60">
      <c r="A38" s="685" t="s">
        <v>12882</v>
      </c>
      <c r="B38" s="700" t="s">
        <v>12883</v>
      </c>
      <c r="C38" s="700" t="s">
        <v>12884</v>
      </c>
      <c r="D38" s="687">
        <v>1053</v>
      </c>
      <c r="E38" s="688" t="s">
        <v>9628</v>
      </c>
      <c r="F38" s="688" t="s">
        <v>12789</v>
      </c>
      <c r="G38" s="685" t="s">
        <v>6244</v>
      </c>
    </row>
    <row r="39" spans="1:7" ht="60">
      <c r="A39" s="685" t="s">
        <v>12885</v>
      </c>
      <c r="B39" s="700" t="s">
        <v>12886</v>
      </c>
      <c r="C39" s="700" t="s">
        <v>12887</v>
      </c>
      <c r="D39" s="687">
        <v>1379</v>
      </c>
      <c r="E39" s="688" t="s">
        <v>9628</v>
      </c>
      <c r="F39" s="688" t="s">
        <v>12789</v>
      </c>
      <c r="G39" s="685" t="s">
        <v>6244</v>
      </c>
    </row>
    <row r="40" spans="1:7" ht="60">
      <c r="A40" s="685" t="s">
        <v>12888</v>
      </c>
      <c r="B40" s="700" t="s">
        <v>12889</v>
      </c>
      <c r="C40" s="700" t="s">
        <v>12890</v>
      </c>
      <c r="D40" s="687">
        <v>1426</v>
      </c>
      <c r="E40" s="688" t="s">
        <v>9628</v>
      </c>
      <c r="F40" s="688" t="s">
        <v>12789</v>
      </c>
      <c r="G40" s="685" t="s">
        <v>6244</v>
      </c>
    </row>
    <row r="41" spans="1:7" ht="60">
      <c r="A41" s="685" t="s">
        <v>12891</v>
      </c>
      <c r="B41" s="700" t="s">
        <v>12892</v>
      </c>
      <c r="C41" s="700" t="s">
        <v>12893</v>
      </c>
      <c r="D41" s="687">
        <v>1786</v>
      </c>
      <c r="E41" s="688" t="s">
        <v>9628</v>
      </c>
      <c r="F41" s="688" t="s">
        <v>12789</v>
      </c>
      <c r="G41" s="685" t="s">
        <v>6244</v>
      </c>
    </row>
    <row r="42" spans="1:7" ht="60">
      <c r="A42" s="685" t="s">
        <v>12894</v>
      </c>
      <c r="B42" s="700" t="s">
        <v>12895</v>
      </c>
      <c r="C42" s="700" t="s">
        <v>12896</v>
      </c>
      <c r="D42" s="687">
        <v>1717</v>
      </c>
      <c r="E42" s="688" t="s">
        <v>9628</v>
      </c>
      <c r="F42" s="688" t="s">
        <v>12789</v>
      </c>
      <c r="G42" s="685" t="s">
        <v>6244</v>
      </c>
    </row>
    <row r="43" spans="1:7" ht="60">
      <c r="A43" s="685" t="s">
        <v>12897</v>
      </c>
      <c r="B43" s="700" t="s">
        <v>12898</v>
      </c>
      <c r="C43" s="700" t="s">
        <v>12899</v>
      </c>
      <c r="D43" s="687">
        <v>2317</v>
      </c>
      <c r="E43" s="688" t="s">
        <v>9628</v>
      </c>
      <c r="F43" s="688" t="s">
        <v>12789</v>
      </c>
      <c r="G43" s="685" t="s">
        <v>6244</v>
      </c>
    </row>
    <row r="44" spans="1:7" ht="60">
      <c r="A44" s="685" t="s">
        <v>12900</v>
      </c>
      <c r="B44" s="700" t="s">
        <v>12901</v>
      </c>
      <c r="C44" s="700" t="s">
        <v>12902</v>
      </c>
      <c r="D44" s="687">
        <v>2386</v>
      </c>
      <c r="E44" s="688" t="s">
        <v>9628</v>
      </c>
      <c r="F44" s="688" t="s">
        <v>12789</v>
      </c>
      <c r="G44" s="685" t="s">
        <v>6244</v>
      </c>
    </row>
    <row r="45" spans="1:7" ht="48">
      <c r="A45" s="685" t="s">
        <v>12903</v>
      </c>
      <c r="B45" s="700" t="s">
        <v>12904</v>
      </c>
      <c r="C45" s="700" t="s">
        <v>12905</v>
      </c>
      <c r="D45" s="687">
        <v>605</v>
      </c>
      <c r="E45" s="688" t="s">
        <v>9628</v>
      </c>
      <c r="F45" s="688" t="s">
        <v>12789</v>
      </c>
      <c r="G45" s="685" t="s">
        <v>6244</v>
      </c>
    </row>
    <row r="46" spans="1:7" ht="60">
      <c r="A46" s="685" t="s">
        <v>12906</v>
      </c>
      <c r="B46" s="700" t="s">
        <v>12907</v>
      </c>
      <c r="C46" s="700" t="s">
        <v>12908</v>
      </c>
      <c r="D46" s="687">
        <v>855</v>
      </c>
      <c r="E46" s="688" t="s">
        <v>9628</v>
      </c>
      <c r="F46" s="688" t="s">
        <v>12789</v>
      </c>
      <c r="G46" s="685" t="s">
        <v>6244</v>
      </c>
    </row>
    <row r="47" spans="1:7" ht="48">
      <c r="A47" s="685" t="s">
        <v>12909</v>
      </c>
      <c r="B47" s="700" t="s">
        <v>12910</v>
      </c>
      <c r="C47" s="700" t="s">
        <v>12911</v>
      </c>
      <c r="D47" s="687">
        <v>1455</v>
      </c>
      <c r="E47" s="688" t="s">
        <v>9628</v>
      </c>
      <c r="F47" s="688" t="s">
        <v>12789</v>
      </c>
      <c r="G47" s="685" t="s">
        <v>6244</v>
      </c>
    </row>
    <row r="48" spans="1:7" ht="48">
      <c r="A48" s="685" t="s">
        <v>12912</v>
      </c>
      <c r="B48" s="700" t="s">
        <v>12913</v>
      </c>
      <c r="C48" s="700" t="s">
        <v>12914</v>
      </c>
      <c r="D48" s="687">
        <v>1915</v>
      </c>
      <c r="E48" s="688" t="s">
        <v>9628</v>
      </c>
      <c r="F48" s="688" t="s">
        <v>12789</v>
      </c>
      <c r="G48" s="685" t="s">
        <v>6244</v>
      </c>
    </row>
    <row r="49" spans="1:7" ht="48">
      <c r="A49" s="685" t="s">
        <v>12915</v>
      </c>
      <c r="B49" s="700" t="s">
        <v>12916</v>
      </c>
      <c r="C49" s="700" t="s">
        <v>12917</v>
      </c>
      <c r="D49" s="687">
        <v>2515</v>
      </c>
      <c r="E49" s="688" t="s">
        <v>9628</v>
      </c>
      <c r="F49" s="688" t="s">
        <v>12789</v>
      </c>
      <c r="G49" s="685" t="s">
        <v>6244</v>
      </c>
    </row>
    <row r="50" spans="1:7" ht="48">
      <c r="A50" s="685" t="s">
        <v>12918</v>
      </c>
      <c r="B50" s="700" t="s">
        <v>12919</v>
      </c>
      <c r="C50" s="700" t="s">
        <v>12920</v>
      </c>
      <c r="D50" s="687">
        <v>685</v>
      </c>
      <c r="E50" s="688" t="s">
        <v>9628</v>
      </c>
      <c r="F50" s="688" t="s">
        <v>12789</v>
      </c>
      <c r="G50" s="685" t="s">
        <v>6244</v>
      </c>
    </row>
    <row r="51" spans="1:7" ht="48">
      <c r="A51" s="685" t="s">
        <v>12921</v>
      </c>
      <c r="B51" s="700" t="s">
        <v>12922</v>
      </c>
      <c r="C51" s="700" t="s">
        <v>12923</v>
      </c>
      <c r="D51" s="687">
        <v>1535</v>
      </c>
      <c r="E51" s="688" t="s">
        <v>9628</v>
      </c>
      <c r="F51" s="688" t="s">
        <v>12789</v>
      </c>
      <c r="G51" s="685" t="s">
        <v>6244</v>
      </c>
    </row>
    <row r="52" spans="1:7" ht="48">
      <c r="A52" s="685" t="s">
        <v>12924</v>
      </c>
      <c r="B52" s="700" t="s">
        <v>12925</v>
      </c>
      <c r="C52" s="700" t="s">
        <v>12926</v>
      </c>
      <c r="D52" s="687">
        <v>935</v>
      </c>
      <c r="E52" s="688" t="s">
        <v>9628</v>
      </c>
      <c r="F52" s="688" t="s">
        <v>12789</v>
      </c>
      <c r="G52" s="685" t="s">
        <v>6244</v>
      </c>
    </row>
    <row r="53" spans="1:7" ht="48">
      <c r="A53" s="685" t="s">
        <v>12927</v>
      </c>
      <c r="B53" s="700" t="s">
        <v>12913</v>
      </c>
      <c r="C53" s="700" t="s">
        <v>12928</v>
      </c>
      <c r="D53" s="687">
        <v>2075</v>
      </c>
      <c r="E53" s="688" t="s">
        <v>9628</v>
      </c>
      <c r="F53" s="688" t="s">
        <v>12789</v>
      </c>
      <c r="G53" s="685" t="s">
        <v>6244</v>
      </c>
    </row>
    <row r="54" spans="1:7" ht="48">
      <c r="A54" s="685" t="s">
        <v>12929</v>
      </c>
      <c r="B54" s="793" t="s">
        <v>13003</v>
      </c>
      <c r="C54" s="793" t="s">
        <v>12930</v>
      </c>
      <c r="D54" s="687">
        <v>2675</v>
      </c>
      <c r="E54" s="688" t="s">
        <v>9628</v>
      </c>
      <c r="F54" s="688" t="s">
        <v>12789</v>
      </c>
      <c r="G54" s="685" t="s">
        <v>6244</v>
      </c>
    </row>
    <row r="55" spans="1:7" ht="60">
      <c r="A55" s="685" t="s">
        <v>12931</v>
      </c>
      <c r="B55" s="700" t="s">
        <v>12932</v>
      </c>
      <c r="C55" s="700" t="s">
        <v>12933</v>
      </c>
      <c r="D55" s="687">
        <v>478</v>
      </c>
      <c r="E55" s="688" t="s">
        <v>9628</v>
      </c>
      <c r="F55" s="688" t="s">
        <v>12789</v>
      </c>
      <c r="G55" s="685" t="s">
        <v>6244</v>
      </c>
    </row>
    <row r="56" spans="1:7" ht="60">
      <c r="A56" s="685" t="s">
        <v>12934</v>
      </c>
      <c r="B56" s="700" t="s">
        <v>12935</v>
      </c>
      <c r="C56" s="700" t="s">
        <v>12936</v>
      </c>
      <c r="D56" s="687">
        <v>779</v>
      </c>
      <c r="E56" s="688" t="s">
        <v>9628</v>
      </c>
      <c r="F56" s="688" t="s">
        <v>12789</v>
      </c>
      <c r="G56" s="685" t="s">
        <v>6244</v>
      </c>
    </row>
    <row r="57" spans="1:7" ht="60">
      <c r="A57" s="685" t="s">
        <v>12937</v>
      </c>
      <c r="B57" s="700" t="s">
        <v>12938</v>
      </c>
      <c r="C57" s="700" t="s">
        <v>12939</v>
      </c>
      <c r="D57" s="687">
        <v>1379</v>
      </c>
      <c r="E57" s="688" t="s">
        <v>9628</v>
      </c>
      <c r="F57" s="688" t="s">
        <v>12789</v>
      </c>
      <c r="G57" s="685" t="s">
        <v>6244</v>
      </c>
    </row>
    <row r="58" spans="1:7" ht="60">
      <c r="A58" s="685" t="s">
        <v>12940</v>
      </c>
      <c r="B58" s="700" t="s">
        <v>12941</v>
      </c>
      <c r="C58" s="700" t="s">
        <v>12942</v>
      </c>
      <c r="D58" s="687">
        <v>1717</v>
      </c>
      <c r="E58" s="688" t="s">
        <v>9628</v>
      </c>
      <c r="F58" s="688" t="s">
        <v>12789</v>
      </c>
      <c r="G58" s="685" t="s">
        <v>6244</v>
      </c>
    </row>
    <row r="59" spans="1:7" ht="60">
      <c r="A59" s="685" t="s">
        <v>12943</v>
      </c>
      <c r="B59" s="700" t="s">
        <v>12944</v>
      </c>
      <c r="C59" s="700" t="s">
        <v>12945</v>
      </c>
      <c r="D59" s="687">
        <v>2317</v>
      </c>
      <c r="E59" s="688" t="s">
        <v>9628</v>
      </c>
      <c r="F59" s="688" t="s">
        <v>12789</v>
      </c>
      <c r="G59" s="685" t="s">
        <v>6244</v>
      </c>
    </row>
    <row r="60" spans="1:7" ht="48">
      <c r="A60" s="685" t="s">
        <v>12946</v>
      </c>
      <c r="B60" s="700" t="s">
        <v>12947</v>
      </c>
      <c r="C60" s="700" t="s">
        <v>12948</v>
      </c>
      <c r="D60" s="687">
        <v>497</v>
      </c>
      <c r="E60" s="688" t="s">
        <v>9628</v>
      </c>
      <c r="F60" s="688" t="s">
        <v>12789</v>
      </c>
      <c r="G60" s="685" t="s">
        <v>6244</v>
      </c>
    </row>
    <row r="61" spans="1:7" ht="60">
      <c r="A61" s="685" t="s">
        <v>12949</v>
      </c>
      <c r="B61" s="700" t="s">
        <v>12950</v>
      </c>
      <c r="C61" s="700" t="s">
        <v>12951</v>
      </c>
      <c r="D61" s="687">
        <v>1426</v>
      </c>
      <c r="E61" s="688" t="s">
        <v>9628</v>
      </c>
      <c r="F61" s="688" t="s">
        <v>12789</v>
      </c>
      <c r="G61" s="685" t="s">
        <v>6244</v>
      </c>
    </row>
    <row r="62" spans="1:7" ht="60">
      <c r="A62" s="685" t="s">
        <v>12952</v>
      </c>
      <c r="B62" s="700" t="s">
        <v>12953</v>
      </c>
      <c r="C62" s="700" t="s">
        <v>12954</v>
      </c>
      <c r="D62" s="687">
        <v>826</v>
      </c>
      <c r="E62" s="688" t="s">
        <v>9628</v>
      </c>
      <c r="F62" s="688" t="s">
        <v>12789</v>
      </c>
      <c r="G62" s="685" t="s">
        <v>6244</v>
      </c>
    </row>
    <row r="63" spans="1:7" ht="60">
      <c r="A63" s="685" t="s">
        <v>12955</v>
      </c>
      <c r="B63" s="700" t="s">
        <v>12956</v>
      </c>
      <c r="C63" s="700" t="s">
        <v>12957</v>
      </c>
      <c r="D63" s="687">
        <v>1786</v>
      </c>
      <c r="E63" s="688" t="s">
        <v>9628</v>
      </c>
      <c r="F63" s="688" t="s">
        <v>12789</v>
      </c>
      <c r="G63" s="685" t="s">
        <v>6244</v>
      </c>
    </row>
    <row r="64" spans="1:7" ht="60">
      <c r="A64" s="685" t="s">
        <v>12958</v>
      </c>
      <c r="B64" s="700" t="s">
        <v>12959</v>
      </c>
      <c r="C64" s="700" t="s">
        <v>12960</v>
      </c>
      <c r="D64" s="687">
        <v>2386</v>
      </c>
      <c r="E64" s="688" t="s">
        <v>9628</v>
      </c>
      <c r="F64" s="688" t="s">
        <v>12789</v>
      </c>
      <c r="G64" s="685" t="s">
        <v>6244</v>
      </c>
    </row>
    <row r="66" spans="1:3">
      <c r="A66" s="530" t="s">
        <v>184</v>
      </c>
      <c r="C66" s="629" t="s">
        <v>13947</v>
      </c>
    </row>
    <row r="67" spans="1:3">
      <c r="A67" s="760" t="s">
        <v>5</v>
      </c>
      <c r="B67" s="530" t="s">
        <v>185</v>
      </c>
      <c r="C67" s="625" t="s">
        <v>13948</v>
      </c>
    </row>
    <row r="68" spans="1:3">
      <c r="A68" s="760" t="s">
        <v>9</v>
      </c>
      <c r="B68" s="706" t="s">
        <v>186</v>
      </c>
      <c r="C68" s="625" t="s">
        <v>13949</v>
      </c>
    </row>
    <row r="69" spans="1:3">
      <c r="A69" s="760" t="s">
        <v>187</v>
      </c>
      <c r="B69" s="530" t="s">
        <v>188</v>
      </c>
      <c r="C69" s="625" t="s">
        <v>13950</v>
      </c>
    </row>
    <row r="70" spans="1:3">
      <c r="A70" s="760" t="s">
        <v>189</v>
      </c>
      <c r="B70" s="530" t="s">
        <v>190</v>
      </c>
      <c r="C70" s="630" t="s">
        <v>13951</v>
      </c>
    </row>
    <row r="71" spans="1:3">
      <c r="A71" s="760" t="s">
        <v>191</v>
      </c>
      <c r="B71" s="530" t="s">
        <v>192</v>
      </c>
      <c r="C71" s="630" t="s">
        <v>13952</v>
      </c>
    </row>
    <row r="72" spans="1:3">
      <c r="A72" s="760" t="s">
        <v>193</v>
      </c>
      <c r="B72" s="530" t="s">
        <v>194</v>
      </c>
      <c r="C72" s="630" t="s">
        <v>13953</v>
      </c>
    </row>
    <row r="73" spans="1:3">
      <c r="A73" s="760" t="s">
        <v>1787</v>
      </c>
      <c r="B73" s="530" t="s">
        <v>1790</v>
      </c>
      <c r="C73" s="625" t="s">
        <v>13954</v>
      </c>
    </row>
    <row r="74" spans="1:3">
      <c r="A74" s="760" t="s">
        <v>1788</v>
      </c>
      <c r="B74" s="530" t="s">
        <v>1791</v>
      </c>
      <c r="C74" s="624" t="s">
        <v>13955</v>
      </c>
    </row>
    <row r="75" spans="1:3">
      <c r="A75" s="760" t="s">
        <v>1998</v>
      </c>
      <c r="B75" s="530" t="s">
        <v>1997</v>
      </c>
      <c r="C75" s="624" t="s">
        <v>13956</v>
      </c>
    </row>
    <row r="76" spans="1:3">
      <c r="A76" s="760" t="s">
        <v>1789</v>
      </c>
      <c r="B76" s="530" t="s">
        <v>1792</v>
      </c>
      <c r="C76" s="624" t="s">
        <v>13957</v>
      </c>
    </row>
    <row r="77" spans="1:3">
      <c r="A77" s="760" t="s">
        <v>195</v>
      </c>
      <c r="B77" s="530" t="s">
        <v>196</v>
      </c>
      <c r="C77" s="625" t="s">
        <v>13958</v>
      </c>
    </row>
    <row r="78" spans="1:3">
      <c r="A78" s="760" t="s">
        <v>8293</v>
      </c>
      <c r="B78" s="530" t="s">
        <v>8294</v>
      </c>
    </row>
  </sheetData>
  <sheetProtection algorithmName="SHA-512" hashValue="AJPBXub1eNCeKR4fSACnqaFipZzCmRnM657+n0DVxnHtWgEZ3yYuVhnSB59PO5LngujV4w3CX6QzZFRFC3eYkQ==" saltValue="tRCFodqlCfvp+PAIXVV82g=="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
  <sheetViews>
    <sheetView zoomScaleNormal="100" workbookViewId="0"/>
  </sheetViews>
  <sheetFormatPr defaultColWidth="9.125" defaultRowHeight="12"/>
  <cols>
    <col min="1" max="1" width="25.125" style="168" customWidth="1"/>
    <col min="2" max="2" width="48.75" style="168" customWidth="1"/>
    <col min="3" max="3" width="56.75" style="628" customWidth="1"/>
    <col min="4" max="4" width="9.125" style="168" customWidth="1"/>
    <col min="5" max="5" width="5.375" style="168" customWidth="1"/>
    <col min="6" max="6" width="8" style="168" customWidth="1"/>
    <col min="7" max="7" width="8.25" style="168" customWidth="1"/>
    <col min="8" max="8" width="8.875" style="168" customWidth="1"/>
    <col min="9" max="9" width="10.125" style="168" customWidth="1"/>
    <col min="10" max="10" width="9.375" style="168" customWidth="1"/>
    <col min="11" max="16384" width="9.125" style="168"/>
  </cols>
  <sheetData>
    <row r="1" spans="1:12" ht="21" customHeight="1" thickBot="1">
      <c r="A1" s="761" t="s">
        <v>12979</v>
      </c>
      <c r="B1" s="334"/>
      <c r="C1" s="334"/>
      <c r="D1" s="22"/>
      <c r="E1" s="22"/>
      <c r="F1" s="22"/>
      <c r="G1" s="23"/>
      <c r="H1" s="638"/>
      <c r="I1" s="638"/>
      <c r="J1" s="638"/>
    </row>
    <row r="2" spans="1:12" ht="27" customHeight="1" thickBot="1">
      <c r="A2" s="170" t="s">
        <v>0</v>
      </c>
      <c r="B2" s="171" t="s">
        <v>1</v>
      </c>
      <c r="C2" s="172" t="s">
        <v>2</v>
      </c>
      <c r="D2" s="506" t="s">
        <v>5192</v>
      </c>
      <c r="E2" s="674" t="s">
        <v>9627</v>
      </c>
      <c r="F2" s="502" t="s">
        <v>4</v>
      </c>
      <c r="G2" s="978" t="s">
        <v>13946</v>
      </c>
      <c r="H2" s="638"/>
      <c r="I2" s="638"/>
      <c r="J2" s="638"/>
    </row>
    <row r="3" spans="1:12" ht="13.5">
      <c r="A3" s="762" t="s">
        <v>9512</v>
      </c>
      <c r="B3" s="234"/>
      <c r="C3" s="234"/>
      <c r="D3" s="763"/>
      <c r="E3" s="763"/>
      <c r="F3" s="763"/>
      <c r="G3" s="763"/>
      <c r="H3" s="351"/>
      <c r="I3" s="638"/>
      <c r="J3" s="638"/>
    </row>
    <row r="4" spans="1:12" ht="13.5">
      <c r="A4" s="764" t="s">
        <v>9510</v>
      </c>
      <c r="B4" s="765"/>
      <c r="C4" s="765"/>
      <c r="D4" s="766"/>
      <c r="E4" s="766"/>
      <c r="F4" s="766"/>
      <c r="G4" s="766"/>
      <c r="H4" s="351"/>
      <c r="I4" s="638"/>
      <c r="J4" s="638"/>
    </row>
    <row r="5" spans="1:12" ht="14.25" thickBot="1">
      <c r="A5" s="767" t="s">
        <v>9511</v>
      </c>
      <c r="B5" s="765"/>
      <c r="C5" s="765"/>
      <c r="D5" s="766"/>
      <c r="E5" s="766"/>
      <c r="F5" s="766"/>
      <c r="G5" s="766"/>
      <c r="H5" s="351"/>
      <c r="I5" s="638"/>
      <c r="J5" s="638"/>
    </row>
    <row r="6" spans="1:12" ht="13.5">
      <c r="A6" s="597" t="s">
        <v>3161</v>
      </c>
      <c r="B6" s="520" t="s">
        <v>3162</v>
      </c>
      <c r="C6" s="520" t="s">
        <v>3162</v>
      </c>
      <c r="D6" s="450">
        <v>0</v>
      </c>
      <c r="E6" s="459" t="s">
        <v>9628</v>
      </c>
      <c r="F6" s="459" t="s">
        <v>5</v>
      </c>
      <c r="G6" s="459" t="s">
        <v>6244</v>
      </c>
      <c r="H6" s="351"/>
      <c r="I6" s="638"/>
      <c r="J6" s="638"/>
    </row>
    <row r="7" spans="1:12" ht="18.75" thickBot="1">
      <c r="A7" s="761" t="s">
        <v>12980</v>
      </c>
      <c r="B7" s="768"/>
      <c r="I7" s="638"/>
    </row>
    <row r="8" spans="1:12" ht="14.25" thickBot="1">
      <c r="A8" s="170" t="s">
        <v>0</v>
      </c>
      <c r="B8" s="171" t="s">
        <v>1</v>
      </c>
      <c r="C8" s="172" t="s">
        <v>2</v>
      </c>
      <c r="D8" s="638"/>
      <c r="E8" s="638"/>
      <c r="F8" s="638"/>
      <c r="H8" s="638"/>
    </row>
    <row r="9" spans="1:12" ht="14.25" thickBot="1">
      <c r="A9" s="769" t="s">
        <v>12981</v>
      </c>
      <c r="B9" s="634"/>
      <c r="C9" s="634"/>
      <c r="D9" s="638"/>
      <c r="E9" s="638"/>
      <c r="F9" s="638"/>
      <c r="H9" s="638"/>
      <c r="I9" s="638"/>
      <c r="J9" s="638"/>
      <c r="K9" s="638"/>
      <c r="L9" s="638"/>
    </row>
    <row r="10" spans="1:12" ht="14.25">
      <c r="A10" s="520" t="s">
        <v>2283</v>
      </c>
      <c r="B10" s="520" t="s">
        <v>12982</v>
      </c>
      <c r="C10" s="520" t="s">
        <v>12982</v>
      </c>
      <c r="D10" s="770"/>
      <c r="E10" s="638"/>
      <c r="F10" s="638"/>
      <c r="H10" s="628"/>
      <c r="I10" s="638"/>
      <c r="J10" s="638"/>
      <c r="K10" s="638"/>
      <c r="L10" s="638"/>
    </row>
    <row r="11" spans="1:12" ht="13.5">
      <c r="A11" s="520" t="s">
        <v>2284</v>
      </c>
      <c r="B11" s="520" t="s">
        <v>12983</v>
      </c>
      <c r="C11" s="520" t="s">
        <v>12983</v>
      </c>
      <c r="D11" s="771"/>
      <c r="E11" s="638"/>
      <c r="F11" s="638"/>
      <c r="H11" s="628"/>
      <c r="I11" s="638"/>
      <c r="J11" s="638"/>
      <c r="K11" s="638"/>
      <c r="L11" s="638"/>
    </row>
    <row r="12" spans="1:12" ht="24">
      <c r="A12" s="520" t="s">
        <v>2292</v>
      </c>
      <c r="B12" s="520" t="s">
        <v>3845</v>
      </c>
      <c r="C12" s="520" t="s">
        <v>10230</v>
      </c>
      <c r="D12" s="771"/>
      <c r="E12" s="638"/>
      <c r="F12" s="638"/>
      <c r="H12" s="419"/>
      <c r="I12" s="638"/>
      <c r="J12" s="638"/>
      <c r="K12" s="638"/>
      <c r="L12" s="638"/>
    </row>
    <row r="13" spans="1:12" ht="24">
      <c r="A13" s="520" t="s">
        <v>2293</v>
      </c>
      <c r="B13" s="520" t="s">
        <v>3847</v>
      </c>
      <c r="C13" s="520" t="s">
        <v>10230</v>
      </c>
      <c r="D13" s="771"/>
      <c r="E13" s="638"/>
      <c r="F13" s="638"/>
      <c r="H13" s="628"/>
      <c r="I13" s="638"/>
      <c r="J13" s="638"/>
      <c r="K13" s="638"/>
      <c r="L13" s="638"/>
    </row>
    <row r="14" spans="1:12" ht="13.5">
      <c r="A14" s="520" t="s">
        <v>2294</v>
      </c>
      <c r="B14" s="520" t="s">
        <v>2295</v>
      </c>
      <c r="C14" s="520" t="s">
        <v>10229</v>
      </c>
      <c r="D14" s="771"/>
      <c r="E14" s="638"/>
      <c r="F14" s="638"/>
      <c r="H14" s="628"/>
      <c r="I14" s="638"/>
      <c r="J14" s="638"/>
      <c r="K14" s="638"/>
      <c r="L14" s="638"/>
    </row>
    <row r="15" spans="1:12" ht="24">
      <c r="A15" s="520" t="s">
        <v>2296</v>
      </c>
      <c r="B15" s="520" t="s">
        <v>3861</v>
      </c>
      <c r="C15" s="520" t="s">
        <v>3861</v>
      </c>
      <c r="D15" s="771"/>
      <c r="E15" s="638"/>
      <c r="F15" s="638"/>
      <c r="H15" s="628"/>
      <c r="I15" s="638"/>
      <c r="J15" s="638"/>
      <c r="K15" s="638"/>
      <c r="L15" s="638"/>
    </row>
    <row r="16" spans="1:12" ht="24">
      <c r="A16" s="520" t="s">
        <v>2297</v>
      </c>
      <c r="B16" s="520" t="s">
        <v>3863</v>
      </c>
      <c r="C16" s="520" t="s">
        <v>3863</v>
      </c>
      <c r="D16" s="771"/>
      <c r="E16" s="638"/>
      <c r="F16" s="638"/>
      <c r="H16" s="628"/>
      <c r="I16" s="638"/>
      <c r="J16" s="638"/>
      <c r="K16" s="638"/>
      <c r="L16" s="638"/>
    </row>
    <row r="17" spans="1:12" ht="24">
      <c r="A17" s="520" t="s">
        <v>2298</v>
      </c>
      <c r="B17" s="520" t="s">
        <v>3865</v>
      </c>
      <c r="C17" s="520" t="s">
        <v>3865</v>
      </c>
      <c r="D17" s="771"/>
      <c r="E17" s="638"/>
      <c r="F17" s="638"/>
      <c r="H17" s="628"/>
      <c r="I17" s="638"/>
      <c r="J17" s="638"/>
      <c r="K17" s="638"/>
      <c r="L17" s="638"/>
    </row>
    <row r="18" spans="1:12" ht="24">
      <c r="A18" s="520" t="s">
        <v>2299</v>
      </c>
      <c r="B18" s="520" t="s">
        <v>3867</v>
      </c>
      <c r="C18" s="520" t="s">
        <v>3867</v>
      </c>
      <c r="D18" s="771"/>
      <c r="E18" s="638"/>
      <c r="F18" s="638"/>
      <c r="H18" s="628"/>
      <c r="I18" s="638"/>
      <c r="J18" s="638"/>
      <c r="K18" s="638"/>
      <c r="L18" s="638"/>
    </row>
    <row r="19" spans="1:12" ht="13.5">
      <c r="A19" s="520" t="s">
        <v>2319</v>
      </c>
      <c r="B19" s="520" t="s">
        <v>3841</v>
      </c>
      <c r="C19" s="520" t="s">
        <v>9142</v>
      </c>
      <c r="D19" s="771"/>
      <c r="E19" s="638"/>
      <c r="F19" s="638"/>
      <c r="H19" s="628"/>
      <c r="I19" s="638"/>
      <c r="J19" s="638"/>
      <c r="K19" s="638"/>
      <c r="L19" s="638"/>
    </row>
    <row r="20" spans="1:12" ht="13.5">
      <c r="A20" s="520" t="s">
        <v>2320</v>
      </c>
      <c r="B20" s="520" t="s">
        <v>3843</v>
      </c>
      <c r="C20" s="520" t="s">
        <v>12984</v>
      </c>
      <c r="D20" s="771"/>
      <c r="E20" s="638"/>
      <c r="F20" s="638"/>
      <c r="H20" s="628"/>
      <c r="I20" s="638"/>
      <c r="J20" s="638"/>
      <c r="K20" s="638"/>
      <c r="L20" s="638"/>
    </row>
    <row r="21" spans="1:12" ht="13.5">
      <c r="A21" s="520" t="s">
        <v>2335</v>
      </c>
      <c r="B21" s="520" t="s">
        <v>3849</v>
      </c>
      <c r="C21" s="520" t="s">
        <v>3848</v>
      </c>
      <c r="D21" s="771"/>
      <c r="E21" s="638"/>
      <c r="F21" s="638"/>
      <c r="H21" s="628"/>
      <c r="I21" s="638"/>
      <c r="J21" s="638"/>
      <c r="K21" s="638"/>
      <c r="L21" s="638"/>
    </row>
    <row r="22" spans="1:12" ht="13.5">
      <c r="A22" s="520" t="s">
        <v>2336</v>
      </c>
      <c r="B22" s="520" t="s">
        <v>3851</v>
      </c>
      <c r="C22" s="520" t="s">
        <v>3850</v>
      </c>
      <c r="D22" s="771"/>
      <c r="E22" s="638"/>
      <c r="F22" s="638"/>
      <c r="H22" s="628"/>
      <c r="I22" s="638"/>
      <c r="J22" s="638"/>
      <c r="K22" s="638"/>
      <c r="L22" s="638"/>
    </row>
    <row r="23" spans="1:12" ht="13.5">
      <c r="A23" s="520" t="s">
        <v>2333</v>
      </c>
      <c r="B23" s="520" t="s">
        <v>3853</v>
      </c>
      <c r="C23" s="520" t="s">
        <v>3852</v>
      </c>
      <c r="D23" s="771"/>
      <c r="E23" s="638"/>
      <c r="F23" s="638"/>
      <c r="H23" s="628"/>
      <c r="I23" s="638"/>
      <c r="J23" s="638"/>
      <c r="K23" s="638"/>
      <c r="L23" s="638"/>
    </row>
    <row r="24" spans="1:12" ht="13.5">
      <c r="A24" s="520" t="s">
        <v>2331</v>
      </c>
      <c r="B24" s="520" t="s">
        <v>3855</v>
      </c>
      <c r="C24" s="520" t="s">
        <v>3854</v>
      </c>
      <c r="D24" s="771"/>
      <c r="E24" s="638"/>
      <c r="F24" s="638"/>
      <c r="H24" s="628"/>
      <c r="I24" s="638"/>
      <c r="J24" s="638"/>
      <c r="K24" s="638"/>
      <c r="L24" s="638"/>
    </row>
    <row r="25" spans="1:12" ht="13.5">
      <c r="A25" s="520" t="s">
        <v>2334</v>
      </c>
      <c r="B25" s="520" t="s">
        <v>3857</v>
      </c>
      <c r="C25" s="520" t="s">
        <v>3856</v>
      </c>
      <c r="D25" s="771"/>
      <c r="E25" s="638"/>
      <c r="F25" s="638"/>
      <c r="H25" s="628"/>
      <c r="I25" s="638"/>
      <c r="J25" s="638"/>
      <c r="K25" s="638"/>
      <c r="L25" s="638"/>
    </row>
    <row r="26" spans="1:12" ht="13.5">
      <c r="A26" s="520" t="s">
        <v>2332</v>
      </c>
      <c r="B26" s="520" t="s">
        <v>3859</v>
      </c>
      <c r="C26" s="520" t="s">
        <v>3858</v>
      </c>
      <c r="D26" s="771"/>
      <c r="E26" s="638"/>
      <c r="F26" s="638"/>
      <c r="H26" s="628"/>
      <c r="I26" s="638"/>
      <c r="J26" s="638"/>
      <c r="K26" s="638"/>
      <c r="L26" s="638"/>
    </row>
    <row r="27" spans="1:12" ht="13.5">
      <c r="A27" s="520" t="s">
        <v>2406</v>
      </c>
      <c r="B27" s="520" t="s">
        <v>2407</v>
      </c>
      <c r="C27" s="520" t="s">
        <v>2365</v>
      </c>
      <c r="D27" s="771"/>
      <c r="E27" s="638"/>
      <c r="F27" s="638"/>
      <c r="H27" s="628"/>
      <c r="I27" s="638"/>
      <c r="J27" s="638"/>
      <c r="K27" s="638"/>
      <c r="L27" s="638"/>
    </row>
    <row r="28" spans="1:12" ht="24">
      <c r="A28" s="520" t="s">
        <v>2343</v>
      </c>
      <c r="B28" s="520" t="s">
        <v>2344</v>
      </c>
      <c r="C28" s="520" t="s">
        <v>2341</v>
      </c>
      <c r="D28" s="771"/>
      <c r="E28" s="638"/>
      <c r="F28" s="638"/>
      <c r="H28" s="628"/>
      <c r="I28" s="638"/>
      <c r="J28" s="638"/>
      <c r="K28" s="638"/>
      <c r="L28" s="638"/>
    </row>
    <row r="29" spans="1:12" ht="13.5">
      <c r="A29" s="520" t="s">
        <v>2387</v>
      </c>
      <c r="B29" s="520" t="s">
        <v>2388</v>
      </c>
      <c r="C29" s="520" t="s">
        <v>10896</v>
      </c>
      <c r="D29" s="771"/>
      <c r="E29" s="638"/>
      <c r="F29" s="638"/>
      <c r="H29" s="628"/>
      <c r="I29" s="638"/>
      <c r="J29" s="638"/>
      <c r="K29" s="638"/>
      <c r="L29" s="638"/>
    </row>
    <row r="30" spans="1:12" ht="13.5">
      <c r="A30" s="520" t="s">
        <v>2389</v>
      </c>
      <c r="B30" s="520" t="s">
        <v>2390</v>
      </c>
      <c r="C30" s="520" t="s">
        <v>2347</v>
      </c>
      <c r="D30" s="771"/>
      <c r="E30" s="638"/>
      <c r="F30" s="638"/>
      <c r="H30" s="628"/>
      <c r="I30" s="638"/>
      <c r="J30" s="638"/>
      <c r="K30" s="638"/>
      <c r="L30" s="638"/>
    </row>
    <row r="31" spans="1:12" ht="13.5">
      <c r="A31" s="520" t="s">
        <v>2391</v>
      </c>
      <c r="B31" s="520" t="s">
        <v>2392</v>
      </c>
      <c r="C31" s="520" t="s">
        <v>2347</v>
      </c>
      <c r="D31" s="771"/>
      <c r="E31" s="638"/>
      <c r="F31" s="638"/>
      <c r="H31" s="628"/>
      <c r="I31" s="638"/>
      <c r="J31" s="638"/>
      <c r="K31" s="638"/>
      <c r="L31" s="638"/>
    </row>
    <row r="32" spans="1:12" ht="13.5">
      <c r="A32" s="520" t="s">
        <v>2393</v>
      </c>
      <c r="B32" s="520" t="s">
        <v>2394</v>
      </c>
      <c r="C32" s="520" t="s">
        <v>2347</v>
      </c>
      <c r="D32" s="771"/>
      <c r="E32" s="638"/>
      <c r="F32" s="638"/>
      <c r="H32" s="628"/>
      <c r="I32" s="638"/>
      <c r="J32" s="638"/>
      <c r="K32" s="638"/>
      <c r="L32" s="638"/>
    </row>
    <row r="33" spans="1:12" ht="13.5">
      <c r="A33" s="520" t="s">
        <v>2395</v>
      </c>
      <c r="B33" s="520" t="s">
        <v>2396</v>
      </c>
      <c r="C33" s="520" t="s">
        <v>2347</v>
      </c>
      <c r="D33" s="771"/>
      <c r="E33" s="638"/>
      <c r="F33" s="638"/>
      <c r="H33" s="628"/>
      <c r="I33" s="638"/>
      <c r="J33" s="638"/>
      <c r="K33" s="638"/>
      <c r="L33" s="638"/>
    </row>
    <row r="34" spans="1:12" ht="13.5">
      <c r="A34" s="520" t="s">
        <v>2397</v>
      </c>
      <c r="B34" s="520" t="s">
        <v>2398</v>
      </c>
      <c r="C34" s="520" t="s">
        <v>10896</v>
      </c>
      <c r="D34" s="771"/>
      <c r="E34" s="638"/>
      <c r="F34" s="638"/>
      <c r="H34" s="628"/>
      <c r="I34" s="638"/>
      <c r="J34" s="638"/>
      <c r="K34" s="638"/>
      <c r="L34" s="638"/>
    </row>
    <row r="35" spans="1:12" ht="13.5">
      <c r="A35" s="520" t="s">
        <v>2399</v>
      </c>
      <c r="B35" s="520" t="s">
        <v>3873</v>
      </c>
      <c r="C35" s="520" t="s">
        <v>3874</v>
      </c>
      <c r="D35" s="771"/>
      <c r="E35" s="638"/>
      <c r="F35" s="638"/>
      <c r="H35" s="628"/>
      <c r="I35" s="638"/>
      <c r="J35" s="638"/>
      <c r="K35" s="638"/>
      <c r="L35" s="638"/>
    </row>
    <row r="36" spans="1:12" ht="13.5">
      <c r="A36" s="520" t="s">
        <v>2400</v>
      </c>
      <c r="B36" s="520" t="s">
        <v>3875</v>
      </c>
      <c r="C36" s="520" t="s">
        <v>3871</v>
      </c>
      <c r="D36" s="771"/>
      <c r="E36" s="638"/>
      <c r="F36" s="638"/>
      <c r="H36" s="628"/>
      <c r="I36" s="638"/>
      <c r="J36" s="638"/>
      <c r="K36" s="638"/>
      <c r="L36" s="638"/>
    </row>
    <row r="37" spans="1:12" ht="13.5">
      <c r="A37" s="520" t="s">
        <v>2401</v>
      </c>
      <c r="B37" s="520" t="s">
        <v>3876</v>
      </c>
      <c r="C37" s="520" t="s">
        <v>3872</v>
      </c>
      <c r="D37" s="771"/>
      <c r="E37" s="638"/>
      <c r="F37" s="638"/>
      <c r="H37" s="628"/>
      <c r="I37" s="638"/>
      <c r="J37" s="638"/>
      <c r="K37" s="638"/>
      <c r="L37" s="638"/>
    </row>
    <row r="38" spans="1:12" ht="13.5">
      <c r="A38" s="520" t="s">
        <v>2402</v>
      </c>
      <c r="B38" s="520" t="s">
        <v>2403</v>
      </c>
      <c r="C38" s="520" t="s">
        <v>10896</v>
      </c>
      <c r="D38" s="771"/>
      <c r="E38" s="638"/>
      <c r="F38" s="638"/>
      <c r="H38" s="628"/>
      <c r="I38" s="638"/>
      <c r="J38" s="638"/>
      <c r="K38" s="638"/>
      <c r="L38" s="638"/>
    </row>
    <row r="39" spans="1:12" ht="13.5">
      <c r="A39" s="520" t="s">
        <v>2404</v>
      </c>
      <c r="B39" s="520" t="s">
        <v>2405</v>
      </c>
      <c r="C39" s="520" t="s">
        <v>2347</v>
      </c>
      <c r="D39" s="771"/>
      <c r="E39" s="638"/>
      <c r="F39" s="638"/>
      <c r="H39" s="628"/>
      <c r="I39" s="638"/>
      <c r="J39" s="638"/>
      <c r="K39" s="638"/>
      <c r="L39" s="638"/>
    </row>
    <row r="40" spans="1:12" ht="13.5">
      <c r="A40" s="520" t="s">
        <v>2408</v>
      </c>
      <c r="B40" s="520" t="s">
        <v>10906</v>
      </c>
      <c r="C40" s="520" t="s">
        <v>10896</v>
      </c>
      <c r="D40" s="771"/>
      <c r="E40" s="638"/>
      <c r="F40" s="638"/>
      <c r="H40" s="628"/>
      <c r="I40" s="638"/>
      <c r="J40" s="638"/>
      <c r="K40" s="638"/>
      <c r="L40" s="638"/>
    </row>
    <row r="41" spans="1:12" ht="13.5">
      <c r="A41" s="520" t="s">
        <v>2409</v>
      </c>
      <c r="B41" s="520" t="s">
        <v>2410</v>
      </c>
      <c r="C41" s="520" t="s">
        <v>10896</v>
      </c>
      <c r="D41" s="771"/>
      <c r="E41" s="638"/>
      <c r="F41" s="638"/>
      <c r="H41" s="628"/>
      <c r="I41" s="638"/>
      <c r="J41" s="638"/>
      <c r="K41" s="638"/>
      <c r="L41" s="638"/>
    </row>
    <row r="42" spans="1:12" ht="13.5">
      <c r="A42" s="520" t="s">
        <v>2411</v>
      </c>
      <c r="B42" s="520" t="s">
        <v>2412</v>
      </c>
      <c r="C42" s="520" t="s">
        <v>2347</v>
      </c>
      <c r="D42" s="771"/>
      <c r="E42" s="638"/>
      <c r="F42" s="638"/>
      <c r="H42" s="628"/>
      <c r="I42" s="638"/>
      <c r="J42" s="638"/>
      <c r="K42" s="638"/>
      <c r="L42" s="638"/>
    </row>
    <row r="43" spans="1:12" ht="13.5">
      <c r="A43" s="520" t="s">
        <v>2415</v>
      </c>
      <c r="B43" s="520" t="s">
        <v>2416</v>
      </c>
      <c r="C43" s="520" t="s">
        <v>2373</v>
      </c>
      <c r="D43" s="771"/>
      <c r="E43" s="638"/>
      <c r="F43" s="638"/>
      <c r="H43" s="628"/>
      <c r="I43" s="638"/>
      <c r="J43" s="638"/>
      <c r="K43" s="638"/>
      <c r="L43" s="638"/>
    </row>
    <row r="44" spans="1:12" ht="13.5">
      <c r="A44" s="520" t="s">
        <v>2417</v>
      </c>
      <c r="B44" s="520" t="s">
        <v>2418</v>
      </c>
      <c r="C44" s="520" t="s">
        <v>2373</v>
      </c>
      <c r="D44" s="771"/>
      <c r="E44" s="638"/>
      <c r="F44" s="638"/>
      <c r="H44" s="628"/>
      <c r="I44" s="638"/>
      <c r="J44" s="638"/>
      <c r="K44" s="638"/>
      <c r="L44" s="638"/>
    </row>
    <row r="45" spans="1:12" ht="13.5">
      <c r="A45" s="520" t="s">
        <v>2419</v>
      </c>
      <c r="B45" s="520" t="s">
        <v>2420</v>
      </c>
      <c r="C45" s="520" t="s">
        <v>2373</v>
      </c>
      <c r="D45" s="771"/>
      <c r="E45" s="638"/>
      <c r="F45" s="638"/>
      <c r="H45" s="628"/>
      <c r="I45" s="638"/>
      <c r="J45" s="638"/>
      <c r="K45" s="638"/>
      <c r="L45" s="638"/>
    </row>
    <row r="46" spans="1:12" ht="13.5">
      <c r="A46" s="520" t="s">
        <v>2421</v>
      </c>
      <c r="B46" s="520" t="s">
        <v>3878</v>
      </c>
      <c r="C46" s="520" t="s">
        <v>2347</v>
      </c>
      <c r="D46" s="771"/>
      <c r="E46" s="638"/>
      <c r="F46" s="638"/>
      <c r="H46" s="628"/>
      <c r="I46" s="638"/>
      <c r="J46" s="638"/>
      <c r="K46" s="638"/>
      <c r="L46" s="638"/>
    </row>
    <row r="47" spans="1:12" ht="13.5">
      <c r="A47" s="520" t="s">
        <v>2422</v>
      </c>
      <c r="B47" s="520" t="s">
        <v>2423</v>
      </c>
      <c r="C47" s="520" t="s">
        <v>10896</v>
      </c>
      <c r="D47" s="771"/>
      <c r="E47" s="638"/>
      <c r="F47" s="638"/>
      <c r="H47" s="628"/>
      <c r="I47" s="638"/>
      <c r="J47" s="638"/>
      <c r="K47" s="638"/>
      <c r="L47" s="638"/>
    </row>
    <row r="48" spans="1:12" ht="13.5">
      <c r="A48" s="520" t="s">
        <v>2426</v>
      </c>
      <c r="B48" s="520" t="s">
        <v>2427</v>
      </c>
      <c r="C48" s="520" t="s">
        <v>10897</v>
      </c>
      <c r="D48" s="771"/>
      <c r="E48" s="638"/>
      <c r="F48" s="638"/>
      <c r="H48" s="628"/>
      <c r="I48" s="638"/>
      <c r="J48" s="638"/>
      <c r="K48" s="638"/>
      <c r="L48" s="638"/>
    </row>
    <row r="49" spans="1:12" ht="13.5">
      <c r="A49" s="520" t="s">
        <v>2413</v>
      </c>
      <c r="B49" s="520" t="s">
        <v>2414</v>
      </c>
      <c r="C49" s="520" t="s">
        <v>2373</v>
      </c>
      <c r="D49" s="771"/>
      <c r="E49" s="638"/>
      <c r="F49" s="638"/>
      <c r="H49" s="628"/>
      <c r="I49" s="638"/>
      <c r="J49" s="638"/>
      <c r="K49" s="638"/>
      <c r="L49" s="638"/>
    </row>
    <row r="50" spans="1:12" ht="13.5">
      <c r="A50" s="520" t="s">
        <v>2424</v>
      </c>
      <c r="B50" s="520" t="s">
        <v>2425</v>
      </c>
      <c r="C50" s="520" t="s">
        <v>10896</v>
      </c>
      <c r="D50" s="771"/>
      <c r="E50" s="638"/>
      <c r="F50" s="638"/>
      <c r="H50" s="628"/>
      <c r="I50" s="638"/>
      <c r="J50" s="638"/>
      <c r="K50" s="638"/>
      <c r="L50" s="638"/>
    </row>
    <row r="51" spans="1:12" ht="24">
      <c r="A51" s="520" t="s">
        <v>2321</v>
      </c>
      <c r="B51" s="520" t="s">
        <v>3833</v>
      </c>
      <c r="C51" s="520" t="s">
        <v>9140</v>
      </c>
      <c r="D51" s="771"/>
      <c r="E51" s="638"/>
      <c r="F51" s="638"/>
      <c r="H51" s="628"/>
      <c r="I51" s="638"/>
      <c r="J51" s="638"/>
      <c r="K51" s="638"/>
      <c r="L51" s="638"/>
    </row>
    <row r="52" spans="1:12" ht="24">
      <c r="A52" s="520" t="s">
        <v>2322</v>
      </c>
      <c r="B52" s="520" t="s">
        <v>3835</v>
      </c>
      <c r="C52" s="520" t="s">
        <v>9140</v>
      </c>
      <c r="D52" s="771"/>
      <c r="E52" s="638"/>
      <c r="F52" s="638"/>
      <c r="H52" s="628"/>
      <c r="I52" s="638"/>
      <c r="J52" s="638"/>
      <c r="K52" s="638"/>
      <c r="L52" s="638"/>
    </row>
    <row r="53" spans="1:12" ht="24">
      <c r="A53" s="520" t="s">
        <v>2323</v>
      </c>
      <c r="B53" s="520" t="s">
        <v>3837</v>
      </c>
      <c r="C53" s="520" t="s">
        <v>9140</v>
      </c>
      <c r="D53" s="771"/>
      <c r="E53" s="638"/>
      <c r="F53" s="638"/>
      <c r="H53" s="628"/>
      <c r="I53" s="638"/>
      <c r="J53" s="638"/>
      <c r="K53" s="638"/>
      <c r="L53" s="638"/>
    </row>
    <row r="54" spans="1:12" ht="24">
      <c r="A54" s="520" t="s">
        <v>2324</v>
      </c>
      <c r="B54" s="520" t="s">
        <v>3839</v>
      </c>
      <c r="C54" s="520" t="s">
        <v>9140</v>
      </c>
      <c r="D54" s="771"/>
      <c r="E54" s="638"/>
      <c r="F54" s="638"/>
      <c r="H54" s="628"/>
      <c r="I54" s="638"/>
      <c r="J54" s="638"/>
      <c r="K54" s="638"/>
      <c r="L54" s="638"/>
    </row>
    <row r="55" spans="1:12" ht="24">
      <c r="A55" s="520" t="s">
        <v>2772</v>
      </c>
      <c r="B55" s="520" t="s">
        <v>2773</v>
      </c>
      <c r="C55" s="520" t="s">
        <v>2773</v>
      </c>
      <c r="D55" s="771"/>
      <c r="E55" s="638"/>
      <c r="F55" s="638"/>
      <c r="H55" s="628"/>
      <c r="I55" s="638"/>
      <c r="J55" s="638"/>
      <c r="K55" s="638"/>
      <c r="L55" s="638"/>
    </row>
    <row r="56" spans="1:12" ht="13.5">
      <c r="A56" s="520" t="s">
        <v>5446</v>
      </c>
      <c r="B56" s="520" t="s">
        <v>5447</v>
      </c>
      <c r="C56" s="520" t="s">
        <v>5448</v>
      </c>
      <c r="D56" s="771"/>
      <c r="E56" s="638"/>
      <c r="F56" s="638"/>
      <c r="H56" s="628"/>
      <c r="I56" s="638"/>
      <c r="J56" s="638"/>
      <c r="K56" s="638"/>
      <c r="L56" s="638"/>
    </row>
    <row r="57" spans="1:12" ht="14.25">
      <c r="A57" s="772" t="s">
        <v>10218</v>
      </c>
      <c r="B57" s="520" t="s">
        <v>10219</v>
      </c>
      <c r="C57" s="520" t="s">
        <v>10220</v>
      </c>
      <c r="D57" s="771"/>
      <c r="E57" s="638"/>
      <c r="F57" s="638"/>
      <c r="H57" s="628"/>
      <c r="I57" s="638"/>
      <c r="J57" s="638"/>
      <c r="K57" s="638"/>
      <c r="L57" s="638"/>
    </row>
    <row r="58" spans="1:12" ht="13.5">
      <c r="A58" s="520" t="s">
        <v>5451</v>
      </c>
      <c r="B58" s="520" t="s">
        <v>5452</v>
      </c>
      <c r="C58" s="520" t="s">
        <v>5453</v>
      </c>
      <c r="D58" s="771"/>
      <c r="E58" s="638"/>
      <c r="F58" s="638"/>
      <c r="H58" s="628"/>
      <c r="I58" s="638"/>
      <c r="J58" s="638"/>
      <c r="K58" s="638"/>
      <c r="L58" s="638"/>
    </row>
    <row r="59" spans="1:12" ht="13.5">
      <c r="A59" s="520" t="s">
        <v>5454</v>
      </c>
      <c r="B59" s="520" t="s">
        <v>5455</v>
      </c>
      <c r="C59" s="520" t="s">
        <v>5456</v>
      </c>
      <c r="D59" s="771"/>
      <c r="E59" s="638"/>
      <c r="F59" s="638"/>
      <c r="H59" s="628"/>
      <c r="I59" s="638"/>
      <c r="J59" s="638"/>
      <c r="K59" s="638"/>
      <c r="L59" s="638"/>
    </row>
    <row r="60" spans="1:12" ht="13.5">
      <c r="A60" s="520" t="s">
        <v>5478</v>
      </c>
      <c r="B60" s="520" t="s">
        <v>5479</v>
      </c>
      <c r="C60" s="520" t="s">
        <v>5479</v>
      </c>
      <c r="D60" s="771"/>
      <c r="E60" s="638"/>
      <c r="F60" s="638"/>
      <c r="H60" s="628"/>
      <c r="I60" s="638"/>
      <c r="J60" s="638"/>
      <c r="K60" s="638"/>
      <c r="L60" s="638"/>
    </row>
    <row r="61" spans="1:12" ht="13.5">
      <c r="A61" s="520" t="s">
        <v>5469</v>
      </c>
      <c r="B61" s="520" t="s">
        <v>5470</v>
      </c>
      <c r="C61" s="520" t="s">
        <v>5471</v>
      </c>
      <c r="D61" s="771"/>
      <c r="E61" s="638"/>
      <c r="F61" s="638"/>
      <c r="H61" s="628"/>
      <c r="I61" s="638"/>
      <c r="J61" s="638"/>
      <c r="K61" s="638"/>
      <c r="L61" s="638"/>
    </row>
    <row r="62" spans="1:12" ht="13.5">
      <c r="A62" s="520" t="s">
        <v>5472</v>
      </c>
      <c r="B62" s="520" t="s">
        <v>5473</v>
      </c>
      <c r="C62" s="520" t="s">
        <v>5474</v>
      </c>
      <c r="D62" s="771"/>
      <c r="E62" s="638"/>
      <c r="F62" s="638"/>
      <c r="H62" s="628"/>
      <c r="I62" s="638"/>
      <c r="J62" s="638"/>
      <c r="K62" s="638"/>
      <c r="L62" s="638"/>
    </row>
    <row r="63" spans="1:12" ht="13.5">
      <c r="A63" s="520" t="s">
        <v>5475</v>
      </c>
      <c r="B63" s="520" t="s">
        <v>5476</v>
      </c>
      <c r="C63" s="520" t="s">
        <v>5477</v>
      </c>
      <c r="D63" s="771"/>
      <c r="E63" s="638"/>
      <c r="F63" s="638"/>
      <c r="H63" s="628"/>
      <c r="I63" s="638"/>
      <c r="J63" s="638"/>
      <c r="K63" s="638"/>
      <c r="L63" s="638"/>
    </row>
    <row r="64" spans="1:12" ht="24">
      <c r="A64" s="520" t="s">
        <v>10898</v>
      </c>
      <c r="B64" s="520" t="s">
        <v>10899</v>
      </c>
      <c r="C64" s="520" t="s">
        <v>10899</v>
      </c>
      <c r="D64" s="773"/>
      <c r="E64" s="638"/>
      <c r="F64" s="638"/>
      <c r="H64" s="628"/>
      <c r="I64" s="638"/>
      <c r="J64" s="638"/>
      <c r="K64" s="638"/>
      <c r="L64" s="638"/>
    </row>
    <row r="65" spans="1:12" ht="24">
      <c r="A65" s="520" t="s">
        <v>10900</v>
      </c>
      <c r="B65" s="520" t="s">
        <v>10901</v>
      </c>
      <c r="C65" s="520" t="s">
        <v>10902</v>
      </c>
      <c r="D65" s="773"/>
      <c r="E65" s="638"/>
      <c r="F65" s="638"/>
      <c r="H65" s="628"/>
      <c r="I65" s="638"/>
      <c r="J65" s="638"/>
      <c r="K65" s="638"/>
      <c r="L65" s="638"/>
    </row>
    <row r="66" spans="1:12" ht="14.25">
      <c r="A66" s="520" t="s">
        <v>2319</v>
      </c>
      <c r="B66" s="520" t="s">
        <v>3841</v>
      </c>
      <c r="C66" s="520" t="s">
        <v>9142</v>
      </c>
      <c r="D66" s="774"/>
      <c r="E66" s="638"/>
      <c r="F66" s="638"/>
      <c r="H66" s="628"/>
      <c r="I66" s="638"/>
      <c r="J66" s="638"/>
      <c r="K66" s="638"/>
      <c r="L66" s="638"/>
    </row>
    <row r="67" spans="1:12" ht="14.25">
      <c r="A67" s="520" t="s">
        <v>5150</v>
      </c>
      <c r="B67" s="520" t="s">
        <v>5155</v>
      </c>
      <c r="C67" s="520" t="s">
        <v>5155</v>
      </c>
      <c r="D67" s="774"/>
      <c r="E67" s="638"/>
      <c r="F67" s="638"/>
      <c r="H67" s="628"/>
      <c r="I67" s="638"/>
      <c r="J67" s="638"/>
      <c r="K67" s="638"/>
      <c r="L67" s="638"/>
    </row>
    <row r="68" spans="1:12" ht="14.25">
      <c r="A68" s="520" t="s">
        <v>3432</v>
      </c>
      <c r="B68" s="520" t="s">
        <v>3868</v>
      </c>
      <c r="C68" s="520" t="s">
        <v>3869</v>
      </c>
      <c r="D68" s="774"/>
      <c r="E68" s="638"/>
      <c r="F68" s="638"/>
      <c r="H68" s="628"/>
      <c r="I68" s="638"/>
      <c r="J68" s="638"/>
      <c r="K68" s="638"/>
      <c r="L68" s="638"/>
    </row>
    <row r="69" spans="1:12" ht="24">
      <c r="A69" s="520" t="s">
        <v>7032</v>
      </c>
      <c r="B69" s="520" t="s">
        <v>7033</v>
      </c>
      <c r="C69" s="520" t="s">
        <v>7034</v>
      </c>
      <c r="D69" s="775"/>
      <c r="E69" s="638"/>
      <c r="F69" s="638"/>
      <c r="H69" s="628"/>
      <c r="I69" s="638"/>
      <c r="J69" s="638"/>
      <c r="K69" s="638"/>
      <c r="L69" s="638"/>
    </row>
    <row r="70" spans="1:12" ht="24">
      <c r="A70" s="520" t="s">
        <v>7035</v>
      </c>
      <c r="B70" s="520" t="s">
        <v>7036</v>
      </c>
      <c r="C70" s="520" t="s">
        <v>7037</v>
      </c>
      <c r="D70" s="775"/>
      <c r="E70" s="638"/>
      <c r="F70" s="638"/>
      <c r="H70" s="628"/>
      <c r="I70" s="638"/>
      <c r="J70" s="638"/>
      <c r="K70" s="638"/>
      <c r="L70" s="638"/>
    </row>
    <row r="71" spans="1:12" ht="24">
      <c r="A71" s="520" t="s">
        <v>7025</v>
      </c>
      <c r="B71" s="520" t="s">
        <v>7026</v>
      </c>
      <c r="C71" s="520" t="s">
        <v>7027</v>
      </c>
      <c r="D71" s="775"/>
      <c r="E71" s="638"/>
      <c r="F71" s="638"/>
      <c r="H71" s="628"/>
      <c r="I71" s="638"/>
      <c r="J71" s="638"/>
      <c r="K71" s="638"/>
      <c r="L71" s="638"/>
    </row>
    <row r="72" spans="1:12" ht="24">
      <c r="A72" s="520" t="s">
        <v>7028</v>
      </c>
      <c r="B72" s="520" t="s">
        <v>7029</v>
      </c>
      <c r="C72" s="520" t="s">
        <v>7030</v>
      </c>
      <c r="D72" s="775"/>
      <c r="E72" s="638"/>
      <c r="F72" s="638"/>
      <c r="H72" s="628"/>
      <c r="I72" s="638"/>
      <c r="J72" s="638"/>
      <c r="K72" s="638"/>
      <c r="L72" s="638"/>
    </row>
    <row r="73" spans="1:12" ht="14.25">
      <c r="A73" s="520" t="s">
        <v>7020</v>
      </c>
      <c r="B73" s="520" t="s">
        <v>7021</v>
      </c>
      <c r="C73" s="520" t="s">
        <v>7021</v>
      </c>
      <c r="D73" s="775"/>
      <c r="E73" s="638"/>
      <c r="F73" s="638"/>
      <c r="H73" s="628"/>
      <c r="I73" s="638"/>
      <c r="J73" s="638"/>
      <c r="K73" s="638"/>
      <c r="L73" s="638"/>
    </row>
    <row r="74" spans="1:12" ht="14.25">
      <c r="A74" s="520" t="s">
        <v>7022</v>
      </c>
      <c r="B74" s="520" t="s">
        <v>7023</v>
      </c>
      <c r="C74" s="520" t="s">
        <v>7023</v>
      </c>
      <c r="D74" s="775"/>
      <c r="E74" s="638"/>
      <c r="F74" s="638"/>
      <c r="H74" s="628"/>
      <c r="I74" s="638"/>
      <c r="J74" s="638"/>
      <c r="K74" s="638"/>
      <c r="L74" s="638"/>
    </row>
    <row r="75" spans="1:12" ht="14.25">
      <c r="A75" s="520" t="s">
        <v>8631</v>
      </c>
      <c r="B75" s="520" t="s">
        <v>8632</v>
      </c>
      <c r="C75" s="520" t="s">
        <v>8632</v>
      </c>
      <c r="D75" s="775"/>
      <c r="E75" s="638"/>
      <c r="F75" s="638"/>
      <c r="H75" s="628"/>
      <c r="I75" s="638"/>
      <c r="J75" s="638"/>
      <c r="K75" s="638"/>
      <c r="L75" s="638"/>
    </row>
    <row r="76" spans="1:12" ht="14.25">
      <c r="A76" s="520" t="s">
        <v>8818</v>
      </c>
      <c r="B76" s="520" t="s">
        <v>8819</v>
      </c>
      <c r="C76" s="520" t="s">
        <v>8820</v>
      </c>
      <c r="D76" s="775"/>
      <c r="E76" s="638"/>
      <c r="F76" s="638"/>
      <c r="H76" s="628"/>
      <c r="I76" s="638"/>
      <c r="J76" s="638"/>
      <c r="K76" s="638"/>
      <c r="L76" s="638"/>
    </row>
    <row r="77" spans="1:12" ht="14.25">
      <c r="A77" s="520" t="s">
        <v>9796</v>
      </c>
      <c r="B77" s="520" t="s">
        <v>12985</v>
      </c>
      <c r="C77" s="520" t="s">
        <v>12985</v>
      </c>
      <c r="D77" s="773"/>
      <c r="E77" s="638"/>
      <c r="F77" s="638"/>
      <c r="H77" s="628"/>
      <c r="I77" s="638"/>
      <c r="J77" s="638"/>
      <c r="K77" s="638"/>
      <c r="L77" s="638"/>
    </row>
    <row r="78" spans="1:12" ht="14.25">
      <c r="A78" s="520" t="s">
        <v>9798</v>
      </c>
      <c r="B78" s="520" t="s">
        <v>12986</v>
      </c>
      <c r="C78" s="520" t="s">
        <v>12986</v>
      </c>
      <c r="D78" s="773"/>
      <c r="E78" s="638"/>
      <c r="F78" s="638"/>
      <c r="H78" s="628"/>
      <c r="I78" s="638"/>
      <c r="J78" s="638"/>
      <c r="K78" s="638"/>
      <c r="L78" s="638"/>
    </row>
    <row r="79" spans="1:12" ht="14.25">
      <c r="A79" s="520" t="s">
        <v>9800</v>
      </c>
      <c r="B79" s="520" t="s">
        <v>12987</v>
      </c>
      <c r="C79" s="520" t="s">
        <v>12987</v>
      </c>
      <c r="D79" s="773"/>
      <c r="E79" s="638"/>
      <c r="F79" s="638"/>
      <c r="H79" s="628"/>
      <c r="I79" s="638"/>
      <c r="J79" s="638"/>
      <c r="K79" s="638"/>
      <c r="L79" s="638"/>
    </row>
    <row r="80" spans="1:12" ht="14.25">
      <c r="A80" s="520" t="s">
        <v>9802</v>
      </c>
      <c r="B80" s="520" t="s">
        <v>10239</v>
      </c>
      <c r="C80" s="520" t="s">
        <v>10239</v>
      </c>
      <c r="D80" s="773"/>
      <c r="E80" s="638"/>
      <c r="F80" s="638"/>
      <c r="H80" s="628"/>
      <c r="I80" s="638"/>
      <c r="J80" s="638"/>
      <c r="K80" s="638"/>
      <c r="L80" s="638"/>
    </row>
    <row r="81" spans="1:12" ht="14.25">
      <c r="A81" s="520" t="s">
        <v>14344</v>
      </c>
      <c r="B81" s="476" t="s">
        <v>14261</v>
      </c>
      <c r="C81" s="476" t="s">
        <v>14261</v>
      </c>
      <c r="D81" s="773"/>
      <c r="E81" s="965"/>
      <c r="F81" s="965"/>
      <c r="H81" s="628"/>
      <c r="I81" s="965"/>
      <c r="J81" s="965"/>
      <c r="K81" s="965"/>
      <c r="L81" s="965"/>
    </row>
    <row r="82" spans="1:12" ht="14.25">
      <c r="A82" s="520" t="s">
        <v>9567</v>
      </c>
      <c r="B82" s="520" t="s">
        <v>9697</v>
      </c>
      <c r="C82" s="520" t="s">
        <v>9697</v>
      </c>
      <c r="D82" s="773"/>
      <c r="E82" s="638"/>
      <c r="F82" s="638"/>
      <c r="H82" s="628"/>
      <c r="I82" s="638"/>
      <c r="J82" s="638"/>
      <c r="K82" s="638"/>
      <c r="L82" s="638"/>
    </row>
    <row r="83" spans="1:12" ht="24">
      <c r="A83" s="520" t="s">
        <v>9884</v>
      </c>
      <c r="B83" s="520" t="s">
        <v>9885</v>
      </c>
      <c r="C83" s="520" t="s">
        <v>9887</v>
      </c>
      <c r="D83" s="773"/>
      <c r="E83" s="965"/>
      <c r="F83" s="965"/>
      <c r="H83" s="628"/>
      <c r="I83" s="965"/>
      <c r="J83" s="965"/>
      <c r="K83" s="965"/>
      <c r="L83" s="965"/>
    </row>
    <row r="84" spans="1:12" ht="24">
      <c r="A84" s="520" t="s">
        <v>9809</v>
      </c>
      <c r="B84" s="520" t="s">
        <v>12988</v>
      </c>
      <c r="C84" s="520" t="s">
        <v>12989</v>
      </c>
      <c r="D84" s="773"/>
      <c r="E84" s="638"/>
      <c r="F84" s="638"/>
      <c r="H84" s="628"/>
      <c r="I84" s="638"/>
      <c r="J84" s="638"/>
      <c r="K84" s="638"/>
      <c r="L84" s="638"/>
    </row>
    <row r="85" spans="1:12" ht="24">
      <c r="A85" s="520" t="s">
        <v>9571</v>
      </c>
      <c r="B85" s="520" t="s">
        <v>9815</v>
      </c>
      <c r="C85" s="520" t="s">
        <v>10295</v>
      </c>
      <c r="D85" s="773"/>
      <c r="E85" s="638"/>
      <c r="F85" s="638"/>
      <c r="H85" s="628"/>
      <c r="I85" s="638"/>
      <c r="J85" s="638"/>
      <c r="K85" s="638"/>
      <c r="L85" s="638"/>
    </row>
    <row r="86" spans="1:12" ht="24">
      <c r="A86" s="520" t="s">
        <v>9812</v>
      </c>
      <c r="B86" s="520" t="s">
        <v>12990</v>
      </c>
      <c r="C86" s="520" t="s">
        <v>12991</v>
      </c>
      <c r="D86" s="773"/>
      <c r="E86" s="638"/>
      <c r="F86" s="638"/>
      <c r="H86" s="628"/>
      <c r="I86" s="638"/>
      <c r="J86" s="638"/>
      <c r="K86" s="638"/>
      <c r="L86" s="638"/>
    </row>
    <row r="87" spans="1:12" ht="24">
      <c r="A87" s="520" t="s">
        <v>9577</v>
      </c>
      <c r="B87" s="520" t="s">
        <v>9816</v>
      </c>
      <c r="C87" s="520" t="s">
        <v>10303</v>
      </c>
      <c r="D87" s="773"/>
      <c r="E87" s="638"/>
      <c r="F87" s="638"/>
      <c r="H87" s="628"/>
      <c r="I87" s="638"/>
      <c r="J87" s="638"/>
      <c r="K87" s="638"/>
      <c r="L87" s="638"/>
    </row>
    <row r="88" spans="1:12" ht="24">
      <c r="A88" s="520" t="s">
        <v>9979</v>
      </c>
      <c r="B88" s="520" t="s">
        <v>9980</v>
      </c>
      <c r="C88" s="520" t="s">
        <v>9981</v>
      </c>
      <c r="D88" s="773"/>
      <c r="E88" s="638"/>
      <c r="F88" s="638"/>
      <c r="H88" s="628"/>
      <c r="I88" s="638"/>
      <c r="J88" s="638"/>
      <c r="K88" s="638"/>
      <c r="L88" s="638"/>
    </row>
    <row r="89" spans="1:12" ht="24">
      <c r="A89" s="520" t="s">
        <v>9982</v>
      </c>
      <c r="B89" s="520" t="s">
        <v>9983</v>
      </c>
      <c r="C89" s="520" t="s">
        <v>10236</v>
      </c>
      <c r="D89" s="773"/>
      <c r="E89" s="638"/>
      <c r="F89" s="638"/>
      <c r="H89" s="628"/>
      <c r="I89" s="638"/>
      <c r="J89" s="638"/>
      <c r="K89" s="638"/>
      <c r="L89" s="638"/>
    </row>
    <row r="90" spans="1:12" ht="24">
      <c r="A90" s="520" t="s">
        <v>10269</v>
      </c>
      <c r="B90" s="520" t="s">
        <v>10270</v>
      </c>
      <c r="C90" s="520" t="s">
        <v>10271</v>
      </c>
      <c r="D90" s="773"/>
      <c r="E90" s="638"/>
      <c r="F90" s="638"/>
      <c r="H90" s="628"/>
      <c r="I90" s="638"/>
      <c r="J90" s="638"/>
      <c r="K90" s="638"/>
      <c r="L90" s="638"/>
    </row>
    <row r="91" spans="1:12" ht="24">
      <c r="A91" s="520" t="s">
        <v>10272</v>
      </c>
      <c r="B91" s="520" t="s">
        <v>10273</v>
      </c>
      <c r="C91" s="520" t="s">
        <v>10274</v>
      </c>
      <c r="D91" s="773"/>
      <c r="E91" s="638"/>
      <c r="F91" s="638"/>
      <c r="H91" s="628"/>
      <c r="I91" s="638"/>
      <c r="J91" s="638"/>
      <c r="K91" s="638"/>
      <c r="L91" s="638"/>
    </row>
    <row r="92" spans="1:12" ht="13.5">
      <c r="A92" s="769" t="s">
        <v>12992</v>
      </c>
      <c r="B92" s="776"/>
      <c r="C92" s="776"/>
      <c r="D92" s="638"/>
      <c r="E92" s="638"/>
      <c r="F92" s="638"/>
      <c r="H92" s="628"/>
      <c r="I92" s="638"/>
      <c r="J92" s="638"/>
      <c r="K92" s="638"/>
      <c r="L92" s="638"/>
    </row>
    <row r="93" spans="1:12" ht="13.5">
      <c r="A93" s="520" t="s">
        <v>9928</v>
      </c>
      <c r="B93" s="520" t="s">
        <v>12993</v>
      </c>
      <c r="C93" s="520" t="s">
        <v>9950</v>
      </c>
      <c r="D93" s="777"/>
      <c r="E93" s="258"/>
      <c r="F93" s="638"/>
      <c r="H93" s="628"/>
      <c r="I93" s="638"/>
      <c r="J93" s="638"/>
      <c r="K93" s="638"/>
      <c r="L93" s="638"/>
    </row>
    <row r="94" spans="1:12" ht="13.5">
      <c r="A94" s="520" t="s">
        <v>9930</v>
      </c>
      <c r="B94" s="520" t="s">
        <v>12994</v>
      </c>
      <c r="C94" s="520" t="s">
        <v>9951</v>
      </c>
      <c r="D94" s="777"/>
      <c r="E94" s="258"/>
      <c r="F94" s="638"/>
      <c r="H94" s="628"/>
      <c r="I94" s="638"/>
      <c r="J94" s="638"/>
      <c r="K94" s="638"/>
      <c r="L94" s="638"/>
    </row>
    <row r="95" spans="1:12" ht="13.5">
      <c r="A95" s="520" t="s">
        <v>9932</v>
      </c>
      <c r="B95" s="520" t="s">
        <v>12995</v>
      </c>
      <c r="C95" s="520" t="s">
        <v>9952</v>
      </c>
      <c r="D95" s="638"/>
      <c r="E95" s="638"/>
      <c r="F95" s="638"/>
      <c r="H95" s="628"/>
      <c r="I95" s="638"/>
      <c r="J95" s="638"/>
      <c r="K95" s="638"/>
      <c r="L95" s="638"/>
    </row>
    <row r="96" spans="1:12" ht="13.5">
      <c r="A96" s="520" t="s">
        <v>9934</v>
      </c>
      <c r="B96" s="520" t="s">
        <v>12996</v>
      </c>
      <c r="C96" s="520" t="s">
        <v>9953</v>
      </c>
      <c r="D96" s="638"/>
      <c r="E96" s="638"/>
      <c r="F96" s="638"/>
      <c r="H96" s="628"/>
      <c r="I96" s="638"/>
      <c r="J96" s="638"/>
      <c r="K96" s="638"/>
      <c r="L96" s="638"/>
    </row>
    <row r="97" spans="1:12" ht="13.5">
      <c r="A97" s="520" t="s">
        <v>9936</v>
      </c>
      <c r="B97" s="520" t="s">
        <v>12997</v>
      </c>
      <c r="C97" s="520" t="s">
        <v>9954</v>
      </c>
      <c r="D97" s="638"/>
      <c r="E97" s="638"/>
      <c r="F97" s="638"/>
      <c r="H97" s="628"/>
      <c r="I97" s="638"/>
      <c r="J97" s="638"/>
      <c r="K97" s="638"/>
      <c r="L97" s="638"/>
    </row>
    <row r="98" spans="1:12" ht="13.5">
      <c r="A98" s="520" t="s">
        <v>9938</v>
      </c>
      <c r="B98" s="520" t="s">
        <v>12998</v>
      </c>
      <c r="C98" s="520" t="s">
        <v>9957</v>
      </c>
      <c r="D98" s="638"/>
      <c r="E98" s="638"/>
      <c r="F98" s="638"/>
      <c r="H98" s="628"/>
      <c r="I98" s="638"/>
      <c r="J98" s="638"/>
      <c r="K98" s="638"/>
      <c r="L98" s="638"/>
    </row>
    <row r="99" spans="1:12" ht="13.5">
      <c r="A99" s="520" t="s">
        <v>9940</v>
      </c>
      <c r="B99" s="520" t="s">
        <v>12999</v>
      </c>
      <c r="C99" s="520" t="s">
        <v>9955</v>
      </c>
      <c r="D99" s="638"/>
      <c r="E99" s="638"/>
      <c r="F99" s="638"/>
      <c r="H99" s="628"/>
      <c r="I99" s="638"/>
      <c r="J99" s="638"/>
      <c r="K99" s="638"/>
      <c r="L99" s="638"/>
    </row>
    <row r="100" spans="1:12" ht="13.5">
      <c r="A100" s="520" t="s">
        <v>9942</v>
      </c>
      <c r="B100" s="520" t="s">
        <v>13000</v>
      </c>
      <c r="C100" s="520" t="s">
        <v>10124</v>
      </c>
      <c r="D100" s="638"/>
      <c r="E100" s="638"/>
      <c r="F100" s="638"/>
      <c r="H100" s="628"/>
      <c r="I100" s="638"/>
      <c r="J100" s="638"/>
      <c r="K100" s="638"/>
      <c r="L100" s="638"/>
    </row>
    <row r="101" spans="1:12" ht="13.5">
      <c r="A101" s="520" t="s">
        <v>9944</v>
      </c>
      <c r="B101" s="520" t="s">
        <v>13001</v>
      </c>
      <c r="C101" s="520" t="s">
        <v>9956</v>
      </c>
      <c r="D101" s="638"/>
      <c r="E101" s="638"/>
      <c r="F101" s="638"/>
      <c r="H101" s="628"/>
      <c r="I101" s="638"/>
      <c r="J101" s="638"/>
      <c r="K101" s="638"/>
      <c r="L101" s="638"/>
    </row>
    <row r="102" spans="1:12" ht="13.5">
      <c r="A102" s="520" t="s">
        <v>11013</v>
      </c>
      <c r="B102" s="520" t="s">
        <v>11047</v>
      </c>
      <c r="C102" s="520" t="s">
        <v>11046</v>
      </c>
      <c r="D102" s="638"/>
      <c r="E102" s="638"/>
      <c r="F102" s="638"/>
      <c r="H102" s="628"/>
      <c r="I102" s="638"/>
      <c r="J102" s="638"/>
      <c r="K102" s="638"/>
      <c r="L102" s="638"/>
    </row>
    <row r="103" spans="1:12" ht="13.5">
      <c r="A103" s="520" t="s">
        <v>11014</v>
      </c>
      <c r="B103" s="520" t="s">
        <v>11048</v>
      </c>
      <c r="C103" s="520" t="s">
        <v>13931</v>
      </c>
      <c r="D103" s="638"/>
      <c r="E103" s="638"/>
      <c r="F103" s="638"/>
      <c r="H103" s="628"/>
      <c r="I103" s="638"/>
      <c r="J103" s="638"/>
      <c r="K103" s="638"/>
      <c r="L103" s="638"/>
    </row>
    <row r="104" spans="1:12" ht="10.9" customHeight="1">
      <c r="A104" s="638"/>
      <c r="B104" s="638"/>
      <c r="C104" s="638"/>
      <c r="D104" s="638"/>
      <c r="E104" s="638"/>
      <c r="F104" s="638"/>
      <c r="G104" s="638"/>
      <c r="H104" s="638"/>
      <c r="I104" s="638"/>
      <c r="J104" s="638"/>
      <c r="K104" s="638"/>
      <c r="L104" s="638"/>
    </row>
    <row r="105" spans="1:12" ht="18.75" thickBot="1">
      <c r="A105" s="761" t="s">
        <v>13002</v>
      </c>
      <c r="B105" s="638"/>
      <c r="C105" s="638"/>
      <c r="D105" s="638"/>
      <c r="E105" s="638"/>
      <c r="F105" s="638"/>
      <c r="G105" s="638"/>
      <c r="H105" s="638"/>
      <c r="I105" s="638"/>
      <c r="J105" s="638"/>
      <c r="K105" s="638"/>
    </row>
    <row r="106" spans="1:12" ht="24">
      <c r="A106" s="170" t="s">
        <v>0</v>
      </c>
      <c r="B106" s="171" t="s">
        <v>1</v>
      </c>
      <c r="C106" s="172" t="s">
        <v>2</v>
      </c>
      <c r="D106" s="506" t="s">
        <v>5192</v>
      </c>
      <c r="E106" s="674" t="s">
        <v>9627</v>
      </c>
      <c r="F106" s="502" t="s">
        <v>4</v>
      </c>
      <c r="G106" s="978" t="s">
        <v>13946</v>
      </c>
      <c r="H106" s="638"/>
      <c r="I106" s="638"/>
      <c r="J106" s="638"/>
    </row>
    <row r="107" spans="1:12" ht="14.25">
      <c r="A107" s="778" t="s">
        <v>1873</v>
      </c>
      <c r="B107" s="779" t="s">
        <v>3893</v>
      </c>
      <c r="C107" s="779" t="s">
        <v>3893</v>
      </c>
      <c r="D107" s="780">
        <v>0</v>
      </c>
      <c r="E107" s="688" t="s">
        <v>9628</v>
      </c>
      <c r="F107" s="781" t="s">
        <v>1788</v>
      </c>
      <c r="G107" s="781" t="s">
        <v>5388</v>
      </c>
      <c r="H107" s="638"/>
      <c r="I107" s="638"/>
      <c r="J107" s="638"/>
    </row>
    <row r="108" spans="1:12" ht="24">
      <c r="A108" s="458" t="s">
        <v>1871</v>
      </c>
      <c r="B108" s="520" t="s">
        <v>3894</v>
      </c>
      <c r="C108" s="782" t="s">
        <v>3895</v>
      </c>
      <c r="D108" s="780">
        <v>0</v>
      </c>
      <c r="E108" s="688" t="s">
        <v>9628</v>
      </c>
      <c r="F108" s="781" t="s">
        <v>1788</v>
      </c>
      <c r="G108" s="781" t="s">
        <v>5388</v>
      </c>
      <c r="H108" s="638"/>
      <c r="I108" s="638"/>
      <c r="J108" s="638"/>
    </row>
    <row r="109" spans="1:12" ht="24">
      <c r="A109" s="458" t="s">
        <v>1872</v>
      </c>
      <c r="B109" s="520" t="s">
        <v>3774</v>
      </c>
      <c r="C109" s="449" t="s">
        <v>3775</v>
      </c>
      <c r="D109" s="783">
        <v>0</v>
      </c>
      <c r="E109" s="688" t="s">
        <v>9628</v>
      </c>
      <c r="F109" s="784" t="s">
        <v>1788</v>
      </c>
      <c r="G109" s="784" t="s">
        <v>5388</v>
      </c>
      <c r="H109" s="638"/>
      <c r="I109" s="638"/>
      <c r="J109" s="638"/>
    </row>
    <row r="110" spans="1:12" ht="24">
      <c r="A110" s="597" t="s">
        <v>3384</v>
      </c>
      <c r="B110" s="449" t="s">
        <v>3772</v>
      </c>
      <c r="C110" s="449" t="s">
        <v>3773</v>
      </c>
      <c r="D110" s="785">
        <v>0</v>
      </c>
      <c r="E110" s="688" t="s">
        <v>9628</v>
      </c>
      <c r="F110" s="786" t="s">
        <v>1788</v>
      </c>
      <c r="G110" s="786" t="s">
        <v>5389</v>
      </c>
      <c r="H110" s="638"/>
      <c r="I110" s="638"/>
      <c r="J110" s="638"/>
    </row>
    <row r="111" spans="1:12" ht="14.25">
      <c r="A111" s="787" t="s">
        <v>1870</v>
      </c>
      <c r="B111" s="788" t="s">
        <v>5178</v>
      </c>
      <c r="C111" s="788" t="s">
        <v>5178</v>
      </c>
      <c r="D111" s="789">
        <v>0</v>
      </c>
      <c r="E111" s="688" t="s">
        <v>9628</v>
      </c>
      <c r="F111" s="781" t="s">
        <v>1788</v>
      </c>
      <c r="G111" s="781" t="s">
        <v>5391</v>
      </c>
      <c r="H111" s="638"/>
      <c r="I111" s="638"/>
      <c r="J111" s="638"/>
    </row>
    <row r="112" spans="1:12" ht="13.5">
      <c r="A112" s="638"/>
      <c r="B112" s="638"/>
      <c r="C112" s="638"/>
      <c r="D112" s="638"/>
      <c r="E112" s="638"/>
      <c r="F112" s="638"/>
      <c r="G112" s="638"/>
      <c r="H112" s="638"/>
      <c r="I112" s="638"/>
      <c r="J112" s="638"/>
    </row>
    <row r="113" spans="1:9" ht="13.5">
      <c r="A113" s="168" t="s">
        <v>184</v>
      </c>
      <c r="C113" s="629" t="s">
        <v>13947</v>
      </c>
      <c r="I113" s="638"/>
    </row>
    <row r="114" spans="1:9" ht="13.5">
      <c r="A114" s="790" t="s">
        <v>5</v>
      </c>
      <c r="B114" s="168" t="s">
        <v>185</v>
      </c>
      <c r="C114" s="625" t="s">
        <v>13948</v>
      </c>
      <c r="I114" s="638"/>
    </row>
    <row r="115" spans="1:9" ht="13.5">
      <c r="A115" s="790" t="s">
        <v>9</v>
      </c>
      <c r="B115" s="630" t="s">
        <v>186</v>
      </c>
      <c r="C115" s="625" t="s">
        <v>13949</v>
      </c>
      <c r="I115" s="638"/>
    </row>
    <row r="116" spans="1:9" ht="13.5">
      <c r="A116" s="790" t="s">
        <v>187</v>
      </c>
      <c r="B116" s="168" t="s">
        <v>188</v>
      </c>
      <c r="C116" s="625" t="s">
        <v>13950</v>
      </c>
      <c r="I116" s="638"/>
    </row>
    <row r="117" spans="1:9" ht="13.5">
      <c r="A117" s="790" t="s">
        <v>189</v>
      </c>
      <c r="B117" s="168" t="s">
        <v>190</v>
      </c>
      <c r="C117" s="630" t="s">
        <v>13951</v>
      </c>
      <c r="I117" s="638"/>
    </row>
    <row r="118" spans="1:9" ht="13.5">
      <c r="A118" s="790" t="s">
        <v>191</v>
      </c>
      <c r="B118" s="168" t="s">
        <v>192</v>
      </c>
      <c r="C118" s="630" t="s">
        <v>13952</v>
      </c>
      <c r="I118" s="638"/>
    </row>
    <row r="119" spans="1:9" ht="13.5">
      <c r="A119" s="790" t="s">
        <v>193</v>
      </c>
      <c r="B119" s="168" t="s">
        <v>194</v>
      </c>
      <c r="C119" s="630" t="s">
        <v>13953</v>
      </c>
      <c r="I119" s="638"/>
    </row>
    <row r="120" spans="1:9" ht="13.5">
      <c r="A120" s="790" t="s">
        <v>1787</v>
      </c>
      <c r="B120" s="168" t="s">
        <v>1790</v>
      </c>
      <c r="C120" s="625" t="s">
        <v>13954</v>
      </c>
      <c r="I120" s="638"/>
    </row>
    <row r="121" spans="1:9" ht="13.5">
      <c r="A121" s="790" t="s">
        <v>1788</v>
      </c>
      <c r="B121" s="168" t="s">
        <v>1791</v>
      </c>
      <c r="C121" s="624" t="s">
        <v>13955</v>
      </c>
      <c r="I121" s="638"/>
    </row>
    <row r="122" spans="1:9" ht="13.5">
      <c r="A122" s="790" t="s">
        <v>1998</v>
      </c>
      <c r="B122" s="168" t="s">
        <v>1997</v>
      </c>
      <c r="C122" s="624" t="s">
        <v>13956</v>
      </c>
      <c r="I122" s="638"/>
    </row>
    <row r="123" spans="1:9" ht="13.5">
      <c r="A123" s="790" t="s">
        <v>1789</v>
      </c>
      <c r="B123" s="168" t="s">
        <v>1792</v>
      </c>
      <c r="C123" s="624" t="s">
        <v>13957</v>
      </c>
      <c r="I123" s="638"/>
    </row>
    <row r="124" spans="1:9" ht="13.5">
      <c r="A124" s="790" t="s">
        <v>195</v>
      </c>
      <c r="B124" s="168" t="s">
        <v>196</v>
      </c>
      <c r="C124" s="625" t="s">
        <v>13958</v>
      </c>
      <c r="I124" s="638"/>
    </row>
    <row r="125" spans="1:9" ht="13.5">
      <c r="A125" s="790" t="s">
        <v>8293</v>
      </c>
      <c r="B125" s="168" t="s">
        <v>8294</v>
      </c>
      <c r="I125" s="638"/>
    </row>
    <row r="126" spans="1:9" ht="13.5">
      <c r="A126" s="790" t="s">
        <v>10613</v>
      </c>
      <c r="B126" s="168" t="s">
        <v>10614</v>
      </c>
      <c r="I126" s="638"/>
    </row>
  </sheetData>
  <sheetProtection algorithmName="SHA-512" hashValue="UnMMFAoRwlsBOKp6tHxc4InkLqpzwq+3a5+K/4zEzgtCxynONj0cfUwAOQQ+sJsUkUmEaRKk/YEApfAwPKw/DQ==" saltValue="EoGfqUp/cLM5ROttt/IguA=="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72"/>
  <sheetViews>
    <sheetView zoomScaleNormal="100" workbookViewId="0"/>
  </sheetViews>
  <sheetFormatPr defaultColWidth="9.125" defaultRowHeight="12"/>
  <cols>
    <col min="1" max="1" width="23.625" style="4" customWidth="1"/>
    <col min="2" max="2" width="50.625" style="4" customWidth="1"/>
    <col min="3" max="3" width="52.625" style="29" customWidth="1"/>
    <col min="4" max="4" width="10.375" style="4" customWidth="1"/>
    <col min="5" max="5" width="5.375" style="4" customWidth="1"/>
    <col min="6" max="6" width="7.625" style="4" customWidth="1"/>
    <col min="7" max="7" width="9.375" style="4" customWidth="1"/>
    <col min="8" max="8" width="9.625" style="4" customWidth="1"/>
    <col min="9" max="16384" width="9.125" style="4"/>
  </cols>
  <sheetData>
    <row r="1" spans="1:10" ht="21" customHeight="1" thickBot="1">
      <c r="A1" s="1" t="s">
        <v>9634</v>
      </c>
      <c r="B1" s="220"/>
      <c r="C1" s="3"/>
      <c r="D1" s="3"/>
      <c r="E1" s="3"/>
      <c r="F1" s="3"/>
      <c r="G1" s="3"/>
    </row>
    <row r="2" spans="1:10" ht="24.75" thickBot="1">
      <c r="A2" s="7" t="s">
        <v>0</v>
      </c>
      <c r="B2" s="8" t="s">
        <v>1</v>
      </c>
      <c r="C2" s="9" t="s">
        <v>2</v>
      </c>
      <c r="D2" s="281" t="s">
        <v>5192</v>
      </c>
      <c r="E2" s="409" t="s">
        <v>9627</v>
      </c>
      <c r="F2" s="10" t="s">
        <v>4</v>
      </c>
      <c r="G2" s="978" t="s">
        <v>13946</v>
      </c>
    </row>
    <row r="3" spans="1:10" ht="12.75" thickBot="1">
      <c r="A3" s="191" t="s">
        <v>9634</v>
      </c>
      <c r="B3" s="192"/>
      <c r="C3" s="192"/>
      <c r="D3" s="11"/>
      <c r="E3" s="11"/>
      <c r="F3" s="11"/>
      <c r="G3" s="11"/>
    </row>
    <row r="4" spans="1:10">
      <c r="A4" s="643" t="s">
        <v>2345</v>
      </c>
      <c r="B4" s="644" t="s">
        <v>2346</v>
      </c>
      <c r="C4" s="645" t="s">
        <v>10896</v>
      </c>
      <c r="D4" s="646">
        <v>40660</v>
      </c>
      <c r="E4" s="647" t="s">
        <v>9628</v>
      </c>
      <c r="F4" s="647" t="s">
        <v>1788</v>
      </c>
      <c r="G4" s="647" t="s">
        <v>5391</v>
      </c>
      <c r="J4" s="17"/>
    </row>
    <row r="5" spans="1:10">
      <c r="A5" s="643" t="s">
        <v>2348</v>
      </c>
      <c r="B5" s="644" t="s">
        <v>2349</v>
      </c>
      <c r="C5" s="645" t="s">
        <v>2347</v>
      </c>
      <c r="D5" s="646">
        <v>24610</v>
      </c>
      <c r="E5" s="647" t="s">
        <v>9628</v>
      </c>
      <c r="F5" s="647" t="s">
        <v>1788</v>
      </c>
      <c r="G5" s="647" t="s">
        <v>5391</v>
      </c>
      <c r="J5" s="17"/>
    </row>
    <row r="6" spans="1:10">
      <c r="A6" s="643" t="s">
        <v>2350</v>
      </c>
      <c r="B6" s="924" t="s">
        <v>14063</v>
      </c>
      <c r="C6" s="645" t="s">
        <v>2347</v>
      </c>
      <c r="D6" s="646">
        <v>14980</v>
      </c>
      <c r="E6" s="647" t="s">
        <v>9628</v>
      </c>
      <c r="F6" s="647" t="s">
        <v>1788</v>
      </c>
      <c r="G6" s="647" t="s">
        <v>5391</v>
      </c>
      <c r="J6" s="17"/>
    </row>
    <row r="7" spans="1:10">
      <c r="A7" s="643" t="s">
        <v>2351</v>
      </c>
      <c r="B7" s="644" t="s">
        <v>2352</v>
      </c>
      <c r="C7" s="645" t="s">
        <v>2347</v>
      </c>
      <c r="D7" s="646">
        <v>27820</v>
      </c>
      <c r="E7" s="647" t="s">
        <v>9628</v>
      </c>
      <c r="F7" s="647" t="s">
        <v>1788</v>
      </c>
      <c r="G7" s="647" t="s">
        <v>5391</v>
      </c>
      <c r="J7" s="17"/>
    </row>
    <row r="8" spans="1:10">
      <c r="A8" s="643" t="s">
        <v>2353</v>
      </c>
      <c r="B8" s="644" t="s">
        <v>2354</v>
      </c>
      <c r="C8" s="645" t="s">
        <v>2347</v>
      </c>
      <c r="D8" s="646">
        <v>18190</v>
      </c>
      <c r="E8" s="647" t="s">
        <v>9628</v>
      </c>
      <c r="F8" s="647" t="s">
        <v>1788</v>
      </c>
      <c r="G8" s="647" t="s">
        <v>5391</v>
      </c>
      <c r="J8" s="17"/>
    </row>
    <row r="9" spans="1:10">
      <c r="A9" s="643" t="s">
        <v>2355</v>
      </c>
      <c r="B9" s="644" t="s">
        <v>2356</v>
      </c>
      <c r="C9" s="645" t="s">
        <v>10896</v>
      </c>
      <c r="D9" s="646">
        <v>42800</v>
      </c>
      <c r="E9" s="647" t="s">
        <v>9628</v>
      </c>
      <c r="F9" s="647" t="s">
        <v>1788</v>
      </c>
      <c r="G9" s="647" t="s">
        <v>5391</v>
      </c>
      <c r="J9" s="17"/>
    </row>
    <row r="10" spans="1:10">
      <c r="A10" s="643" t="s">
        <v>2357</v>
      </c>
      <c r="B10" s="644" t="s">
        <v>3870</v>
      </c>
      <c r="C10" s="645" t="s">
        <v>3870</v>
      </c>
      <c r="D10" s="646">
        <v>46010</v>
      </c>
      <c r="E10" s="647" t="s">
        <v>9628</v>
      </c>
      <c r="F10" s="647" t="s">
        <v>1788</v>
      </c>
      <c r="G10" s="647" t="s">
        <v>5391</v>
      </c>
      <c r="J10" s="17"/>
    </row>
    <row r="11" spans="1:10" s="515" customFormat="1">
      <c r="A11" s="643" t="s">
        <v>10894</v>
      </c>
      <c r="B11" s="642" t="s">
        <v>10965</v>
      </c>
      <c r="C11" s="642" t="s">
        <v>10965</v>
      </c>
      <c r="D11" s="648">
        <v>163710</v>
      </c>
      <c r="E11" s="647" t="s">
        <v>9628</v>
      </c>
      <c r="F11" s="647" t="s">
        <v>1788</v>
      </c>
      <c r="G11" s="647" t="s">
        <v>5391</v>
      </c>
      <c r="J11" s="516"/>
    </row>
    <row r="12" spans="1:10" s="515" customFormat="1">
      <c r="A12" s="643" t="s">
        <v>10895</v>
      </c>
      <c r="B12" s="642" t="s">
        <v>10966</v>
      </c>
      <c r="C12" s="642" t="s">
        <v>10966</v>
      </c>
      <c r="D12" s="649">
        <v>260010</v>
      </c>
      <c r="E12" s="647" t="s">
        <v>9628</v>
      </c>
      <c r="F12" s="647" t="s">
        <v>1788</v>
      </c>
      <c r="G12" s="647" t="s">
        <v>5391</v>
      </c>
      <c r="J12" s="516"/>
    </row>
    <row r="13" spans="1:10" s="515" customFormat="1">
      <c r="A13" s="643" t="s">
        <v>2358</v>
      </c>
      <c r="B13" s="644" t="s">
        <v>3871</v>
      </c>
      <c r="C13" s="645" t="s">
        <v>3871</v>
      </c>
      <c r="D13" s="646">
        <v>73830</v>
      </c>
      <c r="E13" s="647" t="s">
        <v>9628</v>
      </c>
      <c r="F13" s="647" t="s">
        <v>1788</v>
      </c>
      <c r="G13" s="647" t="s">
        <v>5391</v>
      </c>
      <c r="J13" s="516"/>
    </row>
    <row r="14" spans="1:10">
      <c r="A14" s="643" t="s">
        <v>2359</v>
      </c>
      <c r="B14" s="644" t="s">
        <v>3872</v>
      </c>
      <c r="C14" s="645" t="s">
        <v>3872</v>
      </c>
      <c r="D14" s="646">
        <v>119840</v>
      </c>
      <c r="E14" s="647" t="s">
        <v>9628</v>
      </c>
      <c r="F14" s="647" t="s">
        <v>1788</v>
      </c>
      <c r="G14" s="647" t="s">
        <v>5391</v>
      </c>
      <c r="J14" s="17"/>
    </row>
    <row r="15" spans="1:10">
      <c r="A15" s="643" t="s">
        <v>2360</v>
      </c>
      <c r="B15" s="644" t="s">
        <v>2361</v>
      </c>
      <c r="C15" s="645" t="s">
        <v>10896</v>
      </c>
      <c r="D15" s="646">
        <v>6420</v>
      </c>
      <c r="E15" s="647" t="s">
        <v>9628</v>
      </c>
      <c r="F15" s="647" t="s">
        <v>1788</v>
      </c>
      <c r="G15" s="647" t="s">
        <v>5391</v>
      </c>
      <c r="J15" s="17"/>
    </row>
    <row r="16" spans="1:10">
      <c r="A16" s="643" t="s">
        <v>2362</v>
      </c>
      <c r="B16" s="644" t="s">
        <v>2363</v>
      </c>
      <c r="C16" s="645" t="s">
        <v>2347</v>
      </c>
      <c r="D16" s="646">
        <v>32100</v>
      </c>
      <c r="E16" s="647" t="s">
        <v>9628</v>
      </c>
      <c r="F16" s="647" t="s">
        <v>1788</v>
      </c>
      <c r="G16" s="647" t="s">
        <v>5391</v>
      </c>
      <c r="J16" s="17"/>
    </row>
    <row r="17" spans="1:10">
      <c r="A17" s="643" t="s">
        <v>2364</v>
      </c>
      <c r="B17" s="644" t="s">
        <v>2365</v>
      </c>
      <c r="C17" s="645" t="s">
        <v>2365</v>
      </c>
      <c r="D17" s="646">
        <v>1250</v>
      </c>
      <c r="E17" s="647" t="s">
        <v>9628</v>
      </c>
      <c r="F17" s="647" t="s">
        <v>1788</v>
      </c>
      <c r="G17" s="647" t="s">
        <v>5391</v>
      </c>
      <c r="J17" s="17"/>
    </row>
    <row r="18" spans="1:10">
      <c r="A18" s="643" t="s">
        <v>2366</v>
      </c>
      <c r="B18" s="644" t="s">
        <v>10905</v>
      </c>
      <c r="C18" s="645" t="s">
        <v>10896</v>
      </c>
      <c r="D18" s="646">
        <v>10700</v>
      </c>
      <c r="E18" s="647" t="s">
        <v>9628</v>
      </c>
      <c r="F18" s="647" t="s">
        <v>1788</v>
      </c>
      <c r="G18" s="647" t="s">
        <v>5391</v>
      </c>
      <c r="J18" s="17"/>
    </row>
    <row r="19" spans="1:10">
      <c r="A19" s="643" t="s">
        <v>2367</v>
      </c>
      <c r="B19" s="644" t="s">
        <v>2368</v>
      </c>
      <c r="C19" s="645" t="s">
        <v>10896</v>
      </c>
      <c r="D19" s="646">
        <v>26750</v>
      </c>
      <c r="E19" s="647" t="s">
        <v>9628</v>
      </c>
      <c r="F19" s="647" t="s">
        <v>1788</v>
      </c>
      <c r="G19" s="647" t="s">
        <v>5391</v>
      </c>
      <c r="J19" s="17"/>
    </row>
    <row r="20" spans="1:10">
      <c r="A20" s="643" t="s">
        <v>2369</v>
      </c>
      <c r="B20" s="644" t="s">
        <v>2370</v>
      </c>
      <c r="C20" s="645" t="s">
        <v>2347</v>
      </c>
      <c r="D20" s="646">
        <v>19260</v>
      </c>
      <c r="E20" s="647" t="s">
        <v>9628</v>
      </c>
      <c r="F20" s="647" t="s">
        <v>1788</v>
      </c>
      <c r="G20" s="647" t="s">
        <v>5391</v>
      </c>
      <c r="J20" s="17"/>
    </row>
    <row r="21" spans="1:10">
      <c r="A21" s="643" t="s">
        <v>2371</v>
      </c>
      <c r="B21" s="644" t="s">
        <v>2372</v>
      </c>
      <c r="C21" s="645" t="s">
        <v>2373</v>
      </c>
      <c r="D21" s="646">
        <v>64200</v>
      </c>
      <c r="E21" s="647" t="s">
        <v>9628</v>
      </c>
      <c r="F21" s="647" t="s">
        <v>1788</v>
      </c>
      <c r="G21" s="647" t="s">
        <v>5391</v>
      </c>
      <c r="J21" s="17"/>
    </row>
    <row r="22" spans="1:10">
      <c r="A22" s="643" t="s">
        <v>2374</v>
      </c>
      <c r="B22" s="644" t="s">
        <v>2375</v>
      </c>
      <c r="C22" s="645" t="s">
        <v>2373</v>
      </c>
      <c r="D22" s="646">
        <v>3210</v>
      </c>
      <c r="E22" s="647" t="s">
        <v>9628</v>
      </c>
      <c r="F22" s="647" t="s">
        <v>1788</v>
      </c>
      <c r="G22" s="647" t="s">
        <v>5391</v>
      </c>
      <c r="J22" s="17"/>
    </row>
    <row r="23" spans="1:10">
      <c r="A23" s="643" t="s">
        <v>2376</v>
      </c>
      <c r="B23" s="644" t="s">
        <v>2377</v>
      </c>
      <c r="C23" s="645" t="s">
        <v>2373</v>
      </c>
      <c r="D23" s="646">
        <v>31030</v>
      </c>
      <c r="E23" s="647" t="s">
        <v>9628</v>
      </c>
      <c r="F23" s="647" t="s">
        <v>1788</v>
      </c>
      <c r="G23" s="647" t="s">
        <v>5391</v>
      </c>
      <c r="J23" s="17"/>
    </row>
    <row r="24" spans="1:10" ht="24">
      <c r="A24" s="643" t="s">
        <v>2769</v>
      </c>
      <c r="B24" s="645" t="s">
        <v>2774</v>
      </c>
      <c r="C24" s="645" t="s">
        <v>2774</v>
      </c>
      <c r="D24" s="646">
        <v>27820</v>
      </c>
      <c r="E24" s="647" t="s">
        <v>9628</v>
      </c>
      <c r="F24" s="647" t="s">
        <v>1788</v>
      </c>
      <c r="G24" s="647" t="s">
        <v>5391</v>
      </c>
      <c r="J24" s="17"/>
    </row>
    <row r="25" spans="1:10">
      <c r="A25" s="643" t="s">
        <v>2378</v>
      </c>
      <c r="B25" s="644" t="s">
        <v>2379</v>
      </c>
      <c r="C25" s="645" t="s">
        <v>2373</v>
      </c>
      <c r="D25" s="646">
        <v>16050</v>
      </c>
      <c r="E25" s="647" t="s">
        <v>9628</v>
      </c>
      <c r="F25" s="647" t="s">
        <v>1788</v>
      </c>
      <c r="G25" s="647" t="s">
        <v>5391</v>
      </c>
      <c r="J25" s="17"/>
    </row>
    <row r="26" spans="1:10">
      <c r="A26" s="643" t="s">
        <v>2380</v>
      </c>
      <c r="B26" s="644" t="s">
        <v>3877</v>
      </c>
      <c r="C26" s="645" t="s">
        <v>2347</v>
      </c>
      <c r="D26" s="646">
        <v>12840</v>
      </c>
      <c r="E26" s="647" t="s">
        <v>9628</v>
      </c>
      <c r="F26" s="647" t="s">
        <v>1788</v>
      </c>
      <c r="G26" s="647" t="s">
        <v>5391</v>
      </c>
      <c r="J26" s="17"/>
    </row>
    <row r="27" spans="1:10">
      <c r="A27" s="643" t="s">
        <v>2381</v>
      </c>
      <c r="B27" s="644" t="s">
        <v>2382</v>
      </c>
      <c r="C27" s="645" t="s">
        <v>10896</v>
      </c>
      <c r="D27" s="646">
        <v>14980</v>
      </c>
      <c r="E27" s="647" t="s">
        <v>9628</v>
      </c>
      <c r="F27" s="647" t="s">
        <v>1788</v>
      </c>
      <c r="G27" s="647" t="s">
        <v>5391</v>
      </c>
      <c r="J27" s="17"/>
    </row>
    <row r="28" spans="1:10">
      <c r="A28" s="643" t="s">
        <v>2383</v>
      </c>
      <c r="B28" s="644" t="s">
        <v>2384</v>
      </c>
      <c r="C28" s="645" t="s">
        <v>10896</v>
      </c>
      <c r="D28" s="646">
        <v>12840</v>
      </c>
      <c r="E28" s="647" t="s">
        <v>9628</v>
      </c>
      <c r="F28" s="647" t="s">
        <v>1788</v>
      </c>
      <c r="G28" s="647" t="s">
        <v>5391</v>
      </c>
      <c r="J28" s="17"/>
    </row>
    <row r="29" spans="1:10" ht="12.75" thickBot="1">
      <c r="A29" s="643" t="s">
        <v>2385</v>
      </c>
      <c r="B29" s="644" t="s">
        <v>2386</v>
      </c>
      <c r="C29" s="645" t="s">
        <v>10897</v>
      </c>
      <c r="D29" s="646">
        <v>16050</v>
      </c>
      <c r="E29" s="647" t="s">
        <v>9628</v>
      </c>
      <c r="F29" s="647" t="s">
        <v>1788</v>
      </c>
      <c r="G29" s="647" t="s">
        <v>5391</v>
      </c>
      <c r="J29" s="17"/>
    </row>
    <row r="30" spans="1:10" ht="12.75" thickBot="1">
      <c r="A30" s="633" t="s">
        <v>9635</v>
      </c>
      <c r="B30" s="634"/>
      <c r="C30" s="634"/>
      <c r="D30" s="632"/>
      <c r="E30" s="632"/>
      <c r="F30" s="632"/>
      <c r="G30" s="632"/>
      <c r="J30" s="17"/>
    </row>
    <row r="31" spans="1:10">
      <c r="A31" s="650" t="s">
        <v>2387</v>
      </c>
      <c r="B31" s="651" t="s">
        <v>2388</v>
      </c>
      <c r="C31" s="652" t="s">
        <v>10896</v>
      </c>
      <c r="D31" s="653">
        <v>0</v>
      </c>
      <c r="E31" s="654" t="s">
        <v>9628</v>
      </c>
      <c r="F31" s="654" t="s">
        <v>1788</v>
      </c>
      <c r="G31" s="654" t="s">
        <v>5391</v>
      </c>
      <c r="J31" s="17"/>
    </row>
    <row r="32" spans="1:10">
      <c r="A32" s="650" t="s">
        <v>2389</v>
      </c>
      <c r="B32" s="651" t="s">
        <v>2390</v>
      </c>
      <c r="C32" s="652" t="s">
        <v>2347</v>
      </c>
      <c r="D32" s="653">
        <v>0</v>
      </c>
      <c r="E32" s="654" t="s">
        <v>9628</v>
      </c>
      <c r="F32" s="654" t="s">
        <v>1788</v>
      </c>
      <c r="G32" s="654" t="s">
        <v>5391</v>
      </c>
      <c r="J32" s="17"/>
    </row>
    <row r="33" spans="1:10">
      <c r="A33" s="650" t="s">
        <v>2391</v>
      </c>
      <c r="B33" s="651" t="s">
        <v>2392</v>
      </c>
      <c r="C33" s="652" t="s">
        <v>2347</v>
      </c>
      <c r="D33" s="653">
        <v>0</v>
      </c>
      <c r="E33" s="654" t="s">
        <v>9628</v>
      </c>
      <c r="F33" s="654" t="s">
        <v>1788</v>
      </c>
      <c r="G33" s="654" t="s">
        <v>5391</v>
      </c>
      <c r="J33" s="17"/>
    </row>
    <row r="34" spans="1:10">
      <c r="A34" s="650" t="s">
        <v>2393</v>
      </c>
      <c r="B34" s="651" t="s">
        <v>2394</v>
      </c>
      <c r="C34" s="652" t="s">
        <v>2347</v>
      </c>
      <c r="D34" s="653">
        <v>0</v>
      </c>
      <c r="E34" s="654" t="s">
        <v>9628</v>
      </c>
      <c r="F34" s="654" t="s">
        <v>1788</v>
      </c>
      <c r="G34" s="654" t="s">
        <v>5391</v>
      </c>
      <c r="J34" s="17"/>
    </row>
    <row r="35" spans="1:10">
      <c r="A35" s="650" t="s">
        <v>2395</v>
      </c>
      <c r="B35" s="651" t="s">
        <v>2396</v>
      </c>
      <c r="C35" s="652" t="s">
        <v>2347</v>
      </c>
      <c r="D35" s="653">
        <v>0</v>
      </c>
      <c r="E35" s="654" t="s">
        <v>9628</v>
      </c>
      <c r="F35" s="654" t="s">
        <v>1788</v>
      </c>
      <c r="G35" s="654" t="s">
        <v>5391</v>
      </c>
      <c r="J35" s="17"/>
    </row>
    <row r="36" spans="1:10">
      <c r="A36" s="650" t="s">
        <v>2397</v>
      </c>
      <c r="B36" s="651" t="s">
        <v>2398</v>
      </c>
      <c r="C36" s="652" t="s">
        <v>10896</v>
      </c>
      <c r="D36" s="653">
        <v>0</v>
      </c>
      <c r="E36" s="654" t="s">
        <v>9628</v>
      </c>
      <c r="F36" s="654" t="s">
        <v>1788</v>
      </c>
      <c r="G36" s="654" t="s">
        <v>5391</v>
      </c>
      <c r="J36" s="17"/>
    </row>
    <row r="37" spans="1:10">
      <c r="A37" s="650" t="s">
        <v>2399</v>
      </c>
      <c r="B37" s="651" t="s">
        <v>3873</v>
      </c>
      <c r="C37" s="652" t="s">
        <v>3874</v>
      </c>
      <c r="D37" s="653">
        <v>0</v>
      </c>
      <c r="E37" s="654" t="s">
        <v>9628</v>
      </c>
      <c r="F37" s="654" t="s">
        <v>1788</v>
      </c>
      <c r="G37" s="654" t="s">
        <v>5391</v>
      </c>
      <c r="J37" s="17"/>
    </row>
    <row r="38" spans="1:10" s="515" customFormat="1">
      <c r="A38" s="655" t="s">
        <v>10898</v>
      </c>
      <c r="B38" s="642" t="s">
        <v>10899</v>
      </c>
      <c r="C38" s="642" t="s">
        <v>10899</v>
      </c>
      <c r="D38" s="648">
        <v>0</v>
      </c>
      <c r="E38" s="654" t="s">
        <v>9628</v>
      </c>
      <c r="F38" s="654" t="s">
        <v>1788</v>
      </c>
      <c r="G38" s="654" t="s">
        <v>5391</v>
      </c>
      <c r="J38" s="516"/>
    </row>
    <row r="39" spans="1:10" s="515" customFormat="1">
      <c r="A39" s="655" t="s">
        <v>10900</v>
      </c>
      <c r="B39" s="652" t="s">
        <v>10901</v>
      </c>
      <c r="C39" s="642" t="s">
        <v>10902</v>
      </c>
      <c r="D39" s="656">
        <v>0</v>
      </c>
      <c r="E39" s="654" t="s">
        <v>9628</v>
      </c>
      <c r="F39" s="654" t="s">
        <v>1788</v>
      </c>
      <c r="G39" s="654" t="s">
        <v>5391</v>
      </c>
      <c r="J39" s="516"/>
    </row>
    <row r="40" spans="1:10">
      <c r="A40" s="650" t="s">
        <v>2400</v>
      </c>
      <c r="B40" s="651" t="s">
        <v>3875</v>
      </c>
      <c r="C40" s="652" t="s">
        <v>3871</v>
      </c>
      <c r="D40" s="653">
        <v>0</v>
      </c>
      <c r="E40" s="654" t="s">
        <v>9628</v>
      </c>
      <c r="F40" s="654" t="s">
        <v>1788</v>
      </c>
      <c r="G40" s="654" t="s">
        <v>5391</v>
      </c>
      <c r="J40" s="17"/>
    </row>
    <row r="41" spans="1:10">
      <c r="A41" s="650" t="s">
        <v>2401</v>
      </c>
      <c r="B41" s="651" t="s">
        <v>3876</v>
      </c>
      <c r="C41" s="652" t="s">
        <v>3872</v>
      </c>
      <c r="D41" s="653">
        <v>0</v>
      </c>
      <c r="E41" s="654" t="s">
        <v>9628</v>
      </c>
      <c r="F41" s="654" t="s">
        <v>1788</v>
      </c>
      <c r="G41" s="654" t="s">
        <v>5391</v>
      </c>
      <c r="J41" s="17"/>
    </row>
    <row r="42" spans="1:10">
      <c r="A42" s="650" t="s">
        <v>2402</v>
      </c>
      <c r="B42" s="651" t="s">
        <v>2403</v>
      </c>
      <c r="C42" s="652" t="s">
        <v>10896</v>
      </c>
      <c r="D42" s="653">
        <v>0</v>
      </c>
      <c r="E42" s="654" t="s">
        <v>9628</v>
      </c>
      <c r="F42" s="654" t="s">
        <v>1788</v>
      </c>
      <c r="G42" s="654" t="s">
        <v>5391</v>
      </c>
      <c r="J42" s="17"/>
    </row>
    <row r="43" spans="1:10">
      <c r="A43" s="650" t="s">
        <v>2404</v>
      </c>
      <c r="B43" s="651" t="s">
        <v>2405</v>
      </c>
      <c r="C43" s="652" t="s">
        <v>2347</v>
      </c>
      <c r="D43" s="653">
        <v>0</v>
      </c>
      <c r="E43" s="654" t="s">
        <v>9628</v>
      </c>
      <c r="F43" s="654" t="s">
        <v>1788</v>
      </c>
      <c r="G43" s="654" t="s">
        <v>5391</v>
      </c>
      <c r="J43" s="17"/>
    </row>
    <row r="44" spans="1:10">
      <c r="A44" s="650" t="s">
        <v>2406</v>
      </c>
      <c r="B44" s="651" t="s">
        <v>2407</v>
      </c>
      <c r="C44" s="652" t="s">
        <v>2365</v>
      </c>
      <c r="D44" s="653">
        <v>0</v>
      </c>
      <c r="E44" s="654" t="s">
        <v>9628</v>
      </c>
      <c r="F44" s="654" t="s">
        <v>1788</v>
      </c>
      <c r="G44" s="654" t="s">
        <v>5391</v>
      </c>
      <c r="J44" s="17"/>
    </row>
    <row r="45" spans="1:10">
      <c r="A45" s="650" t="s">
        <v>2408</v>
      </c>
      <c r="B45" s="651" t="s">
        <v>10906</v>
      </c>
      <c r="C45" s="652" t="s">
        <v>10896</v>
      </c>
      <c r="D45" s="653">
        <v>0</v>
      </c>
      <c r="E45" s="654" t="s">
        <v>9628</v>
      </c>
      <c r="F45" s="654" t="s">
        <v>1788</v>
      </c>
      <c r="G45" s="654" t="s">
        <v>5391</v>
      </c>
      <c r="J45" s="17"/>
    </row>
    <row r="46" spans="1:10">
      <c r="A46" s="650" t="s">
        <v>2409</v>
      </c>
      <c r="B46" s="651" t="s">
        <v>2410</v>
      </c>
      <c r="C46" s="652" t="s">
        <v>10896</v>
      </c>
      <c r="D46" s="653">
        <v>0</v>
      </c>
      <c r="E46" s="654" t="s">
        <v>9628</v>
      </c>
      <c r="F46" s="654" t="s">
        <v>1788</v>
      </c>
      <c r="G46" s="654" t="s">
        <v>5391</v>
      </c>
      <c r="J46" s="17"/>
    </row>
    <row r="47" spans="1:10">
      <c r="A47" s="650" t="s">
        <v>2411</v>
      </c>
      <c r="B47" s="651" t="s">
        <v>2412</v>
      </c>
      <c r="C47" s="652" t="s">
        <v>2347</v>
      </c>
      <c r="D47" s="653">
        <v>0</v>
      </c>
      <c r="E47" s="654" t="s">
        <v>9628</v>
      </c>
      <c r="F47" s="654" t="s">
        <v>1788</v>
      </c>
      <c r="G47" s="654" t="s">
        <v>5391</v>
      </c>
      <c r="J47" s="17"/>
    </row>
    <row r="48" spans="1:10">
      <c r="A48" s="650" t="s">
        <v>2413</v>
      </c>
      <c r="B48" s="651" t="s">
        <v>2414</v>
      </c>
      <c r="C48" s="652" t="s">
        <v>2373</v>
      </c>
      <c r="D48" s="653">
        <v>0</v>
      </c>
      <c r="E48" s="654" t="s">
        <v>9628</v>
      </c>
      <c r="F48" s="654" t="s">
        <v>1788</v>
      </c>
      <c r="G48" s="654" t="s">
        <v>5391</v>
      </c>
      <c r="J48" s="17"/>
    </row>
    <row r="49" spans="1:10">
      <c r="A49" s="650" t="s">
        <v>2415</v>
      </c>
      <c r="B49" s="651" t="s">
        <v>2416</v>
      </c>
      <c r="C49" s="652" t="s">
        <v>2373</v>
      </c>
      <c r="D49" s="653">
        <v>0</v>
      </c>
      <c r="E49" s="654" t="s">
        <v>9628</v>
      </c>
      <c r="F49" s="654" t="s">
        <v>1788</v>
      </c>
      <c r="G49" s="654" t="s">
        <v>5391</v>
      </c>
      <c r="J49" s="17"/>
    </row>
    <row r="50" spans="1:10">
      <c r="A50" s="650" t="s">
        <v>2417</v>
      </c>
      <c r="B50" s="651" t="s">
        <v>2418</v>
      </c>
      <c r="C50" s="652" t="s">
        <v>2373</v>
      </c>
      <c r="D50" s="653">
        <v>0</v>
      </c>
      <c r="E50" s="654" t="s">
        <v>9628</v>
      </c>
      <c r="F50" s="654" t="s">
        <v>1788</v>
      </c>
      <c r="G50" s="654" t="s">
        <v>5391</v>
      </c>
      <c r="J50" s="17"/>
    </row>
    <row r="51" spans="1:10" ht="24">
      <c r="A51" s="650" t="s">
        <v>2772</v>
      </c>
      <c r="B51" s="652" t="s">
        <v>2773</v>
      </c>
      <c r="C51" s="652" t="s">
        <v>2773</v>
      </c>
      <c r="D51" s="653">
        <v>0</v>
      </c>
      <c r="E51" s="654" t="s">
        <v>9628</v>
      </c>
      <c r="F51" s="654" t="s">
        <v>1788</v>
      </c>
      <c r="G51" s="654" t="s">
        <v>5390</v>
      </c>
      <c r="J51" s="17"/>
    </row>
    <row r="52" spans="1:10">
      <c r="A52" s="650" t="s">
        <v>2419</v>
      </c>
      <c r="B52" s="651" t="s">
        <v>2420</v>
      </c>
      <c r="C52" s="652" t="s">
        <v>2373</v>
      </c>
      <c r="D52" s="653">
        <v>0</v>
      </c>
      <c r="E52" s="654" t="s">
        <v>9628</v>
      </c>
      <c r="F52" s="654" t="s">
        <v>1788</v>
      </c>
      <c r="G52" s="654" t="s">
        <v>5391</v>
      </c>
      <c r="J52" s="17"/>
    </row>
    <row r="53" spans="1:10">
      <c r="A53" s="650" t="s">
        <v>2421</v>
      </c>
      <c r="B53" s="651" t="s">
        <v>3878</v>
      </c>
      <c r="C53" s="652" t="s">
        <v>2347</v>
      </c>
      <c r="D53" s="653">
        <v>0</v>
      </c>
      <c r="E53" s="654" t="s">
        <v>9628</v>
      </c>
      <c r="F53" s="654" t="s">
        <v>1788</v>
      </c>
      <c r="G53" s="654" t="s">
        <v>5391</v>
      </c>
      <c r="J53" s="17"/>
    </row>
    <row r="54" spans="1:10">
      <c r="A54" s="650" t="s">
        <v>2422</v>
      </c>
      <c r="B54" s="651" t="s">
        <v>2423</v>
      </c>
      <c r="C54" s="652" t="s">
        <v>10896</v>
      </c>
      <c r="D54" s="653">
        <v>0</v>
      </c>
      <c r="E54" s="654" t="s">
        <v>9628</v>
      </c>
      <c r="F54" s="654" t="s">
        <v>1788</v>
      </c>
      <c r="G54" s="654" t="s">
        <v>5391</v>
      </c>
      <c r="J54" s="17"/>
    </row>
    <row r="55" spans="1:10">
      <c r="A55" s="650" t="s">
        <v>2424</v>
      </c>
      <c r="B55" s="651" t="s">
        <v>2425</v>
      </c>
      <c r="C55" s="652" t="s">
        <v>10896</v>
      </c>
      <c r="D55" s="653">
        <v>0</v>
      </c>
      <c r="E55" s="654" t="s">
        <v>9628</v>
      </c>
      <c r="F55" s="654" t="s">
        <v>1788</v>
      </c>
      <c r="G55" s="654" t="s">
        <v>5391</v>
      </c>
      <c r="J55" s="17"/>
    </row>
    <row r="56" spans="1:10">
      <c r="A56" s="650" t="s">
        <v>2426</v>
      </c>
      <c r="B56" s="651" t="s">
        <v>2427</v>
      </c>
      <c r="C56" s="652" t="s">
        <v>10897</v>
      </c>
      <c r="D56" s="653">
        <v>0</v>
      </c>
      <c r="E56" s="654" t="s">
        <v>9628</v>
      </c>
      <c r="F56" s="654" t="s">
        <v>1788</v>
      </c>
      <c r="G56" s="654" t="s">
        <v>5391</v>
      </c>
      <c r="J56" s="17"/>
    </row>
    <row r="58" spans="1:10">
      <c r="A58" s="624" t="s">
        <v>184</v>
      </c>
      <c r="B58" s="624"/>
      <c r="C58" s="629" t="s">
        <v>13947</v>
      </c>
    </row>
    <row r="59" spans="1:10">
      <c r="A59" s="627" t="s">
        <v>5</v>
      </c>
      <c r="B59" s="624" t="s">
        <v>185</v>
      </c>
      <c r="C59" s="625" t="s">
        <v>13948</v>
      </c>
    </row>
    <row r="60" spans="1:10">
      <c r="A60" s="627" t="s">
        <v>9</v>
      </c>
      <c r="B60" s="625" t="s">
        <v>186</v>
      </c>
      <c r="C60" s="625" t="s">
        <v>13949</v>
      </c>
    </row>
    <row r="61" spans="1:10">
      <c r="A61" s="627" t="s">
        <v>187</v>
      </c>
      <c r="B61" s="624" t="s">
        <v>188</v>
      </c>
      <c r="C61" s="625" t="s">
        <v>13950</v>
      </c>
    </row>
    <row r="62" spans="1:10">
      <c r="A62" s="627" t="s">
        <v>189</v>
      </c>
      <c r="B62" s="624" t="s">
        <v>190</v>
      </c>
      <c r="C62" s="630" t="s">
        <v>13951</v>
      </c>
    </row>
    <row r="63" spans="1:10">
      <c r="A63" s="627" t="s">
        <v>191</v>
      </c>
      <c r="B63" s="624" t="s">
        <v>192</v>
      </c>
      <c r="C63" s="630" t="s">
        <v>13952</v>
      </c>
    </row>
    <row r="64" spans="1:10" s="29" customFormat="1">
      <c r="A64" s="627" t="s">
        <v>193</v>
      </c>
      <c r="B64" s="624" t="s">
        <v>194</v>
      </c>
      <c r="C64" s="630" t="s">
        <v>13953</v>
      </c>
      <c r="D64" s="4"/>
      <c r="E64" s="4"/>
      <c r="F64" s="4"/>
      <c r="G64" s="4"/>
    </row>
    <row r="65" spans="1:7" s="29" customFormat="1">
      <c r="A65" s="31" t="s">
        <v>1787</v>
      </c>
      <c r="B65" s="32" t="s">
        <v>1790</v>
      </c>
      <c r="C65" s="625" t="s">
        <v>13954</v>
      </c>
      <c r="D65" s="4"/>
      <c r="E65" s="4"/>
      <c r="F65" s="4"/>
      <c r="G65" s="4"/>
    </row>
    <row r="66" spans="1:7" s="29" customFormat="1">
      <c r="A66" s="31" t="s">
        <v>1788</v>
      </c>
      <c r="B66" s="32" t="s">
        <v>1791</v>
      </c>
      <c r="C66" s="624" t="s">
        <v>13955</v>
      </c>
      <c r="D66" s="4"/>
      <c r="E66" s="4"/>
      <c r="F66" s="4"/>
      <c r="G66" s="4"/>
    </row>
    <row r="67" spans="1:7" s="29" customFormat="1">
      <c r="A67" s="31" t="s">
        <v>1998</v>
      </c>
      <c r="B67" s="32" t="s">
        <v>1997</v>
      </c>
      <c r="C67" s="624" t="s">
        <v>13956</v>
      </c>
      <c r="D67" s="4"/>
      <c r="E67" s="4"/>
      <c r="F67" s="4"/>
      <c r="G67" s="4"/>
    </row>
    <row r="68" spans="1:7" s="29" customFormat="1">
      <c r="A68" s="31" t="s">
        <v>1789</v>
      </c>
      <c r="B68" s="32" t="s">
        <v>1792</v>
      </c>
      <c r="C68" s="624" t="s">
        <v>13957</v>
      </c>
      <c r="D68" s="4"/>
      <c r="E68" s="4"/>
      <c r="F68" s="4"/>
      <c r="G68" s="4"/>
    </row>
    <row r="69" spans="1:7" s="29" customFormat="1">
      <c r="A69" s="31" t="s">
        <v>195</v>
      </c>
      <c r="B69" s="32" t="s">
        <v>196</v>
      </c>
      <c r="C69" s="625" t="s">
        <v>13958</v>
      </c>
      <c r="D69" s="4"/>
      <c r="E69" s="4"/>
      <c r="F69" s="4"/>
      <c r="G69" s="4"/>
    </row>
    <row r="70" spans="1:7">
      <c r="A70" s="31" t="s">
        <v>8293</v>
      </c>
      <c r="B70" s="32" t="s">
        <v>8294</v>
      </c>
      <c r="C70" s="628"/>
    </row>
    <row r="71" spans="1:7">
      <c r="A71" s="31" t="s">
        <v>10613</v>
      </c>
      <c r="B71" s="32" t="s">
        <v>10614</v>
      </c>
      <c r="C71" s="289"/>
    </row>
    <row r="72" spans="1:7">
      <c r="A72" s="530"/>
      <c r="B72" s="530"/>
      <c r="C72" s="548"/>
    </row>
  </sheetData>
  <sheetProtection algorithmName="SHA-512" hashValue="4Hw2FDyQI69R47gj6An43D5yqzmCbGUqc3F6sv8YUMXGH7bFE6OhJhjZbTykmHv76x6IRdQwR9uHRstIwITtNg==" saltValue="HpRpl+EcRD+y8zakvQ8UiA==" spinCount="100000" sheet="1" objects="1" scenarios="1"/>
  <sortState ref="A4:L54">
    <sortCondition ref="J4:J5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J249"/>
  <sheetViews>
    <sheetView showGridLines="0" zoomScaleNormal="100" workbookViewId="0">
      <selection activeCell="B15" sqref="B15"/>
    </sheetView>
  </sheetViews>
  <sheetFormatPr defaultRowHeight="13.5"/>
  <cols>
    <col min="1" max="1" width="0.875" customWidth="1"/>
    <col min="2" max="2" width="34.5" customWidth="1"/>
    <col min="3" max="3" width="29.125" customWidth="1"/>
    <col min="4" max="4" width="52.625" customWidth="1"/>
    <col min="5" max="5" width="10.5" customWidth="1"/>
    <col min="6" max="6" width="5.375" customWidth="1"/>
    <col min="7" max="7" width="5.625" customWidth="1"/>
    <col min="8" max="8" width="8.75" customWidth="1"/>
    <col min="9" max="9" width="8.625" customWidth="1"/>
    <col min="10" max="10" width="24" customWidth="1"/>
    <col min="11" max="11" width="7.5" customWidth="1"/>
  </cols>
  <sheetData>
    <row r="1" spans="2:8" ht="15.75">
      <c r="B1" s="370"/>
    </row>
    <row r="3" spans="2:8" s="965" customFormat="1"/>
    <row r="4" spans="2:8" ht="18">
      <c r="B4" s="1133" t="s">
        <v>14318</v>
      </c>
    </row>
    <row r="5" spans="2:8" s="498" customFormat="1" ht="18">
      <c r="B5" s="371"/>
    </row>
    <row r="6" spans="2:8" s="498" customFormat="1" ht="15">
      <c r="B6" s="390" t="s">
        <v>10432</v>
      </c>
    </row>
    <row r="7" spans="2:8" s="498" customFormat="1" ht="15">
      <c r="B7" s="522" t="s">
        <v>14096</v>
      </c>
      <c r="C7" s="397"/>
    </row>
    <row r="8" spans="2:8" s="498" customFormat="1">
      <c r="B8" s="389" t="s">
        <v>10433</v>
      </c>
    </row>
    <row r="9" spans="2:8" s="498" customFormat="1">
      <c r="B9" s="389" t="s">
        <v>10434</v>
      </c>
    </row>
    <row r="10" spans="2:8" s="498" customFormat="1">
      <c r="B10" s="389" t="s">
        <v>10435</v>
      </c>
    </row>
    <row r="11" spans="2:8" s="498" customFormat="1">
      <c r="B11" s="385" t="s">
        <v>10436</v>
      </c>
    </row>
    <row r="12" spans="2:8" s="498" customFormat="1">
      <c r="B12" s="386"/>
    </row>
    <row r="13" spans="2:8" s="498" customFormat="1" ht="14.25" thickBot="1">
      <c r="B13" s="386" t="s">
        <v>9543</v>
      </c>
    </row>
    <row r="14" spans="2:8" s="498" customFormat="1" ht="24.75" thickBot="1">
      <c r="B14" s="395" t="s">
        <v>0</v>
      </c>
      <c r="C14" s="396" t="s">
        <v>1</v>
      </c>
      <c r="D14" s="396" t="s">
        <v>2</v>
      </c>
      <c r="E14" s="507" t="s">
        <v>9544</v>
      </c>
      <c r="F14" s="507" t="s">
        <v>9627</v>
      </c>
      <c r="G14" s="507" t="s">
        <v>9545</v>
      </c>
      <c r="H14" s="673" t="s">
        <v>13946</v>
      </c>
    </row>
    <row r="15" spans="2:8" s="498" customFormat="1" ht="14.25" thickBot="1">
      <c r="B15" s="523" t="s">
        <v>10437</v>
      </c>
      <c r="C15" s="524" t="s">
        <v>10438</v>
      </c>
      <c r="D15" s="391" t="s">
        <v>10439</v>
      </c>
      <c r="E15" s="387">
        <v>0</v>
      </c>
      <c r="F15" s="387" t="s">
        <v>9628</v>
      </c>
      <c r="G15" s="388" t="s">
        <v>9546</v>
      </c>
      <c r="H15" s="394" t="s">
        <v>9016</v>
      </c>
    </row>
    <row r="16" spans="2:8" s="498" customFormat="1"/>
    <row r="17" spans="2:9" s="498" customFormat="1" ht="15">
      <c r="B17" s="390" t="s">
        <v>10440</v>
      </c>
    </row>
    <row r="18" spans="2:9" s="498" customFormat="1" ht="15">
      <c r="B18" s="522" t="s">
        <v>14097</v>
      </c>
      <c r="C18" s="397"/>
    </row>
    <row r="19" spans="2:9" s="498" customFormat="1">
      <c r="B19" s="389" t="s">
        <v>10433</v>
      </c>
    </row>
    <row r="20" spans="2:9" s="498" customFormat="1">
      <c r="B20" s="389" t="s">
        <v>10434</v>
      </c>
    </row>
    <row r="21" spans="2:9" s="498" customFormat="1">
      <c r="B21" s="389" t="s">
        <v>10441</v>
      </c>
    </row>
    <row r="22" spans="2:9" s="498" customFormat="1">
      <c r="B22" s="385" t="s">
        <v>10436</v>
      </c>
    </row>
    <row r="23" spans="2:9" s="498" customFormat="1">
      <c r="B23" s="386"/>
    </row>
    <row r="24" spans="2:9" s="498" customFormat="1" ht="14.25" thickBot="1">
      <c r="B24" s="386" t="s">
        <v>9543</v>
      </c>
    </row>
    <row r="25" spans="2:9" s="498" customFormat="1" ht="24.75" thickBot="1">
      <c r="B25" s="395" t="s">
        <v>0</v>
      </c>
      <c r="C25" s="396" t="s">
        <v>1</v>
      </c>
      <c r="D25" s="396" t="s">
        <v>2</v>
      </c>
      <c r="E25" s="507" t="s">
        <v>9544</v>
      </c>
      <c r="F25" s="507" t="s">
        <v>9627</v>
      </c>
      <c r="G25" s="507" t="s">
        <v>9545</v>
      </c>
      <c r="H25" s="673" t="s">
        <v>13946</v>
      </c>
    </row>
    <row r="26" spans="2:9" s="498" customFormat="1" ht="24.75" thickBot="1">
      <c r="B26" s="523" t="s">
        <v>10442</v>
      </c>
      <c r="C26" s="408" t="s">
        <v>10443</v>
      </c>
      <c r="D26" s="391" t="s">
        <v>10444</v>
      </c>
      <c r="E26" s="387">
        <v>0</v>
      </c>
      <c r="F26" s="387" t="s">
        <v>9628</v>
      </c>
      <c r="G26" s="388" t="s">
        <v>9546</v>
      </c>
      <c r="H26" s="394" t="s">
        <v>9016</v>
      </c>
    </row>
    <row r="27" spans="2:9" s="498" customFormat="1" ht="18">
      <c r="B27" s="371"/>
    </row>
    <row r="28" spans="2:9" s="521" customFormat="1" ht="15">
      <c r="B28" s="1462" t="s">
        <v>13026</v>
      </c>
      <c r="C28" s="1462"/>
      <c r="D28" s="843"/>
      <c r="E28" s="843"/>
      <c r="F28" s="843"/>
      <c r="G28" s="843"/>
      <c r="H28" s="843"/>
      <c r="I28" s="843"/>
    </row>
    <row r="29" spans="2:9" s="521" customFormat="1" ht="15">
      <c r="B29" s="1463" t="s">
        <v>14098</v>
      </c>
      <c r="C29" s="1463"/>
      <c r="D29" s="843"/>
      <c r="E29" s="843"/>
      <c r="F29" s="843"/>
      <c r="G29" s="843"/>
      <c r="H29" s="843"/>
      <c r="I29" s="843"/>
    </row>
    <row r="30" spans="2:9" s="521" customFormat="1" ht="14.25">
      <c r="B30" s="1407" t="s">
        <v>13027</v>
      </c>
      <c r="C30" s="1407"/>
      <c r="D30" s="1407"/>
      <c r="E30" s="843"/>
      <c r="F30" s="843"/>
      <c r="G30" s="843"/>
      <c r="H30" s="843"/>
      <c r="I30" s="843"/>
    </row>
    <row r="31" spans="2:9" s="521" customFormat="1" ht="14.25">
      <c r="B31" s="1407" t="s">
        <v>13028</v>
      </c>
      <c r="C31" s="1407"/>
      <c r="D31" s="843"/>
      <c r="E31" s="843"/>
      <c r="F31" s="843"/>
      <c r="G31" s="843"/>
      <c r="H31" s="843"/>
      <c r="I31" s="843"/>
    </row>
    <row r="32" spans="2:9" s="521" customFormat="1" ht="14.25">
      <c r="B32" s="1407" t="s">
        <v>13029</v>
      </c>
      <c r="C32" s="1407"/>
      <c r="D32" s="843"/>
      <c r="E32" s="843"/>
      <c r="F32" s="843"/>
      <c r="G32" s="843"/>
      <c r="H32" s="843"/>
      <c r="I32" s="843"/>
    </row>
    <row r="33" spans="2:9" s="521" customFormat="1" ht="14.25">
      <c r="B33" s="1407" t="s">
        <v>10436</v>
      </c>
      <c r="C33" s="1407"/>
      <c r="D33" s="1407"/>
      <c r="E33" s="843"/>
      <c r="F33" s="843"/>
      <c r="G33" s="843"/>
      <c r="H33" s="843"/>
      <c r="I33" s="843"/>
    </row>
    <row r="34" spans="2:9" s="521" customFormat="1" ht="14.25">
      <c r="B34" s="844"/>
      <c r="C34" s="843"/>
      <c r="D34" s="843"/>
      <c r="E34" s="843"/>
      <c r="F34" s="843"/>
      <c r="G34" s="843"/>
      <c r="H34" s="843"/>
      <c r="I34" s="843"/>
    </row>
    <row r="35" spans="2:9" s="521" customFormat="1" ht="15" thickBot="1">
      <c r="B35" s="386" t="s">
        <v>9543</v>
      </c>
      <c r="C35" s="843"/>
      <c r="D35" s="843"/>
      <c r="E35" s="843"/>
      <c r="F35" s="843"/>
      <c r="G35" s="843"/>
      <c r="H35" s="843"/>
      <c r="I35" s="843"/>
    </row>
    <row r="36" spans="2:9" s="521" customFormat="1" ht="24.75" thickBot="1">
      <c r="B36" s="395" t="s">
        <v>0</v>
      </c>
      <c r="C36" s="396" t="s">
        <v>1</v>
      </c>
      <c r="D36" s="396" t="s">
        <v>2</v>
      </c>
      <c r="E36" s="674" t="s">
        <v>13030</v>
      </c>
      <c r="F36" s="674" t="s">
        <v>9627</v>
      </c>
      <c r="G36" s="674" t="s">
        <v>13031</v>
      </c>
      <c r="H36" s="673" t="s">
        <v>13946</v>
      </c>
      <c r="I36" s="843"/>
    </row>
    <row r="37" spans="2:9" s="521" customFormat="1" ht="24.75" thickBot="1">
      <c r="B37" s="918" t="s">
        <v>13032</v>
      </c>
      <c r="C37" s="919" t="s">
        <v>13033</v>
      </c>
      <c r="D37" s="920" t="s">
        <v>13034</v>
      </c>
      <c r="E37" s="921">
        <v>0</v>
      </c>
      <c r="F37" s="922" t="s">
        <v>9628</v>
      </c>
      <c r="G37" s="922" t="s">
        <v>13035</v>
      </c>
      <c r="H37" s="922" t="s">
        <v>6244</v>
      </c>
      <c r="I37" s="843"/>
    </row>
    <row r="38" spans="2:9" s="521" customFormat="1" ht="14.25">
      <c r="B38" s="1008"/>
      <c r="C38" s="1009"/>
      <c r="D38" s="1009"/>
      <c r="E38" s="1010"/>
      <c r="F38" s="1011"/>
      <c r="G38" s="1011"/>
      <c r="H38" s="1011"/>
      <c r="I38" s="843"/>
    </row>
    <row r="39" spans="2:9" s="521" customFormat="1" ht="15">
      <c r="B39" s="1457" t="s">
        <v>14208</v>
      </c>
      <c r="C39" s="1457"/>
      <c r="D39" s="1047"/>
      <c r="E39" s="843"/>
      <c r="F39" s="843"/>
      <c r="G39" s="843"/>
      <c r="H39" s="843"/>
      <c r="I39" s="843"/>
    </row>
    <row r="40" spans="2:9" s="521" customFormat="1" ht="15">
      <c r="B40" s="1458" t="s">
        <v>14643</v>
      </c>
      <c r="C40" s="1459"/>
      <c r="D40" s="1047"/>
      <c r="E40" s="843"/>
      <c r="F40" s="843"/>
      <c r="G40" s="843"/>
      <c r="H40" s="843"/>
      <c r="I40" s="843"/>
    </row>
    <row r="41" spans="2:9" s="521" customFormat="1" ht="14.25">
      <c r="B41" s="1460" t="s">
        <v>14164</v>
      </c>
      <c r="C41" s="1461"/>
      <c r="D41" s="1461"/>
      <c r="E41" s="843"/>
      <c r="F41" s="843"/>
      <c r="G41" s="843"/>
      <c r="H41" s="843"/>
      <c r="I41" s="843"/>
    </row>
    <row r="42" spans="2:9" s="521" customFormat="1" ht="14.25">
      <c r="B42" s="1049" t="s">
        <v>14165</v>
      </c>
      <c r="C42" s="1050"/>
      <c r="D42" s="1047"/>
      <c r="E42" s="843"/>
      <c r="F42" s="843"/>
      <c r="G42" s="843"/>
      <c r="H42" s="843"/>
      <c r="I42" s="843"/>
    </row>
    <row r="43" spans="2:9" s="521" customFormat="1" ht="14.25">
      <c r="B43" s="1049" t="s">
        <v>14166</v>
      </c>
      <c r="C43" s="1050"/>
      <c r="D43" s="1047"/>
      <c r="E43" s="843"/>
      <c r="F43" s="843"/>
      <c r="G43" s="843"/>
      <c r="H43" s="843"/>
      <c r="I43" s="843"/>
    </row>
    <row r="44" spans="2:9" s="521" customFormat="1" ht="14.25">
      <c r="B44" s="1049" t="s">
        <v>14167</v>
      </c>
      <c r="C44" s="1050"/>
      <c r="D44" s="1047"/>
      <c r="E44" s="843"/>
      <c r="F44" s="843"/>
      <c r="G44" s="843"/>
      <c r="H44" s="843"/>
      <c r="I44" s="843"/>
    </row>
    <row r="45" spans="2:9" s="521" customFormat="1" ht="14.25">
      <c r="B45" s="1048" t="s">
        <v>14168</v>
      </c>
      <c r="C45" s="1047"/>
      <c r="D45" s="1047"/>
      <c r="E45" s="843"/>
      <c r="F45" s="843"/>
      <c r="G45" s="843"/>
      <c r="H45" s="843"/>
      <c r="I45" s="843"/>
    </row>
    <row r="46" spans="2:9" s="521" customFormat="1" ht="14.25">
      <c r="B46" s="1041"/>
      <c r="C46" s="843"/>
      <c r="D46" s="843"/>
      <c r="E46" s="843"/>
      <c r="F46" s="843"/>
      <c r="G46" s="843"/>
      <c r="H46" s="843"/>
      <c r="I46" s="843"/>
    </row>
    <row r="47" spans="2:9" s="521" customFormat="1" ht="15" thickBot="1">
      <c r="B47" s="1013" t="s">
        <v>13997</v>
      </c>
      <c r="C47" s="843"/>
      <c r="D47" s="843"/>
      <c r="E47" s="843"/>
      <c r="F47" s="843"/>
      <c r="G47" s="843"/>
      <c r="H47" s="843"/>
      <c r="I47" s="843"/>
    </row>
    <row r="48" spans="2:9" s="521" customFormat="1" ht="24.75" thickBot="1">
      <c r="B48" s="395" t="s">
        <v>0</v>
      </c>
      <c r="C48" s="396" t="s">
        <v>1</v>
      </c>
      <c r="D48" s="396" t="s">
        <v>2</v>
      </c>
      <c r="E48" s="996" t="s">
        <v>13030</v>
      </c>
      <c r="F48" s="996" t="s">
        <v>9627</v>
      </c>
      <c r="G48" s="996" t="s">
        <v>13031</v>
      </c>
      <c r="H48" s="673" t="s">
        <v>13946</v>
      </c>
      <c r="I48" s="843"/>
    </row>
    <row r="49" spans="2:9" s="521" customFormat="1" ht="48.75" thickBot="1">
      <c r="B49" s="1051" t="s">
        <v>13998</v>
      </c>
      <c r="C49" s="1052" t="s">
        <v>13999</v>
      </c>
      <c r="D49" s="1053" t="s">
        <v>13999</v>
      </c>
      <c r="E49" s="1054">
        <v>0</v>
      </c>
      <c r="F49" s="1055" t="s">
        <v>9628</v>
      </c>
      <c r="G49" s="1055" t="s">
        <v>5</v>
      </c>
      <c r="H49" s="1056" t="s">
        <v>12730</v>
      </c>
      <c r="I49" s="843"/>
    </row>
    <row r="50" spans="2:9" s="521" customFormat="1" ht="14.25">
      <c r="B50" s="1014"/>
      <c r="C50" s="1015"/>
      <c r="D50" s="1015"/>
      <c r="E50" s="1016"/>
      <c r="F50" s="1017"/>
      <c r="G50" s="1017"/>
      <c r="H50" s="1018"/>
      <c r="I50" s="843"/>
    </row>
    <row r="51" spans="2:9" ht="15">
      <c r="B51" s="1057" t="s">
        <v>14209</v>
      </c>
      <c r="C51" s="1058"/>
      <c r="D51" s="965"/>
      <c r="E51" s="965"/>
      <c r="F51" s="843"/>
      <c r="G51" s="843"/>
      <c r="H51" s="843"/>
      <c r="I51" s="498"/>
    </row>
    <row r="52" spans="2:9" ht="15">
      <c r="B52" s="1464" t="s">
        <v>14197</v>
      </c>
      <c r="C52" s="1465"/>
      <c r="D52" s="1012"/>
      <c r="E52" s="843"/>
      <c r="F52" s="843"/>
      <c r="G52" s="843"/>
      <c r="H52" s="843"/>
    </row>
    <row r="53" spans="2:9" ht="15">
      <c r="B53" s="1046"/>
      <c r="C53" s="1466" t="s">
        <v>14198</v>
      </c>
      <c r="D53" s="1466"/>
      <c r="E53" s="843"/>
      <c r="F53" s="843"/>
      <c r="G53" s="843"/>
      <c r="H53" s="843"/>
    </row>
    <row r="54" spans="2:9" ht="15">
      <c r="B54" s="1046"/>
      <c r="C54" s="1063" t="s">
        <v>14199</v>
      </c>
      <c r="D54" s="1064" t="s">
        <v>14200</v>
      </c>
      <c r="E54" s="843"/>
      <c r="F54" s="843"/>
      <c r="G54" s="843"/>
      <c r="H54" s="843"/>
    </row>
    <row r="55" spans="2:9" ht="14.25">
      <c r="B55" s="1050" t="s">
        <v>14035</v>
      </c>
      <c r="C55" s="1059">
        <v>0.33329999999999999</v>
      </c>
      <c r="D55" s="1060">
        <v>0.2</v>
      </c>
      <c r="E55" s="1047"/>
      <c r="F55" s="843"/>
      <c r="G55" s="843"/>
      <c r="H55" s="843"/>
    </row>
    <row r="56" spans="2:9" ht="14.25">
      <c r="B56" s="1050" t="s">
        <v>14037</v>
      </c>
      <c r="C56" s="1059">
        <v>0.33329999999999999</v>
      </c>
      <c r="D56" s="1060">
        <v>0.2</v>
      </c>
      <c r="E56" s="1047"/>
      <c r="F56" s="843"/>
      <c r="G56" s="843"/>
      <c r="H56" s="843"/>
    </row>
    <row r="57" spans="2:9" ht="14.25">
      <c r="B57" s="1050" t="s">
        <v>14039</v>
      </c>
      <c r="C57" s="1059">
        <v>0.33329999999999999</v>
      </c>
      <c r="D57" s="1060">
        <v>0.2</v>
      </c>
      <c r="E57" s="1047"/>
      <c r="F57" s="843"/>
      <c r="G57" s="843"/>
      <c r="H57" s="843"/>
    </row>
    <row r="58" spans="2:9" ht="14.25">
      <c r="B58" s="1050" t="s">
        <v>14040</v>
      </c>
      <c r="C58" s="1059">
        <v>0.33329999999999999</v>
      </c>
      <c r="D58" s="1060">
        <v>0.2</v>
      </c>
      <c r="E58" s="1047"/>
      <c r="F58" s="843"/>
      <c r="G58" s="843"/>
      <c r="H58" s="843"/>
    </row>
    <row r="59" spans="2:9" ht="14.25">
      <c r="B59" s="1050" t="s">
        <v>14042</v>
      </c>
      <c r="C59" s="1059">
        <v>0.33329999999999999</v>
      </c>
      <c r="D59" s="1060">
        <v>0.2</v>
      </c>
      <c r="E59" s="1047"/>
      <c r="F59" s="843"/>
      <c r="G59" s="843"/>
      <c r="H59" s="843"/>
    </row>
    <row r="60" spans="2:9" ht="14.25">
      <c r="B60" s="1050" t="s">
        <v>14044</v>
      </c>
      <c r="C60" s="1059">
        <v>0.33329999999999999</v>
      </c>
      <c r="D60" s="1060">
        <v>0.2</v>
      </c>
      <c r="E60" s="1047"/>
      <c r="F60" s="843"/>
      <c r="G60" s="843"/>
      <c r="H60" s="843"/>
    </row>
    <row r="61" spans="2:9" ht="14.25">
      <c r="B61" s="1061" t="s">
        <v>14201</v>
      </c>
      <c r="C61" s="1050"/>
      <c r="D61" s="1050"/>
      <c r="E61" s="1062"/>
      <c r="F61" s="843"/>
      <c r="G61" s="843"/>
      <c r="H61" s="843"/>
    </row>
    <row r="62" spans="2:9" ht="14.25">
      <c r="B62" s="844"/>
      <c r="C62" s="843"/>
      <c r="D62" s="843"/>
      <c r="E62" s="843"/>
      <c r="F62" s="843"/>
      <c r="G62" s="843"/>
      <c r="H62" s="843"/>
    </row>
    <row r="63" spans="2:9" ht="15" thickBot="1">
      <c r="B63" s="386" t="s">
        <v>9543</v>
      </c>
      <c r="C63" s="843"/>
      <c r="D63" s="843"/>
      <c r="E63" s="843"/>
      <c r="F63" s="843"/>
      <c r="G63" s="843"/>
      <c r="H63" s="843"/>
    </row>
    <row r="64" spans="2:9" ht="24.75" thickBot="1">
      <c r="B64" s="395" t="s">
        <v>0</v>
      </c>
      <c r="C64" s="396" t="s">
        <v>1</v>
      </c>
      <c r="D64" s="396" t="s">
        <v>2</v>
      </c>
      <c r="E64" s="996" t="s">
        <v>13030</v>
      </c>
      <c r="F64" s="996" t="s">
        <v>9627</v>
      </c>
      <c r="G64" s="996" t="s">
        <v>13031</v>
      </c>
      <c r="H64" s="673" t="s">
        <v>13946</v>
      </c>
    </row>
    <row r="65" spans="2:8" ht="60.75" thickBot="1">
      <c r="B65" s="1065" t="s">
        <v>14047</v>
      </c>
      <c r="C65" s="1052" t="s">
        <v>14048</v>
      </c>
      <c r="D65" s="1053" t="s">
        <v>14202</v>
      </c>
      <c r="E65" s="1054">
        <v>0</v>
      </c>
      <c r="F65" s="1055" t="s">
        <v>9628</v>
      </c>
      <c r="G65" s="1055" t="s">
        <v>5</v>
      </c>
      <c r="H65" s="1055" t="s">
        <v>5388</v>
      </c>
    </row>
    <row r="66" spans="2:8" ht="60.75" thickBot="1">
      <c r="B66" s="1065" t="s">
        <v>14049</v>
      </c>
      <c r="C66" s="1052" t="s">
        <v>14050</v>
      </c>
      <c r="D66" s="1053" t="s">
        <v>14203</v>
      </c>
      <c r="E66" s="1054">
        <v>0</v>
      </c>
      <c r="F66" s="1055" t="s">
        <v>9628</v>
      </c>
      <c r="G66" s="1055" t="s">
        <v>5</v>
      </c>
      <c r="H66" s="1055" t="s">
        <v>5388</v>
      </c>
    </row>
    <row r="67" spans="2:8" ht="60.75" thickBot="1">
      <c r="B67" s="1065" t="s">
        <v>14051</v>
      </c>
      <c r="C67" s="1052" t="s">
        <v>14052</v>
      </c>
      <c r="D67" s="1053" t="s">
        <v>14204</v>
      </c>
      <c r="E67" s="1054">
        <v>0</v>
      </c>
      <c r="F67" s="1055" t="s">
        <v>9628</v>
      </c>
      <c r="G67" s="1055" t="s">
        <v>5</v>
      </c>
      <c r="H67" s="1055" t="s">
        <v>5388</v>
      </c>
    </row>
    <row r="68" spans="2:8" ht="48.75" thickBot="1">
      <c r="B68" s="1065" t="s">
        <v>14053</v>
      </c>
      <c r="C68" s="1052" t="s">
        <v>14054</v>
      </c>
      <c r="D68" s="1053" t="s">
        <v>14205</v>
      </c>
      <c r="E68" s="1054">
        <v>300</v>
      </c>
      <c r="F68" s="1055" t="s">
        <v>9628</v>
      </c>
      <c r="G68" s="1055" t="s">
        <v>5</v>
      </c>
      <c r="H68" s="1055" t="s">
        <v>5388</v>
      </c>
    </row>
    <row r="69" spans="2:8" ht="48.75" thickBot="1">
      <c r="B69" s="1065" t="s">
        <v>14055</v>
      </c>
      <c r="C69" s="1052" t="s">
        <v>14056</v>
      </c>
      <c r="D69" s="1053" t="s">
        <v>14206</v>
      </c>
      <c r="E69" s="1054">
        <v>300</v>
      </c>
      <c r="F69" s="1055" t="s">
        <v>9628</v>
      </c>
      <c r="G69" s="1055" t="s">
        <v>5</v>
      </c>
      <c r="H69" s="1055" t="s">
        <v>5388</v>
      </c>
    </row>
    <row r="70" spans="2:8" ht="48.75" thickBot="1">
      <c r="B70" s="1065" t="s">
        <v>14057</v>
      </c>
      <c r="C70" s="1052" t="s">
        <v>14058</v>
      </c>
      <c r="D70" s="1053" t="s">
        <v>14207</v>
      </c>
      <c r="E70" s="1054">
        <v>300</v>
      </c>
      <c r="F70" s="1055" t="s">
        <v>9628</v>
      </c>
      <c r="G70" s="1055" t="s">
        <v>5</v>
      </c>
      <c r="H70" s="1055" t="s">
        <v>5388</v>
      </c>
    </row>
    <row r="71" spans="2:8" s="965" customFormat="1">
      <c r="B71" s="1121"/>
      <c r="C71" s="1122"/>
      <c r="D71" s="1122"/>
      <c r="E71" s="1123"/>
      <c r="F71" s="1124"/>
      <c r="G71" s="1124"/>
      <c r="H71" s="1124"/>
    </row>
    <row r="72" spans="2:8" s="965" customFormat="1" ht="15">
      <c r="B72" s="1402" t="s">
        <v>14647</v>
      </c>
      <c r="C72" s="1403"/>
      <c r="D72" s="1122"/>
      <c r="E72" s="1123"/>
      <c r="F72" s="1124"/>
      <c r="G72" s="1124"/>
      <c r="H72" s="1124"/>
    </row>
    <row r="73" spans="2:8" s="965" customFormat="1" ht="15">
      <c r="B73" s="1458" t="s">
        <v>14644</v>
      </c>
      <c r="C73" s="1459"/>
      <c r="D73" s="1122"/>
      <c r="E73" s="1123"/>
      <c r="F73" s="1124"/>
      <c r="G73" s="1124"/>
      <c r="H73" s="1124"/>
    </row>
    <row r="74" spans="2:8" s="965" customFormat="1" ht="14.25">
      <c r="B74" s="1125" t="s">
        <v>14286</v>
      </c>
      <c r="C74" s="1047"/>
      <c r="D74" s="1122"/>
      <c r="E74" s="1123"/>
      <c r="F74" s="1124"/>
      <c r="G74" s="1124"/>
      <c r="H74" s="1124"/>
    </row>
    <row r="75" spans="2:8" s="965" customFormat="1" ht="15" thickBot="1">
      <c r="B75" s="1125"/>
      <c r="C75" s="1047"/>
      <c r="D75" s="1122"/>
      <c r="E75" s="1123"/>
      <c r="F75" s="1124"/>
      <c r="G75" s="1124"/>
      <c r="H75" s="1124"/>
    </row>
    <row r="76" spans="2:8" s="965" customFormat="1" ht="14.25" thickBot="1">
      <c r="B76" s="1129" t="s">
        <v>14283</v>
      </c>
      <c r="C76" s="1130" t="s">
        <v>14284</v>
      </c>
      <c r="D76" s="1120" t="s">
        <v>14198</v>
      </c>
      <c r="E76" s="1123"/>
      <c r="F76" s="1124"/>
      <c r="G76" s="1124"/>
      <c r="H76" s="1124"/>
    </row>
    <row r="77" spans="2:8" s="965" customFormat="1" ht="14.25" thickBot="1">
      <c r="B77" s="1126" t="s">
        <v>11208</v>
      </c>
      <c r="C77" s="1127" t="s">
        <v>14285</v>
      </c>
      <c r="D77" s="1128">
        <v>0.2167</v>
      </c>
      <c r="E77" s="1123"/>
      <c r="F77" s="1124"/>
      <c r="G77" s="1124"/>
      <c r="H77" s="1124"/>
    </row>
    <row r="78" spans="2:8" s="965" customFormat="1" ht="14.25" thickBot="1">
      <c r="B78" s="1126" t="s">
        <v>11213</v>
      </c>
      <c r="C78" s="1127" t="s">
        <v>14285</v>
      </c>
      <c r="D78" s="1128">
        <v>0.2167</v>
      </c>
      <c r="E78" s="1123"/>
      <c r="F78" s="1124"/>
      <c r="G78" s="1124"/>
      <c r="H78" s="1124"/>
    </row>
    <row r="79" spans="2:8" s="965" customFormat="1" ht="14.25" thickBot="1">
      <c r="B79" s="1126" t="s">
        <v>11219</v>
      </c>
      <c r="C79" s="1127" t="s">
        <v>14285</v>
      </c>
      <c r="D79" s="1128">
        <v>0.2167</v>
      </c>
      <c r="E79" s="1123"/>
      <c r="F79" s="1124"/>
      <c r="G79" s="1124"/>
      <c r="H79" s="1124"/>
    </row>
    <row r="80" spans="2:8" s="965" customFormat="1" ht="14.25" thickBot="1">
      <c r="B80" s="1126" t="s">
        <v>11222</v>
      </c>
      <c r="C80" s="1127" t="s">
        <v>14285</v>
      </c>
      <c r="D80" s="1128">
        <v>0.2167</v>
      </c>
      <c r="E80" s="1123"/>
      <c r="F80" s="1124"/>
      <c r="G80" s="1124"/>
      <c r="H80" s="1124"/>
    </row>
    <row r="81" spans="2:9" ht="14.25" thickBot="1"/>
    <row r="82" spans="2:9" s="1135" customFormat="1" ht="16.5" thickBot="1">
      <c r="B82" s="1134" t="s">
        <v>14319</v>
      </c>
      <c r="C82" s="634"/>
      <c r="D82" s="634"/>
      <c r="E82" s="632"/>
      <c r="F82" s="632"/>
      <c r="G82" s="632"/>
      <c r="H82" s="632"/>
    </row>
    <row r="83" spans="2:9" s="965" customFormat="1"/>
    <row r="84" spans="2:9" s="521" customFormat="1" ht="15">
      <c r="B84" s="1164" t="s">
        <v>14346</v>
      </c>
      <c r="C84" s="1136"/>
      <c r="D84" s="965"/>
      <c r="E84" s="965"/>
      <c r="F84" s="843"/>
      <c r="G84" s="843"/>
      <c r="H84" s="843"/>
      <c r="I84" s="843"/>
    </row>
    <row r="85" spans="2:9" s="521" customFormat="1" ht="15" thickBot="1">
      <c r="B85" s="386" t="s">
        <v>14320</v>
      </c>
      <c r="C85" s="843"/>
      <c r="D85" s="843"/>
      <c r="E85" s="843"/>
      <c r="F85" s="843"/>
      <c r="G85" s="843"/>
      <c r="H85" s="843"/>
      <c r="I85" s="843"/>
    </row>
    <row r="86" spans="2:9" s="521" customFormat="1" ht="24.75" thickBot="1">
      <c r="B86" s="1141" t="s">
        <v>0</v>
      </c>
      <c r="C86" s="1142" t="s">
        <v>1</v>
      </c>
      <c r="D86" s="1142" t="s">
        <v>2</v>
      </c>
      <c r="E86" s="1143" t="s">
        <v>13030</v>
      </c>
      <c r="F86" s="1143" t="s">
        <v>9627</v>
      </c>
      <c r="G86" s="1143" t="s">
        <v>13031</v>
      </c>
      <c r="H86" s="1144" t="s">
        <v>13946</v>
      </c>
      <c r="I86" s="843"/>
    </row>
    <row r="87" spans="2:9" s="521" customFormat="1" ht="75" customHeight="1" thickBot="1">
      <c r="B87" s="1065" t="s">
        <v>14376</v>
      </c>
      <c r="C87" s="1165" t="s">
        <v>14345</v>
      </c>
      <c r="D87" s="1401" t="s">
        <v>14631</v>
      </c>
      <c r="E87" s="1166">
        <v>0</v>
      </c>
      <c r="F87" s="1167" t="s">
        <v>9628</v>
      </c>
      <c r="G87" s="1167" t="s">
        <v>5</v>
      </c>
      <c r="H87" s="1167" t="s">
        <v>5388</v>
      </c>
      <c r="I87" s="843"/>
    </row>
    <row r="88" spans="2:9" s="521" customFormat="1" ht="15">
      <c r="B88" s="1148" t="s">
        <v>14377</v>
      </c>
      <c r="C88" s="1137"/>
      <c r="D88" s="1012"/>
      <c r="E88" s="843"/>
      <c r="F88" s="843"/>
      <c r="G88" s="843"/>
      <c r="H88" s="843"/>
      <c r="I88" s="843"/>
    </row>
    <row r="89" spans="2:9" s="521" customFormat="1" ht="26.25" thickBot="1">
      <c r="B89" s="1170" t="s">
        <v>14347</v>
      </c>
      <c r="C89" s="1171" t="s">
        <v>14348</v>
      </c>
      <c r="D89" s="1064" t="s">
        <v>14284</v>
      </c>
      <c r="E89" s="1169" t="s">
        <v>14198</v>
      </c>
      <c r="F89" s="843"/>
      <c r="G89" s="843"/>
      <c r="H89" s="843"/>
      <c r="I89" s="843"/>
    </row>
    <row r="90" spans="2:9" s="521" customFormat="1" ht="15" thickBot="1">
      <c r="B90" s="1452" t="s">
        <v>14349</v>
      </c>
      <c r="C90" s="1453"/>
      <c r="D90" s="1453"/>
      <c r="E90" s="1454"/>
      <c r="F90" s="843"/>
      <c r="G90" s="843"/>
      <c r="H90" s="843"/>
      <c r="I90" s="843"/>
    </row>
    <row r="91" spans="2:9" s="521" customFormat="1" ht="45.75" thickBot="1">
      <c r="B91" s="1178" t="s">
        <v>6433</v>
      </c>
      <c r="C91" s="1179" t="s">
        <v>9687</v>
      </c>
      <c r="D91" s="1160" t="s">
        <v>14321</v>
      </c>
      <c r="E91" s="1161">
        <v>0.6</v>
      </c>
      <c r="F91" s="843"/>
      <c r="G91" s="843"/>
      <c r="H91" s="843"/>
      <c r="I91" s="843"/>
    </row>
    <row r="92" spans="2:9" s="521" customFormat="1" ht="30.75" thickBot="1">
      <c r="B92" s="1180" t="s">
        <v>9560</v>
      </c>
      <c r="C92" s="1181" t="s">
        <v>9582</v>
      </c>
      <c r="D92" s="1162" t="s">
        <v>14321</v>
      </c>
      <c r="E92" s="1163">
        <v>0.6</v>
      </c>
      <c r="F92" s="843"/>
      <c r="G92" s="843"/>
      <c r="H92" s="843"/>
      <c r="I92" s="843"/>
    </row>
    <row r="93" spans="2:9" s="521" customFormat="1" ht="30.75" thickBot="1">
      <c r="B93" s="1180" t="s">
        <v>8097</v>
      </c>
      <c r="C93" s="1181" t="s">
        <v>9013</v>
      </c>
      <c r="D93" s="1162" t="s">
        <v>14321</v>
      </c>
      <c r="E93" s="1163">
        <v>0.6</v>
      </c>
      <c r="F93" s="843"/>
      <c r="G93" s="843"/>
      <c r="H93" s="843"/>
      <c r="I93" s="843"/>
    </row>
    <row r="94" spans="2:9" s="521" customFormat="1" ht="45.75" thickBot="1">
      <c r="B94" s="1180" t="s">
        <v>9568</v>
      </c>
      <c r="C94" s="1181" t="s">
        <v>9814</v>
      </c>
      <c r="D94" s="1162" t="s">
        <v>14321</v>
      </c>
      <c r="E94" s="1163">
        <v>0.65</v>
      </c>
      <c r="F94" s="843"/>
      <c r="G94" s="843"/>
      <c r="H94" s="843"/>
      <c r="I94" s="843"/>
    </row>
    <row r="95" spans="2:9" s="521" customFormat="1" ht="15.75" thickBot="1">
      <c r="B95" s="1180" t="s">
        <v>6455</v>
      </c>
      <c r="C95" s="1181" t="s">
        <v>6456</v>
      </c>
      <c r="D95" s="1162" t="s">
        <v>14321</v>
      </c>
      <c r="E95" s="1163">
        <v>0.4</v>
      </c>
      <c r="F95" s="843"/>
      <c r="G95" s="843"/>
      <c r="H95" s="843"/>
      <c r="I95" s="843"/>
    </row>
    <row r="96" spans="2:9" s="521" customFormat="1" ht="45.75" thickBot="1">
      <c r="B96" s="1180" t="s">
        <v>9593</v>
      </c>
      <c r="C96" s="1181" t="s">
        <v>9612</v>
      </c>
      <c r="D96" s="1162" t="s">
        <v>14321</v>
      </c>
      <c r="E96" s="1163">
        <v>0.4</v>
      </c>
      <c r="F96" s="843"/>
      <c r="G96" s="843"/>
      <c r="H96" s="843"/>
      <c r="I96" s="843"/>
    </row>
    <row r="97" spans="2:9" s="521" customFormat="1" ht="30.75" thickBot="1">
      <c r="B97" s="1180" t="s">
        <v>9882</v>
      </c>
      <c r="C97" s="1181" t="s">
        <v>9883</v>
      </c>
      <c r="D97" s="1162" t="s">
        <v>14321</v>
      </c>
      <c r="E97" s="1163">
        <v>0.65</v>
      </c>
      <c r="F97" s="843"/>
      <c r="G97" s="843"/>
      <c r="H97" s="843"/>
      <c r="I97" s="843"/>
    </row>
    <row r="98" spans="2:9" s="521" customFormat="1" ht="30.75" thickBot="1">
      <c r="B98" s="1180" t="s">
        <v>9888</v>
      </c>
      <c r="C98" s="1181" t="s">
        <v>13934</v>
      </c>
      <c r="D98" s="1162" t="s">
        <v>14321</v>
      </c>
      <c r="E98" s="1163">
        <v>0.4</v>
      </c>
      <c r="F98" s="843"/>
      <c r="G98" s="843"/>
      <c r="H98" s="843"/>
      <c r="I98" s="843"/>
    </row>
    <row r="99" spans="2:9" s="521" customFormat="1" ht="15" thickBot="1">
      <c r="B99" s="1452" t="s">
        <v>14350</v>
      </c>
      <c r="C99" s="1453"/>
      <c r="D99" s="1453"/>
      <c r="E99" s="1454"/>
      <c r="F99" s="843"/>
      <c r="G99" s="843"/>
      <c r="H99" s="843"/>
      <c r="I99" s="843"/>
    </row>
    <row r="100" spans="2:9" s="521" customFormat="1" ht="30.75" thickBot="1">
      <c r="B100" s="1178" t="s">
        <v>6790</v>
      </c>
      <c r="C100" s="1179" t="s">
        <v>6791</v>
      </c>
      <c r="D100" s="1160" t="s">
        <v>14321</v>
      </c>
      <c r="E100" s="1161">
        <v>0.65</v>
      </c>
      <c r="F100" s="843"/>
      <c r="G100" s="843"/>
      <c r="H100" s="843"/>
      <c r="I100" s="843"/>
    </row>
    <row r="101" spans="2:9" s="521" customFormat="1" ht="30.75" thickBot="1">
      <c r="B101" s="1180" t="s">
        <v>7413</v>
      </c>
      <c r="C101" s="1181" t="s">
        <v>7414</v>
      </c>
      <c r="D101" s="1162" t="s">
        <v>14321</v>
      </c>
      <c r="E101" s="1163">
        <v>0.4</v>
      </c>
      <c r="F101" s="843"/>
      <c r="G101" s="843"/>
      <c r="H101" s="843"/>
      <c r="I101" s="843"/>
    </row>
    <row r="102" spans="2:9" s="521" customFormat="1" ht="30.75" thickBot="1">
      <c r="B102" s="1180" t="s">
        <v>6910</v>
      </c>
      <c r="C102" s="1181" t="s">
        <v>6911</v>
      </c>
      <c r="D102" s="1162" t="s">
        <v>14321</v>
      </c>
      <c r="E102" s="1163">
        <v>0.65</v>
      </c>
      <c r="F102" s="843"/>
      <c r="G102" s="843"/>
      <c r="H102" s="843"/>
      <c r="I102" s="843"/>
    </row>
    <row r="103" spans="2:9" s="521" customFormat="1" ht="30.75" thickBot="1">
      <c r="B103" s="1180" t="s">
        <v>7457</v>
      </c>
      <c r="C103" s="1181" t="s">
        <v>7458</v>
      </c>
      <c r="D103" s="1162" t="s">
        <v>14321</v>
      </c>
      <c r="E103" s="1163">
        <v>0.4</v>
      </c>
      <c r="F103" s="843"/>
      <c r="G103" s="843"/>
      <c r="H103" s="843"/>
      <c r="I103" s="843"/>
    </row>
    <row r="104" spans="2:9" s="521" customFormat="1" ht="15" thickBot="1">
      <c r="B104" s="1452" t="s">
        <v>14351</v>
      </c>
      <c r="C104" s="1453"/>
      <c r="D104" s="1453"/>
      <c r="E104" s="1454"/>
      <c r="F104" s="843"/>
      <c r="G104" s="843"/>
      <c r="H104" s="843"/>
      <c r="I104" s="843"/>
    </row>
    <row r="105" spans="2:9" s="521" customFormat="1" ht="15.75" thickBot="1">
      <c r="B105" s="1178" t="s">
        <v>10199</v>
      </c>
      <c r="C105" s="1179" t="s">
        <v>10200</v>
      </c>
      <c r="D105" s="1160" t="s">
        <v>14321</v>
      </c>
      <c r="E105" s="1161">
        <v>0.65</v>
      </c>
      <c r="F105" s="843"/>
      <c r="G105" s="843"/>
      <c r="H105" s="843"/>
      <c r="I105" s="843"/>
    </row>
    <row r="106" spans="2:9" s="521" customFormat="1" ht="15.75" thickBot="1">
      <c r="B106" s="1180" t="s">
        <v>10202</v>
      </c>
      <c r="C106" s="1181" t="s">
        <v>14061</v>
      </c>
      <c r="D106" s="1162" t="s">
        <v>14321</v>
      </c>
      <c r="E106" s="1163">
        <v>0.65</v>
      </c>
      <c r="F106" s="843"/>
      <c r="G106" s="843"/>
      <c r="H106" s="843"/>
      <c r="I106" s="843"/>
    </row>
    <row r="107" spans="2:9" s="521" customFormat="1" ht="30.75" thickBot="1">
      <c r="B107" s="1180" t="s">
        <v>10205</v>
      </c>
      <c r="C107" s="1181" t="s">
        <v>14642</v>
      </c>
      <c r="D107" s="1162" t="s">
        <v>14321</v>
      </c>
      <c r="E107" s="1163">
        <v>0.65</v>
      </c>
      <c r="F107" s="843"/>
      <c r="G107" s="843"/>
      <c r="H107" s="843"/>
      <c r="I107" s="843"/>
    </row>
    <row r="108" spans="2:9" s="521" customFormat="1" ht="15.75" thickBot="1">
      <c r="B108" s="1180" t="s">
        <v>9655</v>
      </c>
      <c r="C108" s="1181" t="s">
        <v>9656</v>
      </c>
      <c r="D108" s="1162" t="s">
        <v>14321</v>
      </c>
      <c r="E108" s="1163">
        <v>0.4</v>
      </c>
      <c r="F108" s="843"/>
      <c r="G108" s="843"/>
      <c r="H108" s="843"/>
      <c r="I108" s="843"/>
    </row>
    <row r="109" spans="2:9" s="521" customFormat="1" ht="15.75" thickBot="1">
      <c r="B109" s="1180" t="s">
        <v>9659</v>
      </c>
      <c r="C109" s="1181" t="s">
        <v>9660</v>
      </c>
      <c r="D109" s="1162" t="s">
        <v>14321</v>
      </c>
      <c r="E109" s="1163">
        <v>0.4</v>
      </c>
      <c r="F109" s="843"/>
      <c r="G109" s="843"/>
      <c r="H109" s="843"/>
      <c r="I109" s="843"/>
    </row>
    <row r="110" spans="2:9" s="521" customFormat="1" ht="30.75" thickBot="1">
      <c r="B110" s="1180" t="s">
        <v>9663</v>
      </c>
      <c r="C110" s="1181" t="s">
        <v>9664</v>
      </c>
      <c r="D110" s="1162" t="s">
        <v>14321</v>
      </c>
      <c r="E110" s="1163">
        <v>0.4</v>
      </c>
      <c r="F110" s="843"/>
      <c r="G110" s="843"/>
      <c r="H110" s="843"/>
      <c r="I110" s="843"/>
    </row>
    <row r="111" spans="2:9" s="521" customFormat="1" ht="15" thickBot="1">
      <c r="B111" s="1452" t="s">
        <v>8629</v>
      </c>
      <c r="C111" s="1453"/>
      <c r="D111" s="1453"/>
      <c r="E111" s="1454"/>
      <c r="F111" s="843"/>
      <c r="G111" s="843"/>
      <c r="H111" s="843"/>
      <c r="I111" s="843"/>
    </row>
    <row r="112" spans="2:9" s="521" customFormat="1" ht="15.75" thickBot="1">
      <c r="B112" s="1178" t="s">
        <v>8630</v>
      </c>
      <c r="C112" s="1179" t="s">
        <v>8629</v>
      </c>
      <c r="D112" s="1160" t="s">
        <v>14321</v>
      </c>
      <c r="E112" s="1161">
        <v>1</v>
      </c>
      <c r="F112" s="843"/>
      <c r="G112" s="843"/>
      <c r="H112" s="843"/>
      <c r="I112" s="843"/>
    </row>
    <row r="113" spans="2:9" s="521" customFormat="1" ht="15.75" thickBot="1">
      <c r="B113" s="1180" t="s">
        <v>8979</v>
      </c>
      <c r="C113" s="1181" t="s">
        <v>8636</v>
      </c>
      <c r="D113" s="1162" t="s">
        <v>14321</v>
      </c>
      <c r="E113" s="1163">
        <v>0.4</v>
      </c>
      <c r="F113" s="843"/>
      <c r="G113" s="843"/>
      <c r="H113" s="843"/>
      <c r="I113" s="843"/>
    </row>
    <row r="114" spans="2:9" s="521" customFormat="1" ht="15" thickBot="1">
      <c r="B114" s="1452" t="s">
        <v>8629</v>
      </c>
      <c r="C114" s="1453"/>
      <c r="D114" s="1453"/>
      <c r="E114" s="1454"/>
      <c r="F114" s="843"/>
      <c r="G114" s="843"/>
      <c r="H114" s="843"/>
      <c r="I114" s="843"/>
    </row>
    <row r="115" spans="2:9" s="521" customFormat="1" ht="31.9" customHeight="1" thickBot="1">
      <c r="B115" s="1178" t="s">
        <v>14322</v>
      </c>
      <c r="C115" s="1455" t="s">
        <v>13728</v>
      </c>
      <c r="D115" s="1160" t="s">
        <v>14325</v>
      </c>
      <c r="E115" s="1160" t="s">
        <v>14323</v>
      </c>
      <c r="F115" s="843"/>
      <c r="G115" s="843"/>
      <c r="H115" s="843"/>
      <c r="I115" s="843"/>
    </row>
    <row r="116" spans="2:9" s="521" customFormat="1" ht="15" thickBot="1">
      <c r="B116" s="1180" t="s">
        <v>9751</v>
      </c>
      <c r="C116" s="1456"/>
      <c r="D116" s="1162" t="s">
        <v>14324</v>
      </c>
      <c r="E116" s="1163">
        <v>0.4</v>
      </c>
      <c r="F116" s="843"/>
      <c r="G116" s="843"/>
      <c r="H116" s="843"/>
      <c r="I116" s="843"/>
    </row>
    <row r="117" spans="2:9" s="521" customFormat="1" ht="15" thickBot="1">
      <c r="B117" s="1452" t="s">
        <v>9558</v>
      </c>
      <c r="C117" s="1453"/>
      <c r="D117" s="1453"/>
      <c r="E117" s="1454"/>
      <c r="F117" s="843"/>
      <c r="G117" s="843"/>
      <c r="H117" s="843"/>
      <c r="I117" s="843"/>
    </row>
    <row r="118" spans="2:9" s="521" customFormat="1" ht="30.75" thickBot="1">
      <c r="B118" s="1178" t="s">
        <v>13073</v>
      </c>
      <c r="C118" s="1179" t="s">
        <v>13074</v>
      </c>
      <c r="D118" s="1160" t="s">
        <v>14352</v>
      </c>
      <c r="E118" s="1161">
        <v>0.2</v>
      </c>
      <c r="F118" s="843"/>
      <c r="G118" s="843"/>
      <c r="H118" s="843"/>
      <c r="I118" s="843"/>
    </row>
    <row r="119" spans="2:9" s="521" customFormat="1" ht="30.75" thickBot="1">
      <c r="B119" s="1180" t="s">
        <v>13077</v>
      </c>
      <c r="C119" s="1181" t="s">
        <v>13092</v>
      </c>
      <c r="D119" s="1162" t="s">
        <v>14353</v>
      </c>
      <c r="E119" s="1163">
        <v>0.2</v>
      </c>
      <c r="F119" s="843"/>
      <c r="G119" s="843"/>
      <c r="H119" s="843"/>
      <c r="I119" s="843"/>
    </row>
    <row r="120" spans="2:9" s="521" customFormat="1" ht="14.25">
      <c r="B120" s="1168" t="s">
        <v>14378</v>
      </c>
      <c r="C120" s="1140"/>
      <c r="D120" s="1138"/>
      <c r="E120" s="843"/>
      <c r="F120" s="843"/>
      <c r="G120" s="843"/>
      <c r="H120" s="843"/>
      <c r="I120" s="843"/>
    </row>
    <row r="121" spans="2:9" s="521" customFormat="1" ht="14.25">
      <c r="B121" s="1139"/>
      <c r="C121" s="1140"/>
      <c r="D121" s="1138"/>
      <c r="E121" s="843"/>
      <c r="F121" s="843"/>
      <c r="G121" s="843"/>
      <c r="H121" s="843"/>
      <c r="I121" s="843"/>
    </row>
    <row r="122" spans="2:9" s="521" customFormat="1" ht="15">
      <c r="B122" s="1164" t="s">
        <v>14605</v>
      </c>
      <c r="C122" s="1136"/>
      <c r="D122" s="965"/>
      <c r="E122" s="965"/>
      <c r="F122" s="843"/>
      <c r="G122" s="843"/>
      <c r="H122" s="843"/>
      <c r="I122" s="843"/>
    </row>
    <row r="123" spans="2:9" s="521" customFormat="1" ht="15" thickBot="1">
      <c r="B123" s="386" t="s">
        <v>14320</v>
      </c>
      <c r="C123" s="843"/>
      <c r="D123" s="843"/>
      <c r="E123" s="843"/>
      <c r="F123" s="843"/>
      <c r="G123" s="843"/>
      <c r="H123" s="843"/>
      <c r="I123" s="843"/>
    </row>
    <row r="124" spans="2:9" s="521" customFormat="1" ht="24.75" thickBot="1">
      <c r="B124" s="1141" t="s">
        <v>0</v>
      </c>
      <c r="C124" s="1142" t="s">
        <v>1</v>
      </c>
      <c r="D124" s="1142" t="s">
        <v>2</v>
      </c>
      <c r="E124" s="1143" t="s">
        <v>13030</v>
      </c>
      <c r="F124" s="1143" t="s">
        <v>9627</v>
      </c>
      <c r="G124" s="1143" t="s">
        <v>13031</v>
      </c>
      <c r="H124" s="1144" t="s">
        <v>13946</v>
      </c>
      <c r="I124" s="843"/>
    </row>
    <row r="125" spans="2:9" s="521" customFormat="1" ht="48.75" thickBot="1">
      <c r="B125" s="1396" t="s">
        <v>14606</v>
      </c>
      <c r="C125" s="1397" t="s">
        <v>14607</v>
      </c>
      <c r="D125" s="1400" t="s">
        <v>14632</v>
      </c>
      <c r="E125" s="1398">
        <v>0</v>
      </c>
      <c r="F125" s="1399" t="s">
        <v>9628</v>
      </c>
      <c r="G125" s="1399" t="s">
        <v>5</v>
      </c>
      <c r="H125" s="1399" t="s">
        <v>5388</v>
      </c>
      <c r="I125" s="843"/>
    </row>
    <row r="126" spans="2:9" s="521" customFormat="1" ht="15">
      <c r="B126" s="1148" t="s">
        <v>14377</v>
      </c>
      <c r="C126" s="1137"/>
      <c r="D126" s="1012"/>
      <c r="E126" s="843"/>
      <c r="F126" s="843"/>
      <c r="G126" s="843"/>
      <c r="H126" s="843"/>
      <c r="I126" s="843"/>
    </row>
    <row r="127" spans="2:9" s="521" customFormat="1" ht="26.25" thickBot="1">
      <c r="B127" s="1170" t="s">
        <v>14347</v>
      </c>
      <c r="C127" s="1171" t="s">
        <v>14348</v>
      </c>
      <c r="D127" s="1064" t="s">
        <v>14284</v>
      </c>
      <c r="E127" s="1169" t="s">
        <v>14198</v>
      </c>
      <c r="F127" s="843"/>
      <c r="G127" s="843"/>
      <c r="H127" s="843"/>
      <c r="I127" s="843"/>
    </row>
    <row r="128" spans="2:9" s="521" customFormat="1" ht="15" thickBot="1">
      <c r="B128" s="1452" t="s">
        <v>14349</v>
      </c>
      <c r="C128" s="1453"/>
      <c r="D128" s="1453"/>
      <c r="E128" s="1454"/>
      <c r="F128" s="843"/>
      <c r="G128" s="843"/>
      <c r="H128" s="843"/>
      <c r="I128" s="843"/>
    </row>
    <row r="129" spans="2:9" s="521" customFormat="1" ht="45.75" thickBot="1">
      <c r="B129" s="1180" t="s">
        <v>6434</v>
      </c>
      <c r="C129" s="1179" t="s">
        <v>14630</v>
      </c>
      <c r="D129" s="1162" t="s">
        <v>14321</v>
      </c>
      <c r="E129" s="1163">
        <v>0.6</v>
      </c>
      <c r="F129" s="843"/>
      <c r="G129" s="843"/>
      <c r="H129" s="843"/>
      <c r="I129" s="843"/>
    </row>
    <row r="130" spans="2:9" s="521" customFormat="1" ht="30.75" thickBot="1">
      <c r="B130" s="1180" t="s">
        <v>9561</v>
      </c>
      <c r="C130" s="1181" t="s">
        <v>9583</v>
      </c>
      <c r="D130" s="1162" t="s">
        <v>14321</v>
      </c>
      <c r="E130" s="1163">
        <v>0.6</v>
      </c>
      <c r="F130" s="843"/>
      <c r="G130" s="843"/>
      <c r="H130" s="843"/>
      <c r="I130" s="843"/>
    </row>
    <row r="131" spans="2:9" s="521" customFormat="1" ht="15.75" thickBot="1">
      <c r="B131" s="1180" t="s">
        <v>8098</v>
      </c>
      <c r="C131" s="1181" t="s">
        <v>8099</v>
      </c>
      <c r="D131" s="1162" t="s">
        <v>14321</v>
      </c>
      <c r="E131" s="1163">
        <v>0.6</v>
      </c>
      <c r="F131" s="843"/>
      <c r="G131" s="843"/>
      <c r="H131" s="843"/>
      <c r="I131" s="843"/>
    </row>
    <row r="132" spans="2:9" s="521" customFormat="1" ht="15.75" thickBot="1">
      <c r="B132" s="1180" t="s">
        <v>8195</v>
      </c>
      <c r="C132" s="1181" t="s">
        <v>8196</v>
      </c>
      <c r="D132" s="1162" t="s">
        <v>14635</v>
      </c>
      <c r="E132" s="1163">
        <v>0.6</v>
      </c>
      <c r="F132" s="843"/>
      <c r="G132" s="843"/>
      <c r="H132" s="843"/>
      <c r="I132" s="843"/>
    </row>
    <row r="133" spans="2:9" s="521" customFormat="1" ht="45.75" thickBot="1">
      <c r="B133" s="1180" t="s">
        <v>9569</v>
      </c>
      <c r="C133" s="1181" t="s">
        <v>14610</v>
      </c>
      <c r="D133" s="1162" t="s">
        <v>14321</v>
      </c>
      <c r="E133" s="1163">
        <v>0.65</v>
      </c>
      <c r="F133" s="843"/>
      <c r="G133" s="843"/>
      <c r="H133" s="843"/>
      <c r="I133" s="843"/>
    </row>
    <row r="134" spans="2:9" s="521" customFormat="1" ht="15.75" thickBot="1">
      <c r="B134" s="1180" t="s">
        <v>6463</v>
      </c>
      <c r="C134" s="1181" t="s">
        <v>6464</v>
      </c>
      <c r="D134" s="1162" t="s">
        <v>14321</v>
      </c>
      <c r="E134" s="1163">
        <v>0.4</v>
      </c>
      <c r="F134" s="843"/>
      <c r="G134" s="843"/>
      <c r="H134" s="843"/>
      <c r="I134" s="843"/>
    </row>
    <row r="135" spans="2:9" s="521" customFormat="1" ht="45.75" thickBot="1">
      <c r="B135" s="1180" t="s">
        <v>9594</v>
      </c>
      <c r="C135" s="1181" t="s">
        <v>14609</v>
      </c>
      <c r="D135" s="1162" t="s">
        <v>14321</v>
      </c>
      <c r="E135" s="1163">
        <v>0.4</v>
      </c>
      <c r="F135" s="843"/>
      <c r="G135" s="843"/>
      <c r="H135" s="843"/>
      <c r="I135" s="843"/>
    </row>
    <row r="136" spans="2:9" s="521" customFormat="1" ht="30.75" thickBot="1">
      <c r="B136" s="1180" t="s">
        <v>9882</v>
      </c>
      <c r="C136" s="1181" t="s">
        <v>9883</v>
      </c>
      <c r="D136" s="1162" t="s">
        <v>14321</v>
      </c>
      <c r="E136" s="1163">
        <v>0.65</v>
      </c>
      <c r="F136" s="843"/>
      <c r="G136" s="843"/>
      <c r="H136" s="843"/>
      <c r="I136" s="843"/>
    </row>
    <row r="137" spans="2:9" s="521" customFormat="1" ht="30.75" thickBot="1">
      <c r="B137" s="1180" t="s">
        <v>9888</v>
      </c>
      <c r="C137" s="1181" t="s">
        <v>13934</v>
      </c>
      <c r="D137" s="1162" t="s">
        <v>14321</v>
      </c>
      <c r="E137" s="1163">
        <v>0.4</v>
      </c>
      <c r="F137" s="843"/>
      <c r="G137" s="843"/>
      <c r="H137" s="843"/>
      <c r="I137" s="843"/>
    </row>
    <row r="138" spans="2:9" s="521" customFormat="1" ht="15" thickBot="1">
      <c r="B138" s="1452" t="s">
        <v>14350</v>
      </c>
      <c r="C138" s="1453"/>
      <c r="D138" s="1453"/>
      <c r="E138" s="1454"/>
      <c r="F138" s="843"/>
      <c r="G138" s="843"/>
      <c r="H138" s="843"/>
      <c r="I138" s="843"/>
    </row>
    <row r="139" spans="2:9" s="521" customFormat="1" ht="30.75" thickBot="1">
      <c r="B139" s="1180" t="s">
        <v>6804</v>
      </c>
      <c r="C139" s="1181" t="s">
        <v>6805</v>
      </c>
      <c r="D139" s="1160" t="s">
        <v>14321</v>
      </c>
      <c r="E139" s="1161">
        <v>0.65</v>
      </c>
      <c r="F139" s="843"/>
      <c r="G139" s="843"/>
      <c r="H139" s="843"/>
      <c r="I139" s="843"/>
    </row>
    <row r="140" spans="2:9" s="521" customFormat="1" ht="30.75" thickBot="1">
      <c r="B140" s="1180" t="s">
        <v>7427</v>
      </c>
      <c r="C140" s="1181" t="s">
        <v>7428</v>
      </c>
      <c r="D140" s="1160" t="s">
        <v>14321</v>
      </c>
      <c r="E140" s="1161">
        <v>0.4</v>
      </c>
      <c r="F140" s="843"/>
      <c r="G140" s="843"/>
      <c r="H140" s="843"/>
      <c r="I140" s="843"/>
    </row>
    <row r="141" spans="2:9" s="521" customFormat="1" ht="30.75" thickBot="1">
      <c r="B141" s="1180" t="s">
        <v>6924</v>
      </c>
      <c r="C141" s="1181" t="s">
        <v>6805</v>
      </c>
      <c r="D141" s="1160" t="s">
        <v>14321</v>
      </c>
      <c r="E141" s="1161">
        <v>0.65</v>
      </c>
      <c r="F141" s="843"/>
      <c r="G141" s="843"/>
      <c r="H141" s="843"/>
      <c r="I141" s="843"/>
    </row>
    <row r="142" spans="2:9" s="521" customFormat="1" ht="30.75" thickBot="1">
      <c r="B142" s="1180" t="s">
        <v>7471</v>
      </c>
      <c r="C142" s="1181" t="s">
        <v>7472</v>
      </c>
      <c r="D142" s="1160" t="s">
        <v>14321</v>
      </c>
      <c r="E142" s="1161">
        <v>0.4</v>
      </c>
      <c r="F142" s="843"/>
      <c r="G142" s="843"/>
      <c r="H142" s="843"/>
      <c r="I142" s="843"/>
    </row>
    <row r="143" spans="2:9" s="521" customFormat="1" ht="15" thickBot="1">
      <c r="B143" s="1452" t="s">
        <v>14351</v>
      </c>
      <c r="C143" s="1453"/>
      <c r="D143" s="1453"/>
      <c r="E143" s="1454"/>
      <c r="F143" s="843"/>
      <c r="G143" s="843"/>
      <c r="H143" s="843"/>
      <c r="I143" s="843"/>
    </row>
    <row r="144" spans="2:9" s="521" customFormat="1" ht="15.75" thickBot="1">
      <c r="B144" s="1180" t="s">
        <v>10199</v>
      </c>
      <c r="C144" s="1179" t="s">
        <v>10200</v>
      </c>
      <c r="D144" s="1160" t="s">
        <v>14321</v>
      </c>
      <c r="E144" s="1161">
        <v>0.65</v>
      </c>
      <c r="F144" s="843"/>
      <c r="G144" s="843"/>
      <c r="H144" s="843"/>
      <c r="I144" s="843"/>
    </row>
    <row r="145" spans="2:9" s="521" customFormat="1" ht="15.75" thickBot="1">
      <c r="B145" s="1180" t="s">
        <v>10202</v>
      </c>
      <c r="C145" s="1181" t="s">
        <v>14061</v>
      </c>
      <c r="D145" s="1162" t="s">
        <v>14321</v>
      </c>
      <c r="E145" s="1163">
        <v>0.65</v>
      </c>
      <c r="F145" s="843"/>
      <c r="G145" s="843"/>
      <c r="H145" s="843"/>
      <c r="I145" s="843"/>
    </row>
    <row r="146" spans="2:9" s="521" customFormat="1" ht="30.75" thickBot="1">
      <c r="B146" s="1180" t="s">
        <v>10208</v>
      </c>
      <c r="C146" s="1181" t="s">
        <v>10209</v>
      </c>
      <c r="D146" s="1162" t="s">
        <v>14321</v>
      </c>
      <c r="E146" s="1163">
        <v>0.65</v>
      </c>
      <c r="F146" s="843"/>
      <c r="G146" s="843"/>
      <c r="H146" s="843"/>
      <c r="I146" s="843"/>
    </row>
    <row r="147" spans="2:9" s="521" customFormat="1" ht="15.75" thickBot="1">
      <c r="B147" s="1180" t="s">
        <v>9655</v>
      </c>
      <c r="C147" s="1181" t="s">
        <v>9656</v>
      </c>
      <c r="D147" s="1162" t="s">
        <v>14321</v>
      </c>
      <c r="E147" s="1163">
        <v>0.4</v>
      </c>
      <c r="F147" s="843"/>
      <c r="G147" s="843"/>
      <c r="H147" s="843"/>
      <c r="I147" s="843"/>
    </row>
    <row r="148" spans="2:9" s="521" customFormat="1" ht="15.75" thickBot="1">
      <c r="B148" s="1180" t="s">
        <v>9659</v>
      </c>
      <c r="C148" s="1181" t="s">
        <v>9660</v>
      </c>
      <c r="D148" s="1162" t="s">
        <v>14321</v>
      </c>
      <c r="E148" s="1163">
        <v>0.4</v>
      </c>
      <c r="F148" s="843"/>
      <c r="G148" s="843"/>
      <c r="H148" s="843"/>
      <c r="I148" s="843"/>
    </row>
    <row r="149" spans="2:9" s="521" customFormat="1" ht="30.75" thickBot="1">
      <c r="B149" s="1180" t="s">
        <v>9665</v>
      </c>
      <c r="C149" s="1181" t="s">
        <v>9664</v>
      </c>
      <c r="D149" s="1162" t="s">
        <v>14321</v>
      </c>
      <c r="E149" s="1163">
        <v>0.4</v>
      </c>
      <c r="F149" s="843"/>
      <c r="G149" s="843"/>
      <c r="H149" s="843"/>
      <c r="I149" s="843"/>
    </row>
    <row r="150" spans="2:9" s="521" customFormat="1" ht="15" thickBot="1">
      <c r="B150" s="1452" t="s">
        <v>8629</v>
      </c>
      <c r="C150" s="1453"/>
      <c r="D150" s="1453"/>
      <c r="E150" s="1454"/>
      <c r="F150" s="843"/>
      <c r="G150" s="843"/>
      <c r="H150" s="843"/>
      <c r="I150" s="843"/>
    </row>
    <row r="151" spans="2:9" s="521" customFormat="1" ht="15.75" thickBot="1">
      <c r="B151" s="1180" t="s">
        <v>8630</v>
      </c>
      <c r="C151" s="1181" t="s">
        <v>8629</v>
      </c>
      <c r="D151" s="1162" t="s">
        <v>14321</v>
      </c>
      <c r="E151" s="1163">
        <v>1</v>
      </c>
      <c r="F151" s="843"/>
      <c r="G151" s="843"/>
      <c r="H151" s="843"/>
      <c r="I151" s="843"/>
    </row>
    <row r="152" spans="2:9" s="521" customFormat="1" ht="15.75" thickBot="1">
      <c r="B152" s="1180" t="s">
        <v>8979</v>
      </c>
      <c r="C152" s="1181" t="s">
        <v>8636</v>
      </c>
      <c r="D152" s="1162" t="s">
        <v>14321</v>
      </c>
      <c r="E152" s="1163">
        <v>0.4</v>
      </c>
      <c r="F152" s="843"/>
      <c r="G152" s="843"/>
      <c r="H152" s="843"/>
      <c r="I152" s="843"/>
    </row>
    <row r="153" spans="2:9" s="521" customFormat="1" ht="15" thickBot="1">
      <c r="B153" s="1452" t="s">
        <v>8629</v>
      </c>
      <c r="C153" s="1453"/>
      <c r="D153" s="1453"/>
      <c r="E153" s="1454"/>
      <c r="F153" s="843"/>
      <c r="G153" s="843"/>
      <c r="H153" s="843"/>
      <c r="I153" s="843"/>
    </row>
    <row r="154" spans="2:9" s="521" customFormat="1" ht="31.9" customHeight="1" thickBot="1">
      <c r="B154" s="1178" t="s">
        <v>14322</v>
      </c>
      <c r="C154" s="1455" t="s">
        <v>13728</v>
      </c>
      <c r="D154" s="1160" t="s">
        <v>14608</v>
      </c>
      <c r="E154" s="1160" t="s">
        <v>14323</v>
      </c>
      <c r="F154" s="843"/>
      <c r="G154" s="843"/>
      <c r="H154" s="843"/>
      <c r="I154" s="843"/>
    </row>
    <row r="155" spans="2:9" s="521" customFormat="1" ht="15" thickBot="1">
      <c r="B155" s="1180" t="s">
        <v>9751</v>
      </c>
      <c r="C155" s="1456"/>
      <c r="D155" s="1162" t="s">
        <v>14324</v>
      </c>
      <c r="E155" s="1163">
        <v>0.4</v>
      </c>
      <c r="F155" s="843"/>
      <c r="G155" s="843"/>
      <c r="H155" s="843"/>
      <c r="I155" s="843"/>
    </row>
    <row r="156" spans="2:9" s="521" customFormat="1" ht="15" thickBot="1">
      <c r="B156" s="1452" t="s">
        <v>9558</v>
      </c>
      <c r="C156" s="1453"/>
      <c r="D156" s="1453"/>
      <c r="E156" s="1454"/>
      <c r="F156" s="843"/>
      <c r="G156" s="843"/>
      <c r="H156" s="843"/>
      <c r="I156" s="843"/>
    </row>
    <row r="157" spans="2:9" s="521" customFormat="1" ht="30.75" thickBot="1">
      <c r="B157" s="1178" t="s">
        <v>13077</v>
      </c>
      <c r="C157" s="1181" t="s">
        <v>13092</v>
      </c>
      <c r="D157" s="1162" t="s">
        <v>14636</v>
      </c>
      <c r="E157" s="1161">
        <v>0.15</v>
      </c>
      <c r="F157" s="843"/>
      <c r="G157" s="843"/>
      <c r="H157" s="843"/>
      <c r="I157" s="843"/>
    </row>
    <row r="158" spans="2:9" s="521" customFormat="1" ht="30.75" thickBot="1">
      <c r="B158" s="1178" t="s">
        <v>13073</v>
      </c>
      <c r="C158" s="1181" t="s">
        <v>13074</v>
      </c>
      <c r="D158" s="1162" t="s">
        <v>14637</v>
      </c>
      <c r="E158" s="1161">
        <v>0.15</v>
      </c>
      <c r="F158" s="843"/>
      <c r="G158" s="843"/>
      <c r="H158" s="843"/>
      <c r="I158" s="843"/>
    </row>
    <row r="159" spans="2:9" s="521" customFormat="1" ht="30.75" thickBot="1">
      <c r="B159" s="1178" t="s">
        <v>13067</v>
      </c>
      <c r="C159" s="1181" t="s">
        <v>13068</v>
      </c>
      <c r="D159" s="1162" t="s">
        <v>14626</v>
      </c>
      <c r="E159" s="1161">
        <v>0.15</v>
      </c>
      <c r="F159" s="843"/>
      <c r="G159" s="843"/>
      <c r="H159" s="843"/>
      <c r="I159" s="843"/>
    </row>
    <row r="160" spans="2:9" s="521" customFormat="1" ht="14.25">
      <c r="B160" s="1168" t="s">
        <v>14378</v>
      </c>
      <c r="C160" s="1140"/>
      <c r="D160" s="1138"/>
      <c r="E160" s="843"/>
      <c r="F160" s="843"/>
      <c r="G160" s="843"/>
      <c r="H160" s="843"/>
      <c r="I160" s="843"/>
    </row>
    <row r="162" spans="2:9" s="521" customFormat="1" ht="15">
      <c r="B162" s="1164" t="s">
        <v>14611</v>
      </c>
      <c r="C162" s="1136"/>
      <c r="D162" s="965"/>
      <c r="E162" s="965"/>
      <c r="F162" s="843"/>
      <c r="G162" s="843"/>
      <c r="H162" s="843"/>
      <c r="I162" s="843"/>
    </row>
    <row r="163" spans="2:9" s="521" customFormat="1" ht="15" thickBot="1">
      <c r="B163" s="386" t="s">
        <v>14320</v>
      </c>
      <c r="C163" s="843"/>
      <c r="D163" s="843"/>
      <c r="E163" s="843"/>
      <c r="F163" s="843"/>
      <c r="G163" s="843"/>
      <c r="H163" s="843"/>
      <c r="I163" s="843"/>
    </row>
    <row r="164" spans="2:9" s="521" customFormat="1" ht="24.75" thickBot="1">
      <c r="B164" s="1141" t="s">
        <v>0</v>
      </c>
      <c r="C164" s="1142" t="s">
        <v>1</v>
      </c>
      <c r="D164" s="1142" t="s">
        <v>2</v>
      </c>
      <c r="E164" s="1143" t="s">
        <v>13030</v>
      </c>
      <c r="F164" s="1143" t="s">
        <v>9627</v>
      </c>
      <c r="G164" s="1143" t="s">
        <v>13031</v>
      </c>
      <c r="H164" s="1144" t="s">
        <v>13946</v>
      </c>
      <c r="I164" s="843"/>
    </row>
    <row r="165" spans="2:9" s="521" customFormat="1" ht="48.75" thickBot="1">
      <c r="B165" s="1396" t="s">
        <v>14612</v>
      </c>
      <c r="C165" s="1397" t="s">
        <v>14613</v>
      </c>
      <c r="D165" s="1400" t="s">
        <v>14633</v>
      </c>
      <c r="E165" s="1398">
        <v>0</v>
      </c>
      <c r="F165" s="1399" t="s">
        <v>9628</v>
      </c>
      <c r="G165" s="1399" t="s">
        <v>5</v>
      </c>
      <c r="H165" s="1399" t="s">
        <v>5388</v>
      </c>
      <c r="I165" s="843"/>
    </row>
    <row r="166" spans="2:9" s="521" customFormat="1" ht="15">
      <c r="B166" s="1148" t="s">
        <v>14377</v>
      </c>
      <c r="C166" s="1137"/>
      <c r="D166" s="1012"/>
      <c r="E166" s="843"/>
      <c r="F166" s="843"/>
      <c r="G166" s="843"/>
      <c r="H166" s="843"/>
      <c r="I166" s="843"/>
    </row>
    <row r="167" spans="2:9" s="521" customFormat="1" ht="26.25" thickBot="1">
      <c r="B167" s="1170" t="s">
        <v>14347</v>
      </c>
      <c r="C167" s="1171" t="s">
        <v>14348</v>
      </c>
      <c r="D167" s="1064" t="s">
        <v>14284</v>
      </c>
      <c r="E167" s="1169" t="s">
        <v>14198</v>
      </c>
      <c r="F167" s="843"/>
      <c r="G167" s="843"/>
      <c r="H167" s="843"/>
      <c r="I167" s="843"/>
    </row>
    <row r="168" spans="2:9" s="521" customFormat="1" ht="15" thickBot="1">
      <c r="B168" s="1452" t="s">
        <v>14349</v>
      </c>
      <c r="C168" s="1453"/>
      <c r="D168" s="1453"/>
      <c r="E168" s="1454"/>
      <c r="F168" s="843"/>
      <c r="G168" s="843"/>
      <c r="H168" s="843"/>
      <c r="I168" s="843"/>
    </row>
    <row r="169" spans="2:9" s="521" customFormat="1" ht="45.75" thickBot="1">
      <c r="B169" s="1180" t="s">
        <v>6435</v>
      </c>
      <c r="C169" s="1179" t="s">
        <v>14629</v>
      </c>
      <c r="D169" s="1162" t="s">
        <v>14321</v>
      </c>
      <c r="E169" s="1163">
        <v>0.6</v>
      </c>
      <c r="F169" s="843"/>
      <c r="G169" s="843"/>
      <c r="H169" s="843"/>
      <c r="I169" s="843"/>
    </row>
    <row r="170" spans="2:9" s="521" customFormat="1" ht="30.75" thickBot="1">
      <c r="B170" s="1180" t="s">
        <v>9562</v>
      </c>
      <c r="C170" s="1181" t="s">
        <v>9584</v>
      </c>
      <c r="D170" s="1162" t="s">
        <v>14321</v>
      </c>
      <c r="E170" s="1163">
        <v>0.6</v>
      </c>
      <c r="F170" s="843"/>
      <c r="G170" s="843"/>
      <c r="H170" s="843"/>
      <c r="I170" s="843"/>
    </row>
    <row r="171" spans="2:9" s="521" customFormat="1" ht="30.75" thickBot="1">
      <c r="B171" s="1180" t="s">
        <v>6430</v>
      </c>
      <c r="C171" s="1181" t="s">
        <v>9691</v>
      </c>
      <c r="D171" s="1162" t="s">
        <v>14321</v>
      </c>
      <c r="E171" s="1163">
        <v>0.65</v>
      </c>
      <c r="F171" s="843"/>
      <c r="G171" s="843"/>
      <c r="H171" s="843"/>
      <c r="I171" s="843"/>
    </row>
    <row r="172" spans="2:9" s="521" customFormat="1" ht="15.75" thickBot="1">
      <c r="B172" s="1180" t="s">
        <v>8098</v>
      </c>
      <c r="C172" s="1181" t="s">
        <v>8099</v>
      </c>
      <c r="D172" s="1162" t="s">
        <v>14321</v>
      </c>
      <c r="E172" s="1163">
        <v>0.6</v>
      </c>
      <c r="F172" s="843"/>
      <c r="G172" s="843"/>
      <c r="H172" s="843"/>
      <c r="I172" s="843"/>
    </row>
    <row r="173" spans="2:9" s="521" customFormat="1" ht="15.75" thickBot="1">
      <c r="B173" s="1180" t="s">
        <v>8195</v>
      </c>
      <c r="C173" s="1181" t="s">
        <v>8196</v>
      </c>
      <c r="D173" s="1162" t="s">
        <v>14635</v>
      </c>
      <c r="E173" s="1163">
        <v>0.6</v>
      </c>
      <c r="F173" s="843"/>
      <c r="G173" s="843"/>
      <c r="H173" s="843"/>
      <c r="I173" s="843"/>
    </row>
    <row r="174" spans="2:9" s="521" customFormat="1" ht="45.75" thickBot="1">
      <c r="B174" s="1180" t="s">
        <v>9570</v>
      </c>
      <c r="C174" s="1181" t="s">
        <v>14616</v>
      </c>
      <c r="D174" s="1162" t="s">
        <v>14321</v>
      </c>
      <c r="E174" s="1163">
        <v>0.65</v>
      </c>
      <c r="F174" s="843"/>
      <c r="G174" s="843"/>
      <c r="H174" s="843"/>
      <c r="I174" s="843"/>
    </row>
    <row r="175" spans="2:9" s="521" customFormat="1" ht="15.75" thickBot="1">
      <c r="B175" s="1180" t="s">
        <v>6471</v>
      </c>
      <c r="C175" s="1181" t="s">
        <v>6472</v>
      </c>
      <c r="D175" s="1162" t="s">
        <v>14321</v>
      </c>
      <c r="E175" s="1163">
        <v>0.4</v>
      </c>
      <c r="F175" s="843"/>
      <c r="G175" s="843"/>
      <c r="H175" s="843"/>
      <c r="I175" s="843"/>
    </row>
    <row r="176" spans="2:9" s="521" customFormat="1" ht="15.75" thickBot="1">
      <c r="B176" s="1180" t="s">
        <v>6491</v>
      </c>
      <c r="C176" s="1181" t="s">
        <v>6492</v>
      </c>
      <c r="D176" s="1162" t="s">
        <v>14321</v>
      </c>
      <c r="E176" s="1163">
        <v>0.4</v>
      </c>
      <c r="F176" s="843"/>
      <c r="G176" s="843"/>
      <c r="H176" s="843"/>
      <c r="I176" s="843"/>
    </row>
    <row r="177" spans="2:9" s="521" customFormat="1" ht="45.75" thickBot="1">
      <c r="B177" s="1180" t="s">
        <v>9595</v>
      </c>
      <c r="C177" s="1181" t="s">
        <v>14615</v>
      </c>
      <c r="D177" s="1162" t="s">
        <v>14321</v>
      </c>
      <c r="E177" s="1163">
        <v>0.4</v>
      </c>
      <c r="F177" s="843"/>
      <c r="G177" s="843"/>
      <c r="H177" s="843"/>
      <c r="I177" s="843"/>
    </row>
    <row r="178" spans="2:9" s="521" customFormat="1" ht="30.75" thickBot="1">
      <c r="B178" s="1180" t="s">
        <v>9882</v>
      </c>
      <c r="C178" s="1181" t="s">
        <v>9883</v>
      </c>
      <c r="D178" s="1162" t="s">
        <v>14321</v>
      </c>
      <c r="E178" s="1163">
        <v>0.65</v>
      </c>
      <c r="F178" s="843"/>
      <c r="G178" s="843"/>
      <c r="H178" s="843"/>
      <c r="I178" s="843"/>
    </row>
    <row r="179" spans="2:9" s="521" customFormat="1" ht="30.75" thickBot="1">
      <c r="B179" s="1180" t="s">
        <v>9888</v>
      </c>
      <c r="C179" s="1181" t="s">
        <v>13934</v>
      </c>
      <c r="D179" s="1162" t="s">
        <v>14321</v>
      </c>
      <c r="E179" s="1163">
        <v>0.4</v>
      </c>
      <c r="F179" s="843"/>
      <c r="G179" s="843"/>
      <c r="H179" s="843"/>
      <c r="I179" s="843"/>
    </row>
    <row r="180" spans="2:9" s="521" customFormat="1" ht="15" thickBot="1">
      <c r="B180" s="1452" t="s">
        <v>14350</v>
      </c>
      <c r="C180" s="1453"/>
      <c r="D180" s="1453"/>
      <c r="E180" s="1454"/>
      <c r="F180" s="843"/>
      <c r="G180" s="843"/>
      <c r="H180" s="843"/>
      <c r="I180" s="843"/>
    </row>
    <row r="181" spans="2:9" s="521" customFormat="1" ht="30.75" thickBot="1">
      <c r="B181" s="1180" t="s">
        <v>6806</v>
      </c>
      <c r="C181" s="1181" t="s">
        <v>6807</v>
      </c>
      <c r="D181" s="1162" t="s">
        <v>14321</v>
      </c>
      <c r="E181" s="1163">
        <v>0.65</v>
      </c>
      <c r="F181" s="843"/>
      <c r="G181" s="843"/>
      <c r="H181" s="843"/>
      <c r="I181" s="843"/>
    </row>
    <row r="182" spans="2:9" s="521" customFormat="1" ht="30.75" thickBot="1">
      <c r="B182" s="1180" t="s">
        <v>7429</v>
      </c>
      <c r="C182" s="1181" t="s">
        <v>7430</v>
      </c>
      <c r="D182" s="1162" t="s">
        <v>14321</v>
      </c>
      <c r="E182" s="1163">
        <v>0.4</v>
      </c>
      <c r="F182" s="843"/>
      <c r="G182" s="843"/>
      <c r="H182" s="843"/>
      <c r="I182" s="843"/>
    </row>
    <row r="183" spans="2:9" s="521" customFormat="1" ht="30.75" thickBot="1">
      <c r="B183" s="1180" t="s">
        <v>6926</v>
      </c>
      <c r="C183" s="1181" t="s">
        <v>6807</v>
      </c>
      <c r="D183" s="1162" t="s">
        <v>14321</v>
      </c>
      <c r="E183" s="1163">
        <v>0.65</v>
      </c>
      <c r="F183" s="843"/>
      <c r="G183" s="843"/>
      <c r="H183" s="843"/>
      <c r="I183" s="843"/>
    </row>
    <row r="184" spans="2:9" s="521" customFormat="1" ht="30.75" thickBot="1">
      <c r="B184" s="1180" t="s">
        <v>7473</v>
      </c>
      <c r="C184" s="1181" t="s">
        <v>7474</v>
      </c>
      <c r="D184" s="1162" t="s">
        <v>14321</v>
      </c>
      <c r="E184" s="1163">
        <v>0.4</v>
      </c>
      <c r="F184" s="843"/>
      <c r="G184" s="843"/>
      <c r="H184" s="843"/>
      <c r="I184" s="843"/>
    </row>
    <row r="185" spans="2:9" s="521" customFormat="1" ht="15" thickBot="1">
      <c r="B185" s="1452" t="s">
        <v>14351</v>
      </c>
      <c r="C185" s="1453"/>
      <c r="D185" s="1453"/>
      <c r="E185" s="1454"/>
      <c r="F185" s="843"/>
      <c r="G185" s="843"/>
      <c r="H185" s="843"/>
      <c r="I185" s="843"/>
    </row>
    <row r="186" spans="2:9" s="521" customFormat="1" ht="15.75" thickBot="1">
      <c r="B186" s="1180" t="s">
        <v>10199</v>
      </c>
      <c r="C186" s="1179" t="s">
        <v>10200</v>
      </c>
      <c r="D186" s="1160" t="s">
        <v>14321</v>
      </c>
      <c r="E186" s="1161">
        <v>0.65</v>
      </c>
      <c r="F186" s="843"/>
      <c r="G186" s="843"/>
      <c r="H186" s="843"/>
      <c r="I186" s="843"/>
    </row>
    <row r="187" spans="2:9" s="521" customFormat="1" ht="15.75" thickBot="1">
      <c r="B187" s="1180" t="s">
        <v>10202</v>
      </c>
      <c r="C187" s="1181" t="s">
        <v>14061</v>
      </c>
      <c r="D187" s="1162" t="s">
        <v>14321</v>
      </c>
      <c r="E187" s="1163">
        <v>0.65</v>
      </c>
      <c r="F187" s="843"/>
      <c r="G187" s="843"/>
      <c r="H187" s="843"/>
      <c r="I187" s="843"/>
    </row>
    <row r="188" spans="2:9" s="521" customFormat="1" ht="30.75" thickBot="1">
      <c r="B188" s="1180" t="s">
        <v>10211</v>
      </c>
      <c r="C188" s="1181" t="s">
        <v>10212</v>
      </c>
      <c r="D188" s="1162" t="s">
        <v>14321</v>
      </c>
      <c r="E188" s="1163">
        <v>0.65</v>
      </c>
      <c r="F188" s="843"/>
      <c r="G188" s="843"/>
      <c r="H188" s="843"/>
      <c r="I188" s="843"/>
    </row>
    <row r="189" spans="2:9" s="521" customFormat="1" ht="15.75" thickBot="1">
      <c r="B189" s="1180" t="s">
        <v>9655</v>
      </c>
      <c r="C189" s="1181" t="s">
        <v>9656</v>
      </c>
      <c r="D189" s="1162" t="s">
        <v>14321</v>
      </c>
      <c r="E189" s="1163">
        <v>0.4</v>
      </c>
      <c r="F189" s="843"/>
      <c r="G189" s="843"/>
      <c r="H189" s="843"/>
      <c r="I189" s="843"/>
    </row>
    <row r="190" spans="2:9" s="521" customFormat="1" ht="15.75" thickBot="1">
      <c r="B190" s="1180" t="s">
        <v>9659</v>
      </c>
      <c r="C190" s="1181" t="s">
        <v>9660</v>
      </c>
      <c r="D190" s="1162" t="s">
        <v>14321</v>
      </c>
      <c r="E190" s="1163">
        <v>0.4</v>
      </c>
      <c r="F190" s="843"/>
      <c r="G190" s="843"/>
      <c r="H190" s="843"/>
      <c r="I190" s="843"/>
    </row>
    <row r="191" spans="2:9" s="521" customFormat="1" ht="30.75" thickBot="1">
      <c r="B191" s="1180" t="s">
        <v>9668</v>
      </c>
      <c r="C191" s="1181" t="s">
        <v>14614</v>
      </c>
      <c r="D191" s="1162" t="s">
        <v>14321</v>
      </c>
      <c r="E191" s="1163">
        <v>0.4</v>
      </c>
      <c r="F191" s="843"/>
      <c r="G191" s="843"/>
      <c r="H191" s="843"/>
      <c r="I191" s="843"/>
    </row>
    <row r="192" spans="2:9" s="521" customFormat="1" ht="15" thickBot="1">
      <c r="B192" s="1452" t="s">
        <v>8629</v>
      </c>
      <c r="C192" s="1453"/>
      <c r="D192" s="1453"/>
      <c r="E192" s="1454"/>
      <c r="F192" s="843"/>
      <c r="G192" s="843"/>
      <c r="H192" s="843"/>
      <c r="I192" s="843"/>
    </row>
    <row r="193" spans="2:10" s="521" customFormat="1" ht="15.75" thickBot="1">
      <c r="B193" s="1180" t="s">
        <v>8630</v>
      </c>
      <c r="C193" s="1181" t="s">
        <v>8629</v>
      </c>
      <c r="D193" s="1162" t="s">
        <v>14321</v>
      </c>
      <c r="E193" s="1163">
        <v>1</v>
      </c>
      <c r="F193" s="843"/>
      <c r="G193" s="843"/>
      <c r="H193" s="843"/>
      <c r="I193" s="843"/>
    </row>
    <row r="194" spans="2:10" s="521" customFormat="1" ht="15.75" thickBot="1">
      <c r="B194" s="1180" t="s">
        <v>8979</v>
      </c>
      <c r="C194" s="1181" t="s">
        <v>8636</v>
      </c>
      <c r="D194" s="1162" t="s">
        <v>14321</v>
      </c>
      <c r="E194" s="1163">
        <v>0.4</v>
      </c>
      <c r="F194" s="843"/>
      <c r="G194" s="843"/>
      <c r="H194" s="843"/>
      <c r="I194" s="843"/>
    </row>
    <row r="195" spans="2:10" s="521" customFormat="1" ht="15" thickBot="1">
      <c r="B195" s="1452" t="s">
        <v>8629</v>
      </c>
      <c r="C195" s="1453"/>
      <c r="D195" s="1453"/>
      <c r="E195" s="1454"/>
      <c r="F195" s="843"/>
      <c r="G195" s="843"/>
      <c r="H195" s="843"/>
      <c r="I195" s="843"/>
    </row>
    <row r="196" spans="2:10" s="521" customFormat="1" ht="31.9" customHeight="1" thickBot="1">
      <c r="B196" s="1178" t="s">
        <v>14322</v>
      </c>
      <c r="C196" s="1455" t="s">
        <v>13728</v>
      </c>
      <c r="D196" s="1160" t="s">
        <v>14638</v>
      </c>
      <c r="E196" s="1160" t="s">
        <v>14323</v>
      </c>
      <c r="F196" s="843"/>
      <c r="G196" s="843"/>
      <c r="H196" s="843"/>
      <c r="I196" s="843"/>
    </row>
    <row r="197" spans="2:10" s="521" customFormat="1" ht="15" thickBot="1">
      <c r="B197" s="1180" t="s">
        <v>9751</v>
      </c>
      <c r="C197" s="1456"/>
      <c r="D197" s="1162" t="s">
        <v>14324</v>
      </c>
      <c r="E197" s="1163">
        <v>0.4</v>
      </c>
      <c r="F197" s="843"/>
      <c r="G197" s="843"/>
      <c r="H197" s="843"/>
      <c r="I197" s="843"/>
    </row>
    <row r="198" spans="2:10" s="521" customFormat="1" ht="15" thickBot="1">
      <c r="B198" s="1452" t="s">
        <v>9558</v>
      </c>
      <c r="C198" s="1453"/>
      <c r="D198" s="1453"/>
      <c r="E198" s="1454"/>
      <c r="F198" s="843"/>
      <c r="G198" s="843"/>
      <c r="H198" s="843"/>
      <c r="I198" s="843"/>
    </row>
    <row r="199" spans="2:10" s="521" customFormat="1" ht="30.75" thickBot="1">
      <c r="B199" s="1178" t="s">
        <v>13077</v>
      </c>
      <c r="C199" s="1181" t="s">
        <v>13092</v>
      </c>
      <c r="D199" s="1162" t="s">
        <v>14639</v>
      </c>
      <c r="E199" s="1161">
        <v>0.15</v>
      </c>
      <c r="F199" s="843"/>
      <c r="G199" s="843"/>
      <c r="H199" s="843"/>
      <c r="I199" s="843"/>
    </row>
    <row r="200" spans="2:10" s="521" customFormat="1" ht="30.75" thickBot="1">
      <c r="B200" s="1178" t="s">
        <v>13073</v>
      </c>
      <c r="C200" s="1181" t="s">
        <v>13074</v>
      </c>
      <c r="D200" s="1162" t="s">
        <v>14637</v>
      </c>
      <c r="E200" s="1161">
        <v>0.15</v>
      </c>
      <c r="F200" s="843"/>
      <c r="G200" s="843"/>
      <c r="H200" s="843"/>
      <c r="I200" s="843"/>
    </row>
    <row r="201" spans="2:10" s="521" customFormat="1" ht="30.75" thickBot="1">
      <c r="B201" s="1178" t="s">
        <v>13067</v>
      </c>
      <c r="C201" s="1181" t="s">
        <v>13068</v>
      </c>
      <c r="D201" s="1162" t="s">
        <v>14640</v>
      </c>
      <c r="E201" s="1161">
        <v>0.15</v>
      </c>
      <c r="F201" s="843"/>
      <c r="G201" s="843"/>
      <c r="H201" s="843"/>
      <c r="I201" s="843"/>
    </row>
    <row r="202" spans="2:10" s="521" customFormat="1" ht="14.25">
      <c r="B202" s="1168" t="s">
        <v>14378</v>
      </c>
      <c r="C202" s="1140"/>
      <c r="D202" s="1138"/>
      <c r="E202" s="843"/>
      <c r="F202" s="843"/>
      <c r="G202" s="843"/>
      <c r="H202" s="843"/>
      <c r="I202" s="843"/>
    </row>
    <row r="204" spans="2:10" ht="15">
      <c r="B204" s="1164" t="s">
        <v>14617</v>
      </c>
      <c r="C204" s="1136"/>
      <c r="D204" s="965"/>
      <c r="E204" s="965"/>
      <c r="F204" s="843"/>
      <c r="G204" s="843"/>
      <c r="H204" s="843"/>
      <c r="I204" s="843"/>
      <c r="J204" s="521"/>
    </row>
    <row r="205" spans="2:10" ht="15" thickBot="1">
      <c r="B205" s="386" t="s">
        <v>14320</v>
      </c>
      <c r="C205" s="843"/>
      <c r="D205" s="843"/>
      <c r="E205" s="843"/>
      <c r="F205" s="843"/>
      <c r="G205" s="843"/>
      <c r="H205" s="843"/>
      <c r="I205" s="843"/>
      <c r="J205" s="521"/>
    </row>
    <row r="206" spans="2:10" ht="24.75" thickBot="1">
      <c r="B206" s="1141" t="s">
        <v>0</v>
      </c>
      <c r="C206" s="1142" t="s">
        <v>1</v>
      </c>
      <c r="D206" s="1142" t="s">
        <v>2</v>
      </c>
      <c r="E206" s="1143" t="s">
        <v>13030</v>
      </c>
      <c r="F206" s="1143" t="s">
        <v>9627</v>
      </c>
      <c r="G206" s="1143" t="s">
        <v>13031</v>
      </c>
      <c r="H206" s="1144" t="s">
        <v>13946</v>
      </c>
      <c r="I206" s="843"/>
      <c r="J206" s="521"/>
    </row>
    <row r="207" spans="2:10" ht="48.75" thickBot="1">
      <c r="B207" s="1396" t="s">
        <v>14618</v>
      </c>
      <c r="C207" s="1397" t="s">
        <v>14619</v>
      </c>
      <c r="D207" s="1397" t="s">
        <v>14634</v>
      </c>
      <c r="E207" s="1398">
        <v>0</v>
      </c>
      <c r="F207" s="1399" t="s">
        <v>9628</v>
      </c>
      <c r="G207" s="1399" t="s">
        <v>5</v>
      </c>
      <c r="H207" s="1399" t="s">
        <v>5388</v>
      </c>
      <c r="I207" s="843"/>
      <c r="J207" s="521"/>
    </row>
    <row r="208" spans="2:10" ht="15">
      <c r="B208" s="1148" t="s">
        <v>14377</v>
      </c>
      <c r="C208" s="1137"/>
      <c r="D208" s="1012"/>
      <c r="E208" s="843"/>
      <c r="F208" s="843"/>
      <c r="G208" s="843"/>
      <c r="H208" s="843"/>
      <c r="I208" s="843"/>
      <c r="J208" s="521"/>
    </row>
    <row r="209" spans="2:10" ht="26.25" thickBot="1">
      <c r="B209" s="1170" t="s">
        <v>14347</v>
      </c>
      <c r="C209" s="1171" t="s">
        <v>14348</v>
      </c>
      <c r="D209" s="1064" t="s">
        <v>14284</v>
      </c>
      <c r="E209" s="1169" t="s">
        <v>14198</v>
      </c>
      <c r="F209" s="843"/>
      <c r="G209" s="843"/>
      <c r="H209" s="843"/>
      <c r="I209" s="843"/>
      <c r="J209" s="521"/>
    </row>
    <row r="210" spans="2:10" ht="15" thickBot="1">
      <c r="B210" s="1452" t="s">
        <v>14349</v>
      </c>
      <c r="C210" s="1453"/>
      <c r="D210" s="1453"/>
      <c r="E210" s="1454"/>
      <c r="F210" s="843"/>
      <c r="G210" s="843"/>
      <c r="H210" s="843"/>
      <c r="I210" s="843"/>
      <c r="J210" s="521"/>
    </row>
    <row r="211" spans="2:10" ht="45.75" thickBot="1">
      <c r="B211" s="1180" t="s">
        <v>9958</v>
      </c>
      <c r="C211" s="1181" t="s">
        <v>14628</v>
      </c>
      <c r="D211" s="1162" t="s">
        <v>14321</v>
      </c>
      <c r="E211" s="1163">
        <v>0.6</v>
      </c>
      <c r="F211" s="843"/>
      <c r="G211" s="843"/>
      <c r="H211" s="843"/>
      <c r="I211" s="843"/>
      <c r="J211" s="521"/>
    </row>
    <row r="212" spans="2:10" ht="30.75" thickBot="1">
      <c r="B212" s="1180" t="s">
        <v>9959</v>
      </c>
      <c r="C212" s="1181" t="s">
        <v>14622</v>
      </c>
      <c r="D212" s="1162" t="s">
        <v>14321</v>
      </c>
      <c r="E212" s="1163">
        <v>0.6</v>
      </c>
      <c r="F212" s="843"/>
      <c r="G212" s="843"/>
      <c r="H212" s="843"/>
      <c r="I212" s="843"/>
      <c r="J212" s="521"/>
    </row>
    <row r="213" spans="2:10" ht="30.75" thickBot="1">
      <c r="B213" s="1180" t="s">
        <v>6430</v>
      </c>
      <c r="C213" s="1181" t="s">
        <v>9691</v>
      </c>
      <c r="D213" s="1162" t="s">
        <v>14627</v>
      </c>
      <c r="E213" s="1163">
        <v>0.65</v>
      </c>
      <c r="F213" s="843"/>
      <c r="G213" s="843"/>
      <c r="H213" s="843"/>
      <c r="I213" s="843"/>
      <c r="J213" s="521"/>
    </row>
    <row r="214" spans="2:10" ht="15.75" thickBot="1">
      <c r="B214" s="1180" t="s">
        <v>8100</v>
      </c>
      <c r="C214" s="1181" t="s">
        <v>8101</v>
      </c>
      <c r="D214" s="1162" t="s">
        <v>14321</v>
      </c>
      <c r="E214" s="1163">
        <v>0.6</v>
      </c>
      <c r="F214" s="843"/>
      <c r="G214" s="843"/>
      <c r="H214" s="843"/>
      <c r="I214" s="843"/>
      <c r="J214" s="521"/>
    </row>
    <row r="215" spans="2:10" ht="15.75" thickBot="1">
      <c r="B215" s="1180" t="s">
        <v>8195</v>
      </c>
      <c r="C215" s="1181" t="s">
        <v>8196</v>
      </c>
      <c r="D215" s="1162" t="s">
        <v>14626</v>
      </c>
      <c r="E215" s="1163">
        <v>0.6</v>
      </c>
      <c r="F215" s="843"/>
      <c r="G215" s="843"/>
      <c r="H215" s="843"/>
      <c r="I215" s="843"/>
      <c r="J215" s="521"/>
    </row>
    <row r="216" spans="2:10" ht="45.75" thickBot="1">
      <c r="B216" s="1180" t="s">
        <v>9966</v>
      </c>
      <c r="C216" s="1181" t="s">
        <v>14625</v>
      </c>
      <c r="D216" s="1162" t="s">
        <v>14321</v>
      </c>
      <c r="E216" s="1163">
        <v>0.65</v>
      </c>
      <c r="F216" s="843"/>
      <c r="G216" s="843"/>
      <c r="H216" s="843"/>
      <c r="I216" s="843"/>
      <c r="J216" s="521"/>
    </row>
    <row r="217" spans="2:10" ht="15.75" thickBot="1">
      <c r="B217" s="1180" t="s">
        <v>9995</v>
      </c>
      <c r="C217" s="1181" t="s">
        <v>14623</v>
      </c>
      <c r="D217" s="1162" t="s">
        <v>14321</v>
      </c>
      <c r="E217" s="1163">
        <v>0.4</v>
      </c>
      <c r="F217" s="843"/>
      <c r="G217" s="843"/>
      <c r="H217" s="843"/>
      <c r="I217" s="843"/>
      <c r="J217" s="521"/>
    </row>
    <row r="218" spans="2:10" ht="15.75" thickBot="1">
      <c r="B218" s="1180" t="s">
        <v>6491</v>
      </c>
      <c r="C218" s="1181" t="s">
        <v>6492</v>
      </c>
      <c r="D218" s="1162" t="s">
        <v>14627</v>
      </c>
      <c r="E218" s="1163">
        <v>0.4</v>
      </c>
      <c r="F218" s="843"/>
      <c r="G218" s="843"/>
      <c r="H218" s="843"/>
      <c r="I218" s="843"/>
      <c r="J218" s="521"/>
    </row>
    <row r="219" spans="2:10" ht="45.75" thickBot="1">
      <c r="B219" s="1180" t="s">
        <v>10009</v>
      </c>
      <c r="C219" s="1181" t="s">
        <v>14621</v>
      </c>
      <c r="D219" s="1162" t="s">
        <v>14321</v>
      </c>
      <c r="E219" s="1163">
        <v>0.4</v>
      </c>
      <c r="F219" s="843"/>
      <c r="G219" s="843"/>
      <c r="H219" s="843"/>
      <c r="I219" s="843"/>
      <c r="J219" s="521"/>
    </row>
    <row r="220" spans="2:10" ht="30.75" thickBot="1">
      <c r="B220" s="1180" t="s">
        <v>9882</v>
      </c>
      <c r="C220" s="1181" t="s">
        <v>9883</v>
      </c>
      <c r="D220" s="1162" t="s">
        <v>14321</v>
      </c>
      <c r="E220" s="1163">
        <v>0.65</v>
      </c>
      <c r="F220" s="843"/>
      <c r="G220" s="843"/>
      <c r="H220" s="843"/>
      <c r="I220" s="843"/>
      <c r="J220" s="521"/>
    </row>
    <row r="221" spans="2:10" ht="30.75" thickBot="1">
      <c r="B221" s="1180" t="s">
        <v>9888</v>
      </c>
      <c r="C221" s="1181" t="s">
        <v>13934</v>
      </c>
      <c r="D221" s="1162" t="s">
        <v>14321</v>
      </c>
      <c r="E221" s="1163">
        <v>0.4</v>
      </c>
      <c r="F221" s="843"/>
      <c r="G221" s="843"/>
      <c r="H221" s="843"/>
      <c r="I221" s="843"/>
      <c r="J221" s="521"/>
    </row>
    <row r="222" spans="2:10" ht="15" thickBot="1">
      <c r="B222" s="1452" t="s">
        <v>14350</v>
      </c>
      <c r="C222" s="1453"/>
      <c r="D222" s="1453"/>
      <c r="E222" s="1454"/>
      <c r="F222" s="843"/>
      <c r="G222" s="843"/>
      <c r="H222" s="843"/>
      <c r="I222" s="843"/>
      <c r="J222" s="521"/>
    </row>
    <row r="223" spans="2:10" ht="30.75" thickBot="1">
      <c r="B223" s="1180" t="s">
        <v>11083</v>
      </c>
      <c r="C223" s="1181" t="s">
        <v>11084</v>
      </c>
      <c r="D223" s="1162" t="s">
        <v>14321</v>
      </c>
      <c r="E223" s="1163">
        <v>0.65</v>
      </c>
      <c r="F223" s="843"/>
      <c r="G223" s="843"/>
      <c r="H223" s="843"/>
      <c r="I223" s="843"/>
      <c r="J223" s="521"/>
    </row>
    <row r="224" spans="2:10" ht="30.75" thickBot="1">
      <c r="B224" s="1180" t="s">
        <v>11108</v>
      </c>
      <c r="C224" s="1181" t="s">
        <v>11109</v>
      </c>
      <c r="D224" s="1162" t="s">
        <v>14321</v>
      </c>
      <c r="E224" s="1163">
        <v>0.4</v>
      </c>
      <c r="F224" s="843"/>
      <c r="G224" s="843"/>
      <c r="H224" s="843"/>
      <c r="I224" s="843"/>
      <c r="J224" s="521"/>
    </row>
    <row r="225" spans="2:10" ht="30.75" thickBot="1">
      <c r="B225" s="1180" t="s">
        <v>11117</v>
      </c>
      <c r="C225" s="1181" t="s">
        <v>11084</v>
      </c>
      <c r="D225" s="1162" t="s">
        <v>14321</v>
      </c>
      <c r="E225" s="1163">
        <v>0.65</v>
      </c>
      <c r="F225" s="843"/>
      <c r="G225" s="843"/>
      <c r="H225" s="843"/>
      <c r="I225" s="843"/>
      <c r="J225" s="521"/>
    </row>
    <row r="226" spans="2:10" ht="30.75" thickBot="1">
      <c r="B226" s="1180" t="s">
        <v>11141</v>
      </c>
      <c r="C226" s="1181" t="s">
        <v>11142</v>
      </c>
      <c r="D226" s="1162" t="s">
        <v>14321</v>
      </c>
      <c r="E226" s="1163">
        <v>0.4</v>
      </c>
      <c r="F226" s="843"/>
      <c r="G226" s="843"/>
      <c r="H226" s="843"/>
      <c r="I226" s="843"/>
      <c r="J226" s="521"/>
    </row>
    <row r="227" spans="2:10" ht="15" thickBot="1">
      <c r="B227" s="1452" t="s">
        <v>14351</v>
      </c>
      <c r="C227" s="1453"/>
      <c r="D227" s="1453"/>
      <c r="E227" s="1454"/>
      <c r="F227" s="843"/>
      <c r="G227" s="843"/>
      <c r="H227" s="843"/>
      <c r="I227" s="843"/>
      <c r="J227" s="521"/>
    </row>
    <row r="228" spans="2:10" ht="15.75" thickBot="1">
      <c r="B228" s="1180" t="s">
        <v>10199</v>
      </c>
      <c r="C228" s="1179" t="s">
        <v>10200</v>
      </c>
      <c r="D228" s="1160" t="s">
        <v>14321</v>
      </c>
      <c r="E228" s="1161">
        <v>0.65</v>
      </c>
      <c r="F228" s="843"/>
      <c r="G228" s="843"/>
      <c r="H228" s="843"/>
      <c r="I228" s="843"/>
      <c r="J228" s="521"/>
    </row>
    <row r="229" spans="2:10" ht="15.75" thickBot="1">
      <c r="B229" s="1180" t="s">
        <v>10202</v>
      </c>
      <c r="C229" s="1181" t="s">
        <v>14061</v>
      </c>
      <c r="D229" s="1162" t="s">
        <v>14321</v>
      </c>
      <c r="E229" s="1163">
        <v>0.65</v>
      </c>
      <c r="F229" s="843"/>
      <c r="G229" s="843"/>
      <c r="H229" s="843"/>
      <c r="I229" s="843"/>
      <c r="J229" s="521"/>
    </row>
    <row r="230" spans="2:10" ht="30.75" thickBot="1">
      <c r="B230" s="1180" t="s">
        <v>10214</v>
      </c>
      <c r="C230" s="1181" t="s">
        <v>14641</v>
      </c>
      <c r="D230" s="1162" t="s">
        <v>14321</v>
      </c>
      <c r="E230" s="1163">
        <v>0.65</v>
      </c>
      <c r="F230" s="843"/>
      <c r="G230" s="843"/>
      <c r="H230" s="843"/>
      <c r="I230" s="843"/>
      <c r="J230" s="521"/>
    </row>
    <row r="231" spans="2:10" ht="15.75" thickBot="1">
      <c r="B231" s="1180" t="s">
        <v>9655</v>
      </c>
      <c r="C231" s="1181" t="s">
        <v>9656</v>
      </c>
      <c r="D231" s="1162" t="s">
        <v>14321</v>
      </c>
      <c r="E231" s="1163">
        <v>0.4</v>
      </c>
      <c r="F231" s="843"/>
      <c r="G231" s="843"/>
      <c r="H231" s="843"/>
      <c r="I231" s="843"/>
      <c r="J231" s="521"/>
    </row>
    <row r="232" spans="2:10" ht="15.75" thickBot="1">
      <c r="B232" s="1180" t="s">
        <v>9659</v>
      </c>
      <c r="C232" s="1181" t="s">
        <v>9660</v>
      </c>
      <c r="D232" s="1162" t="s">
        <v>14321</v>
      </c>
      <c r="E232" s="1163">
        <v>0.4</v>
      </c>
      <c r="F232" s="843"/>
      <c r="G232" s="843"/>
      <c r="H232" s="843"/>
      <c r="I232" s="843"/>
      <c r="J232" s="521"/>
    </row>
    <row r="233" spans="2:10" ht="30.75" thickBot="1">
      <c r="B233" s="1180" t="s">
        <v>9671</v>
      </c>
      <c r="C233" s="1181" t="s">
        <v>14620</v>
      </c>
      <c r="D233" s="1162" t="s">
        <v>14321</v>
      </c>
      <c r="E233" s="1163">
        <v>0.4</v>
      </c>
      <c r="F233" s="843"/>
      <c r="G233" s="843"/>
      <c r="H233" s="843"/>
      <c r="I233" s="843"/>
      <c r="J233" s="521"/>
    </row>
    <row r="234" spans="2:10" ht="15" thickBot="1">
      <c r="B234" s="1452" t="s">
        <v>8629</v>
      </c>
      <c r="C234" s="1453"/>
      <c r="D234" s="1453"/>
      <c r="E234" s="1454"/>
      <c r="F234" s="843"/>
      <c r="G234" s="843"/>
      <c r="H234" s="843"/>
      <c r="I234" s="843"/>
      <c r="J234" s="521"/>
    </row>
    <row r="235" spans="2:10" ht="15.75" thickBot="1">
      <c r="B235" s="1180" t="s">
        <v>8630</v>
      </c>
      <c r="C235" s="1181" t="s">
        <v>8629</v>
      </c>
      <c r="D235" s="1162" t="s">
        <v>14321</v>
      </c>
      <c r="E235" s="1163">
        <v>1</v>
      </c>
      <c r="F235" s="843"/>
      <c r="G235" s="843"/>
      <c r="H235" s="843"/>
      <c r="I235" s="843"/>
      <c r="J235" s="521"/>
    </row>
    <row r="236" spans="2:10" ht="15.75" thickBot="1">
      <c r="B236" s="1180" t="s">
        <v>8979</v>
      </c>
      <c r="C236" s="1181" t="s">
        <v>8636</v>
      </c>
      <c r="D236" s="1162" t="s">
        <v>14321</v>
      </c>
      <c r="E236" s="1163">
        <v>0.3</v>
      </c>
      <c r="F236" s="843"/>
      <c r="G236" s="843"/>
      <c r="H236" s="843"/>
      <c r="I236" s="843"/>
      <c r="J236" s="521"/>
    </row>
    <row r="237" spans="2:10" ht="15" thickBot="1">
      <c r="B237" s="1452" t="s">
        <v>8629</v>
      </c>
      <c r="C237" s="1453"/>
      <c r="D237" s="1453"/>
      <c r="E237" s="1454"/>
      <c r="F237" s="843"/>
      <c r="G237" s="843"/>
      <c r="H237" s="843"/>
      <c r="I237" s="843"/>
      <c r="J237" s="521"/>
    </row>
    <row r="238" spans="2:10" ht="15" thickBot="1">
      <c r="B238" s="1178" t="s">
        <v>14322</v>
      </c>
      <c r="C238" s="1455" t="s">
        <v>13728</v>
      </c>
      <c r="D238" s="1160" t="s">
        <v>14624</v>
      </c>
      <c r="E238" s="1160" t="s">
        <v>14323</v>
      </c>
      <c r="F238" s="843"/>
      <c r="G238" s="843"/>
      <c r="H238" s="843"/>
      <c r="I238" s="843"/>
      <c r="J238" s="521"/>
    </row>
    <row r="239" spans="2:10" ht="15" thickBot="1">
      <c r="B239" s="1180" t="s">
        <v>9751</v>
      </c>
      <c r="C239" s="1456"/>
      <c r="D239" s="1162" t="s">
        <v>14324</v>
      </c>
      <c r="E239" s="1163">
        <v>0.4</v>
      </c>
      <c r="F239" s="843"/>
      <c r="G239" s="843"/>
      <c r="H239" s="843"/>
      <c r="I239" s="843"/>
      <c r="J239" s="521"/>
    </row>
    <row r="240" spans="2:10" ht="15" thickBot="1">
      <c r="B240" s="1452" t="s">
        <v>9558</v>
      </c>
      <c r="C240" s="1453"/>
      <c r="D240" s="1453"/>
      <c r="E240" s="1454"/>
      <c r="F240" s="843"/>
      <c r="G240" s="843"/>
      <c r="H240" s="843"/>
      <c r="I240" s="843"/>
      <c r="J240" s="521"/>
    </row>
    <row r="241" spans="2:10" ht="30.75" thickBot="1">
      <c r="B241" s="1178" t="s">
        <v>13077</v>
      </c>
      <c r="C241" s="1181" t="s">
        <v>13092</v>
      </c>
      <c r="D241" s="1162" t="s">
        <v>14639</v>
      </c>
      <c r="E241" s="1161">
        <v>0.15</v>
      </c>
      <c r="F241" s="843"/>
      <c r="G241" s="843"/>
      <c r="H241" s="843"/>
      <c r="I241" s="843"/>
      <c r="J241" s="521"/>
    </row>
    <row r="242" spans="2:10" ht="30.75" thickBot="1">
      <c r="B242" s="1178" t="s">
        <v>13073</v>
      </c>
      <c r="C242" s="1181" t="s">
        <v>13074</v>
      </c>
      <c r="D242" s="1162" t="s">
        <v>14637</v>
      </c>
      <c r="E242" s="1161">
        <v>0.15</v>
      </c>
      <c r="F242" s="843"/>
      <c r="G242" s="843"/>
      <c r="H242" s="843"/>
      <c r="I242" s="843"/>
      <c r="J242" s="521"/>
    </row>
    <row r="243" spans="2:10" ht="30.75" thickBot="1">
      <c r="B243" s="1178" t="s">
        <v>13067</v>
      </c>
      <c r="C243" s="1181" t="s">
        <v>13068</v>
      </c>
      <c r="D243" s="1162" t="s">
        <v>14640</v>
      </c>
      <c r="E243" s="1161">
        <v>0.15</v>
      </c>
      <c r="F243" s="843"/>
      <c r="G243" s="843"/>
      <c r="H243" s="843"/>
      <c r="I243" s="843"/>
      <c r="J243" s="521"/>
    </row>
    <row r="244" spans="2:10" ht="14.25">
      <c r="B244" s="1168" t="s">
        <v>14378</v>
      </c>
      <c r="C244" s="1140"/>
      <c r="D244" s="1138"/>
      <c r="E244" s="843"/>
      <c r="F244" s="843"/>
      <c r="G244" s="843"/>
      <c r="H244" s="843"/>
      <c r="I244" s="843"/>
      <c r="J244" s="521"/>
    </row>
    <row r="246" spans="2:10" s="965" customFormat="1" ht="16.5" thickBot="1">
      <c r="B246" s="5" t="s">
        <v>8903</v>
      </c>
      <c r="C246" s="339"/>
      <c r="D246" s="340"/>
    </row>
    <row r="247" spans="2:10" s="965" customFormat="1" ht="24.75" thickBot="1">
      <c r="B247" s="942" t="s">
        <v>0</v>
      </c>
      <c r="C247" s="943" t="s">
        <v>1</v>
      </c>
      <c r="D247" s="944" t="s">
        <v>2</v>
      </c>
      <c r="E247" s="946" t="s">
        <v>5192</v>
      </c>
      <c r="F247" s="1131" t="s">
        <v>9627</v>
      </c>
      <c r="G247" s="945" t="s">
        <v>4</v>
      </c>
      <c r="H247" s="1132" t="s">
        <v>13946</v>
      </c>
    </row>
    <row r="248" spans="2:10" s="965" customFormat="1" ht="14.25" thickBot="1">
      <c r="B248" s="1452" t="s">
        <v>8906</v>
      </c>
      <c r="C248" s="1453"/>
      <c r="D248" s="1453"/>
      <c r="E248" s="1453"/>
      <c r="F248" s="1453"/>
      <c r="G248" s="1453"/>
      <c r="H248" s="1454"/>
    </row>
    <row r="249" spans="2:10" s="965" customFormat="1" ht="45.6" customHeight="1">
      <c r="B249" s="197" t="s">
        <v>8907</v>
      </c>
      <c r="C249" s="327" t="s">
        <v>8908</v>
      </c>
      <c r="D249" s="327" t="s">
        <v>14073</v>
      </c>
      <c r="E249" s="15">
        <v>0</v>
      </c>
      <c r="F249" s="330" t="s">
        <v>9628</v>
      </c>
      <c r="G249" s="16" t="s">
        <v>5</v>
      </c>
      <c r="H249" s="16" t="s">
        <v>6244</v>
      </c>
    </row>
  </sheetData>
  <sheetProtection algorithmName="SHA-512" hashValue="NuDQS06zqkR/UqpR6QsiW3MekssoXETyd6Y3OBLeH+suFfCIyxuZFcb2TP5sTomlUyON0orRz09xin3rkpuBMw==" saltValue="V3UcDttN+xS2k5q8L3TJfA==" spinCount="100000" sheet="1" objects="1" scenarios="1"/>
  <customSheetViews>
    <customSheetView guid="{BFA5E16F-D786-453C-82A8-C4AF05421942}" scale="90" showPageBreaks="1" showGridLines="0">
      <selection activeCell="D4" sqref="D4"/>
      <pageMargins left="0.5" right="0.5" top="1" bottom="0.92" header="0.5" footer="0.22"/>
      <pageSetup scale="53" fitToHeight="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41">
    <mergeCell ref="B195:E195"/>
    <mergeCell ref="C196:C197"/>
    <mergeCell ref="B198:E198"/>
    <mergeCell ref="B210:E210"/>
    <mergeCell ref="B240:E240"/>
    <mergeCell ref="B222:E222"/>
    <mergeCell ref="B227:E227"/>
    <mergeCell ref="B234:E234"/>
    <mergeCell ref="B237:E237"/>
    <mergeCell ref="C238:C239"/>
    <mergeCell ref="B90:E90"/>
    <mergeCell ref="B99:E99"/>
    <mergeCell ref="B104:E104"/>
    <mergeCell ref="B73:C73"/>
    <mergeCell ref="B52:C52"/>
    <mergeCell ref="C53:D53"/>
    <mergeCell ref="B39:C39"/>
    <mergeCell ref="B40:C40"/>
    <mergeCell ref="B41:D41"/>
    <mergeCell ref="B33:D33"/>
    <mergeCell ref="B28:C28"/>
    <mergeCell ref="B29:C29"/>
    <mergeCell ref="B30:D30"/>
    <mergeCell ref="B31:C31"/>
    <mergeCell ref="B32:C32"/>
    <mergeCell ref="B111:E111"/>
    <mergeCell ref="B114:E114"/>
    <mergeCell ref="B117:E117"/>
    <mergeCell ref="B248:H248"/>
    <mergeCell ref="C115:C116"/>
    <mergeCell ref="B128:E128"/>
    <mergeCell ref="B138:E138"/>
    <mergeCell ref="B143:E143"/>
    <mergeCell ref="B150:E150"/>
    <mergeCell ref="B153:E153"/>
    <mergeCell ref="C154:C155"/>
    <mergeCell ref="B156:E156"/>
    <mergeCell ref="B168:E168"/>
    <mergeCell ref="B180:E180"/>
    <mergeCell ref="B185:E185"/>
    <mergeCell ref="B192:E192"/>
  </mergeCells>
  <phoneticPr fontId="139" type="noConversion"/>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101"/>
  <sheetViews>
    <sheetView zoomScaleNormal="100" workbookViewId="0"/>
  </sheetViews>
  <sheetFormatPr defaultColWidth="9.125" defaultRowHeight="12"/>
  <cols>
    <col min="1" max="1" width="24.75" style="4" customWidth="1"/>
    <col min="2" max="2" width="44.625" style="4" customWidth="1"/>
    <col min="3" max="3" width="52.625" style="29" customWidth="1"/>
    <col min="4" max="4" width="10.375" style="4" customWidth="1"/>
    <col min="5" max="5" width="5.375" style="4" customWidth="1"/>
    <col min="6" max="6" width="6.625" style="4" customWidth="1"/>
    <col min="7" max="7" width="9.375" style="4" customWidth="1"/>
    <col min="8" max="9" width="7.625" style="4" customWidth="1"/>
    <col min="10" max="16384" width="9.125" style="4"/>
  </cols>
  <sheetData>
    <row r="1" spans="1:7" ht="21" customHeight="1" thickBot="1">
      <c r="A1" s="1" t="s">
        <v>5550</v>
      </c>
      <c r="B1" s="220"/>
      <c r="C1" s="3"/>
      <c r="D1" s="3"/>
      <c r="E1" s="3"/>
      <c r="F1" s="3"/>
      <c r="G1" s="3"/>
    </row>
    <row r="2" spans="1:7" ht="24.75" thickBot="1">
      <c r="A2" s="7" t="s">
        <v>0</v>
      </c>
      <c r="B2" s="8" t="s">
        <v>1</v>
      </c>
      <c r="C2" s="9" t="s">
        <v>2</v>
      </c>
      <c r="D2" s="281" t="s">
        <v>5192</v>
      </c>
      <c r="E2" s="409" t="s">
        <v>9627</v>
      </c>
      <c r="F2" s="10" t="s">
        <v>4</v>
      </c>
      <c r="G2" s="978" t="s">
        <v>13946</v>
      </c>
    </row>
    <row r="3" spans="1:7" s="515" customFormat="1" ht="12.75" thickBot="1">
      <c r="A3" s="504" t="s">
        <v>10198</v>
      </c>
      <c r="B3" s="505"/>
      <c r="C3" s="505"/>
      <c r="D3" s="503"/>
      <c r="E3" s="503"/>
      <c r="F3" s="503"/>
      <c r="G3" s="503"/>
    </row>
    <row r="4" spans="1:7" s="515" customFormat="1" ht="12.75" thickBot="1">
      <c r="A4" s="458" t="s">
        <v>10199</v>
      </c>
      <c r="B4" s="449" t="s">
        <v>10200</v>
      </c>
      <c r="C4" s="520" t="s">
        <v>10200</v>
      </c>
      <c r="D4" s="450">
        <v>5000</v>
      </c>
      <c r="E4" s="459" t="s">
        <v>9628</v>
      </c>
      <c r="F4" s="459" t="s">
        <v>1788</v>
      </c>
      <c r="G4" s="459" t="s">
        <v>5391</v>
      </c>
    </row>
    <row r="5" spans="1:7" s="515" customFormat="1" ht="12.75" thickBot="1">
      <c r="A5" s="504" t="s">
        <v>10201</v>
      </c>
      <c r="B5" s="505"/>
      <c r="C5" s="505"/>
      <c r="D5" s="503"/>
      <c r="E5" s="503"/>
      <c r="F5" s="503"/>
      <c r="G5" s="503"/>
    </row>
    <row r="6" spans="1:7" s="515" customFormat="1" ht="12.75" thickBot="1">
      <c r="A6" s="458" t="s">
        <v>10202</v>
      </c>
      <c r="B6" s="449" t="s">
        <v>14061</v>
      </c>
      <c r="C6" s="520" t="s">
        <v>10203</v>
      </c>
      <c r="D6" s="450">
        <v>35000</v>
      </c>
      <c r="E6" s="459" t="s">
        <v>9628</v>
      </c>
      <c r="F6" s="459" t="s">
        <v>1788</v>
      </c>
      <c r="G6" s="459" t="s">
        <v>5391</v>
      </c>
    </row>
    <row r="7" spans="1:7" s="515" customFormat="1" ht="12.75" thickBot="1">
      <c r="A7" s="504" t="s">
        <v>10204</v>
      </c>
      <c r="B7" s="505"/>
      <c r="C7" s="505"/>
      <c r="D7" s="503"/>
      <c r="E7" s="503"/>
      <c r="F7" s="503"/>
      <c r="G7" s="503"/>
    </row>
    <row r="8" spans="1:7" s="515" customFormat="1">
      <c r="A8" s="458" t="s">
        <v>10205</v>
      </c>
      <c r="B8" s="449" t="s">
        <v>10206</v>
      </c>
      <c r="C8" s="520" t="s">
        <v>10207</v>
      </c>
      <c r="D8" s="450">
        <v>25000</v>
      </c>
      <c r="E8" s="459" t="s">
        <v>9628</v>
      </c>
      <c r="F8" s="459" t="s">
        <v>1788</v>
      </c>
      <c r="G8" s="459" t="s">
        <v>5391</v>
      </c>
    </row>
    <row r="9" spans="1:7" s="515" customFormat="1">
      <c r="A9" s="458" t="s">
        <v>10208</v>
      </c>
      <c r="B9" s="449" t="s">
        <v>10209</v>
      </c>
      <c r="C9" s="520" t="s">
        <v>10210</v>
      </c>
      <c r="D9" s="450">
        <v>50000</v>
      </c>
      <c r="E9" s="459" t="s">
        <v>9628</v>
      </c>
      <c r="F9" s="459" t="s">
        <v>1788</v>
      </c>
      <c r="G9" s="459" t="s">
        <v>5391</v>
      </c>
    </row>
    <row r="10" spans="1:7" s="515" customFormat="1">
      <c r="A10" s="458" t="s">
        <v>10211</v>
      </c>
      <c r="B10" s="449" t="s">
        <v>10212</v>
      </c>
      <c r="C10" s="520" t="s">
        <v>10213</v>
      </c>
      <c r="D10" s="450">
        <v>85000</v>
      </c>
      <c r="E10" s="459" t="s">
        <v>9628</v>
      </c>
      <c r="F10" s="459" t="s">
        <v>1788</v>
      </c>
      <c r="G10" s="459" t="s">
        <v>5391</v>
      </c>
    </row>
    <row r="11" spans="1:7" s="515" customFormat="1" ht="12.75" thickBot="1">
      <c r="A11" s="458" t="s">
        <v>10214</v>
      </c>
      <c r="B11" s="449" t="s">
        <v>10215</v>
      </c>
      <c r="C11" s="520" t="s">
        <v>10216</v>
      </c>
      <c r="D11" s="450">
        <v>155000</v>
      </c>
      <c r="E11" s="459" t="s">
        <v>9628</v>
      </c>
      <c r="F11" s="459" t="s">
        <v>1788</v>
      </c>
      <c r="G11" s="459" t="s">
        <v>5391</v>
      </c>
    </row>
    <row r="12" spans="1:7" s="515" customFormat="1" ht="12.75" thickBot="1">
      <c r="A12" s="504" t="s">
        <v>10217</v>
      </c>
      <c r="B12" s="505"/>
      <c r="C12" s="505"/>
      <c r="D12" s="503"/>
      <c r="E12" s="503"/>
      <c r="F12" s="503"/>
      <c r="G12" s="503"/>
    </row>
    <row r="13" spans="1:7" s="515" customFormat="1" ht="12.75" thickBot="1">
      <c r="A13" s="458" t="s">
        <v>10218</v>
      </c>
      <c r="B13" s="449" t="s">
        <v>10219</v>
      </c>
      <c r="C13" s="520" t="s">
        <v>10220</v>
      </c>
      <c r="D13" s="450">
        <v>0</v>
      </c>
      <c r="E13" s="459" t="s">
        <v>9628</v>
      </c>
      <c r="F13" s="459" t="s">
        <v>1788</v>
      </c>
      <c r="G13" s="459" t="s">
        <v>5391</v>
      </c>
    </row>
    <row r="14" spans="1:7" s="624" customFormat="1" ht="12.75" thickBot="1">
      <c r="A14" s="633" t="s">
        <v>13120</v>
      </c>
      <c r="B14" s="634"/>
      <c r="C14" s="634"/>
      <c r="D14" s="632"/>
      <c r="E14" s="632"/>
      <c r="F14" s="632"/>
      <c r="G14" s="632"/>
    </row>
    <row r="15" spans="1:7" s="624" customFormat="1">
      <c r="A15" s="927" t="s">
        <v>13108</v>
      </c>
      <c r="B15" s="924" t="s">
        <v>13109</v>
      </c>
      <c r="C15" s="923" t="s">
        <v>13109</v>
      </c>
      <c r="D15" s="958">
        <v>28750</v>
      </c>
      <c r="E15" s="665" t="s">
        <v>9628</v>
      </c>
      <c r="F15" s="665" t="s">
        <v>5</v>
      </c>
      <c r="G15" s="665" t="s">
        <v>5391</v>
      </c>
    </row>
    <row r="16" spans="1:7" s="624" customFormat="1">
      <c r="A16" s="927" t="s">
        <v>13110</v>
      </c>
      <c r="B16" s="924" t="s">
        <v>13111</v>
      </c>
      <c r="C16" s="923" t="s">
        <v>13111</v>
      </c>
      <c r="D16" s="958">
        <v>69000</v>
      </c>
      <c r="E16" s="665" t="s">
        <v>9628</v>
      </c>
      <c r="F16" s="665" t="s">
        <v>5</v>
      </c>
      <c r="G16" s="665" t="s">
        <v>5391</v>
      </c>
    </row>
    <row r="17" spans="1:10" s="624" customFormat="1">
      <c r="A17" s="927" t="s">
        <v>13112</v>
      </c>
      <c r="B17" s="924" t="s">
        <v>13113</v>
      </c>
      <c r="C17" s="923" t="s">
        <v>13113</v>
      </c>
      <c r="D17" s="958">
        <v>149500</v>
      </c>
      <c r="E17" s="665" t="s">
        <v>9628</v>
      </c>
      <c r="F17" s="665" t="s">
        <v>5</v>
      </c>
      <c r="G17" s="665" t="s">
        <v>5391</v>
      </c>
    </row>
    <row r="18" spans="1:10" s="624" customFormat="1">
      <c r="A18" s="927" t="s">
        <v>13114</v>
      </c>
      <c r="B18" s="924" t="s">
        <v>13115</v>
      </c>
      <c r="C18" s="923" t="s">
        <v>13115</v>
      </c>
      <c r="D18" s="958">
        <v>40250</v>
      </c>
      <c r="E18" s="665" t="s">
        <v>9628</v>
      </c>
      <c r="F18" s="665" t="s">
        <v>5</v>
      </c>
      <c r="G18" s="665" t="s">
        <v>5391</v>
      </c>
    </row>
    <row r="19" spans="1:10" s="624" customFormat="1">
      <c r="A19" s="927" t="s">
        <v>13116</v>
      </c>
      <c r="B19" s="924" t="s">
        <v>13117</v>
      </c>
      <c r="C19" s="923" t="s">
        <v>13117</v>
      </c>
      <c r="D19" s="958">
        <v>120750</v>
      </c>
      <c r="E19" s="665" t="s">
        <v>9628</v>
      </c>
      <c r="F19" s="665" t="s">
        <v>5</v>
      </c>
      <c r="G19" s="665" t="s">
        <v>5391</v>
      </c>
    </row>
    <row r="20" spans="1:10" s="624" customFormat="1" ht="12.75" thickBot="1">
      <c r="A20" s="927" t="s">
        <v>13118</v>
      </c>
      <c r="B20" s="924" t="s">
        <v>13119</v>
      </c>
      <c r="C20" s="923" t="s">
        <v>13119</v>
      </c>
      <c r="D20" s="958">
        <v>80500</v>
      </c>
      <c r="E20" s="665" t="s">
        <v>9628</v>
      </c>
      <c r="F20" s="665" t="s">
        <v>5</v>
      </c>
      <c r="G20" s="665" t="s">
        <v>5391</v>
      </c>
    </row>
    <row r="21" spans="1:10" ht="12.75" thickBot="1">
      <c r="A21" s="191" t="s">
        <v>5414</v>
      </c>
      <c r="B21" s="192"/>
      <c r="C21" s="192"/>
      <c r="D21" s="11"/>
      <c r="E21" s="11"/>
      <c r="F21" s="11"/>
      <c r="G21" s="11"/>
      <c r="J21" s="17"/>
    </row>
    <row r="22" spans="1:10" ht="12.75" thickBot="1">
      <c r="A22" s="52" t="s">
        <v>5399</v>
      </c>
      <c r="B22" s="13" t="s">
        <v>5400</v>
      </c>
      <c r="C22" s="14" t="s">
        <v>5401</v>
      </c>
      <c r="D22" s="15">
        <v>5000</v>
      </c>
      <c r="E22" s="16" t="s">
        <v>9628</v>
      </c>
      <c r="F22" s="16" t="s">
        <v>1788</v>
      </c>
      <c r="G22" s="16" t="s">
        <v>5391</v>
      </c>
      <c r="J22" s="17"/>
    </row>
    <row r="23" spans="1:10" ht="12.75" thickBot="1">
      <c r="A23" s="191" t="s">
        <v>6245</v>
      </c>
      <c r="B23" s="192"/>
      <c r="C23" s="192"/>
      <c r="D23" s="11"/>
      <c r="E23" s="11"/>
      <c r="F23" s="11"/>
      <c r="G23" s="11"/>
      <c r="H23" s="89"/>
      <c r="I23" s="89"/>
      <c r="J23" s="17"/>
    </row>
    <row r="24" spans="1:10">
      <c r="A24" s="52" t="s">
        <v>5402</v>
      </c>
      <c r="B24" s="13" t="s">
        <v>5403</v>
      </c>
      <c r="C24" s="14" t="s">
        <v>5404</v>
      </c>
      <c r="D24" s="15">
        <v>25000</v>
      </c>
      <c r="E24" s="16" t="s">
        <v>9628</v>
      </c>
      <c r="F24" s="16" t="s">
        <v>1788</v>
      </c>
      <c r="G24" s="16" t="s">
        <v>5391</v>
      </c>
      <c r="J24" s="17"/>
    </row>
    <row r="25" spans="1:10">
      <c r="A25" s="52" t="s">
        <v>5405</v>
      </c>
      <c r="B25" s="13" t="s">
        <v>5406</v>
      </c>
      <c r="C25" s="14" t="s">
        <v>5407</v>
      </c>
      <c r="D25" s="15">
        <v>45000</v>
      </c>
      <c r="E25" s="16" t="s">
        <v>9628</v>
      </c>
      <c r="F25" s="16" t="s">
        <v>1788</v>
      </c>
      <c r="G25" s="16" t="s">
        <v>5391</v>
      </c>
      <c r="H25" s="89"/>
      <c r="I25" s="89"/>
      <c r="J25" s="17"/>
    </row>
    <row r="26" spans="1:10">
      <c r="A26" s="52" t="s">
        <v>5408</v>
      </c>
      <c r="B26" s="13" t="s">
        <v>5409</v>
      </c>
      <c r="C26" s="14" t="s">
        <v>5410</v>
      </c>
      <c r="D26" s="15">
        <v>60000</v>
      </c>
      <c r="E26" s="16" t="s">
        <v>9628</v>
      </c>
      <c r="F26" s="16" t="s">
        <v>1788</v>
      </c>
      <c r="G26" s="16" t="s">
        <v>5391</v>
      </c>
      <c r="H26" s="89"/>
      <c r="I26" s="89"/>
      <c r="J26" s="17"/>
    </row>
    <row r="27" spans="1:10" ht="12.75" thickBot="1">
      <c r="A27" s="52" t="s">
        <v>5411</v>
      </c>
      <c r="B27" s="13" t="s">
        <v>5412</v>
      </c>
      <c r="C27" s="14" t="s">
        <v>5413</v>
      </c>
      <c r="D27" s="15">
        <v>100000</v>
      </c>
      <c r="E27" s="16" t="s">
        <v>9628</v>
      </c>
      <c r="F27" s="16" t="s">
        <v>1788</v>
      </c>
      <c r="G27" s="16" t="s">
        <v>5391</v>
      </c>
      <c r="H27" s="89"/>
      <c r="I27" s="89"/>
      <c r="J27" s="17"/>
    </row>
    <row r="28" spans="1:10" ht="12.75" thickBot="1">
      <c r="A28" s="191" t="s">
        <v>5424</v>
      </c>
      <c r="B28" s="192"/>
      <c r="C28" s="192"/>
      <c r="D28" s="11"/>
      <c r="E28" s="11"/>
      <c r="F28" s="11"/>
      <c r="G28" s="11"/>
      <c r="H28" s="89"/>
      <c r="I28" s="89"/>
      <c r="J28" s="17"/>
    </row>
    <row r="29" spans="1:10">
      <c r="A29" s="52" t="s">
        <v>5415</v>
      </c>
      <c r="B29" s="13" t="s">
        <v>5416</v>
      </c>
      <c r="C29" s="14" t="s">
        <v>5417</v>
      </c>
      <c r="D29" s="15">
        <v>15000</v>
      </c>
      <c r="E29" s="16" t="s">
        <v>9628</v>
      </c>
      <c r="F29" s="16" t="s">
        <v>1788</v>
      </c>
      <c r="G29" s="16" t="s">
        <v>5391</v>
      </c>
      <c r="J29" s="17"/>
    </row>
    <row r="30" spans="1:10">
      <c r="A30" s="52" t="s">
        <v>5418</v>
      </c>
      <c r="B30" s="13" t="s">
        <v>5419</v>
      </c>
      <c r="C30" s="14" t="s">
        <v>5420</v>
      </c>
      <c r="D30" s="15">
        <v>30000</v>
      </c>
      <c r="E30" s="16" t="s">
        <v>9628</v>
      </c>
      <c r="F30" s="16" t="s">
        <v>1788</v>
      </c>
      <c r="G30" s="16" t="s">
        <v>5391</v>
      </c>
      <c r="J30" s="17"/>
    </row>
    <row r="31" spans="1:10" ht="12.75" thickBot="1">
      <c r="A31" s="52" t="s">
        <v>5421</v>
      </c>
      <c r="B31" s="13" t="s">
        <v>5422</v>
      </c>
      <c r="C31" s="14" t="s">
        <v>5423</v>
      </c>
      <c r="D31" s="15">
        <v>50000</v>
      </c>
      <c r="E31" s="16" t="s">
        <v>9628</v>
      </c>
      <c r="F31" s="16" t="s">
        <v>1788</v>
      </c>
      <c r="G31" s="16" t="s">
        <v>5391</v>
      </c>
      <c r="H31" s="89"/>
      <c r="I31" s="89"/>
      <c r="J31" s="17"/>
    </row>
    <row r="32" spans="1:10" ht="12.75" thickBot="1">
      <c r="A32" s="191" t="s">
        <v>5425</v>
      </c>
      <c r="B32" s="192"/>
      <c r="C32" s="192"/>
      <c r="D32" s="11"/>
      <c r="E32" s="11"/>
      <c r="F32" s="11"/>
      <c r="G32" s="11"/>
      <c r="H32" s="89"/>
      <c r="I32" s="89"/>
      <c r="J32" s="17"/>
    </row>
    <row r="33" spans="1:10" ht="12.75" thickBot="1">
      <c r="A33" s="52" t="s">
        <v>5426</v>
      </c>
      <c r="B33" s="13" t="s">
        <v>5427</v>
      </c>
      <c r="C33" s="14" t="s">
        <v>5428</v>
      </c>
      <c r="D33" s="15">
        <v>25000</v>
      </c>
      <c r="E33" s="16" t="s">
        <v>9628</v>
      </c>
      <c r="F33" s="16" t="s">
        <v>1788</v>
      </c>
      <c r="G33" s="16" t="s">
        <v>5391</v>
      </c>
      <c r="J33" s="17"/>
    </row>
    <row r="34" spans="1:10" ht="12.75" thickBot="1">
      <c r="A34" s="191" t="s">
        <v>6189</v>
      </c>
      <c r="B34" s="192"/>
      <c r="C34" s="192"/>
      <c r="D34" s="11"/>
      <c r="E34" s="11"/>
      <c r="F34" s="11"/>
      <c r="G34" s="11"/>
      <c r="H34" s="89"/>
      <c r="I34" s="89"/>
      <c r="J34" s="17"/>
    </row>
    <row r="35" spans="1:10" ht="12.75" thickBot="1">
      <c r="A35" s="52" t="s">
        <v>5446</v>
      </c>
      <c r="B35" s="13" t="s">
        <v>5447</v>
      </c>
      <c r="C35" s="14" t="s">
        <v>5448</v>
      </c>
      <c r="D35" s="15">
        <v>0</v>
      </c>
      <c r="E35" s="16" t="s">
        <v>9628</v>
      </c>
      <c r="F35" s="16" t="s">
        <v>1788</v>
      </c>
      <c r="G35" s="16" t="s">
        <v>5391</v>
      </c>
      <c r="J35" s="17"/>
    </row>
    <row r="36" spans="1:10" ht="12.75" thickBot="1">
      <c r="A36" s="191" t="s">
        <v>5449</v>
      </c>
      <c r="B36" s="192"/>
      <c r="C36" s="192"/>
      <c r="D36" s="11"/>
      <c r="E36" s="11"/>
      <c r="F36" s="11"/>
      <c r="G36" s="11"/>
      <c r="H36" s="89"/>
      <c r="I36" s="89"/>
      <c r="J36" s="17"/>
    </row>
    <row r="37" spans="1:10">
      <c r="A37" s="52" t="s">
        <v>5457</v>
      </c>
      <c r="B37" s="13" t="s">
        <v>5458</v>
      </c>
      <c r="C37" s="14" t="s">
        <v>5459</v>
      </c>
      <c r="D37" s="15">
        <v>0</v>
      </c>
      <c r="E37" s="16" t="s">
        <v>9628</v>
      </c>
      <c r="F37" s="16" t="s">
        <v>1788</v>
      </c>
      <c r="G37" s="16" t="s">
        <v>5391</v>
      </c>
      <c r="J37" s="17"/>
    </row>
    <row r="38" spans="1:10">
      <c r="A38" s="52" t="s">
        <v>5460</v>
      </c>
      <c r="B38" s="13" t="s">
        <v>5461</v>
      </c>
      <c r="C38" s="14" t="s">
        <v>5462</v>
      </c>
      <c r="D38" s="15">
        <v>0</v>
      </c>
      <c r="E38" s="16" t="s">
        <v>9628</v>
      </c>
      <c r="F38" s="16" t="s">
        <v>1788</v>
      </c>
      <c r="G38" s="16" t="s">
        <v>5391</v>
      </c>
      <c r="J38" s="17"/>
    </row>
    <row r="39" spans="1:10" ht="24.75" thickBot="1">
      <c r="A39" s="52" t="s">
        <v>5463</v>
      </c>
      <c r="B39" s="13" t="s">
        <v>5464</v>
      </c>
      <c r="C39" s="14" t="s">
        <v>5465</v>
      </c>
      <c r="D39" s="15">
        <v>0</v>
      </c>
      <c r="E39" s="16" t="s">
        <v>9628</v>
      </c>
      <c r="F39" s="16" t="s">
        <v>1788</v>
      </c>
      <c r="G39" s="16" t="s">
        <v>5391</v>
      </c>
      <c r="J39" s="17"/>
    </row>
    <row r="40" spans="1:10" ht="12.75" thickBot="1">
      <c r="A40" s="191" t="s">
        <v>5450</v>
      </c>
      <c r="B40" s="192"/>
      <c r="C40" s="192"/>
      <c r="D40" s="11"/>
      <c r="E40" s="11"/>
      <c r="F40" s="11"/>
      <c r="G40" s="11"/>
      <c r="H40" s="89"/>
      <c r="I40" s="89"/>
      <c r="J40" s="17"/>
    </row>
    <row r="41" spans="1:10" ht="12.75" thickBot="1">
      <c r="A41" s="52" t="s">
        <v>5466</v>
      </c>
      <c r="B41" s="13" t="s">
        <v>5467</v>
      </c>
      <c r="C41" s="14" t="s">
        <v>5468</v>
      </c>
      <c r="D41" s="15">
        <v>0</v>
      </c>
      <c r="E41" s="16" t="s">
        <v>9628</v>
      </c>
      <c r="F41" s="16" t="s">
        <v>1788</v>
      </c>
      <c r="G41" s="16" t="s">
        <v>5391</v>
      </c>
      <c r="J41" s="17"/>
    </row>
    <row r="42" spans="1:10" ht="12.75" thickBot="1">
      <c r="A42" s="191" t="s">
        <v>6246</v>
      </c>
      <c r="B42" s="192"/>
      <c r="C42" s="192"/>
      <c r="D42" s="239"/>
      <c r="E42" s="239"/>
      <c r="F42" s="239"/>
      <c r="G42" s="239"/>
      <c r="H42" s="89"/>
      <c r="I42" s="89"/>
      <c r="J42" s="17"/>
    </row>
    <row r="43" spans="1:10">
      <c r="A43" s="52" t="s">
        <v>5454</v>
      </c>
      <c r="B43" s="13" t="s">
        <v>5455</v>
      </c>
      <c r="C43" s="14" t="s">
        <v>5456</v>
      </c>
      <c r="D43" s="15">
        <v>0</v>
      </c>
      <c r="E43" s="16" t="s">
        <v>9628</v>
      </c>
      <c r="F43" s="16" t="s">
        <v>1788</v>
      </c>
      <c r="G43" s="16" t="s">
        <v>5391</v>
      </c>
      <c r="J43" s="17"/>
    </row>
    <row r="44" spans="1:10" ht="12.75" thickBot="1">
      <c r="A44" s="52" t="s">
        <v>5469</v>
      </c>
      <c r="B44" s="13" t="s">
        <v>5470</v>
      </c>
      <c r="C44" s="14" t="s">
        <v>5471</v>
      </c>
      <c r="D44" s="15">
        <v>0</v>
      </c>
      <c r="E44" s="16" t="s">
        <v>9628</v>
      </c>
      <c r="F44" s="16" t="s">
        <v>1788</v>
      </c>
      <c r="G44" s="16" t="s">
        <v>5391</v>
      </c>
      <c r="J44" s="17"/>
    </row>
    <row r="45" spans="1:10" ht="12.75" thickBot="1">
      <c r="A45" s="191" t="s">
        <v>6247</v>
      </c>
      <c r="B45" s="192"/>
      <c r="C45" s="192"/>
      <c r="D45" s="239"/>
      <c r="E45" s="239"/>
      <c r="F45" s="239"/>
      <c r="G45" s="239"/>
      <c r="H45" s="89"/>
      <c r="I45" s="89"/>
      <c r="J45" s="17"/>
    </row>
    <row r="46" spans="1:10">
      <c r="A46" s="52" t="s">
        <v>5451</v>
      </c>
      <c r="B46" s="13" t="s">
        <v>5452</v>
      </c>
      <c r="C46" s="14" t="s">
        <v>5453</v>
      </c>
      <c r="D46" s="15">
        <v>0</v>
      </c>
      <c r="E46" s="16" t="s">
        <v>9628</v>
      </c>
      <c r="F46" s="16" t="s">
        <v>1788</v>
      </c>
      <c r="G46" s="16" t="s">
        <v>5391</v>
      </c>
      <c r="J46" s="17"/>
    </row>
    <row r="47" spans="1:10">
      <c r="A47" s="52" t="s">
        <v>5472</v>
      </c>
      <c r="B47" s="13" t="s">
        <v>5473</v>
      </c>
      <c r="C47" s="14" t="s">
        <v>5474</v>
      </c>
      <c r="D47" s="15">
        <v>0</v>
      </c>
      <c r="E47" s="16" t="s">
        <v>9628</v>
      </c>
      <c r="F47" s="16" t="s">
        <v>1788</v>
      </c>
      <c r="G47" s="16" t="s">
        <v>5391</v>
      </c>
      <c r="J47" s="17"/>
    </row>
    <row r="48" spans="1:10">
      <c r="A48" s="52" t="s">
        <v>5475</v>
      </c>
      <c r="B48" s="13" t="s">
        <v>5476</v>
      </c>
      <c r="C48" s="14" t="s">
        <v>5477</v>
      </c>
      <c r="D48" s="15">
        <v>0</v>
      </c>
      <c r="E48" s="16" t="s">
        <v>9628</v>
      </c>
      <c r="F48" s="16" t="s">
        <v>1788</v>
      </c>
      <c r="G48" s="16" t="s">
        <v>5391</v>
      </c>
      <c r="J48" s="17"/>
    </row>
    <row r="49" spans="1:10">
      <c r="A49" s="52" t="s">
        <v>5478</v>
      </c>
      <c r="B49" s="14" t="s">
        <v>5479</v>
      </c>
      <c r="C49" s="14" t="s">
        <v>5479</v>
      </c>
      <c r="D49" s="15">
        <v>0</v>
      </c>
      <c r="E49" s="16" t="s">
        <v>9628</v>
      </c>
      <c r="F49" s="16" t="s">
        <v>1788</v>
      </c>
      <c r="G49" s="16" t="s">
        <v>5391</v>
      </c>
      <c r="J49" s="17"/>
    </row>
    <row r="50" spans="1:10">
      <c r="A50" s="222"/>
      <c r="B50" s="221"/>
      <c r="C50" s="207"/>
      <c r="D50" s="208"/>
      <c r="E50" s="208"/>
      <c r="F50" s="209"/>
      <c r="G50" s="89"/>
      <c r="H50" s="89"/>
      <c r="I50" s="89"/>
      <c r="J50" s="17"/>
    </row>
    <row r="51" spans="1:10" ht="18.75" thickBot="1">
      <c r="A51" s="1" t="s">
        <v>2337</v>
      </c>
      <c r="B51" s="426"/>
      <c r="C51" s="316"/>
      <c r="D51" s="316"/>
      <c r="E51" s="407"/>
      <c r="F51" s="316"/>
      <c r="G51" s="316"/>
      <c r="H51" s="89"/>
      <c r="I51" s="89"/>
      <c r="J51" s="17"/>
    </row>
    <row r="52" spans="1:10" ht="24.75" thickBot="1">
      <c r="A52" s="7" t="s">
        <v>0</v>
      </c>
      <c r="B52" s="8" t="s">
        <v>1</v>
      </c>
      <c r="C52" s="9" t="s">
        <v>2</v>
      </c>
      <c r="D52" s="281" t="s">
        <v>5192</v>
      </c>
      <c r="E52" s="409" t="s">
        <v>9627</v>
      </c>
      <c r="F52" s="10" t="s">
        <v>4</v>
      </c>
      <c r="G52" s="978" t="s">
        <v>13946</v>
      </c>
      <c r="H52" s="89"/>
      <c r="I52" s="89"/>
      <c r="J52" s="17"/>
    </row>
    <row r="53" spans="1:10" ht="12.75" thickBot="1">
      <c r="A53" s="237" t="s">
        <v>2338</v>
      </c>
      <c r="B53" s="238"/>
      <c r="C53" s="238"/>
      <c r="D53" s="104"/>
      <c r="E53" s="104"/>
      <c r="F53" s="104"/>
      <c r="G53" s="104"/>
      <c r="H53" s="89"/>
      <c r="I53" s="89"/>
      <c r="J53" s="17"/>
    </row>
    <row r="54" spans="1:10" ht="24.75" thickBot="1">
      <c r="A54" s="186" t="s">
        <v>2339</v>
      </c>
      <c r="B54" s="198" t="s">
        <v>2340</v>
      </c>
      <c r="C54" s="187" t="s">
        <v>2341</v>
      </c>
      <c r="D54" s="15">
        <v>17120</v>
      </c>
      <c r="E54" s="16" t="s">
        <v>9628</v>
      </c>
      <c r="F54" s="16" t="s">
        <v>1788</v>
      </c>
      <c r="G54" s="16" t="s">
        <v>5391</v>
      </c>
      <c r="H54" s="89"/>
      <c r="I54" s="89"/>
      <c r="J54" s="17"/>
    </row>
    <row r="55" spans="1:10" ht="12.75" thickBot="1">
      <c r="A55" s="237" t="s">
        <v>2342</v>
      </c>
      <c r="B55" s="238"/>
      <c r="C55" s="238"/>
      <c r="D55" s="104"/>
      <c r="E55" s="104"/>
      <c r="F55" s="104"/>
      <c r="G55" s="104"/>
      <c r="H55" s="89"/>
      <c r="I55" s="89"/>
      <c r="J55" s="17"/>
    </row>
    <row r="56" spans="1:10" ht="24">
      <c r="A56" s="186" t="s">
        <v>2343</v>
      </c>
      <c r="B56" s="198" t="s">
        <v>2344</v>
      </c>
      <c r="C56" s="187" t="s">
        <v>2341</v>
      </c>
      <c r="D56" s="15">
        <v>0</v>
      </c>
      <c r="E56" s="16" t="s">
        <v>9628</v>
      </c>
      <c r="F56" s="16" t="s">
        <v>1788</v>
      </c>
      <c r="G56" s="16" t="s">
        <v>5391</v>
      </c>
      <c r="H56" s="89"/>
      <c r="I56" s="89"/>
      <c r="J56" s="17"/>
    </row>
    <row r="57" spans="1:10">
      <c r="A57" s="222"/>
      <c r="B57" s="221"/>
      <c r="C57" s="207"/>
      <c r="D57" s="208"/>
      <c r="E57" s="208"/>
      <c r="F57" s="209"/>
      <c r="G57" s="89"/>
      <c r="H57" s="89"/>
      <c r="I57" s="89"/>
      <c r="J57" s="17"/>
    </row>
    <row r="58" spans="1:10" ht="16.5" thickBot="1">
      <c r="A58" s="290" t="s">
        <v>417</v>
      </c>
      <c r="B58" s="89"/>
      <c r="C58" s="255"/>
      <c r="D58" s="89"/>
      <c r="E58" s="89"/>
      <c r="F58" s="89"/>
      <c r="G58" s="89"/>
      <c r="H58" s="89"/>
      <c r="I58" s="89"/>
      <c r="J58" s="17"/>
    </row>
    <row r="59" spans="1:10" ht="24.75" thickBot="1">
      <c r="A59" s="7" t="s">
        <v>0</v>
      </c>
      <c r="B59" s="8" t="s">
        <v>1</v>
      </c>
      <c r="C59" s="9" t="s">
        <v>2</v>
      </c>
      <c r="D59" s="10" t="s">
        <v>3</v>
      </c>
      <c r="E59" s="406" t="s">
        <v>9627</v>
      </c>
      <c r="F59" s="96" t="s">
        <v>4</v>
      </c>
      <c r="G59" s="978" t="s">
        <v>13946</v>
      </c>
      <c r="H59" s="9" t="s">
        <v>418</v>
      </c>
      <c r="I59" s="9" t="s">
        <v>419</v>
      </c>
      <c r="J59" s="17"/>
    </row>
    <row r="60" spans="1:10" ht="12.75" thickBot="1">
      <c r="A60" s="191" t="s">
        <v>6249</v>
      </c>
      <c r="B60" s="192"/>
      <c r="C60" s="192"/>
      <c r="D60" s="239"/>
      <c r="E60" s="239"/>
      <c r="F60" s="239"/>
      <c r="G60" s="239"/>
      <c r="H60" s="631"/>
      <c r="I60" s="631"/>
      <c r="J60" s="17"/>
    </row>
    <row r="61" spans="1:10">
      <c r="A61" s="136" t="s">
        <v>5432</v>
      </c>
      <c r="B61" s="137" t="s">
        <v>5433</v>
      </c>
      <c r="C61" s="137" t="s">
        <v>5434</v>
      </c>
      <c r="D61" s="15">
        <v>83000</v>
      </c>
      <c r="E61" s="16" t="s">
        <v>9628</v>
      </c>
      <c r="F61" s="16" t="s">
        <v>1788</v>
      </c>
      <c r="G61" s="16" t="s">
        <v>5391</v>
      </c>
      <c r="H61" s="146">
        <v>1</v>
      </c>
      <c r="I61" s="146">
        <v>3</v>
      </c>
      <c r="J61" s="17"/>
    </row>
    <row r="62" spans="1:10">
      <c r="A62" s="136" t="s">
        <v>5432</v>
      </c>
      <c r="B62" s="137" t="s">
        <v>5433</v>
      </c>
      <c r="C62" s="137" t="s">
        <v>5434</v>
      </c>
      <c r="D62" s="15">
        <v>58099.999999999993</v>
      </c>
      <c r="E62" s="16" t="s">
        <v>9628</v>
      </c>
      <c r="F62" s="16" t="s">
        <v>1788</v>
      </c>
      <c r="G62" s="16" t="s">
        <v>5391</v>
      </c>
      <c r="H62" s="146">
        <v>4</v>
      </c>
      <c r="I62" s="146">
        <v>9</v>
      </c>
      <c r="J62" s="17"/>
    </row>
    <row r="63" spans="1:10">
      <c r="A63" s="136" t="s">
        <v>5432</v>
      </c>
      <c r="B63" s="137" t="s">
        <v>5433</v>
      </c>
      <c r="C63" s="137" t="s">
        <v>5434</v>
      </c>
      <c r="D63" s="15">
        <v>45650.000000000007</v>
      </c>
      <c r="E63" s="16" t="s">
        <v>9628</v>
      </c>
      <c r="F63" s="16" t="s">
        <v>1788</v>
      </c>
      <c r="G63" s="16" t="s">
        <v>5391</v>
      </c>
      <c r="H63" s="146">
        <v>10</v>
      </c>
      <c r="I63" s="146">
        <v>29</v>
      </c>
      <c r="J63" s="17"/>
    </row>
    <row r="64" spans="1:10">
      <c r="A64" s="136" t="s">
        <v>5432</v>
      </c>
      <c r="B64" s="137" t="s">
        <v>5433</v>
      </c>
      <c r="C64" s="137" t="s">
        <v>5434</v>
      </c>
      <c r="D64" s="15">
        <v>33200</v>
      </c>
      <c r="E64" s="16" t="s">
        <v>9628</v>
      </c>
      <c r="F64" s="16" t="s">
        <v>1788</v>
      </c>
      <c r="G64" s="16" t="s">
        <v>5391</v>
      </c>
      <c r="H64" s="146">
        <v>30</v>
      </c>
      <c r="I64" s="146">
        <v>99999</v>
      </c>
      <c r="J64" s="17"/>
    </row>
    <row r="65" spans="1:10">
      <c r="A65" s="136" t="s">
        <v>5435</v>
      </c>
      <c r="B65" s="137" t="s">
        <v>5436</v>
      </c>
      <c r="C65" s="137" t="s">
        <v>5437</v>
      </c>
      <c r="D65" s="15">
        <v>60000</v>
      </c>
      <c r="E65" s="16" t="s">
        <v>9628</v>
      </c>
      <c r="F65" s="16" t="s">
        <v>1788</v>
      </c>
      <c r="G65" s="16" t="s">
        <v>5391</v>
      </c>
      <c r="H65" s="146">
        <v>1</v>
      </c>
      <c r="I65" s="146">
        <v>3</v>
      </c>
      <c r="J65" s="17"/>
    </row>
    <row r="66" spans="1:10">
      <c r="A66" s="136" t="s">
        <v>5435</v>
      </c>
      <c r="B66" s="137" t="s">
        <v>5436</v>
      </c>
      <c r="C66" s="137" t="s">
        <v>5437</v>
      </c>
      <c r="D66" s="15">
        <v>42000</v>
      </c>
      <c r="E66" s="16" t="s">
        <v>9628</v>
      </c>
      <c r="F66" s="16" t="s">
        <v>1788</v>
      </c>
      <c r="G66" s="16" t="s">
        <v>5391</v>
      </c>
      <c r="H66" s="146">
        <v>4</v>
      </c>
      <c r="I66" s="146">
        <v>9</v>
      </c>
      <c r="J66" s="17"/>
    </row>
    <row r="67" spans="1:10">
      <c r="A67" s="136" t="s">
        <v>5435</v>
      </c>
      <c r="B67" s="137" t="s">
        <v>5436</v>
      </c>
      <c r="C67" s="137" t="s">
        <v>5437</v>
      </c>
      <c r="D67" s="15">
        <v>33000</v>
      </c>
      <c r="E67" s="16" t="s">
        <v>9628</v>
      </c>
      <c r="F67" s="16" t="s">
        <v>1788</v>
      </c>
      <c r="G67" s="16" t="s">
        <v>5391</v>
      </c>
      <c r="H67" s="146">
        <v>10</v>
      </c>
      <c r="I67" s="146">
        <v>29</v>
      </c>
      <c r="J67" s="17"/>
    </row>
    <row r="68" spans="1:10" ht="12.75" thickBot="1">
      <c r="A68" s="136" t="s">
        <v>5435</v>
      </c>
      <c r="B68" s="137" t="s">
        <v>5436</v>
      </c>
      <c r="C68" s="137" t="s">
        <v>5437</v>
      </c>
      <c r="D68" s="15">
        <v>24000</v>
      </c>
      <c r="E68" s="16" t="s">
        <v>9628</v>
      </c>
      <c r="F68" s="16" t="s">
        <v>1788</v>
      </c>
      <c r="G68" s="16" t="s">
        <v>5391</v>
      </c>
      <c r="H68" s="146">
        <v>30</v>
      </c>
      <c r="I68" s="146">
        <v>99999</v>
      </c>
      <c r="J68" s="17"/>
    </row>
    <row r="69" spans="1:10" ht="12.75" thickBot="1">
      <c r="A69" s="191" t="s">
        <v>6248</v>
      </c>
      <c r="B69" s="192"/>
      <c r="C69" s="192"/>
      <c r="D69" s="239"/>
      <c r="E69" s="239"/>
      <c r="F69" s="239"/>
      <c r="G69" s="239"/>
      <c r="H69" s="631"/>
      <c r="I69" s="631"/>
      <c r="J69" s="17"/>
    </row>
    <row r="70" spans="1:10">
      <c r="A70" s="136" t="s">
        <v>5429</v>
      </c>
      <c r="B70" s="137" t="s">
        <v>5430</v>
      </c>
      <c r="C70" s="137" t="s">
        <v>5431</v>
      </c>
      <c r="D70" s="15">
        <v>83000</v>
      </c>
      <c r="E70" s="16" t="s">
        <v>9628</v>
      </c>
      <c r="F70" s="16" t="s">
        <v>1788</v>
      </c>
      <c r="G70" s="16" t="s">
        <v>5391</v>
      </c>
      <c r="H70" s="146">
        <v>1</v>
      </c>
      <c r="I70" s="146">
        <v>3</v>
      </c>
      <c r="J70" s="17"/>
    </row>
    <row r="71" spans="1:10">
      <c r="A71" s="136" t="s">
        <v>5429</v>
      </c>
      <c r="B71" s="137" t="s">
        <v>5430</v>
      </c>
      <c r="C71" s="137" t="s">
        <v>5431</v>
      </c>
      <c r="D71" s="15">
        <v>58099.999999999993</v>
      </c>
      <c r="E71" s="16" t="s">
        <v>9628</v>
      </c>
      <c r="F71" s="16" t="s">
        <v>1788</v>
      </c>
      <c r="G71" s="16" t="s">
        <v>5391</v>
      </c>
      <c r="H71" s="146">
        <v>4</v>
      </c>
      <c r="I71" s="146">
        <v>9</v>
      </c>
      <c r="J71" s="17"/>
    </row>
    <row r="72" spans="1:10">
      <c r="A72" s="136" t="s">
        <v>5429</v>
      </c>
      <c r="B72" s="137" t="s">
        <v>5430</v>
      </c>
      <c r="C72" s="137" t="s">
        <v>5431</v>
      </c>
      <c r="D72" s="15">
        <v>45650.000000000007</v>
      </c>
      <c r="E72" s="16" t="s">
        <v>9628</v>
      </c>
      <c r="F72" s="16" t="s">
        <v>1788</v>
      </c>
      <c r="G72" s="16" t="s">
        <v>5391</v>
      </c>
      <c r="H72" s="146">
        <v>10</v>
      </c>
      <c r="I72" s="146">
        <v>29</v>
      </c>
      <c r="J72" s="17"/>
    </row>
    <row r="73" spans="1:10">
      <c r="A73" s="136" t="s">
        <v>5429</v>
      </c>
      <c r="B73" s="137" t="s">
        <v>5430</v>
      </c>
      <c r="C73" s="137" t="s">
        <v>5431</v>
      </c>
      <c r="D73" s="15">
        <v>33200</v>
      </c>
      <c r="E73" s="16" t="s">
        <v>9628</v>
      </c>
      <c r="F73" s="16" t="s">
        <v>1788</v>
      </c>
      <c r="G73" s="16" t="s">
        <v>5391</v>
      </c>
      <c r="H73" s="146">
        <v>30</v>
      </c>
      <c r="I73" s="146">
        <v>99999</v>
      </c>
      <c r="J73" s="17"/>
    </row>
    <row r="74" spans="1:10">
      <c r="A74" s="136" t="s">
        <v>5438</v>
      </c>
      <c r="B74" s="137" t="s">
        <v>5439</v>
      </c>
      <c r="C74" s="137" t="s">
        <v>5440</v>
      </c>
      <c r="D74" s="15">
        <v>66000</v>
      </c>
      <c r="E74" s="16" t="s">
        <v>9628</v>
      </c>
      <c r="F74" s="16" t="s">
        <v>1788</v>
      </c>
      <c r="G74" s="16" t="s">
        <v>5391</v>
      </c>
      <c r="H74" s="146">
        <v>1</v>
      </c>
      <c r="I74" s="146">
        <v>3</v>
      </c>
      <c r="J74" s="17"/>
    </row>
    <row r="75" spans="1:10">
      <c r="A75" s="136" t="s">
        <v>5438</v>
      </c>
      <c r="B75" s="137" t="s">
        <v>5439</v>
      </c>
      <c r="C75" s="137" t="s">
        <v>5440</v>
      </c>
      <c r="D75" s="15">
        <v>46200</v>
      </c>
      <c r="E75" s="16" t="s">
        <v>9628</v>
      </c>
      <c r="F75" s="16" t="s">
        <v>1788</v>
      </c>
      <c r="G75" s="16" t="s">
        <v>5391</v>
      </c>
      <c r="H75" s="146">
        <v>4</v>
      </c>
      <c r="I75" s="146">
        <v>9</v>
      </c>
      <c r="J75" s="17"/>
    </row>
    <row r="76" spans="1:10">
      <c r="A76" s="136" t="s">
        <v>5438</v>
      </c>
      <c r="B76" s="137" t="s">
        <v>5439</v>
      </c>
      <c r="C76" s="137" t="s">
        <v>5440</v>
      </c>
      <c r="D76" s="15">
        <v>36300</v>
      </c>
      <c r="E76" s="16" t="s">
        <v>9628</v>
      </c>
      <c r="F76" s="16" t="s">
        <v>1788</v>
      </c>
      <c r="G76" s="16" t="s">
        <v>5391</v>
      </c>
      <c r="H76" s="146">
        <v>10</v>
      </c>
      <c r="I76" s="146">
        <v>29</v>
      </c>
      <c r="J76" s="17"/>
    </row>
    <row r="77" spans="1:10">
      <c r="A77" s="136" t="s">
        <v>5438</v>
      </c>
      <c r="B77" s="137" t="s">
        <v>5439</v>
      </c>
      <c r="C77" s="137" t="s">
        <v>5440</v>
      </c>
      <c r="D77" s="15">
        <v>26400</v>
      </c>
      <c r="E77" s="16" t="s">
        <v>9628</v>
      </c>
      <c r="F77" s="16" t="s">
        <v>1788</v>
      </c>
      <c r="G77" s="16" t="s">
        <v>5391</v>
      </c>
      <c r="H77" s="146">
        <v>30</v>
      </c>
      <c r="I77" s="146">
        <v>99999</v>
      </c>
      <c r="J77" s="17"/>
    </row>
    <row r="78" spans="1:10">
      <c r="A78" s="136" t="s">
        <v>5441</v>
      </c>
      <c r="B78" s="137" t="s">
        <v>5442</v>
      </c>
      <c r="C78" s="137" t="s">
        <v>5443</v>
      </c>
      <c r="D78" s="15">
        <v>60000</v>
      </c>
      <c r="E78" s="16" t="s">
        <v>9628</v>
      </c>
      <c r="F78" s="16" t="s">
        <v>1788</v>
      </c>
      <c r="G78" s="16" t="s">
        <v>5391</v>
      </c>
      <c r="H78" s="146">
        <v>1</v>
      </c>
      <c r="I78" s="146">
        <v>3</v>
      </c>
      <c r="J78" s="17"/>
    </row>
    <row r="79" spans="1:10">
      <c r="A79" s="136" t="s">
        <v>5441</v>
      </c>
      <c r="B79" s="137" t="s">
        <v>5442</v>
      </c>
      <c r="C79" s="137" t="s">
        <v>5443</v>
      </c>
      <c r="D79" s="15">
        <v>42000</v>
      </c>
      <c r="E79" s="16" t="s">
        <v>9628</v>
      </c>
      <c r="F79" s="16" t="s">
        <v>1788</v>
      </c>
      <c r="G79" s="16" t="s">
        <v>5391</v>
      </c>
      <c r="H79" s="146">
        <v>4</v>
      </c>
      <c r="I79" s="146">
        <v>9</v>
      </c>
      <c r="J79" s="17"/>
    </row>
    <row r="80" spans="1:10">
      <c r="A80" s="136" t="s">
        <v>5441</v>
      </c>
      <c r="B80" s="137" t="s">
        <v>5442</v>
      </c>
      <c r="C80" s="137" t="s">
        <v>5443</v>
      </c>
      <c r="D80" s="15">
        <v>33000</v>
      </c>
      <c r="E80" s="16" t="s">
        <v>9628</v>
      </c>
      <c r="F80" s="16" t="s">
        <v>1788</v>
      </c>
      <c r="G80" s="16" t="s">
        <v>5391</v>
      </c>
      <c r="H80" s="146">
        <v>10</v>
      </c>
      <c r="I80" s="146">
        <v>29</v>
      </c>
      <c r="J80" s="17"/>
    </row>
    <row r="81" spans="1:10">
      <c r="A81" s="136" t="s">
        <v>5441</v>
      </c>
      <c r="B81" s="137" t="s">
        <v>5442</v>
      </c>
      <c r="C81" s="137" t="s">
        <v>5443</v>
      </c>
      <c r="D81" s="15">
        <v>24000</v>
      </c>
      <c r="E81" s="16" t="s">
        <v>9628</v>
      </c>
      <c r="F81" s="16" t="s">
        <v>1788</v>
      </c>
      <c r="G81" s="16" t="s">
        <v>5391</v>
      </c>
      <c r="H81" s="146">
        <v>30</v>
      </c>
      <c r="I81" s="146">
        <v>99999</v>
      </c>
      <c r="J81" s="17"/>
    </row>
    <row r="82" spans="1:10">
      <c r="A82" s="136" t="s">
        <v>5444</v>
      </c>
      <c r="B82" s="137" t="s">
        <v>5445</v>
      </c>
      <c r="C82" s="137" t="s">
        <v>5445</v>
      </c>
      <c r="D82" s="15">
        <v>60000</v>
      </c>
      <c r="E82" s="16" t="s">
        <v>9628</v>
      </c>
      <c r="F82" s="16" t="s">
        <v>1788</v>
      </c>
      <c r="G82" s="16" t="s">
        <v>5391</v>
      </c>
      <c r="H82" s="146">
        <v>1</v>
      </c>
      <c r="I82" s="146">
        <v>3</v>
      </c>
      <c r="J82" s="17"/>
    </row>
    <row r="83" spans="1:10">
      <c r="A83" s="136" t="s">
        <v>5444</v>
      </c>
      <c r="B83" s="137" t="s">
        <v>5445</v>
      </c>
      <c r="C83" s="137" t="s">
        <v>5445</v>
      </c>
      <c r="D83" s="15">
        <v>42000</v>
      </c>
      <c r="E83" s="16" t="s">
        <v>9628</v>
      </c>
      <c r="F83" s="16" t="s">
        <v>1788</v>
      </c>
      <c r="G83" s="16" t="s">
        <v>5391</v>
      </c>
      <c r="H83" s="146">
        <v>4</v>
      </c>
      <c r="I83" s="146">
        <v>9</v>
      </c>
      <c r="J83" s="17"/>
    </row>
    <row r="84" spans="1:10">
      <c r="A84" s="136" t="s">
        <v>5444</v>
      </c>
      <c r="B84" s="137" t="s">
        <v>5445</v>
      </c>
      <c r="C84" s="137" t="s">
        <v>5445</v>
      </c>
      <c r="D84" s="15">
        <v>33000</v>
      </c>
      <c r="E84" s="16" t="s">
        <v>9628</v>
      </c>
      <c r="F84" s="16" t="s">
        <v>1788</v>
      </c>
      <c r="G84" s="16" t="s">
        <v>5391</v>
      </c>
      <c r="H84" s="146">
        <v>10</v>
      </c>
      <c r="I84" s="146">
        <v>29</v>
      </c>
      <c r="J84" s="17"/>
    </row>
    <row r="85" spans="1:10">
      <c r="A85" s="136" t="s">
        <v>5444</v>
      </c>
      <c r="B85" s="137" t="s">
        <v>5445</v>
      </c>
      <c r="C85" s="137" t="s">
        <v>5445</v>
      </c>
      <c r="D85" s="15">
        <v>24000</v>
      </c>
      <c r="E85" s="16" t="s">
        <v>9628</v>
      </c>
      <c r="F85" s="16" t="s">
        <v>1788</v>
      </c>
      <c r="G85" s="16" t="s">
        <v>5391</v>
      </c>
      <c r="H85" s="146">
        <v>30</v>
      </c>
      <c r="I85" s="146">
        <v>99999</v>
      </c>
      <c r="J85" s="17"/>
    </row>
    <row r="87" spans="1:10">
      <c r="A87" s="624" t="s">
        <v>184</v>
      </c>
      <c r="B87" s="624"/>
      <c r="C87" s="629" t="s">
        <v>13947</v>
      </c>
    </row>
    <row r="88" spans="1:10">
      <c r="A88" s="627" t="s">
        <v>5</v>
      </c>
      <c r="B88" s="624" t="s">
        <v>185</v>
      </c>
      <c r="C88" s="625" t="s">
        <v>13948</v>
      </c>
    </row>
    <row r="89" spans="1:10">
      <c r="A89" s="627" t="s">
        <v>9</v>
      </c>
      <c r="B89" s="625" t="s">
        <v>186</v>
      </c>
      <c r="C89" s="625" t="s">
        <v>13949</v>
      </c>
    </row>
    <row r="90" spans="1:10">
      <c r="A90" s="627" t="s">
        <v>187</v>
      </c>
      <c r="B90" s="624" t="s">
        <v>188</v>
      </c>
      <c r="C90" s="625" t="s">
        <v>13950</v>
      </c>
    </row>
    <row r="91" spans="1:10">
      <c r="A91" s="627" t="s">
        <v>189</v>
      </c>
      <c r="B91" s="624" t="s">
        <v>190</v>
      </c>
      <c r="C91" s="630" t="s">
        <v>13951</v>
      </c>
    </row>
    <row r="92" spans="1:10">
      <c r="A92" s="627" t="s">
        <v>191</v>
      </c>
      <c r="B92" s="624" t="s">
        <v>192</v>
      </c>
      <c r="C92" s="630" t="s">
        <v>13952</v>
      </c>
    </row>
    <row r="93" spans="1:10" s="29" customFormat="1">
      <c r="A93" s="627" t="s">
        <v>193</v>
      </c>
      <c r="B93" s="624" t="s">
        <v>194</v>
      </c>
      <c r="C93" s="630" t="s">
        <v>13953</v>
      </c>
      <c r="D93" s="4"/>
      <c r="E93" s="4"/>
      <c r="F93" s="4"/>
      <c r="G93" s="4"/>
      <c r="H93" s="4"/>
    </row>
    <row r="94" spans="1:10" s="29" customFormat="1">
      <c r="A94" s="31" t="s">
        <v>1787</v>
      </c>
      <c r="B94" s="32" t="s">
        <v>1790</v>
      </c>
      <c r="C94" s="625" t="s">
        <v>13954</v>
      </c>
      <c r="D94" s="4"/>
      <c r="E94" s="4"/>
      <c r="F94" s="4"/>
      <c r="G94" s="4"/>
      <c r="H94" s="4"/>
    </row>
    <row r="95" spans="1:10" s="29" customFormat="1">
      <c r="A95" s="31" t="s">
        <v>1788</v>
      </c>
      <c r="B95" s="32" t="s">
        <v>1791</v>
      </c>
      <c r="C95" s="624" t="s">
        <v>13955</v>
      </c>
      <c r="D95" s="4"/>
      <c r="E95" s="4"/>
      <c r="F95" s="4"/>
      <c r="G95" s="4"/>
      <c r="H95" s="4"/>
    </row>
    <row r="96" spans="1:10" s="29" customFormat="1">
      <c r="A96" s="31" t="s">
        <v>1998</v>
      </c>
      <c r="B96" s="32" t="s">
        <v>1997</v>
      </c>
      <c r="C96" s="624" t="s">
        <v>13956</v>
      </c>
      <c r="D96" s="4"/>
      <c r="E96" s="4"/>
      <c r="F96" s="4"/>
      <c r="G96" s="4"/>
      <c r="H96" s="4"/>
    </row>
    <row r="97" spans="1:8" s="29" customFormat="1">
      <c r="A97" s="31" t="s">
        <v>1789</v>
      </c>
      <c r="B97" s="32" t="s">
        <v>1792</v>
      </c>
      <c r="C97" s="624" t="s">
        <v>13957</v>
      </c>
      <c r="D97" s="4"/>
      <c r="E97" s="4"/>
      <c r="F97" s="4"/>
      <c r="G97" s="4"/>
      <c r="H97" s="4"/>
    </row>
    <row r="98" spans="1:8" s="29" customFormat="1">
      <c r="A98" s="31" t="s">
        <v>195</v>
      </c>
      <c r="B98" s="32" t="s">
        <v>196</v>
      </c>
      <c r="C98" s="625" t="s">
        <v>13958</v>
      </c>
      <c r="D98" s="4"/>
      <c r="E98" s="4"/>
      <c r="F98" s="4"/>
      <c r="G98" s="4"/>
      <c r="H98" s="4"/>
    </row>
    <row r="99" spans="1:8">
      <c r="A99" s="31" t="s">
        <v>8293</v>
      </c>
      <c r="B99" s="32" t="s">
        <v>8294</v>
      </c>
      <c r="C99" s="628"/>
    </row>
    <row r="100" spans="1:8">
      <c r="A100" s="31" t="s">
        <v>10613</v>
      </c>
      <c r="B100" s="32" t="s">
        <v>10614</v>
      </c>
      <c r="C100" s="289"/>
    </row>
    <row r="101" spans="1:8">
      <c r="A101" s="530"/>
      <c r="B101" s="530"/>
      <c r="C101" s="548"/>
    </row>
  </sheetData>
  <sheetProtection algorithmName="SHA-512" hashValue="jYxMu01+gI5OatZwbHPQYngiFg3NZsK/zgjaKxwuW9euM7oinr1DdjKNMhfIeZM+PeeT0ekPQqWKBeV2fOhW1w==" saltValue="t382ulFZKyvqJ61u18lmBw==" spinCount="100000" sheet="1" objects="1" scenarios="1"/>
  <sortState ref="A4:L65">
    <sortCondition ref="J4:J65"/>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7"/>
  <sheetViews>
    <sheetView zoomScaleNormal="100" workbookViewId="0"/>
  </sheetViews>
  <sheetFormatPr defaultColWidth="9.125" defaultRowHeight="12"/>
  <cols>
    <col min="1" max="1" width="24.625" style="515" customWidth="1"/>
    <col min="2" max="2" width="52.625" style="515" customWidth="1"/>
    <col min="3" max="3" width="56.625" style="29" customWidth="1"/>
    <col min="4" max="4" width="10.375" style="515" customWidth="1"/>
    <col min="5" max="5" width="5.375" style="515" customWidth="1"/>
    <col min="6" max="6" width="7.625" style="515" customWidth="1"/>
    <col min="7" max="7" width="9.375" style="515" customWidth="1"/>
    <col min="8" max="16384" width="9.125" style="515"/>
  </cols>
  <sheetData>
    <row r="1" spans="1:10" ht="21" customHeight="1" thickBot="1">
      <c r="A1" s="1" t="s">
        <v>10795</v>
      </c>
      <c r="B1" s="220"/>
      <c r="C1" s="568"/>
      <c r="D1" s="568"/>
      <c r="E1" s="568"/>
      <c r="F1" s="568"/>
      <c r="G1" s="568"/>
    </row>
    <row r="2" spans="1:10" ht="24.75" thickBot="1">
      <c r="A2" s="499" t="s">
        <v>0</v>
      </c>
      <c r="B2" s="500" t="s">
        <v>1</v>
      </c>
      <c r="C2" s="501" t="s">
        <v>2</v>
      </c>
      <c r="D2" s="506" t="s">
        <v>5192</v>
      </c>
      <c r="E2" s="507" t="s">
        <v>9627</v>
      </c>
      <c r="F2" s="502" t="s">
        <v>4</v>
      </c>
      <c r="G2" s="978" t="s">
        <v>13946</v>
      </c>
    </row>
    <row r="3" spans="1:10" ht="12.75" thickBot="1">
      <c r="A3" s="599" t="s">
        <v>2873</v>
      </c>
      <c r="B3" s="600"/>
      <c r="C3" s="600"/>
      <c r="D3" s="601"/>
      <c r="E3" s="601"/>
      <c r="F3" s="601"/>
      <c r="G3" s="601"/>
      <c r="J3" s="516"/>
    </row>
    <row r="4" spans="1:10">
      <c r="A4" s="196" t="s">
        <v>2874</v>
      </c>
      <c r="B4" s="520" t="s">
        <v>3808</v>
      </c>
      <c r="C4" s="520" t="s">
        <v>3808</v>
      </c>
      <c r="D4" s="595">
        <v>42295</v>
      </c>
      <c r="E4" s="459" t="s">
        <v>9628</v>
      </c>
      <c r="F4" s="459" t="s">
        <v>5</v>
      </c>
      <c r="G4" s="459" t="s">
        <v>9016</v>
      </c>
      <c r="J4" s="516"/>
    </row>
    <row r="5" spans="1:10">
      <c r="A5" s="576" t="s">
        <v>2875</v>
      </c>
      <c r="B5" s="470"/>
      <c r="C5" s="470"/>
      <c r="D5" s="470"/>
      <c r="E5" s="470"/>
      <c r="F5" s="470"/>
      <c r="G5" s="596"/>
      <c r="J5" s="516"/>
    </row>
    <row r="6" spans="1:10">
      <c r="A6" s="196" t="s">
        <v>2876</v>
      </c>
      <c r="B6" s="520" t="s">
        <v>3809</v>
      </c>
      <c r="C6" s="520" t="s">
        <v>3809</v>
      </c>
      <c r="D6" s="595">
        <v>4700</v>
      </c>
      <c r="E6" s="459" t="s">
        <v>9628</v>
      </c>
      <c r="F6" s="459" t="s">
        <v>5</v>
      </c>
      <c r="G6" s="459" t="s">
        <v>9016</v>
      </c>
      <c r="J6" s="516"/>
    </row>
    <row r="7" spans="1:10" ht="13.5">
      <c r="A7" s="333"/>
      <c r="B7" s="323"/>
      <c r="C7" s="323"/>
      <c r="D7" s="498"/>
      <c r="E7" s="498"/>
      <c r="F7" s="498"/>
      <c r="G7" s="23"/>
      <c r="J7" s="516"/>
    </row>
    <row r="8" spans="1:10" ht="18.75" thickBot="1">
      <c r="A8" s="257" t="s">
        <v>10796</v>
      </c>
      <c r="B8" s="128"/>
      <c r="C8" s="89"/>
      <c r="D8" s="498"/>
      <c r="E8" s="498"/>
      <c r="F8" s="498"/>
      <c r="G8" s="89"/>
      <c r="J8" s="516"/>
    </row>
    <row r="9" spans="1:10" ht="24.75" thickBot="1">
      <c r="A9" s="499" t="s">
        <v>0</v>
      </c>
      <c r="B9" s="500" t="s">
        <v>1</v>
      </c>
      <c r="C9" s="501" t="s">
        <v>2</v>
      </c>
      <c r="D9" s="506" t="s">
        <v>5192</v>
      </c>
      <c r="E9" s="507" t="s">
        <v>9627</v>
      </c>
      <c r="F9" s="502" t="s">
        <v>4</v>
      </c>
      <c r="G9" s="978" t="s">
        <v>13946</v>
      </c>
      <c r="J9" s="516"/>
    </row>
    <row r="10" spans="1:10" ht="12.75" thickBot="1">
      <c r="A10" s="599" t="s">
        <v>2873</v>
      </c>
      <c r="B10" s="600"/>
      <c r="C10" s="600"/>
      <c r="D10" s="601"/>
      <c r="E10" s="601"/>
      <c r="F10" s="601"/>
      <c r="G10" s="601"/>
      <c r="J10" s="516"/>
    </row>
    <row r="11" spans="1:10">
      <c r="A11" s="196" t="s">
        <v>2877</v>
      </c>
      <c r="B11" s="520" t="s">
        <v>3811</v>
      </c>
      <c r="C11" s="520" t="s">
        <v>3811</v>
      </c>
      <c r="D11" s="595">
        <v>42295</v>
      </c>
      <c r="E11" s="459" t="s">
        <v>9628</v>
      </c>
      <c r="F11" s="459" t="s">
        <v>5</v>
      </c>
      <c r="G11" s="459" t="s">
        <v>9016</v>
      </c>
      <c r="J11" s="516"/>
    </row>
    <row r="12" spans="1:10">
      <c r="A12" s="576" t="s">
        <v>2879</v>
      </c>
      <c r="B12" s="470"/>
      <c r="C12" s="470"/>
      <c r="D12" s="470"/>
      <c r="E12" s="470"/>
      <c r="F12" s="470"/>
      <c r="G12" s="596"/>
      <c r="J12" s="516"/>
    </row>
    <row r="13" spans="1:10">
      <c r="A13" s="196" t="s">
        <v>2878</v>
      </c>
      <c r="B13" s="520" t="s">
        <v>3812</v>
      </c>
      <c r="C13" s="520" t="s">
        <v>3812</v>
      </c>
      <c r="D13" s="595">
        <v>0</v>
      </c>
      <c r="E13" s="459" t="s">
        <v>9628</v>
      </c>
      <c r="F13" s="459" t="s">
        <v>5</v>
      </c>
      <c r="G13" s="459" t="s">
        <v>9016</v>
      </c>
      <c r="J13" s="516"/>
    </row>
    <row r="14" spans="1:10" ht="13.5">
      <c r="A14" s="333"/>
      <c r="B14" s="323"/>
      <c r="C14" s="323"/>
      <c r="D14" s="498"/>
      <c r="E14" s="498"/>
      <c r="F14" s="498"/>
      <c r="G14" s="23"/>
      <c r="J14" s="516"/>
    </row>
    <row r="15" spans="1:10" ht="18.75" thickBot="1">
      <c r="A15" s="257" t="s">
        <v>10799</v>
      </c>
      <c r="B15" s="128"/>
      <c r="C15" s="89"/>
      <c r="D15" s="89"/>
      <c r="E15" s="89"/>
      <c r="F15" s="89"/>
      <c r="G15" s="89"/>
      <c r="I15" s="498"/>
      <c r="J15" s="516"/>
    </row>
    <row r="16" spans="1:10" ht="24.75" thickBot="1">
      <c r="A16" s="499" t="s">
        <v>0</v>
      </c>
      <c r="B16" s="500" t="s">
        <v>1</v>
      </c>
      <c r="C16" s="501" t="s">
        <v>2</v>
      </c>
      <c r="D16" s="506" t="s">
        <v>5192</v>
      </c>
      <c r="E16" s="507" t="s">
        <v>9627</v>
      </c>
      <c r="F16" s="502" t="s">
        <v>4</v>
      </c>
      <c r="G16" s="978" t="s">
        <v>13946</v>
      </c>
      <c r="I16" s="498"/>
      <c r="J16" s="516"/>
    </row>
    <row r="17" spans="1:10" ht="12.75" thickBot="1">
      <c r="A17" s="266" t="s">
        <v>10800</v>
      </c>
      <c r="B17" s="600"/>
      <c r="C17" s="600"/>
      <c r="D17" s="601"/>
      <c r="E17" s="601"/>
      <c r="F17" s="601"/>
      <c r="G17" s="601"/>
      <c r="J17" s="516"/>
    </row>
    <row r="18" spans="1:10">
      <c r="A18" s="597" t="s">
        <v>2252</v>
      </c>
      <c r="B18" s="520" t="s">
        <v>2253</v>
      </c>
      <c r="C18" s="520" t="s">
        <v>3133</v>
      </c>
      <c r="D18" s="450">
        <v>15995</v>
      </c>
      <c r="E18" s="459" t="s">
        <v>9628</v>
      </c>
      <c r="F18" s="459" t="s">
        <v>1788</v>
      </c>
      <c r="G18" s="459" t="s">
        <v>9016</v>
      </c>
      <c r="J18" s="516"/>
    </row>
    <row r="19" spans="1:10">
      <c r="A19" s="597" t="s">
        <v>2255</v>
      </c>
      <c r="B19" s="520" t="s">
        <v>2256</v>
      </c>
      <c r="C19" s="520" t="s">
        <v>3133</v>
      </c>
      <c r="D19" s="450">
        <v>106995</v>
      </c>
      <c r="E19" s="459" t="s">
        <v>9628</v>
      </c>
      <c r="F19" s="459" t="s">
        <v>1788</v>
      </c>
      <c r="G19" s="459" t="s">
        <v>9016</v>
      </c>
      <c r="J19" s="516"/>
    </row>
    <row r="20" spans="1:10" ht="12.75" thickBot="1">
      <c r="A20" s="597" t="s">
        <v>2257</v>
      </c>
      <c r="B20" s="520" t="s">
        <v>2258</v>
      </c>
      <c r="C20" s="520" t="s">
        <v>3133</v>
      </c>
      <c r="D20" s="450">
        <v>267495</v>
      </c>
      <c r="E20" s="459" t="s">
        <v>9628</v>
      </c>
      <c r="F20" s="459" t="s">
        <v>1788</v>
      </c>
      <c r="G20" s="459" t="s">
        <v>9016</v>
      </c>
      <c r="J20" s="516"/>
    </row>
    <row r="21" spans="1:10" ht="12.75" thickBot="1">
      <c r="A21" s="266" t="s">
        <v>10801</v>
      </c>
      <c r="B21" s="600"/>
      <c r="C21" s="600"/>
      <c r="D21" s="601"/>
      <c r="E21" s="601"/>
      <c r="F21" s="601"/>
      <c r="G21" s="601"/>
      <c r="J21" s="516"/>
    </row>
    <row r="22" spans="1:10" s="79" customFormat="1">
      <c r="A22" s="597" t="s">
        <v>2264</v>
      </c>
      <c r="B22" s="520" t="s">
        <v>2265</v>
      </c>
      <c r="C22" s="520" t="s">
        <v>3133</v>
      </c>
      <c r="D22" s="450">
        <v>0</v>
      </c>
      <c r="E22" s="459" t="s">
        <v>9628</v>
      </c>
      <c r="F22" s="459" t="s">
        <v>1788</v>
      </c>
      <c r="G22" s="459" t="s">
        <v>9016</v>
      </c>
      <c r="J22" s="982"/>
    </row>
    <row r="23" spans="1:10">
      <c r="A23" s="597" t="s">
        <v>2266</v>
      </c>
      <c r="B23" s="520" t="s">
        <v>2267</v>
      </c>
      <c r="C23" s="520" t="s">
        <v>3133</v>
      </c>
      <c r="D23" s="450">
        <v>0</v>
      </c>
      <c r="E23" s="459" t="s">
        <v>9628</v>
      </c>
      <c r="F23" s="598" t="s">
        <v>1788</v>
      </c>
      <c r="G23" s="459" t="s">
        <v>9016</v>
      </c>
      <c r="J23" s="516"/>
    </row>
    <row r="24" spans="1:10">
      <c r="A24" s="597" t="s">
        <v>2268</v>
      </c>
      <c r="B24" s="520" t="s">
        <v>2269</v>
      </c>
      <c r="C24" s="520" t="s">
        <v>3133</v>
      </c>
      <c r="D24" s="450">
        <v>0</v>
      </c>
      <c r="E24" s="459" t="s">
        <v>9628</v>
      </c>
      <c r="F24" s="598" t="s">
        <v>1788</v>
      </c>
      <c r="G24" s="459" t="s">
        <v>9016</v>
      </c>
      <c r="J24" s="516"/>
    </row>
    <row r="25" spans="1:10">
      <c r="A25" s="173"/>
      <c r="B25" s="334"/>
      <c r="C25" s="334"/>
      <c r="D25" s="22"/>
      <c r="E25" s="22"/>
      <c r="F25" s="23"/>
      <c r="G25" s="23"/>
      <c r="J25" s="516"/>
    </row>
    <row r="26" spans="1:10" ht="18.75" thickBot="1">
      <c r="A26" s="257" t="s">
        <v>10802</v>
      </c>
      <c r="B26" s="334"/>
      <c r="C26" s="334"/>
      <c r="D26" s="22"/>
      <c r="E26" s="22"/>
      <c r="F26" s="23"/>
      <c r="G26" s="23"/>
      <c r="J26" s="516"/>
    </row>
    <row r="27" spans="1:10" ht="24.75" thickBot="1">
      <c r="A27" s="499" t="s">
        <v>0</v>
      </c>
      <c r="B27" s="500" t="s">
        <v>1</v>
      </c>
      <c r="C27" s="501" t="s">
        <v>2</v>
      </c>
      <c r="D27" s="506" t="s">
        <v>5192</v>
      </c>
      <c r="E27" s="507" t="s">
        <v>9627</v>
      </c>
      <c r="F27" s="502" t="s">
        <v>4</v>
      </c>
      <c r="G27" s="978" t="s">
        <v>13946</v>
      </c>
      <c r="J27" s="516"/>
    </row>
    <row r="28" spans="1:10" ht="12.75" thickBot="1">
      <c r="A28" s="266" t="s">
        <v>10803</v>
      </c>
      <c r="B28" s="600"/>
      <c r="C28" s="600"/>
      <c r="D28" s="601"/>
      <c r="E28" s="601"/>
      <c r="F28" s="601"/>
      <c r="G28" s="601"/>
      <c r="J28" s="516"/>
    </row>
    <row r="29" spans="1:10" s="79" customFormat="1">
      <c r="A29" s="197" t="s">
        <v>2277</v>
      </c>
      <c r="B29" s="449" t="s">
        <v>2278</v>
      </c>
      <c r="C29" s="520" t="s">
        <v>2254</v>
      </c>
      <c r="D29" s="450">
        <v>104590</v>
      </c>
      <c r="E29" s="459" t="s">
        <v>9628</v>
      </c>
      <c r="F29" s="459" t="s">
        <v>1788</v>
      </c>
      <c r="G29" s="459" t="s">
        <v>9016</v>
      </c>
      <c r="J29" s="982"/>
    </row>
    <row r="30" spans="1:10" s="79" customFormat="1">
      <c r="A30" s="197" t="s">
        <v>2279</v>
      </c>
      <c r="B30" s="449" t="s">
        <v>2280</v>
      </c>
      <c r="C30" s="520" t="s">
        <v>2254</v>
      </c>
      <c r="D30" s="450">
        <v>184580</v>
      </c>
      <c r="E30" s="459" t="s">
        <v>9628</v>
      </c>
      <c r="F30" s="459" t="s">
        <v>1788</v>
      </c>
      <c r="G30" s="459" t="s">
        <v>9016</v>
      </c>
      <c r="J30" s="982"/>
    </row>
    <row r="31" spans="1:10" s="79" customFormat="1">
      <c r="A31" s="197" t="s">
        <v>2281</v>
      </c>
      <c r="B31" s="449" t="s">
        <v>2282</v>
      </c>
      <c r="C31" s="520" t="s">
        <v>2254</v>
      </c>
      <c r="D31" s="450">
        <v>289170</v>
      </c>
      <c r="E31" s="459" t="s">
        <v>9628</v>
      </c>
      <c r="F31" s="459" t="s">
        <v>1788</v>
      </c>
      <c r="G31" s="459" t="s">
        <v>9016</v>
      </c>
      <c r="J31" s="982"/>
    </row>
    <row r="32" spans="1:10">
      <c r="A32" s="89"/>
      <c r="B32" s="89"/>
      <c r="C32" s="255"/>
      <c r="D32" s="89"/>
      <c r="E32" s="89"/>
      <c r="F32" s="89"/>
      <c r="G32" s="89"/>
      <c r="J32" s="516"/>
    </row>
    <row r="33" spans="1:11">
      <c r="A33" s="624" t="s">
        <v>184</v>
      </c>
      <c r="B33" s="624"/>
      <c r="C33" s="629" t="s">
        <v>13947</v>
      </c>
    </row>
    <row r="34" spans="1:11">
      <c r="A34" s="627" t="s">
        <v>5</v>
      </c>
      <c r="B34" s="624" t="s">
        <v>185</v>
      </c>
      <c r="C34" s="625" t="s">
        <v>13948</v>
      </c>
    </row>
    <row r="35" spans="1:11">
      <c r="A35" s="627" t="s">
        <v>9</v>
      </c>
      <c r="B35" s="625" t="s">
        <v>186</v>
      </c>
      <c r="C35" s="625" t="s">
        <v>13949</v>
      </c>
    </row>
    <row r="36" spans="1:11">
      <c r="A36" s="627" t="s">
        <v>187</v>
      </c>
      <c r="B36" s="624" t="s">
        <v>188</v>
      </c>
      <c r="C36" s="625" t="s">
        <v>13950</v>
      </c>
    </row>
    <row r="37" spans="1:11">
      <c r="A37" s="627" t="s">
        <v>189</v>
      </c>
      <c r="B37" s="624" t="s">
        <v>190</v>
      </c>
      <c r="C37" s="630" t="s">
        <v>13951</v>
      </c>
    </row>
    <row r="38" spans="1:11" s="29" customFormat="1">
      <c r="A38" s="627" t="s">
        <v>191</v>
      </c>
      <c r="B38" s="624" t="s">
        <v>192</v>
      </c>
      <c r="C38" s="630" t="s">
        <v>13952</v>
      </c>
      <c r="D38" s="515"/>
      <c r="E38" s="515"/>
      <c r="F38" s="515"/>
      <c r="G38" s="515"/>
      <c r="H38" s="515"/>
      <c r="I38" s="515"/>
      <c r="J38" s="515"/>
      <c r="K38" s="515"/>
    </row>
    <row r="39" spans="1:11" s="29" customFormat="1">
      <c r="A39" s="627" t="s">
        <v>193</v>
      </c>
      <c r="B39" s="624" t="s">
        <v>194</v>
      </c>
      <c r="C39" s="630" t="s">
        <v>13953</v>
      </c>
      <c r="D39" s="515"/>
      <c r="E39" s="515"/>
      <c r="F39" s="515"/>
      <c r="G39" s="515"/>
      <c r="H39" s="515"/>
      <c r="I39" s="515"/>
      <c r="J39" s="515"/>
      <c r="K39" s="515"/>
    </row>
    <row r="40" spans="1:11" s="29" customFormat="1">
      <c r="A40" s="31" t="s">
        <v>1787</v>
      </c>
      <c r="B40" s="32" t="s">
        <v>1790</v>
      </c>
      <c r="C40" s="625" t="s">
        <v>13954</v>
      </c>
      <c r="D40" s="515"/>
      <c r="E40" s="515"/>
      <c r="F40" s="515"/>
      <c r="G40" s="515"/>
      <c r="H40" s="515"/>
      <c r="I40" s="515"/>
      <c r="J40" s="515"/>
      <c r="K40" s="515"/>
    </row>
    <row r="41" spans="1:11" s="29" customFormat="1">
      <c r="A41" s="31" t="s">
        <v>1788</v>
      </c>
      <c r="B41" s="32" t="s">
        <v>1791</v>
      </c>
      <c r="C41" s="624" t="s">
        <v>13955</v>
      </c>
      <c r="D41" s="515"/>
      <c r="E41" s="515"/>
      <c r="F41" s="515"/>
      <c r="G41" s="515"/>
      <c r="H41" s="515"/>
      <c r="I41" s="515"/>
      <c r="J41" s="515"/>
      <c r="K41" s="515"/>
    </row>
    <row r="42" spans="1:11" s="29" customFormat="1">
      <c r="A42" s="31" t="s">
        <v>1998</v>
      </c>
      <c r="B42" s="32" t="s">
        <v>1997</v>
      </c>
      <c r="C42" s="624" t="s">
        <v>13956</v>
      </c>
      <c r="D42" s="515"/>
      <c r="E42" s="515"/>
      <c r="F42" s="515"/>
      <c r="G42" s="515"/>
      <c r="H42" s="515"/>
      <c r="I42" s="515"/>
      <c r="J42" s="515"/>
      <c r="K42" s="515"/>
    </row>
    <row r="43" spans="1:11" s="29" customFormat="1">
      <c r="A43" s="31" t="s">
        <v>1789</v>
      </c>
      <c r="B43" s="32" t="s">
        <v>1792</v>
      </c>
      <c r="C43" s="624" t="s">
        <v>13957</v>
      </c>
      <c r="D43" s="515"/>
      <c r="E43" s="515"/>
      <c r="F43" s="515"/>
      <c r="G43" s="515"/>
      <c r="H43" s="515"/>
      <c r="I43" s="515"/>
      <c r="J43" s="515"/>
      <c r="K43" s="515"/>
    </row>
    <row r="44" spans="1:11" s="29" customFormat="1">
      <c r="A44" s="31" t="s">
        <v>195</v>
      </c>
      <c r="B44" s="32" t="s">
        <v>196</v>
      </c>
      <c r="C44" s="625" t="s">
        <v>13958</v>
      </c>
      <c r="D44" s="515"/>
      <c r="E44" s="515"/>
      <c r="F44" s="515"/>
      <c r="G44" s="515"/>
      <c r="H44" s="515"/>
      <c r="I44" s="515"/>
      <c r="J44" s="515"/>
      <c r="K44" s="515"/>
    </row>
    <row r="45" spans="1:11">
      <c r="A45" s="31" t="s">
        <v>8293</v>
      </c>
      <c r="B45" s="32" t="s">
        <v>8294</v>
      </c>
      <c r="C45" s="628"/>
    </row>
    <row r="46" spans="1:11">
      <c r="A46" s="31" t="s">
        <v>10613</v>
      </c>
      <c r="B46" s="32" t="s">
        <v>10614</v>
      </c>
      <c r="C46" s="289"/>
    </row>
    <row r="47" spans="1:11">
      <c r="A47" s="530"/>
      <c r="B47" s="530"/>
      <c r="C47" s="548"/>
    </row>
  </sheetData>
  <sheetProtection algorithmName="SHA-512" hashValue="I0KiNTJcQmQ6t/BW+zSnovfLA1asvj4Y0aYBgZeRA86TrKZGaDXjxLASrjqZqe/WYraycAirhhEQxgCIuieEkA==" saltValue="x2laVWy2UhRtSZmWD5FCLA=="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73"/>
  <sheetViews>
    <sheetView zoomScaleNormal="100" workbookViewId="0"/>
  </sheetViews>
  <sheetFormatPr defaultColWidth="9.125" defaultRowHeight="12"/>
  <cols>
    <col min="1" max="1" width="20.75" style="4" customWidth="1"/>
    <col min="2" max="2" width="50.625" style="4" customWidth="1"/>
    <col min="3" max="3" width="52.625" style="29" customWidth="1"/>
    <col min="4" max="4" width="10.375" style="4" customWidth="1"/>
    <col min="5" max="5" width="5.375" style="4" customWidth="1"/>
    <col min="6" max="6" width="7.625" style="4" customWidth="1"/>
    <col min="7" max="7" width="9.375" style="4" customWidth="1"/>
    <col min="8" max="8" width="8.375" style="4" customWidth="1"/>
    <col min="9" max="16384" width="9.125" style="4"/>
  </cols>
  <sheetData>
    <row r="1" spans="1:10" ht="21" customHeight="1" thickBot="1">
      <c r="A1" s="1" t="s">
        <v>5179</v>
      </c>
      <c r="B1" s="220"/>
      <c r="C1" s="3"/>
      <c r="D1" s="3"/>
      <c r="E1" s="3"/>
      <c r="F1" s="3"/>
      <c r="G1" s="3"/>
    </row>
    <row r="2" spans="1:10" ht="24.75" thickBot="1">
      <c r="A2" s="7" t="s">
        <v>0</v>
      </c>
      <c r="B2" s="8" t="s">
        <v>1</v>
      </c>
      <c r="C2" s="9" t="s">
        <v>2</v>
      </c>
      <c r="D2" s="281" t="s">
        <v>5192</v>
      </c>
      <c r="E2" s="409" t="s">
        <v>9627</v>
      </c>
      <c r="F2" s="10" t="s">
        <v>4</v>
      </c>
      <c r="G2" s="978" t="s">
        <v>13946</v>
      </c>
    </row>
    <row r="3" spans="1:10" ht="14.25" customHeight="1" thickBot="1">
      <c r="A3" s="252" t="s">
        <v>5151</v>
      </c>
      <c r="B3" s="192"/>
      <c r="C3" s="192"/>
      <c r="D3" s="11"/>
      <c r="E3" s="11"/>
      <c r="F3" s="11"/>
      <c r="G3" s="11"/>
    </row>
    <row r="4" spans="1:10" ht="24">
      <c r="A4" s="52" t="s">
        <v>2285</v>
      </c>
      <c r="B4" s="13" t="s">
        <v>3844</v>
      </c>
      <c r="C4" s="14" t="s">
        <v>10228</v>
      </c>
      <c r="D4" s="15">
        <v>40000</v>
      </c>
      <c r="E4" s="16" t="s">
        <v>9628</v>
      </c>
      <c r="F4" s="16" t="s">
        <v>1788</v>
      </c>
      <c r="G4" s="16" t="s">
        <v>5391</v>
      </c>
      <c r="J4" s="17"/>
    </row>
    <row r="5" spans="1:10" ht="24">
      <c r="A5" s="52" t="s">
        <v>2286</v>
      </c>
      <c r="B5" s="13" t="s">
        <v>3846</v>
      </c>
      <c r="C5" s="14" t="s">
        <v>10228</v>
      </c>
      <c r="D5" s="15">
        <v>40000</v>
      </c>
      <c r="E5" s="16" t="s">
        <v>9628</v>
      </c>
      <c r="F5" s="16" t="s">
        <v>1788</v>
      </c>
      <c r="G5" s="16" t="s">
        <v>5391</v>
      </c>
      <c r="J5" s="17"/>
    </row>
    <row r="6" spans="1:10" ht="24">
      <c r="A6" s="52" t="s">
        <v>2287</v>
      </c>
      <c r="B6" s="449" t="s">
        <v>14062</v>
      </c>
      <c r="C6" s="14" t="s">
        <v>10229</v>
      </c>
      <c r="D6" s="15">
        <v>995</v>
      </c>
      <c r="E6" s="16" t="s">
        <v>9628</v>
      </c>
      <c r="F6" s="16" t="s">
        <v>1788</v>
      </c>
      <c r="G6" s="16" t="s">
        <v>5391</v>
      </c>
      <c r="J6" s="17"/>
    </row>
    <row r="7" spans="1:10">
      <c r="A7" s="52" t="s">
        <v>2288</v>
      </c>
      <c r="B7" s="13" t="s">
        <v>3860</v>
      </c>
      <c r="C7" s="14" t="s">
        <v>3860</v>
      </c>
      <c r="D7" s="15">
        <v>15995</v>
      </c>
      <c r="E7" s="16" t="s">
        <v>9628</v>
      </c>
      <c r="F7" s="16" t="s">
        <v>1788</v>
      </c>
      <c r="G7" s="16" t="s">
        <v>5391</v>
      </c>
      <c r="J7" s="17"/>
    </row>
    <row r="8" spans="1:10">
      <c r="A8" s="52" t="s">
        <v>2289</v>
      </c>
      <c r="B8" s="13" t="s">
        <v>3862</v>
      </c>
      <c r="C8" s="14" t="s">
        <v>3862</v>
      </c>
      <c r="D8" s="15">
        <v>31995</v>
      </c>
      <c r="E8" s="16" t="s">
        <v>9628</v>
      </c>
      <c r="F8" s="16" t="s">
        <v>1788</v>
      </c>
      <c r="G8" s="16" t="s">
        <v>5391</v>
      </c>
      <c r="J8" s="17"/>
    </row>
    <row r="9" spans="1:10">
      <c r="A9" s="52" t="s">
        <v>2290</v>
      </c>
      <c r="B9" s="13" t="s">
        <v>3864</v>
      </c>
      <c r="C9" s="14" t="s">
        <v>3864</v>
      </c>
      <c r="D9" s="15">
        <v>64195</v>
      </c>
      <c r="E9" s="16" t="s">
        <v>9628</v>
      </c>
      <c r="F9" s="16" t="s">
        <v>1788</v>
      </c>
      <c r="G9" s="16" t="s">
        <v>5391</v>
      </c>
      <c r="J9" s="17"/>
    </row>
    <row r="10" spans="1:10" ht="24.75" thickBot="1">
      <c r="A10" s="52" t="s">
        <v>2291</v>
      </c>
      <c r="B10" s="13" t="s">
        <v>3866</v>
      </c>
      <c r="C10" s="14" t="s">
        <v>3866</v>
      </c>
      <c r="D10" s="15">
        <v>85595</v>
      </c>
      <c r="E10" s="16" t="s">
        <v>9628</v>
      </c>
      <c r="F10" s="16" t="s">
        <v>1788</v>
      </c>
      <c r="G10" s="16" t="s">
        <v>5391</v>
      </c>
      <c r="J10" s="17"/>
    </row>
    <row r="11" spans="1:10" ht="14.25" customHeight="1" thickBot="1">
      <c r="A11" s="252" t="s">
        <v>5152</v>
      </c>
      <c r="B11" s="192"/>
      <c r="C11" s="192"/>
      <c r="D11" s="11"/>
      <c r="E11" s="11"/>
      <c r="F11" s="11"/>
      <c r="G11" s="11"/>
      <c r="J11" s="17"/>
    </row>
    <row r="12" spans="1:10" ht="24">
      <c r="A12" s="52" t="s">
        <v>2292</v>
      </c>
      <c r="B12" s="13" t="s">
        <v>3845</v>
      </c>
      <c r="C12" s="14" t="s">
        <v>10230</v>
      </c>
      <c r="D12" s="15">
        <v>0</v>
      </c>
      <c r="E12" s="16" t="s">
        <v>9628</v>
      </c>
      <c r="F12" s="16" t="s">
        <v>1788</v>
      </c>
      <c r="G12" s="16" t="s">
        <v>5391</v>
      </c>
      <c r="J12" s="17"/>
    </row>
    <row r="13" spans="1:10" ht="24">
      <c r="A13" s="52" t="s">
        <v>2293</v>
      </c>
      <c r="B13" s="13" t="s">
        <v>3847</v>
      </c>
      <c r="C13" s="14" t="s">
        <v>10230</v>
      </c>
      <c r="D13" s="15">
        <v>0</v>
      </c>
      <c r="E13" s="16" t="s">
        <v>9628</v>
      </c>
      <c r="F13" s="16" t="s">
        <v>1788</v>
      </c>
      <c r="G13" s="16" t="s">
        <v>5391</v>
      </c>
      <c r="J13" s="17"/>
    </row>
    <row r="14" spans="1:10" ht="24">
      <c r="A14" s="52" t="s">
        <v>2294</v>
      </c>
      <c r="B14" s="13" t="s">
        <v>2295</v>
      </c>
      <c r="C14" s="14" t="s">
        <v>10229</v>
      </c>
      <c r="D14" s="15">
        <v>0</v>
      </c>
      <c r="E14" s="16" t="s">
        <v>9628</v>
      </c>
      <c r="F14" s="16" t="s">
        <v>1788</v>
      </c>
      <c r="G14" s="16" t="s">
        <v>5391</v>
      </c>
      <c r="J14" s="17"/>
    </row>
    <row r="15" spans="1:10" ht="24">
      <c r="A15" s="52" t="s">
        <v>2296</v>
      </c>
      <c r="B15" s="13" t="s">
        <v>3861</v>
      </c>
      <c r="C15" s="14" t="s">
        <v>3861</v>
      </c>
      <c r="D15" s="15">
        <v>0</v>
      </c>
      <c r="E15" s="16" t="s">
        <v>9628</v>
      </c>
      <c r="F15" s="16" t="s">
        <v>1788</v>
      </c>
      <c r="G15" s="16" t="s">
        <v>5391</v>
      </c>
      <c r="J15" s="17"/>
    </row>
    <row r="16" spans="1:10" ht="24">
      <c r="A16" s="52" t="s">
        <v>2297</v>
      </c>
      <c r="B16" s="13" t="s">
        <v>3863</v>
      </c>
      <c r="C16" s="14" t="s">
        <v>3863</v>
      </c>
      <c r="D16" s="15">
        <v>0</v>
      </c>
      <c r="E16" s="16" t="s">
        <v>9628</v>
      </c>
      <c r="F16" s="16" t="s">
        <v>1788</v>
      </c>
      <c r="G16" s="16" t="s">
        <v>5391</v>
      </c>
      <c r="J16" s="17"/>
    </row>
    <row r="17" spans="1:10" ht="24">
      <c r="A17" s="52" t="s">
        <v>2298</v>
      </c>
      <c r="B17" s="13" t="s">
        <v>3865</v>
      </c>
      <c r="C17" s="14" t="s">
        <v>3865</v>
      </c>
      <c r="D17" s="15">
        <v>0</v>
      </c>
      <c r="E17" s="16" t="s">
        <v>9628</v>
      </c>
      <c r="F17" s="16" t="s">
        <v>1788</v>
      </c>
      <c r="G17" s="16" t="s">
        <v>5391</v>
      </c>
      <c r="J17" s="17"/>
    </row>
    <row r="18" spans="1:10" ht="24.75" thickBot="1">
      <c r="A18" s="52" t="s">
        <v>2299</v>
      </c>
      <c r="B18" s="13" t="s">
        <v>3867</v>
      </c>
      <c r="C18" s="14" t="s">
        <v>3867</v>
      </c>
      <c r="D18" s="15">
        <v>0</v>
      </c>
      <c r="E18" s="16" t="s">
        <v>9628</v>
      </c>
      <c r="F18" s="16" t="s">
        <v>1788</v>
      </c>
      <c r="G18" s="16" t="s">
        <v>5391</v>
      </c>
      <c r="J18" s="17"/>
    </row>
    <row r="19" spans="1:10" ht="12.75" thickBot="1">
      <c r="A19" s="252" t="s">
        <v>5153</v>
      </c>
      <c r="B19" s="192"/>
      <c r="C19" s="192"/>
      <c r="D19" s="11"/>
      <c r="E19" s="11"/>
      <c r="F19" s="11"/>
      <c r="G19" s="11"/>
      <c r="J19" s="17"/>
    </row>
    <row r="20" spans="1:10">
      <c r="A20" s="52" t="s">
        <v>2300</v>
      </c>
      <c r="B20" s="13" t="s">
        <v>2301</v>
      </c>
      <c r="C20" s="14" t="s">
        <v>2301</v>
      </c>
      <c r="D20" s="15">
        <v>18460</v>
      </c>
      <c r="E20" s="16" t="s">
        <v>9628</v>
      </c>
      <c r="F20" s="16" t="s">
        <v>1788</v>
      </c>
      <c r="G20" s="16" t="s">
        <v>5390</v>
      </c>
      <c r="J20" s="17"/>
    </row>
    <row r="21" spans="1:10">
      <c r="A21" s="52" t="s">
        <v>2302</v>
      </c>
      <c r="B21" s="13" t="s">
        <v>2303</v>
      </c>
      <c r="C21" s="14" t="s">
        <v>2303</v>
      </c>
      <c r="D21" s="15">
        <v>36920</v>
      </c>
      <c r="E21" s="16" t="s">
        <v>9628</v>
      </c>
      <c r="F21" s="16" t="s">
        <v>1788</v>
      </c>
      <c r="G21" s="16" t="s">
        <v>5390</v>
      </c>
      <c r="J21" s="17"/>
    </row>
    <row r="22" spans="1:10">
      <c r="A22" s="52" t="s">
        <v>2304</v>
      </c>
      <c r="B22" s="13" t="s">
        <v>2305</v>
      </c>
      <c r="C22" s="14" t="s">
        <v>2305</v>
      </c>
      <c r="D22" s="15">
        <v>24610</v>
      </c>
      <c r="E22" s="16" t="s">
        <v>9628</v>
      </c>
      <c r="F22" s="16" t="s">
        <v>1788</v>
      </c>
      <c r="G22" s="16" t="s">
        <v>5390</v>
      </c>
      <c r="J22" s="17"/>
    </row>
    <row r="23" spans="1:10">
      <c r="A23" s="52" t="s">
        <v>2306</v>
      </c>
      <c r="B23" s="13" t="s">
        <v>2307</v>
      </c>
      <c r="C23" s="14" t="s">
        <v>2307</v>
      </c>
      <c r="D23" s="15">
        <v>55370</v>
      </c>
      <c r="E23" s="16" t="s">
        <v>9628</v>
      </c>
      <c r="F23" s="16" t="s">
        <v>1788</v>
      </c>
      <c r="G23" s="16" t="s">
        <v>5390</v>
      </c>
      <c r="J23" s="17"/>
    </row>
    <row r="24" spans="1:10">
      <c r="A24" s="52" t="s">
        <v>2308</v>
      </c>
      <c r="B24" s="13" t="s">
        <v>2309</v>
      </c>
      <c r="C24" s="14" t="s">
        <v>2309</v>
      </c>
      <c r="D24" s="15">
        <v>79980</v>
      </c>
      <c r="E24" s="16" t="s">
        <v>9628</v>
      </c>
      <c r="F24" s="16" t="s">
        <v>1788</v>
      </c>
      <c r="G24" s="16" t="s">
        <v>5390</v>
      </c>
      <c r="J24" s="17"/>
    </row>
    <row r="25" spans="1:10">
      <c r="A25" s="52" t="s">
        <v>2310</v>
      </c>
      <c r="B25" s="13" t="s">
        <v>2311</v>
      </c>
      <c r="C25" s="14" t="s">
        <v>2311</v>
      </c>
      <c r="D25" s="15">
        <v>61530</v>
      </c>
      <c r="E25" s="16" t="s">
        <v>9628</v>
      </c>
      <c r="F25" s="16" t="s">
        <v>1788</v>
      </c>
      <c r="G25" s="16" t="s">
        <v>5390</v>
      </c>
      <c r="J25" s="17"/>
    </row>
    <row r="26" spans="1:10">
      <c r="A26" s="89"/>
      <c r="B26" s="89"/>
      <c r="C26" s="255"/>
      <c r="D26" s="89"/>
      <c r="E26" s="89"/>
      <c r="F26" s="89"/>
      <c r="G26" s="89"/>
      <c r="H26" s="89"/>
      <c r="I26" s="89"/>
      <c r="J26" s="17"/>
    </row>
    <row r="27" spans="1:10" ht="18.75" thickBot="1">
      <c r="A27" s="257" t="s">
        <v>5181</v>
      </c>
      <c r="B27" s="207"/>
      <c r="C27" s="207"/>
      <c r="D27" s="208"/>
      <c r="E27" s="208"/>
      <c r="F27" s="209"/>
      <c r="G27" s="209"/>
      <c r="H27" s="89"/>
      <c r="I27" s="89"/>
      <c r="J27" s="17"/>
    </row>
    <row r="28" spans="1:10" ht="12.75" thickBot="1">
      <c r="A28" s="266" t="s">
        <v>5154</v>
      </c>
      <c r="B28" s="238"/>
      <c r="C28" s="238"/>
      <c r="D28" s="104"/>
      <c r="E28" s="104"/>
      <c r="F28" s="104"/>
      <c r="G28" s="104"/>
      <c r="H28" s="89"/>
      <c r="I28" s="89"/>
      <c r="J28" s="17"/>
    </row>
    <row r="29" spans="1:10" ht="24">
      <c r="A29" s="196" t="s">
        <v>3430</v>
      </c>
      <c r="B29" s="278" t="s">
        <v>5231</v>
      </c>
      <c r="C29" s="278" t="s">
        <v>5232</v>
      </c>
      <c r="D29" s="217">
        <v>30</v>
      </c>
      <c r="E29" s="16" t="s">
        <v>9628</v>
      </c>
      <c r="F29" s="236" t="s">
        <v>1788</v>
      </c>
      <c r="G29" s="236" t="s">
        <v>5391</v>
      </c>
      <c r="J29" s="17"/>
    </row>
    <row r="30" spans="1:10" ht="24">
      <c r="A30" s="196" t="s">
        <v>3431</v>
      </c>
      <c r="B30" s="278" t="s">
        <v>5233</v>
      </c>
      <c r="C30" s="278" t="s">
        <v>5234</v>
      </c>
      <c r="D30" s="217">
        <v>21</v>
      </c>
      <c r="E30" s="16" t="s">
        <v>9628</v>
      </c>
      <c r="F30" s="236" t="s">
        <v>1788</v>
      </c>
      <c r="G30" s="236" t="s">
        <v>5391</v>
      </c>
      <c r="J30" s="17"/>
    </row>
    <row r="31" spans="1:10" ht="24">
      <c r="A31" s="196" t="s">
        <v>5211</v>
      </c>
      <c r="B31" s="278" t="s">
        <v>5212</v>
      </c>
      <c r="C31" s="278" t="s">
        <v>5213</v>
      </c>
      <c r="D31" s="217">
        <v>22</v>
      </c>
      <c r="E31" s="16" t="s">
        <v>9628</v>
      </c>
      <c r="F31" s="236" t="s">
        <v>1788</v>
      </c>
      <c r="G31" s="236" t="s">
        <v>5391</v>
      </c>
      <c r="J31" s="17"/>
    </row>
    <row r="32" spans="1:10" ht="24">
      <c r="A32" s="196" t="s">
        <v>5214</v>
      </c>
      <c r="B32" s="278" t="s">
        <v>5215</v>
      </c>
      <c r="C32" s="278" t="s">
        <v>5216</v>
      </c>
      <c r="D32" s="217">
        <v>17</v>
      </c>
      <c r="E32" s="16" t="s">
        <v>9628</v>
      </c>
      <c r="F32" s="236" t="s">
        <v>1788</v>
      </c>
      <c r="G32" s="236" t="s">
        <v>5391</v>
      </c>
      <c r="J32" s="17"/>
    </row>
    <row r="33" spans="1:10" ht="24">
      <c r="A33" s="196" t="s">
        <v>5344</v>
      </c>
      <c r="B33" s="278" t="s">
        <v>5217</v>
      </c>
      <c r="C33" s="278" t="s">
        <v>5218</v>
      </c>
      <c r="D33" s="235">
        <v>11</v>
      </c>
      <c r="E33" s="16" t="s">
        <v>9628</v>
      </c>
      <c r="F33" s="236" t="s">
        <v>1788</v>
      </c>
      <c r="G33" s="236" t="s">
        <v>5391</v>
      </c>
      <c r="J33" s="17"/>
    </row>
    <row r="34" spans="1:10" ht="24">
      <c r="A34" s="196" t="s">
        <v>5345</v>
      </c>
      <c r="B34" s="278" t="s">
        <v>5219</v>
      </c>
      <c r="C34" s="278" t="s">
        <v>5220</v>
      </c>
      <c r="D34" s="235">
        <v>6</v>
      </c>
      <c r="E34" s="16" t="s">
        <v>9628</v>
      </c>
      <c r="F34" s="236" t="s">
        <v>1788</v>
      </c>
      <c r="G34" s="236" t="s">
        <v>5391</v>
      </c>
      <c r="J34" s="17"/>
    </row>
    <row r="35" spans="1:10" ht="24">
      <c r="A35" s="196" t="s">
        <v>5221</v>
      </c>
      <c r="B35" s="278" t="s">
        <v>5222</v>
      </c>
      <c r="C35" s="278" t="s">
        <v>5223</v>
      </c>
      <c r="D35" s="235">
        <v>15.399999999999999</v>
      </c>
      <c r="E35" s="16" t="s">
        <v>9628</v>
      </c>
      <c r="F35" s="236" t="s">
        <v>1788</v>
      </c>
      <c r="G35" s="236" t="s">
        <v>5391</v>
      </c>
      <c r="J35" s="17"/>
    </row>
    <row r="36" spans="1:10" ht="24">
      <c r="A36" s="196" t="s">
        <v>5224</v>
      </c>
      <c r="B36" s="278" t="s">
        <v>5225</v>
      </c>
      <c r="C36" s="278" t="s">
        <v>5226</v>
      </c>
      <c r="D36" s="235">
        <v>11.899999999999999</v>
      </c>
      <c r="E36" s="16" t="s">
        <v>9628</v>
      </c>
      <c r="F36" s="236" t="s">
        <v>1788</v>
      </c>
      <c r="G36" s="236" t="s">
        <v>5391</v>
      </c>
      <c r="J36" s="17"/>
    </row>
    <row r="37" spans="1:10" ht="24">
      <c r="A37" s="196" t="s">
        <v>5346</v>
      </c>
      <c r="B37" s="278" t="s">
        <v>5227</v>
      </c>
      <c r="C37" s="278" t="s">
        <v>5228</v>
      </c>
      <c r="D37" s="235">
        <v>7.6999999999999993</v>
      </c>
      <c r="E37" s="16" t="s">
        <v>9628</v>
      </c>
      <c r="F37" s="236" t="s">
        <v>1788</v>
      </c>
      <c r="G37" s="236" t="s">
        <v>5391</v>
      </c>
      <c r="J37" s="17"/>
    </row>
    <row r="38" spans="1:10" ht="24.75" thickBot="1">
      <c r="A38" s="196" t="s">
        <v>5347</v>
      </c>
      <c r="B38" s="278" t="s">
        <v>5229</v>
      </c>
      <c r="C38" s="278" t="s">
        <v>5230</v>
      </c>
      <c r="D38" s="235">
        <v>4.1999999999999993</v>
      </c>
      <c r="E38" s="16" t="s">
        <v>9628</v>
      </c>
      <c r="F38" s="236" t="s">
        <v>1788</v>
      </c>
      <c r="G38" s="236" t="s">
        <v>5391</v>
      </c>
      <c r="J38" s="17"/>
    </row>
    <row r="39" spans="1:10" ht="12.75" thickBot="1">
      <c r="A39" s="266" t="s">
        <v>9263</v>
      </c>
      <c r="B39" s="234"/>
      <c r="C39" s="238"/>
      <c r="D39" s="104"/>
      <c r="E39" s="104"/>
      <c r="F39" s="104"/>
      <c r="G39" s="104"/>
      <c r="H39" s="89"/>
      <c r="J39" s="17"/>
    </row>
    <row r="40" spans="1:10">
      <c r="A40" s="196" t="s">
        <v>5150</v>
      </c>
      <c r="B40" s="279" t="s">
        <v>5155</v>
      </c>
      <c r="C40" s="279" t="s">
        <v>5155</v>
      </c>
      <c r="D40" s="217">
        <v>0</v>
      </c>
      <c r="E40" s="16" t="s">
        <v>9628</v>
      </c>
      <c r="F40" s="16" t="s">
        <v>1788</v>
      </c>
      <c r="G40" s="236" t="s">
        <v>5391</v>
      </c>
      <c r="H40" s="89"/>
      <c r="J40" s="17"/>
    </row>
    <row r="41" spans="1:10">
      <c r="A41" s="196" t="s">
        <v>3432</v>
      </c>
      <c r="B41" s="278" t="s">
        <v>3868</v>
      </c>
      <c r="C41" s="278" t="s">
        <v>3869</v>
      </c>
      <c r="D41" s="217">
        <v>0</v>
      </c>
      <c r="E41" s="16" t="s">
        <v>9628</v>
      </c>
      <c r="F41" s="16" t="s">
        <v>1788</v>
      </c>
      <c r="G41" s="16" t="s">
        <v>5391</v>
      </c>
      <c r="H41" s="89"/>
      <c r="J41" s="17"/>
    </row>
    <row r="42" spans="1:10">
      <c r="A42" s="20"/>
      <c r="B42" s="27"/>
      <c r="C42" s="27"/>
      <c r="D42" s="22"/>
      <c r="E42" s="22"/>
      <c r="F42" s="23"/>
      <c r="G42" s="23"/>
      <c r="H42" s="89"/>
      <c r="J42" s="17"/>
    </row>
    <row r="43" spans="1:10" ht="18.75" thickBot="1">
      <c r="A43" s="257" t="s">
        <v>5182</v>
      </c>
      <c r="B43" s="207"/>
      <c r="C43" s="207"/>
      <c r="D43" s="208"/>
      <c r="E43" s="208"/>
      <c r="F43" s="209"/>
      <c r="G43" s="209"/>
      <c r="H43" s="89"/>
      <c r="I43" s="89"/>
      <c r="J43" s="17"/>
    </row>
    <row r="44" spans="1:10" ht="12.75" thickBot="1">
      <c r="A44" s="252" t="s">
        <v>5183</v>
      </c>
      <c r="B44" s="192"/>
      <c r="C44" s="192"/>
      <c r="D44" s="11"/>
      <c r="E44" s="11"/>
      <c r="F44" s="11"/>
      <c r="G44" s="11"/>
      <c r="H44" s="89"/>
      <c r="J44" s="17"/>
    </row>
    <row r="45" spans="1:10">
      <c r="A45" s="12" t="s">
        <v>2329</v>
      </c>
      <c r="B45" s="14" t="s">
        <v>3848</v>
      </c>
      <c r="C45" s="14" t="s">
        <v>3848</v>
      </c>
      <c r="D45" s="15">
        <v>21395</v>
      </c>
      <c r="E45" s="16" t="s">
        <v>9628</v>
      </c>
      <c r="F45" s="16" t="s">
        <v>1788</v>
      </c>
      <c r="G45" s="16" t="s">
        <v>5390</v>
      </c>
      <c r="J45" s="17"/>
    </row>
    <row r="46" spans="1:10">
      <c r="A46" s="12" t="s">
        <v>2330</v>
      </c>
      <c r="B46" s="14" t="s">
        <v>3850</v>
      </c>
      <c r="C46" s="14" t="s">
        <v>3850</v>
      </c>
      <c r="D46" s="15">
        <v>32095</v>
      </c>
      <c r="E46" s="16" t="s">
        <v>9628</v>
      </c>
      <c r="F46" s="16" t="s">
        <v>1788</v>
      </c>
      <c r="G46" s="16" t="s">
        <v>5390</v>
      </c>
      <c r="J46" s="17"/>
    </row>
    <row r="47" spans="1:10">
      <c r="A47" s="12" t="s">
        <v>2327</v>
      </c>
      <c r="B47" s="14" t="s">
        <v>3852</v>
      </c>
      <c r="C47" s="14" t="s">
        <v>3852</v>
      </c>
      <c r="D47" s="15">
        <v>53495</v>
      </c>
      <c r="E47" s="16" t="s">
        <v>9628</v>
      </c>
      <c r="F47" s="16" t="s">
        <v>1788</v>
      </c>
      <c r="G47" s="16" t="s">
        <v>5390</v>
      </c>
      <c r="J47" s="17"/>
    </row>
    <row r="48" spans="1:10">
      <c r="A48" s="12" t="s">
        <v>2325</v>
      </c>
      <c r="B48" s="14" t="s">
        <v>3854</v>
      </c>
      <c r="C48" s="14" t="s">
        <v>3854</v>
      </c>
      <c r="D48" s="15">
        <v>213995</v>
      </c>
      <c r="E48" s="16" t="s">
        <v>9628</v>
      </c>
      <c r="F48" s="16" t="s">
        <v>1788</v>
      </c>
      <c r="G48" s="16" t="s">
        <v>5390</v>
      </c>
      <c r="J48" s="17"/>
    </row>
    <row r="49" spans="1:10">
      <c r="A49" s="12" t="s">
        <v>2328</v>
      </c>
      <c r="B49" s="14" t="s">
        <v>3856</v>
      </c>
      <c r="C49" s="14" t="s">
        <v>3856</v>
      </c>
      <c r="D49" s="15">
        <v>748995</v>
      </c>
      <c r="E49" s="16" t="s">
        <v>9628</v>
      </c>
      <c r="F49" s="16" t="s">
        <v>1788</v>
      </c>
      <c r="G49" s="16" t="s">
        <v>5390</v>
      </c>
      <c r="J49" s="17"/>
    </row>
    <row r="50" spans="1:10" ht="12.75" thickBot="1">
      <c r="A50" s="12" t="s">
        <v>2326</v>
      </c>
      <c r="B50" s="14" t="s">
        <v>3858</v>
      </c>
      <c r="C50" s="14" t="s">
        <v>3858</v>
      </c>
      <c r="D50" s="15">
        <v>1499995</v>
      </c>
      <c r="E50" s="16" t="s">
        <v>9628</v>
      </c>
      <c r="F50" s="16" t="s">
        <v>1788</v>
      </c>
      <c r="G50" s="16" t="s">
        <v>5390</v>
      </c>
      <c r="J50" s="17"/>
    </row>
    <row r="51" spans="1:10" ht="12.75" thickBot="1">
      <c r="A51" s="252" t="s">
        <v>5184</v>
      </c>
      <c r="B51" s="192"/>
      <c r="C51" s="192"/>
      <c r="D51" s="11"/>
      <c r="E51" s="11"/>
      <c r="F51" s="11"/>
      <c r="G51" s="11"/>
      <c r="H51" s="89"/>
      <c r="I51" s="89"/>
      <c r="J51" s="17"/>
    </row>
    <row r="52" spans="1:10">
      <c r="A52" s="12" t="s">
        <v>2335</v>
      </c>
      <c r="B52" s="14" t="s">
        <v>3849</v>
      </c>
      <c r="C52" s="14" t="s">
        <v>3848</v>
      </c>
      <c r="D52" s="15">
        <v>0</v>
      </c>
      <c r="E52" s="16" t="s">
        <v>9628</v>
      </c>
      <c r="F52" s="16" t="s">
        <v>1788</v>
      </c>
      <c r="G52" s="16" t="s">
        <v>5390</v>
      </c>
      <c r="J52" s="17"/>
    </row>
    <row r="53" spans="1:10">
      <c r="A53" s="12" t="s">
        <v>2336</v>
      </c>
      <c r="B53" s="14" t="s">
        <v>3851</v>
      </c>
      <c r="C53" s="14" t="s">
        <v>3850</v>
      </c>
      <c r="D53" s="15">
        <v>0</v>
      </c>
      <c r="E53" s="16" t="s">
        <v>9628</v>
      </c>
      <c r="F53" s="16" t="s">
        <v>1788</v>
      </c>
      <c r="G53" s="16" t="s">
        <v>5390</v>
      </c>
      <c r="J53" s="17"/>
    </row>
    <row r="54" spans="1:10">
      <c r="A54" s="12" t="s">
        <v>2333</v>
      </c>
      <c r="B54" s="14" t="s">
        <v>3853</v>
      </c>
      <c r="C54" s="14" t="s">
        <v>3852</v>
      </c>
      <c r="D54" s="15">
        <v>0</v>
      </c>
      <c r="E54" s="16" t="s">
        <v>9628</v>
      </c>
      <c r="F54" s="16" t="s">
        <v>1788</v>
      </c>
      <c r="G54" s="16" t="s">
        <v>5390</v>
      </c>
      <c r="J54" s="17"/>
    </row>
    <row r="55" spans="1:10">
      <c r="A55" s="12" t="s">
        <v>2331</v>
      </c>
      <c r="B55" s="14" t="s">
        <v>3855</v>
      </c>
      <c r="C55" s="14" t="s">
        <v>3854</v>
      </c>
      <c r="D55" s="15">
        <v>0</v>
      </c>
      <c r="E55" s="16" t="s">
        <v>9628</v>
      </c>
      <c r="F55" s="16" t="s">
        <v>1788</v>
      </c>
      <c r="G55" s="16" t="s">
        <v>5390</v>
      </c>
      <c r="J55" s="17"/>
    </row>
    <row r="56" spans="1:10">
      <c r="A56" s="12" t="s">
        <v>2334</v>
      </c>
      <c r="B56" s="14" t="s">
        <v>3857</v>
      </c>
      <c r="C56" s="14" t="s">
        <v>3856</v>
      </c>
      <c r="D56" s="15">
        <v>0</v>
      </c>
      <c r="E56" s="16" t="s">
        <v>9628</v>
      </c>
      <c r="F56" s="16" t="s">
        <v>1788</v>
      </c>
      <c r="G56" s="16" t="s">
        <v>5390</v>
      </c>
      <c r="J56" s="17"/>
    </row>
    <row r="57" spans="1:10">
      <c r="A57" s="12" t="s">
        <v>2332</v>
      </c>
      <c r="B57" s="14" t="s">
        <v>3859</v>
      </c>
      <c r="C57" s="14" t="s">
        <v>3858</v>
      </c>
      <c r="D57" s="15">
        <v>0</v>
      </c>
      <c r="E57" s="16" t="s">
        <v>9628</v>
      </c>
      <c r="F57" s="16" t="s">
        <v>1788</v>
      </c>
      <c r="G57" s="16" t="s">
        <v>5390</v>
      </c>
      <c r="J57" s="17"/>
    </row>
    <row r="58" spans="1:10">
      <c r="A58" s="89"/>
      <c r="B58" s="89"/>
      <c r="C58" s="255"/>
      <c r="D58" s="89"/>
      <c r="E58" s="89"/>
      <c r="F58" s="89"/>
      <c r="G58" s="89"/>
      <c r="H58" s="89"/>
      <c r="I58" s="89"/>
      <c r="J58" s="17"/>
    </row>
    <row r="59" spans="1:10">
      <c r="A59" s="624" t="s">
        <v>184</v>
      </c>
      <c r="B59" s="624"/>
      <c r="C59" s="629" t="s">
        <v>13947</v>
      </c>
    </row>
    <row r="60" spans="1:10">
      <c r="A60" s="627" t="s">
        <v>5</v>
      </c>
      <c r="B60" s="624" t="s">
        <v>185</v>
      </c>
      <c r="C60" s="625" t="s">
        <v>13948</v>
      </c>
    </row>
    <row r="61" spans="1:10">
      <c r="A61" s="627" t="s">
        <v>9</v>
      </c>
      <c r="B61" s="625" t="s">
        <v>186</v>
      </c>
      <c r="C61" s="625" t="s">
        <v>13949</v>
      </c>
    </row>
    <row r="62" spans="1:10">
      <c r="A62" s="627" t="s">
        <v>187</v>
      </c>
      <c r="B62" s="624" t="s">
        <v>188</v>
      </c>
      <c r="C62" s="625" t="s">
        <v>13950</v>
      </c>
    </row>
    <row r="63" spans="1:10">
      <c r="A63" s="627" t="s">
        <v>189</v>
      </c>
      <c r="B63" s="624" t="s">
        <v>190</v>
      </c>
      <c r="C63" s="630" t="s">
        <v>13951</v>
      </c>
    </row>
    <row r="64" spans="1:10">
      <c r="A64" s="627" t="s">
        <v>191</v>
      </c>
      <c r="B64" s="624" t="s">
        <v>192</v>
      </c>
      <c r="C64" s="630" t="s">
        <v>13952</v>
      </c>
    </row>
    <row r="65" spans="1:3">
      <c r="A65" s="627" t="s">
        <v>193</v>
      </c>
      <c r="B65" s="624" t="s">
        <v>194</v>
      </c>
      <c r="C65" s="630" t="s">
        <v>13953</v>
      </c>
    </row>
    <row r="66" spans="1:3">
      <c r="A66" s="31" t="s">
        <v>1787</v>
      </c>
      <c r="B66" s="32" t="s">
        <v>1790</v>
      </c>
      <c r="C66" s="625" t="s">
        <v>13954</v>
      </c>
    </row>
    <row r="67" spans="1:3">
      <c r="A67" s="31" t="s">
        <v>1788</v>
      </c>
      <c r="B67" s="32" t="s">
        <v>1791</v>
      </c>
      <c r="C67" s="624" t="s">
        <v>13955</v>
      </c>
    </row>
    <row r="68" spans="1:3">
      <c r="A68" s="31" t="s">
        <v>1998</v>
      </c>
      <c r="B68" s="32" t="s">
        <v>1997</v>
      </c>
      <c r="C68" s="624" t="s">
        <v>13956</v>
      </c>
    </row>
    <row r="69" spans="1:3">
      <c r="A69" s="31" t="s">
        <v>1789</v>
      </c>
      <c r="B69" s="32" t="s">
        <v>1792</v>
      </c>
      <c r="C69" s="624" t="s">
        <v>13957</v>
      </c>
    </row>
    <row r="70" spans="1:3">
      <c r="A70" s="31" t="s">
        <v>195</v>
      </c>
      <c r="B70" s="32" t="s">
        <v>196</v>
      </c>
      <c r="C70" s="625" t="s">
        <v>13958</v>
      </c>
    </row>
    <row r="71" spans="1:3">
      <c r="A71" s="31" t="s">
        <v>8293</v>
      </c>
      <c r="B71" s="32" t="s">
        <v>8294</v>
      </c>
      <c r="C71" s="628"/>
    </row>
    <row r="72" spans="1:3">
      <c r="A72" s="31" t="s">
        <v>10613</v>
      </c>
      <c r="B72" s="32" t="s">
        <v>10614</v>
      </c>
      <c r="C72" s="289"/>
    </row>
    <row r="73" spans="1:3">
      <c r="A73" s="530"/>
      <c r="B73" s="530"/>
      <c r="C73" s="548"/>
    </row>
  </sheetData>
  <sheetProtection algorithmName="SHA-512" hashValue="YLrHdGn2hb/vxCkwCNKbkdnQFIMEqZKf2OO8DKVEjZMKg98DDda4uQSyW3T7ijRywtonpmjy9/v/+hP9if7zmQ==" saltValue="mAsNlFKcIRuXGv2AOW/gLA==" spinCount="100000" sheet="1" objects="1" scenarios="1"/>
  <sortState ref="A4:K130">
    <sortCondition ref="K4:K130"/>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conditionalFormatting sqref="A40">
    <cfRule type="duplicateValues" dxfId="1" priority="1"/>
  </conditionalFormatting>
  <conditionalFormatting sqref="A41">
    <cfRule type="duplicateValues" dxfId="0" priority="2"/>
  </conditionalFormatting>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zoomScaleNormal="100" workbookViewId="0">
      <selection sqref="A1:K1"/>
    </sheetView>
  </sheetViews>
  <sheetFormatPr defaultColWidth="8.875" defaultRowHeight="13.5"/>
  <cols>
    <col min="1" max="1" width="20.375" style="965" bestFit="1" customWidth="1"/>
    <col min="2" max="2" width="34.125" style="965" bestFit="1" customWidth="1"/>
    <col min="3" max="3" width="41.625" style="965" customWidth="1"/>
    <col min="4" max="4" width="8.875" style="965"/>
    <col min="5" max="5" width="6.25" style="965" bestFit="1" customWidth="1"/>
    <col min="6" max="6" width="5.25" style="965" bestFit="1" customWidth="1"/>
    <col min="7" max="7" width="11.625" style="965" customWidth="1"/>
    <col min="8" max="8" width="10.75" style="965" customWidth="1"/>
    <col min="9" max="9" width="8.875" style="965"/>
    <col min="10" max="10" width="13.25" style="965" customWidth="1"/>
    <col min="11" max="11" width="16.625" style="965" customWidth="1"/>
    <col min="12" max="16384" width="8.875" style="965"/>
  </cols>
  <sheetData>
    <row r="1" spans="1:11" ht="18">
      <c r="A1" s="1485" t="s">
        <v>14375</v>
      </c>
      <c r="B1" s="1485"/>
      <c r="C1" s="1485"/>
      <c r="D1" s="1485"/>
      <c r="E1" s="1485"/>
      <c r="F1" s="1485"/>
      <c r="G1" s="1485"/>
      <c r="H1" s="1485"/>
      <c r="I1" s="1485"/>
      <c r="J1" s="1485"/>
      <c r="K1" s="1485"/>
    </row>
    <row r="2" spans="1:11" ht="14.45" customHeight="1" thickBot="1">
      <c r="A2" s="997" t="s">
        <v>417</v>
      </c>
      <c r="B2" s="997"/>
      <c r="C2" s="997"/>
      <c r="D2" s="997"/>
      <c r="E2" s="997"/>
      <c r="F2" s="997"/>
      <c r="G2" s="997"/>
      <c r="H2" s="997"/>
      <c r="I2" s="997"/>
      <c r="J2" s="997"/>
      <c r="K2" s="997"/>
    </row>
    <row r="3" spans="1:11" ht="36.75" thickBot="1">
      <c r="A3" s="942" t="s">
        <v>0</v>
      </c>
      <c r="B3" s="943" t="s">
        <v>1</v>
      </c>
      <c r="C3" s="944" t="s">
        <v>2</v>
      </c>
      <c r="D3" s="945" t="s">
        <v>3</v>
      </c>
      <c r="E3" s="978" t="s">
        <v>9627</v>
      </c>
      <c r="F3" s="96" t="s">
        <v>4</v>
      </c>
      <c r="G3" s="978" t="s">
        <v>13946</v>
      </c>
      <c r="H3" s="944" t="s">
        <v>418</v>
      </c>
      <c r="I3" s="944" t="s">
        <v>419</v>
      </c>
      <c r="J3" s="513" t="s">
        <v>9890</v>
      </c>
      <c r="K3" s="513" t="s">
        <v>9901</v>
      </c>
    </row>
    <row r="4" spans="1:11" ht="14.25" thickBot="1">
      <c r="A4" s="1452" t="s">
        <v>13727</v>
      </c>
      <c r="B4" s="1453"/>
      <c r="C4" s="1453"/>
      <c r="D4" s="1453"/>
      <c r="E4" s="1453"/>
      <c r="F4" s="1453"/>
      <c r="G4" s="1453"/>
      <c r="H4" s="1453"/>
      <c r="I4" s="1453"/>
      <c r="J4" s="1453"/>
      <c r="K4" s="1454"/>
    </row>
    <row r="5" spans="1:11" ht="36">
      <c r="A5" s="991" t="s">
        <v>9751</v>
      </c>
      <c r="B5" s="992" t="s">
        <v>13728</v>
      </c>
      <c r="C5" s="992" t="s">
        <v>13841</v>
      </c>
      <c r="D5" s="993">
        <v>6</v>
      </c>
      <c r="E5" s="994" t="s">
        <v>9629</v>
      </c>
      <c r="F5" s="994" t="s">
        <v>195</v>
      </c>
      <c r="G5" s="967" t="s">
        <v>13942</v>
      </c>
      <c r="H5" s="995">
        <v>35</v>
      </c>
      <c r="I5" s="995">
        <v>499</v>
      </c>
      <c r="J5" s="992" t="s">
        <v>9895</v>
      </c>
      <c r="K5" s="992" t="s">
        <v>9896</v>
      </c>
    </row>
    <row r="6" spans="1:11" ht="36">
      <c r="A6" s="991" t="s">
        <v>9751</v>
      </c>
      <c r="B6" s="992" t="s">
        <v>13728</v>
      </c>
      <c r="C6" s="992" t="s">
        <v>13841</v>
      </c>
      <c r="D6" s="993">
        <v>5.7</v>
      </c>
      <c r="E6" s="994" t="s">
        <v>9629</v>
      </c>
      <c r="F6" s="994" t="s">
        <v>195</v>
      </c>
      <c r="G6" s="967" t="s">
        <v>13942</v>
      </c>
      <c r="H6" s="995">
        <v>500</v>
      </c>
      <c r="I6" s="995">
        <v>999</v>
      </c>
      <c r="J6" s="992" t="s">
        <v>9895</v>
      </c>
      <c r="K6" s="992" t="s">
        <v>9896</v>
      </c>
    </row>
    <row r="7" spans="1:11" ht="36">
      <c r="A7" s="991" t="s">
        <v>9751</v>
      </c>
      <c r="B7" s="992" t="s">
        <v>13728</v>
      </c>
      <c r="C7" s="992" t="s">
        <v>13841</v>
      </c>
      <c r="D7" s="993">
        <v>5.5</v>
      </c>
      <c r="E7" s="994" t="s">
        <v>9629</v>
      </c>
      <c r="F7" s="994" t="s">
        <v>195</v>
      </c>
      <c r="G7" s="967" t="s">
        <v>13942</v>
      </c>
      <c r="H7" s="995">
        <v>1000</v>
      </c>
      <c r="I7" s="995">
        <v>1999</v>
      </c>
      <c r="J7" s="992" t="s">
        <v>9895</v>
      </c>
      <c r="K7" s="992" t="s">
        <v>9896</v>
      </c>
    </row>
    <row r="8" spans="1:11" ht="36">
      <c r="A8" s="991" t="s">
        <v>9751</v>
      </c>
      <c r="B8" s="992" t="s">
        <v>13728</v>
      </c>
      <c r="C8" s="992" t="s">
        <v>13841</v>
      </c>
      <c r="D8" s="993">
        <v>4.7</v>
      </c>
      <c r="E8" s="994" t="s">
        <v>9629</v>
      </c>
      <c r="F8" s="994" t="s">
        <v>195</v>
      </c>
      <c r="G8" s="967" t="s">
        <v>13942</v>
      </c>
      <c r="H8" s="995">
        <v>2000</v>
      </c>
      <c r="I8" s="995">
        <v>3999</v>
      </c>
      <c r="J8" s="992" t="s">
        <v>9895</v>
      </c>
      <c r="K8" s="992" t="s">
        <v>9896</v>
      </c>
    </row>
    <row r="9" spans="1:11" ht="36">
      <c r="A9" s="991" t="s">
        <v>9751</v>
      </c>
      <c r="B9" s="992" t="s">
        <v>13728</v>
      </c>
      <c r="C9" s="992" t="s">
        <v>13841</v>
      </c>
      <c r="D9" s="993">
        <v>4</v>
      </c>
      <c r="E9" s="994" t="s">
        <v>9629</v>
      </c>
      <c r="F9" s="994" t="s">
        <v>195</v>
      </c>
      <c r="G9" s="967" t="s">
        <v>13942</v>
      </c>
      <c r="H9" s="995">
        <v>4000</v>
      </c>
      <c r="I9" s="995">
        <v>9999</v>
      </c>
      <c r="J9" s="992" t="s">
        <v>9895</v>
      </c>
      <c r="K9" s="992" t="s">
        <v>9896</v>
      </c>
    </row>
    <row r="10" spans="1:11" ht="36">
      <c r="A10" s="991" t="s">
        <v>9751</v>
      </c>
      <c r="B10" s="992" t="s">
        <v>13728</v>
      </c>
      <c r="C10" s="992" t="s">
        <v>13841</v>
      </c>
      <c r="D10" s="993">
        <v>3.5</v>
      </c>
      <c r="E10" s="994" t="s">
        <v>9629</v>
      </c>
      <c r="F10" s="994" t="s">
        <v>195</v>
      </c>
      <c r="G10" s="967" t="s">
        <v>13942</v>
      </c>
      <c r="H10" s="995">
        <v>10000</v>
      </c>
      <c r="I10" s="995">
        <v>29999</v>
      </c>
      <c r="J10" s="992" t="s">
        <v>9895</v>
      </c>
      <c r="K10" s="992" t="s">
        <v>9896</v>
      </c>
    </row>
    <row r="11" spans="1:11" ht="36">
      <c r="A11" s="991" t="s">
        <v>9751</v>
      </c>
      <c r="B11" s="992" t="s">
        <v>13728</v>
      </c>
      <c r="C11" s="992" t="s">
        <v>13841</v>
      </c>
      <c r="D11" s="993">
        <v>2.85</v>
      </c>
      <c r="E11" s="994" t="s">
        <v>9629</v>
      </c>
      <c r="F11" s="994" t="s">
        <v>195</v>
      </c>
      <c r="G11" s="967" t="s">
        <v>13942</v>
      </c>
      <c r="H11" s="995">
        <v>30000</v>
      </c>
      <c r="I11" s="995">
        <v>49999</v>
      </c>
      <c r="J11" s="992" t="s">
        <v>9895</v>
      </c>
      <c r="K11" s="992" t="s">
        <v>9896</v>
      </c>
    </row>
    <row r="12" spans="1:11" ht="36">
      <c r="A12" s="991" t="s">
        <v>9751</v>
      </c>
      <c r="B12" s="992" t="s">
        <v>13728</v>
      </c>
      <c r="C12" s="992" t="s">
        <v>13841</v>
      </c>
      <c r="D12" s="993">
        <v>2.5499999999999998</v>
      </c>
      <c r="E12" s="994" t="s">
        <v>9629</v>
      </c>
      <c r="F12" s="994" t="s">
        <v>195</v>
      </c>
      <c r="G12" s="967" t="s">
        <v>13942</v>
      </c>
      <c r="H12" s="995">
        <v>50000</v>
      </c>
      <c r="I12" s="995">
        <v>99999</v>
      </c>
      <c r="J12" s="992" t="s">
        <v>9895</v>
      </c>
      <c r="K12" s="992" t="s">
        <v>9896</v>
      </c>
    </row>
    <row r="13" spans="1:11" ht="36">
      <c r="A13" s="991" t="s">
        <v>9751</v>
      </c>
      <c r="B13" s="992" t="s">
        <v>13728</v>
      </c>
      <c r="C13" s="992" t="s">
        <v>13841</v>
      </c>
      <c r="D13" s="993">
        <v>2.1</v>
      </c>
      <c r="E13" s="994" t="s">
        <v>9629</v>
      </c>
      <c r="F13" s="994" t="s">
        <v>195</v>
      </c>
      <c r="G13" s="967" t="s">
        <v>13942</v>
      </c>
      <c r="H13" s="995">
        <v>100000</v>
      </c>
      <c r="I13" s="995">
        <v>999999</v>
      </c>
      <c r="J13" s="992" t="s">
        <v>9895</v>
      </c>
      <c r="K13" s="992" t="s">
        <v>9896</v>
      </c>
    </row>
    <row r="14" spans="1:11" ht="36.75" thickBot="1">
      <c r="A14" s="991" t="s">
        <v>9751</v>
      </c>
      <c r="B14" s="992" t="s">
        <v>13728</v>
      </c>
      <c r="C14" s="992" t="s">
        <v>13841</v>
      </c>
      <c r="D14" s="993">
        <v>1.75</v>
      </c>
      <c r="E14" s="994" t="s">
        <v>9629</v>
      </c>
      <c r="F14" s="994" t="s">
        <v>195</v>
      </c>
      <c r="G14" s="967" t="s">
        <v>13942</v>
      </c>
      <c r="H14" s="995">
        <v>1000000</v>
      </c>
      <c r="I14" s="995">
        <v>9999999</v>
      </c>
      <c r="J14" s="992" t="s">
        <v>9895</v>
      </c>
      <c r="K14" s="992" t="s">
        <v>9896</v>
      </c>
    </row>
    <row r="15" spans="1:11" ht="14.25" thickBot="1">
      <c r="A15" s="1452" t="s">
        <v>13729</v>
      </c>
      <c r="B15" s="1453"/>
      <c r="C15" s="1453"/>
      <c r="D15" s="1453"/>
      <c r="E15" s="1453"/>
      <c r="F15" s="1453"/>
      <c r="G15" s="1453"/>
      <c r="H15" s="1453"/>
      <c r="I15" s="1453"/>
      <c r="J15" s="1453"/>
      <c r="K15" s="1454"/>
    </row>
    <row r="16" spans="1:11" ht="36">
      <c r="A16" s="991" t="s">
        <v>9753</v>
      </c>
      <c r="B16" s="992" t="s">
        <v>13734</v>
      </c>
      <c r="C16" s="992" t="s">
        <v>13730</v>
      </c>
      <c r="D16" s="993">
        <v>3</v>
      </c>
      <c r="E16" s="994" t="s">
        <v>9629</v>
      </c>
      <c r="F16" s="994" t="s">
        <v>195</v>
      </c>
      <c r="G16" s="967" t="s">
        <v>13942</v>
      </c>
      <c r="H16" s="995">
        <v>35</v>
      </c>
      <c r="I16" s="995">
        <v>499</v>
      </c>
      <c r="J16" s="992" t="s">
        <v>9899</v>
      </c>
      <c r="K16" s="992" t="s">
        <v>9900</v>
      </c>
    </row>
    <row r="17" spans="1:11" ht="36">
      <c r="A17" s="991" t="s">
        <v>9753</v>
      </c>
      <c r="B17" s="992" t="s">
        <v>13734</v>
      </c>
      <c r="C17" s="992" t="s">
        <v>13730</v>
      </c>
      <c r="D17" s="993">
        <v>2.85</v>
      </c>
      <c r="E17" s="994" t="s">
        <v>9629</v>
      </c>
      <c r="F17" s="994" t="s">
        <v>195</v>
      </c>
      <c r="G17" s="967" t="s">
        <v>13942</v>
      </c>
      <c r="H17" s="995">
        <v>500</v>
      </c>
      <c r="I17" s="995">
        <v>999</v>
      </c>
      <c r="J17" s="992" t="s">
        <v>9899</v>
      </c>
      <c r="K17" s="992" t="s">
        <v>9900</v>
      </c>
    </row>
    <row r="18" spans="1:11" ht="36">
      <c r="A18" s="991" t="s">
        <v>9753</v>
      </c>
      <c r="B18" s="992" t="s">
        <v>13734</v>
      </c>
      <c r="C18" s="992" t="s">
        <v>13730</v>
      </c>
      <c r="D18" s="993">
        <v>2.75</v>
      </c>
      <c r="E18" s="994" t="s">
        <v>9629</v>
      </c>
      <c r="F18" s="994" t="s">
        <v>195</v>
      </c>
      <c r="G18" s="967" t="s">
        <v>13942</v>
      </c>
      <c r="H18" s="995">
        <v>1000</v>
      </c>
      <c r="I18" s="995">
        <v>1999</v>
      </c>
      <c r="J18" s="992" t="s">
        <v>9899</v>
      </c>
      <c r="K18" s="992" t="s">
        <v>9900</v>
      </c>
    </row>
    <row r="19" spans="1:11" ht="36">
      <c r="A19" s="991" t="s">
        <v>9753</v>
      </c>
      <c r="B19" s="992" t="s">
        <v>13734</v>
      </c>
      <c r="C19" s="992" t="s">
        <v>13730</v>
      </c>
      <c r="D19" s="993">
        <v>2.35</v>
      </c>
      <c r="E19" s="994" t="s">
        <v>9629</v>
      </c>
      <c r="F19" s="994" t="s">
        <v>195</v>
      </c>
      <c r="G19" s="967" t="s">
        <v>13942</v>
      </c>
      <c r="H19" s="995">
        <v>2000</v>
      </c>
      <c r="I19" s="995">
        <v>3999</v>
      </c>
      <c r="J19" s="992" t="s">
        <v>9899</v>
      </c>
      <c r="K19" s="992" t="s">
        <v>9900</v>
      </c>
    </row>
    <row r="20" spans="1:11" ht="36">
      <c r="A20" s="991" t="s">
        <v>9753</v>
      </c>
      <c r="B20" s="992" t="s">
        <v>13734</v>
      </c>
      <c r="C20" s="992" t="s">
        <v>13730</v>
      </c>
      <c r="D20" s="993">
        <v>2</v>
      </c>
      <c r="E20" s="994" t="s">
        <v>9629</v>
      </c>
      <c r="F20" s="994" t="s">
        <v>195</v>
      </c>
      <c r="G20" s="967" t="s">
        <v>13942</v>
      </c>
      <c r="H20" s="995">
        <v>4000</v>
      </c>
      <c r="I20" s="995">
        <v>9999</v>
      </c>
      <c r="J20" s="992" t="s">
        <v>9899</v>
      </c>
      <c r="K20" s="992" t="s">
        <v>9900</v>
      </c>
    </row>
    <row r="21" spans="1:11" ht="36">
      <c r="A21" s="991" t="s">
        <v>9753</v>
      </c>
      <c r="B21" s="992" t="s">
        <v>13734</v>
      </c>
      <c r="C21" s="992" t="s">
        <v>13730</v>
      </c>
      <c r="D21" s="993">
        <v>1.75</v>
      </c>
      <c r="E21" s="994" t="s">
        <v>9629</v>
      </c>
      <c r="F21" s="994" t="s">
        <v>195</v>
      </c>
      <c r="G21" s="967" t="s">
        <v>13942</v>
      </c>
      <c r="H21" s="995">
        <v>10000</v>
      </c>
      <c r="I21" s="995">
        <v>29999</v>
      </c>
      <c r="J21" s="992" t="s">
        <v>9899</v>
      </c>
      <c r="K21" s="992" t="s">
        <v>9900</v>
      </c>
    </row>
    <row r="22" spans="1:11" ht="36">
      <c r="A22" s="991" t="s">
        <v>9753</v>
      </c>
      <c r="B22" s="992" t="s">
        <v>13734</v>
      </c>
      <c r="C22" s="992" t="s">
        <v>13730</v>
      </c>
      <c r="D22" s="993">
        <v>1.425</v>
      </c>
      <c r="E22" s="994" t="s">
        <v>9629</v>
      </c>
      <c r="F22" s="994" t="s">
        <v>195</v>
      </c>
      <c r="G22" s="967" t="s">
        <v>13942</v>
      </c>
      <c r="H22" s="995">
        <v>30000</v>
      </c>
      <c r="I22" s="995">
        <v>49999</v>
      </c>
      <c r="J22" s="992" t="s">
        <v>9899</v>
      </c>
      <c r="K22" s="992" t="s">
        <v>9900</v>
      </c>
    </row>
    <row r="23" spans="1:11" ht="36">
      <c r="A23" s="991" t="s">
        <v>9753</v>
      </c>
      <c r="B23" s="992" t="s">
        <v>13734</v>
      </c>
      <c r="C23" s="992" t="s">
        <v>13730</v>
      </c>
      <c r="D23" s="993">
        <v>1.2749999999999999</v>
      </c>
      <c r="E23" s="994" t="s">
        <v>9629</v>
      </c>
      <c r="F23" s="994" t="s">
        <v>195</v>
      </c>
      <c r="G23" s="967" t="s">
        <v>13942</v>
      </c>
      <c r="H23" s="995">
        <v>50000</v>
      </c>
      <c r="I23" s="995">
        <v>99999</v>
      </c>
      <c r="J23" s="992" t="s">
        <v>9899</v>
      </c>
      <c r="K23" s="992" t="s">
        <v>9900</v>
      </c>
    </row>
    <row r="24" spans="1:11" ht="36">
      <c r="A24" s="991" t="s">
        <v>9753</v>
      </c>
      <c r="B24" s="992" t="s">
        <v>13734</v>
      </c>
      <c r="C24" s="992" t="s">
        <v>13730</v>
      </c>
      <c r="D24" s="993">
        <v>1.05</v>
      </c>
      <c r="E24" s="994" t="s">
        <v>9629</v>
      </c>
      <c r="F24" s="994" t="s">
        <v>195</v>
      </c>
      <c r="G24" s="967" t="s">
        <v>13942</v>
      </c>
      <c r="H24" s="995">
        <v>100000</v>
      </c>
      <c r="I24" s="995">
        <v>999999</v>
      </c>
      <c r="J24" s="992" t="s">
        <v>9899</v>
      </c>
      <c r="K24" s="992" t="s">
        <v>9900</v>
      </c>
    </row>
    <row r="25" spans="1:11" ht="36.75" thickBot="1">
      <c r="A25" s="991" t="s">
        <v>9753</v>
      </c>
      <c r="B25" s="992" t="s">
        <v>13734</v>
      </c>
      <c r="C25" s="992" t="s">
        <v>13730</v>
      </c>
      <c r="D25" s="993">
        <v>0.875</v>
      </c>
      <c r="E25" s="994" t="s">
        <v>9629</v>
      </c>
      <c r="F25" s="994" t="s">
        <v>195</v>
      </c>
      <c r="G25" s="967" t="s">
        <v>13942</v>
      </c>
      <c r="H25" s="995">
        <v>1000000</v>
      </c>
      <c r="I25" s="995">
        <v>9999999</v>
      </c>
      <c r="J25" s="992" t="s">
        <v>9899</v>
      </c>
      <c r="K25" s="992" t="s">
        <v>9900</v>
      </c>
    </row>
    <row r="26" spans="1:11" ht="14.25" thickBot="1">
      <c r="A26" s="1182"/>
      <c r="B26" s="634"/>
      <c r="C26" s="634"/>
      <c r="D26" s="631"/>
      <c r="E26" s="631"/>
      <c r="F26" s="631"/>
      <c r="G26" s="631"/>
      <c r="H26" s="631"/>
      <c r="I26" s="631"/>
      <c r="J26" s="631"/>
      <c r="K26" s="968"/>
    </row>
    <row r="27" spans="1:11" ht="14.25" thickBot="1">
      <c r="A27" s="624"/>
      <c r="B27" s="624"/>
      <c r="C27" s="626"/>
      <c r="D27" s="624"/>
      <c r="E27" s="624"/>
      <c r="F27" s="624"/>
      <c r="G27" s="624"/>
      <c r="H27" s="624"/>
      <c r="I27" s="624"/>
      <c r="J27" s="626"/>
      <c r="K27" s="626"/>
    </row>
    <row r="28" spans="1:11" ht="24.75" thickBot="1">
      <c r="A28" s="942" t="s">
        <v>0</v>
      </c>
      <c r="B28" s="943" t="s">
        <v>1</v>
      </c>
      <c r="C28" s="944" t="s">
        <v>2</v>
      </c>
      <c r="D28" s="946" t="s">
        <v>5192</v>
      </c>
      <c r="E28" s="1143" t="s">
        <v>9627</v>
      </c>
      <c r="F28" s="945" t="s">
        <v>4</v>
      </c>
      <c r="G28" s="978" t="s">
        <v>13946</v>
      </c>
      <c r="H28" s="944" t="s">
        <v>418</v>
      </c>
      <c r="I28" s="944" t="s">
        <v>419</v>
      </c>
      <c r="J28" s="509" t="s">
        <v>8635</v>
      </c>
      <c r="K28" s="626"/>
    </row>
    <row r="29" spans="1:11" ht="14.25" thickBot="1">
      <c r="A29" s="1452" t="s">
        <v>13731</v>
      </c>
      <c r="B29" s="1453"/>
      <c r="C29" s="1453"/>
      <c r="D29" s="1453"/>
      <c r="E29" s="1453"/>
      <c r="F29" s="1453"/>
      <c r="G29" s="1453"/>
      <c r="H29" s="1453"/>
      <c r="I29" s="1453"/>
      <c r="J29" s="1454"/>
      <c r="K29" s="626"/>
    </row>
    <row r="30" spans="1:11" ht="24">
      <c r="A30" s="970" t="s">
        <v>9754</v>
      </c>
      <c r="B30" s="1183" t="s">
        <v>13732</v>
      </c>
      <c r="C30" s="1183" t="s">
        <v>13733</v>
      </c>
      <c r="D30" s="677">
        <v>6</v>
      </c>
      <c r="E30" s="967" t="s">
        <v>9630</v>
      </c>
      <c r="F30" s="967" t="s">
        <v>193</v>
      </c>
      <c r="G30" s="967" t="s">
        <v>13942</v>
      </c>
      <c r="H30" s="971">
        <v>500</v>
      </c>
      <c r="I30" s="971">
        <v>9999</v>
      </c>
      <c r="J30" s="969" t="s">
        <v>10159</v>
      </c>
      <c r="K30" s="626"/>
    </row>
    <row r="31" spans="1:11" ht="24">
      <c r="A31" s="970" t="s">
        <v>9754</v>
      </c>
      <c r="B31" s="1183" t="s">
        <v>13732</v>
      </c>
      <c r="C31" s="1183" t="s">
        <v>13733</v>
      </c>
      <c r="D31" s="677">
        <v>5</v>
      </c>
      <c r="E31" s="967" t="s">
        <v>9630</v>
      </c>
      <c r="F31" s="967" t="s">
        <v>193</v>
      </c>
      <c r="G31" s="967" t="s">
        <v>13942</v>
      </c>
      <c r="H31" s="971">
        <v>10000</v>
      </c>
      <c r="I31" s="971">
        <v>24999</v>
      </c>
      <c r="J31" s="969" t="s">
        <v>10159</v>
      </c>
      <c r="K31" s="626"/>
    </row>
    <row r="32" spans="1:11" ht="24">
      <c r="A32" s="970" t="s">
        <v>9754</v>
      </c>
      <c r="B32" s="1183" t="s">
        <v>13732</v>
      </c>
      <c r="C32" s="1183" t="s">
        <v>13733</v>
      </c>
      <c r="D32" s="1157">
        <v>4.5</v>
      </c>
      <c r="E32" s="967" t="s">
        <v>9630</v>
      </c>
      <c r="F32" s="967" t="s">
        <v>193</v>
      </c>
      <c r="G32" s="967" t="s">
        <v>13942</v>
      </c>
      <c r="H32" s="971">
        <v>25000</v>
      </c>
      <c r="I32" s="971">
        <v>49999</v>
      </c>
      <c r="J32" s="969" t="s">
        <v>10159</v>
      </c>
      <c r="K32" s="626"/>
    </row>
    <row r="33" spans="1:11" ht="24">
      <c r="A33" s="970" t="s">
        <v>9754</v>
      </c>
      <c r="B33" s="1183" t="s">
        <v>13732</v>
      </c>
      <c r="C33" s="1183" t="s">
        <v>13733</v>
      </c>
      <c r="D33" s="677">
        <v>4</v>
      </c>
      <c r="E33" s="967" t="s">
        <v>9630</v>
      </c>
      <c r="F33" s="967" t="s">
        <v>193</v>
      </c>
      <c r="G33" s="967" t="s">
        <v>13942</v>
      </c>
      <c r="H33" s="971">
        <v>50000</v>
      </c>
      <c r="I33" s="971">
        <v>74999</v>
      </c>
      <c r="J33" s="969" t="s">
        <v>10159</v>
      </c>
      <c r="K33" s="626"/>
    </row>
    <row r="34" spans="1:11" ht="24">
      <c r="A34" s="970" t="s">
        <v>9754</v>
      </c>
      <c r="B34" s="1183" t="s">
        <v>13732</v>
      </c>
      <c r="C34" s="1183" t="s">
        <v>13733</v>
      </c>
      <c r="D34" s="677">
        <v>3</v>
      </c>
      <c r="E34" s="967" t="s">
        <v>9630</v>
      </c>
      <c r="F34" s="967" t="s">
        <v>193</v>
      </c>
      <c r="G34" s="967" t="s">
        <v>13942</v>
      </c>
      <c r="H34" s="971">
        <v>75000</v>
      </c>
      <c r="I34" s="971">
        <v>99999</v>
      </c>
      <c r="J34" s="969" t="s">
        <v>10159</v>
      </c>
      <c r="K34" s="626"/>
    </row>
    <row r="35" spans="1:11" ht="24">
      <c r="A35" s="970" t="s">
        <v>9754</v>
      </c>
      <c r="B35" s="1183" t="s">
        <v>13732</v>
      </c>
      <c r="C35" s="1183" t="s">
        <v>13733</v>
      </c>
      <c r="D35" s="1157">
        <v>2.5</v>
      </c>
      <c r="E35" s="967" t="s">
        <v>9630</v>
      </c>
      <c r="F35" s="967" t="s">
        <v>193</v>
      </c>
      <c r="G35" s="967" t="s">
        <v>13942</v>
      </c>
      <c r="H35" s="971">
        <v>100000</v>
      </c>
      <c r="I35" s="971">
        <v>124999</v>
      </c>
      <c r="J35" s="969" t="s">
        <v>10159</v>
      </c>
      <c r="K35" s="626"/>
    </row>
    <row r="36" spans="1:11" ht="24">
      <c r="A36" s="970" t="s">
        <v>9754</v>
      </c>
      <c r="B36" s="1183" t="s">
        <v>13732</v>
      </c>
      <c r="C36" s="1183" t="s">
        <v>14648</v>
      </c>
      <c r="D36" s="677">
        <v>2</v>
      </c>
      <c r="E36" s="967" t="s">
        <v>9630</v>
      </c>
      <c r="F36" s="967" t="s">
        <v>193</v>
      </c>
      <c r="G36" s="967" t="s">
        <v>13942</v>
      </c>
      <c r="H36" s="971">
        <v>125000</v>
      </c>
      <c r="I36" s="971">
        <v>149999</v>
      </c>
      <c r="J36" s="969" t="s">
        <v>10159</v>
      </c>
      <c r="K36" s="626"/>
    </row>
    <row r="37" spans="1:11" ht="24">
      <c r="A37" s="970" t="s">
        <v>9754</v>
      </c>
      <c r="B37" s="1183" t="s">
        <v>13732</v>
      </c>
      <c r="C37" s="1183" t="s">
        <v>14648</v>
      </c>
      <c r="D37" s="1157">
        <v>1.5</v>
      </c>
      <c r="E37" s="967" t="s">
        <v>9630</v>
      </c>
      <c r="F37" s="967" t="s">
        <v>193</v>
      </c>
      <c r="G37" s="967" t="s">
        <v>13942</v>
      </c>
      <c r="H37" s="971">
        <v>150000</v>
      </c>
      <c r="I37" s="971">
        <v>199999</v>
      </c>
      <c r="J37" s="969" t="s">
        <v>10159</v>
      </c>
      <c r="K37" s="626"/>
    </row>
    <row r="38" spans="1:11" ht="24">
      <c r="A38" s="970" t="s">
        <v>9754</v>
      </c>
      <c r="B38" s="1183" t="s">
        <v>13732</v>
      </c>
      <c r="C38" s="1183" t="s">
        <v>14648</v>
      </c>
      <c r="D38" s="677">
        <v>1</v>
      </c>
      <c r="E38" s="967" t="s">
        <v>9630</v>
      </c>
      <c r="F38" s="967" t="s">
        <v>193</v>
      </c>
      <c r="G38" s="967" t="s">
        <v>13942</v>
      </c>
      <c r="H38" s="971">
        <v>200000</v>
      </c>
      <c r="I38" s="971">
        <v>999999</v>
      </c>
      <c r="J38" s="969" t="s">
        <v>10159</v>
      </c>
      <c r="K38" s="626"/>
    </row>
    <row r="39" spans="1:11" ht="14.25">
      <c r="A39" s="173"/>
      <c r="B39" s="1293"/>
      <c r="C39" s="1293"/>
      <c r="D39" s="972"/>
      <c r="E39" s="23"/>
      <c r="F39" s="23"/>
      <c r="G39" s="23"/>
      <c r="H39" s="973"/>
      <c r="I39" s="973"/>
      <c r="J39" s="404"/>
      <c r="K39" s="626"/>
    </row>
    <row r="40" spans="1:11" ht="15" thickBot="1">
      <c r="A40" s="173"/>
      <c r="B40" s="334"/>
      <c r="C40" s="334"/>
      <c r="D40" s="972"/>
      <c r="E40" s="23"/>
      <c r="F40" s="23"/>
      <c r="G40" s="23"/>
      <c r="H40" s="973"/>
      <c r="I40" s="973"/>
      <c r="J40" s="404"/>
      <c r="K40" s="626"/>
    </row>
    <row r="41" spans="1:11" ht="24.75" thickBot="1">
      <c r="A41" s="942" t="s">
        <v>0</v>
      </c>
      <c r="B41" s="943" t="s">
        <v>1</v>
      </c>
      <c r="C41" s="944" t="s">
        <v>2</v>
      </c>
      <c r="D41" s="946" t="s">
        <v>5192</v>
      </c>
      <c r="E41" s="1143" t="s">
        <v>9627</v>
      </c>
      <c r="F41" s="945" t="s">
        <v>4</v>
      </c>
      <c r="G41" s="978" t="s">
        <v>13946</v>
      </c>
      <c r="H41" s="509" t="s">
        <v>8635</v>
      </c>
      <c r="I41" s="89"/>
      <c r="J41" s="315"/>
    </row>
    <row r="42" spans="1:11" ht="14.25" thickBot="1">
      <c r="A42" s="1452" t="s">
        <v>14380</v>
      </c>
      <c r="B42" s="1453"/>
      <c r="C42" s="1453"/>
      <c r="D42" s="1453"/>
      <c r="E42" s="1453"/>
      <c r="F42" s="1453"/>
      <c r="G42" s="1453"/>
      <c r="H42" s="1454"/>
      <c r="I42" s="89"/>
      <c r="J42" s="315"/>
    </row>
    <row r="43" spans="1:11" ht="36">
      <c r="A43" s="974" t="s">
        <v>10131</v>
      </c>
      <c r="B43" s="1173" t="s">
        <v>14381</v>
      </c>
      <c r="C43" s="1173" t="s">
        <v>14382</v>
      </c>
      <c r="D43" s="975">
        <v>1000</v>
      </c>
      <c r="E43" s="976" t="s">
        <v>9629</v>
      </c>
      <c r="F43" s="976" t="s">
        <v>193</v>
      </c>
      <c r="G43" s="967" t="s">
        <v>13942</v>
      </c>
      <c r="H43" s="977" t="s">
        <v>10130</v>
      </c>
      <c r="I43" s="89"/>
      <c r="J43" s="315"/>
    </row>
    <row r="44" spans="1:11" ht="36">
      <c r="A44" s="974" t="s">
        <v>10132</v>
      </c>
      <c r="B44" s="1173" t="s">
        <v>14383</v>
      </c>
      <c r="C44" s="1173" t="s">
        <v>14384</v>
      </c>
      <c r="D44" s="975">
        <v>1667</v>
      </c>
      <c r="E44" s="976" t="s">
        <v>9629</v>
      </c>
      <c r="F44" s="976" t="s">
        <v>193</v>
      </c>
      <c r="G44" s="967" t="s">
        <v>13942</v>
      </c>
      <c r="H44" s="977" t="s">
        <v>10130</v>
      </c>
      <c r="I44" s="89"/>
      <c r="J44" s="315"/>
    </row>
    <row r="45" spans="1:11">
      <c r="A45" s="321"/>
      <c r="B45" s="322"/>
      <c r="C45" s="323"/>
      <c r="D45" s="208"/>
      <c r="E45" s="208"/>
      <c r="F45" s="209"/>
      <c r="G45" s="89"/>
      <c r="H45" s="89"/>
      <c r="I45" s="89"/>
      <c r="J45" s="315"/>
    </row>
    <row r="46" spans="1:11">
      <c r="A46" s="624" t="s">
        <v>184</v>
      </c>
      <c r="B46" s="624"/>
      <c r="C46" s="629" t="s">
        <v>13947</v>
      </c>
      <c r="D46" s="624"/>
      <c r="E46" s="624"/>
      <c r="F46" s="624"/>
      <c r="G46" s="624"/>
      <c r="H46" s="624"/>
      <c r="I46" s="624"/>
      <c r="J46" s="626"/>
      <c r="K46" s="626"/>
    </row>
    <row r="47" spans="1:11">
      <c r="A47" s="627" t="s">
        <v>5</v>
      </c>
      <c r="B47" s="624" t="s">
        <v>185</v>
      </c>
      <c r="C47" s="625" t="s">
        <v>13948</v>
      </c>
      <c r="D47" s="624"/>
      <c r="E47" s="624"/>
      <c r="F47" s="624"/>
      <c r="G47" s="624"/>
      <c r="H47" s="624"/>
      <c r="I47" s="624"/>
      <c r="J47" s="626"/>
      <c r="K47" s="626"/>
    </row>
    <row r="48" spans="1:11">
      <c r="A48" s="627" t="s">
        <v>9</v>
      </c>
      <c r="B48" s="625" t="s">
        <v>186</v>
      </c>
      <c r="C48" s="625" t="s">
        <v>13949</v>
      </c>
      <c r="D48" s="624"/>
      <c r="E48" s="624"/>
      <c r="F48" s="624"/>
      <c r="G48" s="624"/>
      <c r="H48" s="624"/>
      <c r="I48" s="624"/>
      <c r="J48" s="626"/>
      <c r="K48" s="626"/>
    </row>
    <row r="49" spans="1:11">
      <c r="A49" s="627" t="s">
        <v>187</v>
      </c>
      <c r="B49" s="624" t="s">
        <v>188</v>
      </c>
      <c r="C49" s="625" t="s">
        <v>13950</v>
      </c>
      <c r="D49" s="624"/>
      <c r="E49" s="624"/>
      <c r="F49" s="624"/>
      <c r="G49" s="624"/>
      <c r="H49" s="624"/>
      <c r="I49" s="624"/>
      <c r="J49" s="626"/>
      <c r="K49" s="626"/>
    </row>
    <row r="50" spans="1:11">
      <c r="A50" s="627" t="s">
        <v>189</v>
      </c>
      <c r="B50" s="624" t="s">
        <v>190</v>
      </c>
      <c r="C50" s="630" t="s">
        <v>13951</v>
      </c>
      <c r="D50" s="624"/>
      <c r="E50" s="624"/>
      <c r="F50" s="624"/>
      <c r="G50" s="624"/>
      <c r="H50" s="624"/>
      <c r="I50" s="624"/>
      <c r="J50" s="626"/>
      <c r="K50" s="626"/>
    </row>
    <row r="51" spans="1:11">
      <c r="A51" s="627" t="s">
        <v>191</v>
      </c>
      <c r="B51" s="624" t="s">
        <v>192</v>
      </c>
      <c r="C51" s="630" t="s">
        <v>13952</v>
      </c>
      <c r="D51" s="624"/>
      <c r="E51" s="624"/>
      <c r="F51" s="624"/>
      <c r="G51" s="624"/>
      <c r="H51" s="624"/>
      <c r="I51" s="624"/>
      <c r="J51" s="626"/>
      <c r="K51" s="626"/>
    </row>
    <row r="52" spans="1:11">
      <c r="A52" s="627" t="s">
        <v>193</v>
      </c>
      <c r="B52" s="624" t="s">
        <v>194</v>
      </c>
      <c r="C52" s="630" t="s">
        <v>13953</v>
      </c>
      <c r="D52" s="624"/>
      <c r="E52" s="624"/>
      <c r="F52" s="624"/>
      <c r="G52" s="624"/>
      <c r="H52" s="624"/>
      <c r="I52" s="626"/>
      <c r="J52" s="626"/>
      <c r="K52" s="626"/>
    </row>
    <row r="53" spans="1:11">
      <c r="A53" s="790" t="s">
        <v>1787</v>
      </c>
      <c r="B53" s="168" t="s">
        <v>1790</v>
      </c>
      <c r="C53" s="625" t="s">
        <v>13954</v>
      </c>
      <c r="D53" s="624"/>
      <c r="E53" s="624"/>
      <c r="F53" s="624"/>
      <c r="G53" s="624"/>
      <c r="H53" s="624"/>
      <c r="I53" s="626"/>
      <c r="J53" s="626"/>
      <c r="K53" s="626"/>
    </row>
    <row r="54" spans="1:11">
      <c r="A54" s="790" t="s">
        <v>1788</v>
      </c>
      <c r="B54" s="168" t="s">
        <v>1791</v>
      </c>
      <c r="C54" s="624" t="s">
        <v>13955</v>
      </c>
      <c r="D54" s="624"/>
      <c r="E54" s="624"/>
      <c r="F54" s="624"/>
      <c r="G54" s="624"/>
      <c r="H54" s="624"/>
      <c r="I54" s="626"/>
      <c r="J54" s="626"/>
      <c r="K54" s="626"/>
    </row>
    <row r="55" spans="1:11">
      <c r="A55" s="790" t="s">
        <v>1998</v>
      </c>
      <c r="B55" s="168" t="s">
        <v>1997</v>
      </c>
      <c r="C55" s="624" t="s">
        <v>13956</v>
      </c>
      <c r="D55" s="624"/>
      <c r="E55" s="624"/>
      <c r="F55" s="624"/>
      <c r="G55" s="624"/>
      <c r="H55" s="624"/>
      <c r="I55" s="626"/>
      <c r="J55" s="626"/>
      <c r="K55" s="626"/>
    </row>
    <row r="56" spans="1:11">
      <c r="A56" s="790" t="s">
        <v>1789</v>
      </c>
      <c r="B56" s="168" t="s">
        <v>1792</v>
      </c>
      <c r="C56" s="624" t="s">
        <v>13957</v>
      </c>
      <c r="D56" s="624"/>
      <c r="E56" s="624"/>
      <c r="F56" s="624"/>
      <c r="G56" s="624"/>
      <c r="H56" s="624"/>
      <c r="I56" s="626"/>
      <c r="J56" s="626"/>
      <c r="K56" s="626"/>
    </row>
    <row r="57" spans="1:11">
      <c r="A57" s="790" t="s">
        <v>195</v>
      </c>
      <c r="B57" s="168" t="s">
        <v>196</v>
      </c>
      <c r="C57" s="625" t="s">
        <v>13958</v>
      </c>
      <c r="D57" s="624"/>
      <c r="E57" s="624"/>
      <c r="F57" s="624"/>
      <c r="G57" s="624"/>
      <c r="H57" s="624"/>
      <c r="I57" s="626"/>
      <c r="J57" s="626"/>
      <c r="K57" s="626"/>
    </row>
    <row r="58" spans="1:11">
      <c r="A58" s="790" t="s">
        <v>8293</v>
      </c>
      <c r="B58" s="168" t="s">
        <v>8294</v>
      </c>
      <c r="C58" s="628"/>
      <c r="D58" s="624"/>
      <c r="E58" s="624"/>
      <c r="F58" s="624"/>
      <c r="G58" s="624"/>
      <c r="H58" s="624"/>
      <c r="I58" s="624"/>
      <c r="J58" s="626"/>
      <c r="K58" s="626"/>
    </row>
    <row r="59" spans="1:11">
      <c r="A59" s="790" t="s">
        <v>10613</v>
      </c>
      <c r="B59" s="168" t="s">
        <v>10614</v>
      </c>
      <c r="C59" s="289"/>
      <c r="D59" s="624"/>
      <c r="E59" s="624"/>
      <c r="F59" s="624"/>
      <c r="G59" s="624"/>
      <c r="H59" s="624"/>
      <c r="I59" s="624"/>
      <c r="J59" s="626"/>
      <c r="K59" s="626"/>
    </row>
  </sheetData>
  <sheetProtection algorithmName="SHA-512" hashValue="Z0hpZz2AjsyHo8DK7fl1XWMJG8GWJwjFHTSQWJFUeH6HH8ysxwuIoPBkxJ/kp0nGmMDrMtDFR4XfMLZKd7z6UQ==" saltValue="QOLn8vUJP8DQwUvhm2W6Wg==" spinCount="100000" sheet="1" objects="1" scenarios="1"/>
  <mergeCells count="5">
    <mergeCell ref="A1:K1"/>
    <mergeCell ref="A4:K4"/>
    <mergeCell ref="A15:K15"/>
    <mergeCell ref="A29:J29"/>
    <mergeCell ref="A42:H42"/>
  </mergeCells>
  <phoneticPr fontId="139" type="noConversion"/>
  <pageMargins left="0.5" right="0.5" top="1" bottom="0.92" header="0.5" footer="0.22"/>
  <pageSetup scale="53" orientation="portrait" r:id="rId1"/>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sheetViews>
  <sheetFormatPr defaultColWidth="9.125" defaultRowHeight="12"/>
  <cols>
    <col min="1" max="1" width="22.625" style="624" customWidth="1"/>
    <col min="2" max="2" width="33.875" style="624" customWidth="1"/>
    <col min="3" max="3" width="32.875" style="626" customWidth="1"/>
    <col min="4" max="4" width="9.875" style="624" customWidth="1"/>
    <col min="5" max="5" width="6.5" style="624" customWidth="1"/>
    <col min="6" max="6" width="6.625" style="624" customWidth="1"/>
    <col min="7" max="7" width="10.375" style="624" customWidth="1"/>
    <col min="8" max="8" width="11.75" style="624" customWidth="1"/>
    <col min="9" max="9" width="10.5" style="624" customWidth="1"/>
    <col min="10" max="10" width="15.375" style="626" customWidth="1"/>
    <col min="11" max="11" width="17" style="626" customWidth="1"/>
    <col min="12" max="16384" width="9.125" style="624"/>
  </cols>
  <sheetData>
    <row r="1" spans="1:11" ht="21" customHeight="1" thickBot="1">
      <c r="A1" s="1146" t="s">
        <v>13929</v>
      </c>
      <c r="B1" s="220"/>
      <c r="C1" s="1147"/>
      <c r="D1" s="1147"/>
      <c r="E1" s="1147"/>
      <c r="F1" s="1147"/>
      <c r="G1" s="1147"/>
    </row>
    <row r="2" spans="1:11" ht="24.75" thickBot="1">
      <c r="A2" s="942" t="s">
        <v>0</v>
      </c>
      <c r="B2" s="943" t="s">
        <v>1</v>
      </c>
      <c r="C2" s="944" t="s">
        <v>2</v>
      </c>
      <c r="D2" s="946" t="s">
        <v>5192</v>
      </c>
      <c r="E2" s="1143" t="s">
        <v>9627</v>
      </c>
      <c r="F2" s="945" t="s">
        <v>4</v>
      </c>
      <c r="G2" s="978" t="s">
        <v>13946</v>
      </c>
      <c r="J2" s="315"/>
    </row>
    <row r="3" spans="1:11" ht="12.75" thickBot="1">
      <c r="A3" s="1145" t="s">
        <v>14364</v>
      </c>
      <c r="B3" s="634"/>
      <c r="C3" s="634"/>
      <c r="D3" s="631"/>
      <c r="E3" s="631"/>
      <c r="F3" s="631"/>
      <c r="G3" s="635"/>
      <c r="H3" s="89"/>
      <c r="I3" s="89"/>
      <c r="J3" s="624"/>
    </row>
    <row r="4" spans="1:11" ht="36">
      <c r="A4" s="819" t="s">
        <v>9749</v>
      </c>
      <c r="B4" s="1150" t="s">
        <v>14365</v>
      </c>
      <c r="C4" s="798" t="s">
        <v>14366</v>
      </c>
      <c r="D4" s="1151">
        <v>0</v>
      </c>
      <c r="E4" s="718" t="s">
        <v>9628</v>
      </c>
      <c r="F4" s="718" t="s">
        <v>1788</v>
      </c>
      <c r="G4" s="709" t="s">
        <v>13942</v>
      </c>
      <c r="J4" s="315"/>
    </row>
    <row r="5" spans="1:11">
      <c r="A5" s="321"/>
      <c r="B5" s="322"/>
      <c r="C5" s="323"/>
      <c r="D5" s="208"/>
      <c r="E5" s="208"/>
      <c r="F5" s="209"/>
      <c r="G5" s="89"/>
      <c r="H5" s="89"/>
      <c r="I5" s="89"/>
      <c r="J5" s="315"/>
    </row>
    <row r="6" spans="1:11" ht="16.5" thickBot="1">
      <c r="A6" s="1152" t="s">
        <v>417</v>
      </c>
      <c r="B6" s="1004"/>
      <c r="C6" s="255"/>
      <c r="D6" s="89"/>
      <c r="E6" s="89"/>
      <c r="F6" s="89"/>
      <c r="G6" s="89"/>
      <c r="H6" s="89"/>
      <c r="I6" s="89"/>
      <c r="J6" s="315"/>
    </row>
    <row r="7" spans="1:11" ht="36.75" thickBot="1">
      <c r="A7" s="942" t="s">
        <v>0</v>
      </c>
      <c r="B7" s="943" t="s">
        <v>1</v>
      </c>
      <c r="C7" s="944" t="s">
        <v>2</v>
      </c>
      <c r="D7" s="945" t="s">
        <v>3</v>
      </c>
      <c r="E7" s="1143" t="s">
        <v>9627</v>
      </c>
      <c r="F7" s="96" t="s">
        <v>4</v>
      </c>
      <c r="G7" s="978" t="s">
        <v>13946</v>
      </c>
      <c r="H7" s="944" t="s">
        <v>418</v>
      </c>
      <c r="I7" s="944" t="s">
        <v>419</v>
      </c>
      <c r="J7" s="513" t="s">
        <v>9890</v>
      </c>
      <c r="K7" s="513" t="s">
        <v>9901</v>
      </c>
    </row>
    <row r="8" spans="1:11" ht="12.75" thickBot="1">
      <c r="A8" s="1145" t="s">
        <v>14367</v>
      </c>
      <c r="B8" s="634"/>
      <c r="C8" s="634"/>
      <c r="D8" s="631"/>
      <c r="E8" s="631"/>
      <c r="F8" s="631"/>
      <c r="G8" s="631"/>
      <c r="H8" s="631"/>
      <c r="I8" s="631"/>
      <c r="J8" s="514"/>
      <c r="K8" s="968"/>
    </row>
    <row r="9" spans="1:11" ht="24">
      <c r="A9" s="1153" t="s">
        <v>9748</v>
      </c>
      <c r="B9" s="1154" t="s">
        <v>14368</v>
      </c>
      <c r="C9" s="1154" t="s">
        <v>14368</v>
      </c>
      <c r="D9" s="1155">
        <v>242</v>
      </c>
      <c r="E9" s="718" t="s">
        <v>9628</v>
      </c>
      <c r="F9" s="718" t="s">
        <v>1788</v>
      </c>
      <c r="G9" s="709" t="s">
        <v>13942</v>
      </c>
      <c r="H9" s="1156">
        <v>500</v>
      </c>
      <c r="I9" s="1156">
        <v>999</v>
      </c>
      <c r="J9" s="1154" t="s">
        <v>9891</v>
      </c>
      <c r="K9" s="1154" t="s">
        <v>9892</v>
      </c>
    </row>
    <row r="10" spans="1:11" ht="24">
      <c r="A10" s="1153" t="s">
        <v>9748</v>
      </c>
      <c r="B10" s="1154" t="s">
        <v>14368</v>
      </c>
      <c r="C10" s="1154" t="s">
        <v>14368</v>
      </c>
      <c r="D10" s="1155">
        <v>182</v>
      </c>
      <c r="E10" s="718" t="s">
        <v>9628</v>
      </c>
      <c r="F10" s="718" t="s">
        <v>1788</v>
      </c>
      <c r="G10" s="709" t="s">
        <v>13942</v>
      </c>
      <c r="H10" s="1156">
        <v>1000</v>
      </c>
      <c r="I10" s="1156">
        <v>4999</v>
      </c>
      <c r="J10" s="1154" t="s">
        <v>9891</v>
      </c>
      <c r="K10" s="1154" t="s">
        <v>9892</v>
      </c>
    </row>
    <row r="11" spans="1:11" ht="24">
      <c r="A11" s="1153" t="s">
        <v>9748</v>
      </c>
      <c r="B11" s="1154" t="s">
        <v>14368</v>
      </c>
      <c r="C11" s="1154" t="s">
        <v>14368</v>
      </c>
      <c r="D11" s="1155">
        <v>120</v>
      </c>
      <c r="E11" s="718" t="s">
        <v>9628</v>
      </c>
      <c r="F11" s="718" t="s">
        <v>1788</v>
      </c>
      <c r="G11" s="709" t="s">
        <v>13942</v>
      </c>
      <c r="H11" s="1156">
        <v>5000</v>
      </c>
      <c r="I11" s="1156">
        <v>19999</v>
      </c>
      <c r="J11" s="1154" t="s">
        <v>9891</v>
      </c>
      <c r="K11" s="1154" t="s">
        <v>9892</v>
      </c>
    </row>
    <row r="12" spans="1:11" ht="24">
      <c r="A12" s="1153" t="s">
        <v>9748</v>
      </c>
      <c r="B12" s="1154" t="s">
        <v>14368</v>
      </c>
      <c r="C12" s="1154" t="s">
        <v>14368</v>
      </c>
      <c r="D12" s="1155">
        <v>82</v>
      </c>
      <c r="E12" s="718" t="s">
        <v>9628</v>
      </c>
      <c r="F12" s="718" t="s">
        <v>1788</v>
      </c>
      <c r="G12" s="709" t="s">
        <v>13942</v>
      </c>
      <c r="H12" s="1156">
        <v>20000</v>
      </c>
      <c r="I12" s="1156">
        <v>29999</v>
      </c>
      <c r="J12" s="1154" t="s">
        <v>9891</v>
      </c>
      <c r="K12" s="1154" t="s">
        <v>9892</v>
      </c>
    </row>
    <row r="13" spans="1:11" ht="24">
      <c r="A13" s="1153" t="s">
        <v>9748</v>
      </c>
      <c r="B13" s="1154" t="s">
        <v>14368</v>
      </c>
      <c r="C13" s="1154" t="s">
        <v>14368</v>
      </c>
      <c r="D13" s="1155">
        <v>73</v>
      </c>
      <c r="E13" s="718" t="s">
        <v>9628</v>
      </c>
      <c r="F13" s="718" t="s">
        <v>1788</v>
      </c>
      <c r="G13" s="709" t="s">
        <v>13942</v>
      </c>
      <c r="H13" s="1156">
        <v>30000</v>
      </c>
      <c r="I13" s="1156">
        <v>49999</v>
      </c>
      <c r="J13" s="1154" t="s">
        <v>9891</v>
      </c>
      <c r="K13" s="1154" t="s">
        <v>9892</v>
      </c>
    </row>
    <row r="14" spans="1:11" ht="24">
      <c r="A14" s="1153" t="s">
        <v>9748</v>
      </c>
      <c r="B14" s="1154" t="s">
        <v>14368</v>
      </c>
      <c r="C14" s="1154" t="s">
        <v>14368</v>
      </c>
      <c r="D14" s="1155">
        <v>61</v>
      </c>
      <c r="E14" s="718" t="s">
        <v>9628</v>
      </c>
      <c r="F14" s="718" t="s">
        <v>1788</v>
      </c>
      <c r="G14" s="709" t="s">
        <v>13942</v>
      </c>
      <c r="H14" s="1156">
        <v>50000</v>
      </c>
      <c r="I14" s="1156">
        <v>99999</v>
      </c>
      <c r="J14" s="1154" t="s">
        <v>9891</v>
      </c>
      <c r="K14" s="1154" t="s">
        <v>9892</v>
      </c>
    </row>
    <row r="15" spans="1:11" ht="24">
      <c r="A15" s="1153" t="s">
        <v>9748</v>
      </c>
      <c r="B15" s="1154" t="s">
        <v>14368</v>
      </c>
      <c r="C15" s="1154" t="s">
        <v>14368</v>
      </c>
      <c r="D15" s="1155">
        <v>50</v>
      </c>
      <c r="E15" s="718" t="s">
        <v>9628</v>
      </c>
      <c r="F15" s="718" t="s">
        <v>1788</v>
      </c>
      <c r="G15" s="709" t="s">
        <v>13942</v>
      </c>
      <c r="H15" s="1156">
        <v>100000</v>
      </c>
      <c r="I15" s="1156">
        <v>199999</v>
      </c>
      <c r="J15" s="1154" t="s">
        <v>9891</v>
      </c>
      <c r="K15" s="1154" t="s">
        <v>9892</v>
      </c>
    </row>
    <row r="16" spans="1:11" ht="36">
      <c r="A16" s="1153" t="s">
        <v>9748</v>
      </c>
      <c r="B16" s="1154" t="s">
        <v>14368</v>
      </c>
      <c r="C16" s="1154" t="s">
        <v>14649</v>
      </c>
      <c r="D16" s="1155">
        <v>35</v>
      </c>
      <c r="E16" s="718" t="s">
        <v>9628</v>
      </c>
      <c r="F16" s="718" t="s">
        <v>1788</v>
      </c>
      <c r="G16" s="709" t="s">
        <v>13942</v>
      </c>
      <c r="H16" s="1156">
        <v>200000</v>
      </c>
      <c r="I16" s="1156">
        <v>349000</v>
      </c>
      <c r="J16" s="1154" t="s">
        <v>9891</v>
      </c>
      <c r="K16" s="1154" t="s">
        <v>9892</v>
      </c>
    </row>
    <row r="17" spans="1:11" ht="36.75" thickBot="1">
      <c r="A17" s="1153" t="s">
        <v>9748</v>
      </c>
      <c r="B17" s="1154" t="s">
        <v>14368</v>
      </c>
      <c r="C17" s="1154" t="s">
        <v>14649</v>
      </c>
      <c r="D17" s="1155">
        <v>22</v>
      </c>
      <c r="E17" s="718" t="s">
        <v>9628</v>
      </c>
      <c r="F17" s="718" t="s">
        <v>1788</v>
      </c>
      <c r="G17" s="709" t="s">
        <v>13942</v>
      </c>
      <c r="H17" s="1156">
        <v>350000</v>
      </c>
      <c r="I17" s="1156">
        <v>999999</v>
      </c>
      <c r="J17" s="1154" t="s">
        <v>9891</v>
      </c>
      <c r="K17" s="1154" t="s">
        <v>9892</v>
      </c>
    </row>
    <row r="18" spans="1:11" ht="12.75" thickBot="1">
      <c r="A18" s="1145" t="s">
        <v>14369</v>
      </c>
      <c r="B18" s="634"/>
      <c r="C18" s="634"/>
      <c r="D18" s="631"/>
      <c r="E18" s="631"/>
      <c r="F18" s="631"/>
      <c r="G18" s="631"/>
      <c r="H18" s="631"/>
      <c r="I18" s="631"/>
      <c r="J18" s="442"/>
      <c r="K18" s="442"/>
    </row>
    <row r="19" spans="1:11" ht="24">
      <c r="A19" s="1153" t="s">
        <v>9750</v>
      </c>
      <c r="B19" s="1154" t="s">
        <v>14370</v>
      </c>
      <c r="C19" s="1154" t="s">
        <v>14371</v>
      </c>
      <c r="D19" s="1157">
        <v>6</v>
      </c>
      <c r="E19" s="709" t="s">
        <v>9629</v>
      </c>
      <c r="F19" s="709" t="s">
        <v>1787</v>
      </c>
      <c r="G19" s="709" t="s">
        <v>13942</v>
      </c>
      <c r="H19" s="1158">
        <v>1000</v>
      </c>
      <c r="I19" s="1158">
        <v>1999</v>
      </c>
      <c r="J19" s="1154" t="s">
        <v>9893</v>
      </c>
      <c r="K19" s="1154" t="s">
        <v>9894</v>
      </c>
    </row>
    <row r="20" spans="1:11" ht="24">
      <c r="A20" s="1153" t="s">
        <v>9750</v>
      </c>
      <c r="B20" s="1154" t="s">
        <v>14370</v>
      </c>
      <c r="C20" s="1154" t="s">
        <v>14371</v>
      </c>
      <c r="D20" s="1157">
        <v>3.9</v>
      </c>
      <c r="E20" s="709" t="s">
        <v>9629</v>
      </c>
      <c r="F20" s="709" t="s">
        <v>1787</v>
      </c>
      <c r="G20" s="709" t="s">
        <v>13942</v>
      </c>
      <c r="H20" s="1158">
        <v>2000</v>
      </c>
      <c r="I20" s="1158">
        <v>3999</v>
      </c>
      <c r="J20" s="1154" t="s">
        <v>9893</v>
      </c>
      <c r="K20" s="1154" t="s">
        <v>9894</v>
      </c>
    </row>
    <row r="21" spans="1:11" ht="24">
      <c r="A21" s="1153" t="s">
        <v>9750</v>
      </c>
      <c r="B21" s="1154" t="s">
        <v>14370</v>
      </c>
      <c r="C21" s="1154" t="s">
        <v>14371</v>
      </c>
      <c r="D21" s="1157">
        <v>3.08</v>
      </c>
      <c r="E21" s="709" t="s">
        <v>9629</v>
      </c>
      <c r="F21" s="709" t="s">
        <v>1787</v>
      </c>
      <c r="G21" s="709" t="s">
        <v>13942</v>
      </c>
      <c r="H21" s="1158">
        <v>4000</v>
      </c>
      <c r="I21" s="1158">
        <v>9999</v>
      </c>
      <c r="J21" s="1154" t="s">
        <v>9893</v>
      </c>
      <c r="K21" s="1154" t="s">
        <v>9894</v>
      </c>
    </row>
    <row r="22" spans="1:11" ht="24">
      <c r="A22" s="1153" t="s">
        <v>9750</v>
      </c>
      <c r="B22" s="1154" t="s">
        <v>14370</v>
      </c>
      <c r="C22" s="1154" t="s">
        <v>14371</v>
      </c>
      <c r="D22" s="1157">
        <v>2.7</v>
      </c>
      <c r="E22" s="709" t="s">
        <v>9629</v>
      </c>
      <c r="F22" s="709" t="s">
        <v>1787</v>
      </c>
      <c r="G22" s="709" t="s">
        <v>13942</v>
      </c>
      <c r="H22" s="1158">
        <v>10000</v>
      </c>
      <c r="I22" s="1158">
        <v>29999</v>
      </c>
      <c r="J22" s="1154" t="s">
        <v>9893</v>
      </c>
      <c r="K22" s="1154" t="s">
        <v>9894</v>
      </c>
    </row>
    <row r="23" spans="1:11" ht="24">
      <c r="A23" s="1153" t="s">
        <v>9750</v>
      </c>
      <c r="B23" s="1154" t="s">
        <v>14370</v>
      </c>
      <c r="C23" s="1154" t="s">
        <v>14371</v>
      </c>
      <c r="D23" s="1157">
        <v>2.4</v>
      </c>
      <c r="E23" s="709" t="s">
        <v>9629</v>
      </c>
      <c r="F23" s="709" t="s">
        <v>1787</v>
      </c>
      <c r="G23" s="709" t="s">
        <v>13942</v>
      </c>
      <c r="H23" s="1158">
        <v>30000</v>
      </c>
      <c r="I23" s="1158">
        <v>49999</v>
      </c>
      <c r="J23" s="1154" t="s">
        <v>9893</v>
      </c>
      <c r="K23" s="1154" t="s">
        <v>9894</v>
      </c>
    </row>
    <row r="24" spans="1:11" ht="24">
      <c r="A24" s="1153" t="s">
        <v>9750</v>
      </c>
      <c r="B24" s="1154" t="s">
        <v>14370</v>
      </c>
      <c r="C24" s="1154" t="s">
        <v>14371</v>
      </c>
      <c r="D24" s="1157">
        <v>2.1</v>
      </c>
      <c r="E24" s="709" t="s">
        <v>9629</v>
      </c>
      <c r="F24" s="709" t="s">
        <v>1787</v>
      </c>
      <c r="G24" s="709" t="s">
        <v>13942</v>
      </c>
      <c r="H24" s="1158">
        <v>50000</v>
      </c>
      <c r="I24" s="1158">
        <v>99999</v>
      </c>
      <c r="J24" s="1154" t="s">
        <v>9893</v>
      </c>
      <c r="K24" s="1154" t="s">
        <v>9894</v>
      </c>
    </row>
    <row r="25" spans="1:11" ht="24.75" thickBot="1">
      <c r="A25" s="1153" t="s">
        <v>9750</v>
      </c>
      <c r="B25" s="1154" t="s">
        <v>14370</v>
      </c>
      <c r="C25" s="1154" t="s">
        <v>14371</v>
      </c>
      <c r="D25" s="1157">
        <v>1.73</v>
      </c>
      <c r="E25" s="709" t="s">
        <v>9629</v>
      </c>
      <c r="F25" s="709" t="s">
        <v>1787</v>
      </c>
      <c r="G25" s="709" t="s">
        <v>13942</v>
      </c>
      <c r="H25" s="1158">
        <v>100000</v>
      </c>
      <c r="I25" s="1158">
        <v>999999</v>
      </c>
      <c r="J25" s="1154" t="s">
        <v>9893</v>
      </c>
      <c r="K25" s="1154" t="s">
        <v>9894</v>
      </c>
    </row>
    <row r="26" spans="1:11" ht="12.75" thickBot="1">
      <c r="A26" s="1145" t="s">
        <v>14372</v>
      </c>
      <c r="B26" s="634"/>
      <c r="C26" s="634"/>
      <c r="D26" s="631"/>
      <c r="E26" s="631"/>
      <c r="F26" s="442"/>
      <c r="G26" s="442"/>
      <c r="H26" s="442"/>
      <c r="I26" s="442"/>
      <c r="J26" s="442"/>
      <c r="K26" s="442"/>
    </row>
    <row r="27" spans="1:11" ht="24">
      <c r="A27" s="1153" t="s">
        <v>9752</v>
      </c>
      <c r="B27" s="1154" t="s">
        <v>14373</v>
      </c>
      <c r="C27" s="1154" t="s">
        <v>14374</v>
      </c>
      <c r="D27" s="1157">
        <v>0.13</v>
      </c>
      <c r="E27" s="709" t="s">
        <v>9629</v>
      </c>
      <c r="F27" s="709" t="s">
        <v>1787</v>
      </c>
      <c r="G27" s="709" t="s">
        <v>13942</v>
      </c>
      <c r="H27" s="1158">
        <v>25000</v>
      </c>
      <c r="I27" s="1158">
        <v>49999</v>
      </c>
      <c r="J27" s="1154" t="s">
        <v>9897</v>
      </c>
      <c r="K27" s="1154" t="s">
        <v>9898</v>
      </c>
    </row>
    <row r="28" spans="1:11" ht="24">
      <c r="A28" s="1153" t="s">
        <v>9752</v>
      </c>
      <c r="B28" s="1154" t="s">
        <v>14373</v>
      </c>
      <c r="C28" s="1154" t="s">
        <v>14374</v>
      </c>
      <c r="D28" s="1157">
        <v>0.09</v>
      </c>
      <c r="E28" s="709" t="s">
        <v>9629</v>
      </c>
      <c r="F28" s="709" t="s">
        <v>1787</v>
      </c>
      <c r="G28" s="709" t="s">
        <v>13942</v>
      </c>
      <c r="H28" s="1158">
        <v>50000</v>
      </c>
      <c r="I28" s="1158">
        <v>99999</v>
      </c>
      <c r="J28" s="1154" t="s">
        <v>9897</v>
      </c>
      <c r="K28" s="1154" t="s">
        <v>9898</v>
      </c>
    </row>
    <row r="29" spans="1:11" ht="24">
      <c r="A29" s="1153" t="s">
        <v>9752</v>
      </c>
      <c r="B29" s="1154" t="s">
        <v>14373</v>
      </c>
      <c r="C29" s="1154" t="s">
        <v>14374</v>
      </c>
      <c r="D29" s="1157">
        <v>0.06</v>
      </c>
      <c r="E29" s="709" t="s">
        <v>9629</v>
      </c>
      <c r="F29" s="709" t="s">
        <v>1787</v>
      </c>
      <c r="G29" s="709" t="s">
        <v>13942</v>
      </c>
      <c r="H29" s="1158">
        <v>100000</v>
      </c>
      <c r="I29" s="1158">
        <v>199999</v>
      </c>
      <c r="J29" s="1154" t="s">
        <v>9897</v>
      </c>
      <c r="K29" s="1154" t="s">
        <v>9898</v>
      </c>
    </row>
    <row r="30" spans="1:11" ht="24">
      <c r="A30" s="1153" t="s">
        <v>9752</v>
      </c>
      <c r="B30" s="1154" t="s">
        <v>14373</v>
      </c>
      <c r="C30" s="1154" t="s">
        <v>14374</v>
      </c>
      <c r="D30" s="1157">
        <v>0.05</v>
      </c>
      <c r="E30" s="709" t="s">
        <v>9629</v>
      </c>
      <c r="F30" s="709" t="s">
        <v>1787</v>
      </c>
      <c r="G30" s="709" t="s">
        <v>13942</v>
      </c>
      <c r="H30" s="1158">
        <v>200000</v>
      </c>
      <c r="I30" s="1158">
        <v>499999</v>
      </c>
      <c r="J30" s="1154" t="s">
        <v>9897</v>
      </c>
      <c r="K30" s="1154" t="s">
        <v>9898</v>
      </c>
    </row>
    <row r="31" spans="1:11" ht="24">
      <c r="A31" s="1153" t="s">
        <v>9752</v>
      </c>
      <c r="B31" s="1154" t="s">
        <v>14373</v>
      </c>
      <c r="C31" s="1154" t="s">
        <v>14374</v>
      </c>
      <c r="D31" s="1157">
        <v>0.04</v>
      </c>
      <c r="E31" s="709" t="s">
        <v>9629</v>
      </c>
      <c r="F31" s="709" t="s">
        <v>1787</v>
      </c>
      <c r="G31" s="709" t="s">
        <v>13942</v>
      </c>
      <c r="H31" s="1158">
        <v>500000</v>
      </c>
      <c r="I31" s="1158">
        <v>1499999</v>
      </c>
      <c r="J31" s="1154" t="s">
        <v>9897</v>
      </c>
      <c r="K31" s="1154" t="s">
        <v>9898</v>
      </c>
    </row>
    <row r="32" spans="1:11" ht="24">
      <c r="A32" s="1153" t="s">
        <v>9752</v>
      </c>
      <c r="B32" s="1154" t="s">
        <v>14373</v>
      </c>
      <c r="C32" s="1154" t="s">
        <v>14374</v>
      </c>
      <c r="D32" s="1157">
        <v>0.04</v>
      </c>
      <c r="E32" s="709" t="s">
        <v>9629</v>
      </c>
      <c r="F32" s="709" t="s">
        <v>1787</v>
      </c>
      <c r="G32" s="709" t="s">
        <v>13942</v>
      </c>
      <c r="H32" s="1158">
        <v>1500000</v>
      </c>
      <c r="I32" s="1158">
        <v>2499999</v>
      </c>
      <c r="J32" s="1154" t="s">
        <v>9897</v>
      </c>
      <c r="K32" s="1154" t="s">
        <v>9898</v>
      </c>
    </row>
    <row r="33" spans="1:11" ht="24">
      <c r="A33" s="1153" t="s">
        <v>9752</v>
      </c>
      <c r="B33" s="1154" t="s">
        <v>14373</v>
      </c>
      <c r="C33" s="1154" t="s">
        <v>14374</v>
      </c>
      <c r="D33" s="1157">
        <v>0.03</v>
      </c>
      <c r="E33" s="709" t="s">
        <v>9629</v>
      </c>
      <c r="F33" s="709" t="s">
        <v>1787</v>
      </c>
      <c r="G33" s="709" t="s">
        <v>13942</v>
      </c>
      <c r="H33" s="1158">
        <v>2500000</v>
      </c>
      <c r="I33" s="1158">
        <v>4999999</v>
      </c>
      <c r="J33" s="1154" t="s">
        <v>9897</v>
      </c>
      <c r="K33" s="1154" t="s">
        <v>9898</v>
      </c>
    </row>
    <row r="34" spans="1:11" ht="24">
      <c r="A34" s="1153" t="s">
        <v>9752</v>
      </c>
      <c r="B34" s="1154" t="s">
        <v>14373</v>
      </c>
      <c r="C34" s="1154" t="s">
        <v>14374</v>
      </c>
      <c r="D34" s="1157">
        <v>0.03</v>
      </c>
      <c r="E34" s="709" t="s">
        <v>9629</v>
      </c>
      <c r="F34" s="709" t="s">
        <v>1787</v>
      </c>
      <c r="G34" s="709" t="s">
        <v>13942</v>
      </c>
      <c r="H34" s="1158">
        <v>5000000</v>
      </c>
      <c r="I34" s="1158">
        <v>9999999</v>
      </c>
      <c r="J34" s="1154" t="s">
        <v>9897</v>
      </c>
      <c r="K34" s="1154" t="s">
        <v>9898</v>
      </c>
    </row>
    <row r="36" spans="1:11">
      <c r="A36" s="624" t="s">
        <v>184</v>
      </c>
      <c r="C36" s="629" t="s">
        <v>13947</v>
      </c>
    </row>
    <row r="37" spans="1:11">
      <c r="A37" s="627" t="s">
        <v>5</v>
      </c>
      <c r="B37" s="624" t="s">
        <v>185</v>
      </c>
      <c r="C37" s="625" t="s">
        <v>13948</v>
      </c>
    </row>
    <row r="38" spans="1:11">
      <c r="A38" s="627" t="s">
        <v>9</v>
      </c>
      <c r="B38" s="625" t="s">
        <v>186</v>
      </c>
      <c r="C38" s="625" t="s">
        <v>13949</v>
      </c>
    </row>
    <row r="39" spans="1:11">
      <c r="A39" s="627" t="s">
        <v>187</v>
      </c>
      <c r="B39" s="624" t="s">
        <v>188</v>
      </c>
      <c r="C39" s="625" t="s">
        <v>13950</v>
      </c>
    </row>
    <row r="40" spans="1:11">
      <c r="A40" s="627" t="s">
        <v>189</v>
      </c>
      <c r="B40" s="624" t="s">
        <v>190</v>
      </c>
      <c r="C40" s="630" t="s">
        <v>13951</v>
      </c>
    </row>
    <row r="41" spans="1:11">
      <c r="A41" s="627" t="s">
        <v>191</v>
      </c>
      <c r="B41" s="624" t="s">
        <v>192</v>
      </c>
      <c r="C41" s="630" t="s">
        <v>13952</v>
      </c>
    </row>
    <row r="42" spans="1:11" s="626" customFormat="1">
      <c r="A42" s="627" t="s">
        <v>193</v>
      </c>
      <c r="B42" s="624" t="s">
        <v>194</v>
      </c>
      <c r="C42" s="630" t="s">
        <v>13953</v>
      </c>
      <c r="D42" s="624"/>
      <c r="E42" s="624"/>
      <c r="F42" s="624"/>
      <c r="G42" s="624"/>
      <c r="H42" s="624"/>
    </row>
    <row r="43" spans="1:11" s="626" customFormat="1">
      <c r="A43" s="790" t="s">
        <v>1787</v>
      </c>
      <c r="B43" s="168" t="s">
        <v>1790</v>
      </c>
      <c r="C43" s="625" t="s">
        <v>13954</v>
      </c>
      <c r="D43" s="624"/>
      <c r="E43" s="624"/>
      <c r="F43" s="624"/>
      <c r="G43" s="624"/>
      <c r="H43" s="624"/>
    </row>
    <row r="44" spans="1:11" s="626" customFormat="1">
      <c r="A44" s="790" t="s">
        <v>1788</v>
      </c>
      <c r="B44" s="168" t="s">
        <v>1791</v>
      </c>
      <c r="C44" s="624" t="s">
        <v>13955</v>
      </c>
      <c r="D44" s="624"/>
      <c r="E44" s="624"/>
      <c r="F44" s="624"/>
      <c r="G44" s="624"/>
      <c r="H44" s="624"/>
    </row>
    <row r="45" spans="1:11" s="626" customFormat="1">
      <c r="A45" s="790" t="s">
        <v>1998</v>
      </c>
      <c r="B45" s="168" t="s">
        <v>1997</v>
      </c>
      <c r="C45" s="624" t="s">
        <v>13956</v>
      </c>
      <c r="D45" s="624"/>
      <c r="E45" s="624"/>
      <c r="F45" s="624"/>
      <c r="G45" s="624"/>
      <c r="H45" s="624"/>
    </row>
    <row r="46" spans="1:11" s="626" customFormat="1">
      <c r="A46" s="790" t="s">
        <v>1789</v>
      </c>
      <c r="B46" s="168" t="s">
        <v>1792</v>
      </c>
      <c r="C46" s="624" t="s">
        <v>13957</v>
      </c>
      <c r="D46" s="624"/>
      <c r="E46" s="624"/>
      <c r="F46" s="624"/>
      <c r="G46" s="624"/>
      <c r="H46" s="624"/>
    </row>
    <row r="47" spans="1:11" s="626" customFormat="1">
      <c r="A47" s="790" t="s">
        <v>195</v>
      </c>
      <c r="B47" s="168" t="s">
        <v>196</v>
      </c>
      <c r="C47" s="625" t="s">
        <v>13958</v>
      </c>
      <c r="D47" s="624"/>
      <c r="E47" s="624"/>
      <c r="F47" s="624"/>
      <c r="G47" s="624"/>
      <c r="H47" s="624"/>
    </row>
    <row r="48" spans="1:11">
      <c r="A48" s="790" t="s">
        <v>8293</v>
      </c>
      <c r="B48" s="168" t="s">
        <v>8294</v>
      </c>
      <c r="C48" s="628"/>
    </row>
    <row r="49" spans="1:3">
      <c r="A49" s="790" t="s">
        <v>10613</v>
      </c>
      <c r="B49" s="168" t="s">
        <v>10614</v>
      </c>
      <c r="C49" s="289"/>
    </row>
    <row r="50" spans="1:3">
      <c r="A50" s="530"/>
      <c r="B50" s="530"/>
      <c r="C50" s="548"/>
    </row>
  </sheetData>
  <sheetProtection algorithmName="SHA-512" hashValue="3v23SR8ZoZltzLoMASy56PO8uA4kw4+aor5AaMXH8C+p9+op+ZHXOOHPqp+JipdjMjc5/GuHw+xIeQBl3RXdrA==" saltValue="6cfQbOJ3+H62iov/uYWJvQ==" spinCount="100000" sheet="1" objects="1" scenarios="1"/>
  <customSheetViews>
    <customSheetView guid="{BFA5E16F-D786-453C-82A8-C4AF05421942}" showPageBreaks="1">
      <selection activeCell="D4" sqref="D4"/>
      <pageMargins left="0.5" right="0.5" top="1" bottom="0.92" header="0.5" footer="0.22"/>
      <pageSetup scale="53"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sheetViews>
  <sheetFormatPr defaultColWidth="8.875" defaultRowHeight="13.5"/>
  <cols>
    <col min="1" max="1" width="14" style="965" customWidth="1"/>
    <col min="2" max="2" width="51.125" style="965" customWidth="1"/>
    <col min="3" max="3" width="59.625" style="965" customWidth="1"/>
    <col min="4" max="7" width="8.875" style="965"/>
    <col min="8" max="8" width="7.5" style="965" customWidth="1"/>
    <col min="9" max="9" width="8" style="965" customWidth="1"/>
    <col min="10" max="16384" width="8.875" style="965"/>
  </cols>
  <sheetData>
    <row r="1" spans="1:10" s="624" customFormat="1" ht="18.75" thickBot="1">
      <c r="A1" s="257" t="s">
        <v>5180</v>
      </c>
      <c r="B1" s="221"/>
      <c r="C1" s="207"/>
      <c r="D1" s="208"/>
      <c r="E1" s="208"/>
      <c r="F1" s="209"/>
      <c r="G1" s="209"/>
      <c r="J1" s="625"/>
    </row>
    <row r="2" spans="1:10" s="624" customFormat="1" ht="12.75" thickBot="1">
      <c r="A2" s="252" t="s">
        <v>9138</v>
      </c>
      <c r="B2" s="253"/>
      <c r="C2" s="192"/>
      <c r="D2" s="11"/>
      <c r="E2" s="11"/>
      <c r="F2" s="11"/>
      <c r="G2" s="11"/>
      <c r="J2" s="625"/>
    </row>
    <row r="3" spans="1:10" s="624" customFormat="1" ht="12">
      <c r="A3" s="12" t="s">
        <v>2312</v>
      </c>
      <c r="B3" s="14" t="s">
        <v>3840</v>
      </c>
      <c r="C3" s="14" t="s">
        <v>9140</v>
      </c>
      <c r="D3" s="15">
        <v>3195</v>
      </c>
      <c r="E3" s="16" t="s">
        <v>9628</v>
      </c>
      <c r="F3" s="16" t="s">
        <v>1788</v>
      </c>
      <c r="G3" s="16" t="s">
        <v>5390</v>
      </c>
      <c r="J3" s="625"/>
    </row>
    <row r="4" spans="1:10" s="624" customFormat="1" ht="12">
      <c r="A4" s="12" t="s">
        <v>2313</v>
      </c>
      <c r="B4" s="14" t="s">
        <v>3842</v>
      </c>
      <c r="C4" s="14" t="s">
        <v>9141</v>
      </c>
      <c r="D4" s="15">
        <v>27995</v>
      </c>
      <c r="E4" s="16" t="s">
        <v>9628</v>
      </c>
      <c r="F4" s="16" t="s">
        <v>1788</v>
      </c>
      <c r="G4" s="16" t="s">
        <v>5390</v>
      </c>
      <c r="J4" s="625"/>
    </row>
    <row r="5" spans="1:10" s="624" customFormat="1" ht="24">
      <c r="A5" s="12" t="s">
        <v>2314</v>
      </c>
      <c r="B5" s="14" t="s">
        <v>3832</v>
      </c>
      <c r="C5" s="14" t="s">
        <v>9140</v>
      </c>
      <c r="D5" s="15">
        <v>21395</v>
      </c>
      <c r="E5" s="16" t="s">
        <v>9628</v>
      </c>
      <c r="F5" s="16" t="s">
        <v>1788</v>
      </c>
      <c r="G5" s="16" t="s">
        <v>5390</v>
      </c>
      <c r="J5" s="625"/>
    </row>
    <row r="6" spans="1:10" s="624" customFormat="1" ht="24">
      <c r="A6" s="12" t="s">
        <v>2316</v>
      </c>
      <c r="B6" s="520" t="s">
        <v>3834</v>
      </c>
      <c r="C6" s="14" t="s">
        <v>9140</v>
      </c>
      <c r="D6" s="15">
        <v>181895</v>
      </c>
      <c r="E6" s="16" t="s">
        <v>9628</v>
      </c>
      <c r="F6" s="16" t="s">
        <v>1788</v>
      </c>
      <c r="G6" s="16" t="s">
        <v>5390</v>
      </c>
      <c r="J6" s="625"/>
    </row>
    <row r="7" spans="1:10" s="624" customFormat="1" ht="24">
      <c r="A7" s="12" t="s">
        <v>2317</v>
      </c>
      <c r="B7" s="14" t="s">
        <v>3836</v>
      </c>
      <c r="C7" s="14" t="s">
        <v>9140</v>
      </c>
      <c r="D7" s="15">
        <v>716895</v>
      </c>
      <c r="E7" s="16" t="s">
        <v>9628</v>
      </c>
      <c r="F7" s="16" t="s">
        <v>1788</v>
      </c>
      <c r="G7" s="16" t="s">
        <v>5390</v>
      </c>
      <c r="J7" s="625"/>
    </row>
    <row r="8" spans="1:10" s="624" customFormat="1" ht="24.75" thickBot="1">
      <c r="A8" s="12" t="s">
        <v>2318</v>
      </c>
      <c r="B8" s="14" t="s">
        <v>3838</v>
      </c>
      <c r="C8" s="14" t="s">
        <v>9140</v>
      </c>
      <c r="D8" s="15">
        <v>1499995</v>
      </c>
      <c r="E8" s="16" t="s">
        <v>9628</v>
      </c>
      <c r="F8" s="16" t="s">
        <v>1788</v>
      </c>
      <c r="G8" s="16" t="s">
        <v>5390</v>
      </c>
      <c r="J8" s="625"/>
    </row>
    <row r="9" spans="1:10" s="624" customFormat="1" ht="12.75" thickBot="1">
      <c r="A9" s="252" t="s">
        <v>9139</v>
      </c>
      <c r="B9" s="253"/>
      <c r="C9" s="192"/>
      <c r="D9" s="11"/>
      <c r="E9" s="11"/>
      <c r="F9" s="11"/>
      <c r="G9" s="11"/>
      <c r="J9" s="625"/>
    </row>
    <row r="10" spans="1:10" s="624" customFormat="1" ht="12">
      <c r="A10" s="12" t="s">
        <v>8818</v>
      </c>
      <c r="B10" s="14" t="s">
        <v>8819</v>
      </c>
      <c r="C10" s="14" t="s">
        <v>8820</v>
      </c>
      <c r="D10" s="15">
        <v>0</v>
      </c>
      <c r="E10" s="16" t="s">
        <v>9628</v>
      </c>
      <c r="F10" s="16" t="s">
        <v>1788</v>
      </c>
      <c r="G10" s="16" t="s">
        <v>5390</v>
      </c>
      <c r="J10" s="625"/>
    </row>
    <row r="11" spans="1:10" s="79" customFormat="1" ht="12">
      <c r="A11" s="12" t="s">
        <v>2320</v>
      </c>
      <c r="B11" s="14" t="s">
        <v>3843</v>
      </c>
      <c r="C11" s="14" t="s">
        <v>9143</v>
      </c>
      <c r="D11" s="15">
        <v>0</v>
      </c>
      <c r="E11" s="16" t="s">
        <v>9628</v>
      </c>
      <c r="F11" s="16" t="s">
        <v>1788</v>
      </c>
      <c r="G11" s="16" t="s">
        <v>5390</v>
      </c>
      <c r="J11" s="982"/>
    </row>
    <row r="13" spans="1:10" s="624" customFormat="1" ht="16.5" thickBot="1">
      <c r="A13" s="290" t="s">
        <v>417</v>
      </c>
      <c r="B13" s="89"/>
      <c r="C13" s="255"/>
      <c r="D13" s="89"/>
      <c r="E13" s="89"/>
      <c r="F13" s="89"/>
      <c r="G13" s="89"/>
      <c r="H13" s="89"/>
      <c r="I13" s="89"/>
      <c r="J13" s="625"/>
    </row>
    <row r="14" spans="1:10" s="624" customFormat="1" ht="24.75" thickBot="1">
      <c r="A14" s="942" t="s">
        <v>0</v>
      </c>
      <c r="B14" s="943" t="s">
        <v>1</v>
      </c>
      <c r="C14" s="944" t="s">
        <v>2</v>
      </c>
      <c r="D14" s="946" t="s">
        <v>5192</v>
      </c>
      <c r="E14" s="996" t="s">
        <v>9627</v>
      </c>
      <c r="F14" s="945" t="s">
        <v>4</v>
      </c>
      <c r="G14" s="978" t="s">
        <v>13946</v>
      </c>
      <c r="H14" s="944" t="s">
        <v>418</v>
      </c>
      <c r="I14" s="944" t="s">
        <v>419</v>
      </c>
      <c r="J14" s="625"/>
    </row>
    <row r="15" spans="1:10" s="624" customFormat="1" ht="12.75" thickBot="1">
      <c r="A15" s="191" t="s">
        <v>5180</v>
      </c>
      <c r="B15" s="192"/>
      <c r="C15" s="192"/>
      <c r="D15" s="631"/>
      <c r="E15" s="631"/>
      <c r="F15" s="631"/>
      <c r="G15" s="631"/>
      <c r="H15" s="95"/>
      <c r="I15" s="95"/>
      <c r="J15" s="625"/>
    </row>
    <row r="16" spans="1:10" s="624" customFormat="1" ht="12">
      <c r="A16" s="136" t="s">
        <v>8821</v>
      </c>
      <c r="B16" s="137" t="s">
        <v>3840</v>
      </c>
      <c r="C16" s="137" t="s">
        <v>8822</v>
      </c>
      <c r="D16" s="15">
        <v>5199</v>
      </c>
      <c r="E16" s="16" t="s">
        <v>9628</v>
      </c>
      <c r="F16" s="16" t="s">
        <v>1788</v>
      </c>
      <c r="G16" s="16" t="s">
        <v>5390</v>
      </c>
      <c r="H16" s="146">
        <v>1</v>
      </c>
      <c r="I16" s="146">
        <v>24</v>
      </c>
      <c r="J16" s="625"/>
    </row>
    <row r="17" spans="1:10" s="624" customFormat="1" ht="12">
      <c r="A17" s="136" t="s">
        <v>8821</v>
      </c>
      <c r="B17" s="137" t="s">
        <v>3840</v>
      </c>
      <c r="C17" s="137" t="s">
        <v>8822</v>
      </c>
      <c r="D17" s="15">
        <v>4419</v>
      </c>
      <c r="E17" s="16" t="s">
        <v>9628</v>
      </c>
      <c r="F17" s="16" t="s">
        <v>1788</v>
      </c>
      <c r="G17" s="16" t="s">
        <v>5390</v>
      </c>
      <c r="H17" s="146">
        <v>25</v>
      </c>
      <c r="I17" s="146">
        <v>49</v>
      </c>
      <c r="J17" s="625"/>
    </row>
    <row r="18" spans="1:10" s="624" customFormat="1" ht="12">
      <c r="A18" s="136" t="s">
        <v>8821</v>
      </c>
      <c r="B18" s="137" t="s">
        <v>3840</v>
      </c>
      <c r="C18" s="137" t="s">
        <v>8822</v>
      </c>
      <c r="D18" s="15">
        <v>3899</v>
      </c>
      <c r="E18" s="16" t="s">
        <v>9628</v>
      </c>
      <c r="F18" s="16" t="s">
        <v>1788</v>
      </c>
      <c r="G18" s="16" t="s">
        <v>5390</v>
      </c>
      <c r="H18" s="146">
        <v>50</v>
      </c>
      <c r="I18" s="146">
        <v>99</v>
      </c>
      <c r="J18" s="625"/>
    </row>
    <row r="19" spans="1:10" s="624" customFormat="1" ht="12">
      <c r="A19" s="136" t="s">
        <v>8821</v>
      </c>
      <c r="B19" s="137" t="s">
        <v>3840</v>
      </c>
      <c r="C19" s="137" t="s">
        <v>8822</v>
      </c>
      <c r="D19" s="15">
        <v>3639</v>
      </c>
      <c r="E19" s="16" t="s">
        <v>9628</v>
      </c>
      <c r="F19" s="16" t="s">
        <v>1788</v>
      </c>
      <c r="G19" s="16" t="s">
        <v>5390</v>
      </c>
      <c r="H19" s="146">
        <v>100</v>
      </c>
      <c r="I19" s="146">
        <v>249</v>
      </c>
      <c r="J19" s="625"/>
    </row>
    <row r="20" spans="1:10" s="624" customFormat="1" ht="12">
      <c r="A20" s="136" t="s">
        <v>8821</v>
      </c>
      <c r="B20" s="137" t="s">
        <v>3840</v>
      </c>
      <c r="C20" s="137" t="s">
        <v>8822</v>
      </c>
      <c r="D20" s="15">
        <v>3379</v>
      </c>
      <c r="E20" s="16" t="s">
        <v>9628</v>
      </c>
      <c r="F20" s="16" t="s">
        <v>1788</v>
      </c>
      <c r="G20" s="16" t="s">
        <v>5390</v>
      </c>
      <c r="H20" s="146">
        <v>250</v>
      </c>
      <c r="I20" s="146">
        <v>499</v>
      </c>
      <c r="J20" s="625"/>
    </row>
    <row r="21" spans="1:10" s="624" customFormat="1" ht="12">
      <c r="A21" s="136" t="s">
        <v>8821</v>
      </c>
      <c r="B21" s="137" t="s">
        <v>3840</v>
      </c>
      <c r="C21" s="137" t="s">
        <v>8822</v>
      </c>
      <c r="D21" s="15">
        <v>2989</v>
      </c>
      <c r="E21" s="16" t="s">
        <v>9628</v>
      </c>
      <c r="F21" s="16" t="s">
        <v>1788</v>
      </c>
      <c r="G21" s="16" t="s">
        <v>5390</v>
      </c>
      <c r="H21" s="146">
        <v>500</v>
      </c>
      <c r="I21" s="146">
        <v>999</v>
      </c>
      <c r="J21" s="625"/>
    </row>
    <row r="22" spans="1:10" s="624" customFormat="1" ht="12">
      <c r="A22" s="136" t="s">
        <v>8821</v>
      </c>
      <c r="B22" s="137" t="s">
        <v>3840</v>
      </c>
      <c r="C22" s="137" t="s">
        <v>8822</v>
      </c>
      <c r="D22" s="15">
        <v>2859</v>
      </c>
      <c r="E22" s="16" t="s">
        <v>9628</v>
      </c>
      <c r="F22" s="16" t="s">
        <v>1788</v>
      </c>
      <c r="G22" s="16" t="s">
        <v>5390</v>
      </c>
      <c r="H22" s="146">
        <v>1000</v>
      </c>
      <c r="I22" s="146">
        <v>2499</v>
      </c>
      <c r="J22" s="625"/>
    </row>
    <row r="23" spans="1:10" s="624" customFormat="1" ht="12">
      <c r="A23" s="136" t="s">
        <v>8821</v>
      </c>
      <c r="B23" s="137" t="s">
        <v>3840</v>
      </c>
      <c r="C23" s="137" t="s">
        <v>8822</v>
      </c>
      <c r="D23" s="15">
        <v>2600</v>
      </c>
      <c r="E23" s="16" t="s">
        <v>9628</v>
      </c>
      <c r="F23" s="16" t="s">
        <v>1788</v>
      </c>
      <c r="G23" s="16" t="s">
        <v>5390</v>
      </c>
      <c r="H23" s="146">
        <v>2500</v>
      </c>
      <c r="I23" s="146">
        <v>4999</v>
      </c>
      <c r="J23" s="625"/>
    </row>
    <row r="24" spans="1:10" s="624" customFormat="1" ht="12">
      <c r="A24" s="136" t="s">
        <v>8821</v>
      </c>
      <c r="B24" s="137" t="s">
        <v>3840</v>
      </c>
      <c r="C24" s="137" t="s">
        <v>8822</v>
      </c>
      <c r="D24" s="15">
        <v>2340</v>
      </c>
      <c r="E24" s="16" t="s">
        <v>9628</v>
      </c>
      <c r="F24" s="16" t="s">
        <v>1788</v>
      </c>
      <c r="G24" s="16" t="s">
        <v>5390</v>
      </c>
      <c r="H24" s="146">
        <v>5000</v>
      </c>
      <c r="I24" s="146">
        <v>99999</v>
      </c>
      <c r="J24" s="625"/>
    </row>
    <row r="25" spans="1:10" s="624" customFormat="1" ht="12">
      <c r="A25" s="89"/>
      <c r="B25" s="89"/>
      <c r="C25" s="255"/>
      <c r="D25" s="89"/>
      <c r="E25" s="89"/>
      <c r="F25" s="89"/>
      <c r="G25" s="89"/>
      <c r="H25" s="89"/>
      <c r="I25" s="89"/>
      <c r="J25" s="625"/>
    </row>
    <row r="26" spans="1:10" s="624" customFormat="1" ht="16.5" thickBot="1">
      <c r="A26" s="290" t="s">
        <v>8828</v>
      </c>
      <c r="B26" s="89"/>
      <c r="C26" s="255"/>
      <c r="D26" s="89"/>
      <c r="E26" s="89"/>
      <c r="F26" s="89"/>
      <c r="G26" s="89"/>
      <c r="H26" s="89"/>
      <c r="I26" s="89"/>
      <c r="J26" s="625"/>
    </row>
    <row r="27" spans="1:10" s="624" customFormat="1" ht="24.75" thickBot="1">
      <c r="A27" s="942" t="s">
        <v>0</v>
      </c>
      <c r="B27" s="943" t="s">
        <v>1</v>
      </c>
      <c r="C27" s="944" t="s">
        <v>2</v>
      </c>
      <c r="D27" s="946" t="s">
        <v>5192</v>
      </c>
      <c r="E27" s="996" t="s">
        <v>9627</v>
      </c>
      <c r="F27" s="945" t="s">
        <v>4</v>
      </c>
      <c r="G27" s="978" t="s">
        <v>13946</v>
      </c>
      <c r="H27" s="944" t="s">
        <v>418</v>
      </c>
      <c r="I27" s="944" t="s">
        <v>419</v>
      </c>
      <c r="J27" s="625"/>
    </row>
    <row r="28" spans="1:10" s="624" customFormat="1" ht="12.75" thickBot="1">
      <c r="A28" s="191" t="s">
        <v>9654</v>
      </c>
      <c r="B28" s="192"/>
      <c r="C28" s="192"/>
      <c r="D28" s="631"/>
      <c r="E28" s="631"/>
      <c r="F28" s="631"/>
      <c r="G28" s="631"/>
      <c r="H28" s="95"/>
      <c r="I28" s="95"/>
      <c r="J28" s="625"/>
    </row>
    <row r="29" spans="1:10" s="624" customFormat="1" ht="12">
      <c r="A29" s="136" t="s">
        <v>8829</v>
      </c>
      <c r="B29" s="137" t="s">
        <v>8830</v>
      </c>
      <c r="C29" s="137" t="s">
        <v>8831</v>
      </c>
      <c r="D29" s="15">
        <v>212</v>
      </c>
      <c r="E29" s="16" t="s">
        <v>9629</v>
      </c>
      <c r="F29" s="16" t="s">
        <v>1787</v>
      </c>
      <c r="G29" s="16" t="s">
        <v>5390</v>
      </c>
      <c r="H29" s="146">
        <v>1</v>
      </c>
      <c r="I29" s="146">
        <v>4</v>
      </c>
      <c r="J29" s="625"/>
    </row>
    <row r="30" spans="1:10" s="624" customFormat="1" ht="12">
      <c r="A30" s="136" t="s">
        <v>8829</v>
      </c>
      <c r="B30" s="137" t="s">
        <v>8830</v>
      </c>
      <c r="C30" s="137" t="s">
        <v>8831</v>
      </c>
      <c r="D30" s="15">
        <v>199</v>
      </c>
      <c r="E30" s="16" t="s">
        <v>9629</v>
      </c>
      <c r="F30" s="16" t="s">
        <v>1787</v>
      </c>
      <c r="G30" s="16" t="s">
        <v>5390</v>
      </c>
      <c r="H30" s="146">
        <v>5</v>
      </c>
      <c r="I30" s="146">
        <v>9</v>
      </c>
      <c r="J30" s="625"/>
    </row>
    <row r="31" spans="1:10" s="624" customFormat="1" ht="12">
      <c r="A31" s="136" t="s">
        <v>8829</v>
      </c>
      <c r="B31" s="137" t="s">
        <v>8830</v>
      </c>
      <c r="C31" s="137" t="s">
        <v>8831</v>
      </c>
      <c r="D31" s="15">
        <v>187</v>
      </c>
      <c r="E31" s="16" t="s">
        <v>9629</v>
      </c>
      <c r="F31" s="16" t="s">
        <v>1787</v>
      </c>
      <c r="G31" s="16" t="s">
        <v>5390</v>
      </c>
      <c r="H31" s="146">
        <v>10</v>
      </c>
      <c r="I31" s="146">
        <v>49</v>
      </c>
      <c r="J31" s="625"/>
    </row>
    <row r="32" spans="1:10" s="624" customFormat="1" ht="12">
      <c r="A32" s="136" t="s">
        <v>8829</v>
      </c>
      <c r="B32" s="137" t="s">
        <v>8830</v>
      </c>
      <c r="C32" s="137" t="s">
        <v>8831</v>
      </c>
      <c r="D32" s="15">
        <v>180</v>
      </c>
      <c r="E32" s="16" t="s">
        <v>9629</v>
      </c>
      <c r="F32" s="16" t="s">
        <v>1787</v>
      </c>
      <c r="G32" s="16" t="s">
        <v>5390</v>
      </c>
      <c r="H32" s="146">
        <v>50</v>
      </c>
      <c r="I32" s="146">
        <v>99</v>
      </c>
      <c r="J32" s="625"/>
    </row>
    <row r="33" spans="1:10" s="624" customFormat="1" ht="12">
      <c r="A33" s="136" t="s">
        <v>8829</v>
      </c>
      <c r="B33" s="137" t="s">
        <v>8830</v>
      </c>
      <c r="C33" s="137" t="s">
        <v>8831</v>
      </c>
      <c r="D33" s="15">
        <v>175</v>
      </c>
      <c r="E33" s="16" t="s">
        <v>9629</v>
      </c>
      <c r="F33" s="16" t="s">
        <v>1787</v>
      </c>
      <c r="G33" s="16" t="s">
        <v>5390</v>
      </c>
      <c r="H33" s="146">
        <v>100</v>
      </c>
      <c r="I33" s="146">
        <v>249</v>
      </c>
      <c r="J33" s="625"/>
    </row>
    <row r="34" spans="1:10" s="624" customFormat="1" ht="12">
      <c r="A34" s="136" t="s">
        <v>8829</v>
      </c>
      <c r="B34" s="137" t="s">
        <v>8830</v>
      </c>
      <c r="C34" s="137" t="s">
        <v>8831</v>
      </c>
      <c r="D34" s="15">
        <v>162</v>
      </c>
      <c r="E34" s="16" t="s">
        <v>9629</v>
      </c>
      <c r="F34" s="16" t="s">
        <v>1787</v>
      </c>
      <c r="G34" s="16" t="s">
        <v>5390</v>
      </c>
      <c r="H34" s="146">
        <v>250</v>
      </c>
      <c r="I34" s="146">
        <v>499</v>
      </c>
      <c r="J34" s="625"/>
    </row>
    <row r="35" spans="1:10" s="624" customFormat="1" ht="12">
      <c r="A35" s="136" t="s">
        <v>8829</v>
      </c>
      <c r="B35" s="137" t="s">
        <v>8830</v>
      </c>
      <c r="C35" s="137" t="s">
        <v>8831</v>
      </c>
      <c r="D35" s="15">
        <v>143</v>
      </c>
      <c r="E35" s="16" t="s">
        <v>9629</v>
      </c>
      <c r="F35" s="16" t="s">
        <v>1787</v>
      </c>
      <c r="G35" s="16" t="s">
        <v>5390</v>
      </c>
      <c r="H35" s="146">
        <v>500</v>
      </c>
      <c r="I35" s="146">
        <v>999</v>
      </c>
      <c r="J35" s="625"/>
    </row>
    <row r="36" spans="1:10" s="624" customFormat="1" ht="12">
      <c r="A36" s="136" t="s">
        <v>8829</v>
      </c>
      <c r="B36" s="137" t="s">
        <v>8830</v>
      </c>
      <c r="C36" s="137" t="s">
        <v>8831</v>
      </c>
      <c r="D36" s="15">
        <v>137</v>
      </c>
      <c r="E36" s="16" t="s">
        <v>9629</v>
      </c>
      <c r="F36" s="16" t="s">
        <v>1787</v>
      </c>
      <c r="G36" s="16" t="s">
        <v>5390</v>
      </c>
      <c r="H36" s="146">
        <v>1000</v>
      </c>
      <c r="I36" s="146">
        <v>2499</v>
      </c>
      <c r="J36" s="625"/>
    </row>
    <row r="37" spans="1:10" s="624" customFormat="1" ht="12">
      <c r="A37" s="136" t="s">
        <v>8829</v>
      </c>
      <c r="B37" s="137" t="s">
        <v>8830</v>
      </c>
      <c r="C37" s="137" t="s">
        <v>8831</v>
      </c>
      <c r="D37" s="15">
        <v>125</v>
      </c>
      <c r="E37" s="16" t="s">
        <v>9629</v>
      </c>
      <c r="F37" s="16" t="s">
        <v>1787</v>
      </c>
      <c r="G37" s="16" t="s">
        <v>5390</v>
      </c>
      <c r="H37" s="146">
        <v>2500</v>
      </c>
      <c r="I37" s="146">
        <v>4999</v>
      </c>
      <c r="J37" s="625"/>
    </row>
    <row r="38" spans="1:10" s="624" customFormat="1" ht="12">
      <c r="A38" s="136" t="s">
        <v>8829</v>
      </c>
      <c r="B38" s="137" t="s">
        <v>8830</v>
      </c>
      <c r="C38" s="137" t="s">
        <v>8831</v>
      </c>
      <c r="D38" s="15">
        <v>112</v>
      </c>
      <c r="E38" s="16" t="s">
        <v>9629</v>
      </c>
      <c r="F38" s="16" t="s">
        <v>1787</v>
      </c>
      <c r="G38" s="16" t="s">
        <v>5390</v>
      </c>
      <c r="H38" s="146">
        <v>5000</v>
      </c>
      <c r="I38" s="146">
        <v>99999</v>
      </c>
      <c r="J38" s="625"/>
    </row>
    <row r="40" spans="1:10" s="624" customFormat="1" ht="12">
      <c r="A40" s="624" t="s">
        <v>184</v>
      </c>
      <c r="C40" s="629" t="s">
        <v>13947</v>
      </c>
    </row>
    <row r="41" spans="1:10" s="624" customFormat="1" ht="12">
      <c r="A41" s="627" t="s">
        <v>5</v>
      </c>
      <c r="B41" s="624" t="s">
        <v>185</v>
      </c>
      <c r="C41" s="625" t="s">
        <v>13948</v>
      </c>
    </row>
    <row r="42" spans="1:10" s="624" customFormat="1" ht="12">
      <c r="A42" s="627" t="s">
        <v>9</v>
      </c>
      <c r="B42" s="625" t="s">
        <v>186</v>
      </c>
      <c r="C42" s="625" t="s">
        <v>13949</v>
      </c>
    </row>
    <row r="43" spans="1:10" s="624" customFormat="1" ht="12">
      <c r="A43" s="627" t="s">
        <v>187</v>
      </c>
      <c r="B43" s="624" t="s">
        <v>188</v>
      </c>
      <c r="C43" s="625" t="s">
        <v>13950</v>
      </c>
    </row>
    <row r="44" spans="1:10" s="624" customFormat="1" ht="12">
      <c r="A44" s="627" t="s">
        <v>189</v>
      </c>
      <c r="B44" s="624" t="s">
        <v>190</v>
      </c>
      <c r="C44" s="630" t="s">
        <v>13951</v>
      </c>
    </row>
    <row r="45" spans="1:10" s="624" customFormat="1" ht="12">
      <c r="A45" s="627" t="s">
        <v>191</v>
      </c>
      <c r="B45" s="624" t="s">
        <v>192</v>
      </c>
      <c r="C45" s="630" t="s">
        <v>13952</v>
      </c>
    </row>
    <row r="46" spans="1:10" s="624" customFormat="1" ht="12">
      <c r="A46" s="627" t="s">
        <v>193</v>
      </c>
      <c r="B46" s="624" t="s">
        <v>194</v>
      </c>
      <c r="C46" s="630" t="s">
        <v>13953</v>
      </c>
    </row>
    <row r="47" spans="1:10" s="624" customFormat="1" ht="12">
      <c r="A47" s="31" t="s">
        <v>1787</v>
      </c>
      <c r="B47" s="32" t="s">
        <v>1790</v>
      </c>
      <c r="C47" s="625" t="s">
        <v>13954</v>
      </c>
    </row>
    <row r="48" spans="1:10" s="624" customFormat="1" ht="12">
      <c r="A48" s="31" t="s">
        <v>1788</v>
      </c>
      <c r="B48" s="32" t="s">
        <v>1791</v>
      </c>
      <c r="C48" s="624" t="s">
        <v>13955</v>
      </c>
    </row>
    <row r="49" spans="1:3" s="624" customFormat="1" ht="12">
      <c r="A49" s="31" t="s">
        <v>1998</v>
      </c>
      <c r="B49" s="32" t="s">
        <v>1997</v>
      </c>
      <c r="C49" s="624" t="s">
        <v>13956</v>
      </c>
    </row>
    <row r="50" spans="1:3" s="624" customFormat="1" ht="12">
      <c r="A50" s="31" t="s">
        <v>1789</v>
      </c>
      <c r="B50" s="32" t="s">
        <v>1792</v>
      </c>
      <c r="C50" s="624" t="s">
        <v>13957</v>
      </c>
    </row>
    <row r="51" spans="1:3" s="624" customFormat="1" ht="12">
      <c r="A51" s="31" t="s">
        <v>195</v>
      </c>
      <c r="B51" s="32" t="s">
        <v>196</v>
      </c>
      <c r="C51" s="625" t="s">
        <v>13958</v>
      </c>
    </row>
    <row r="52" spans="1:3" s="624" customFormat="1" ht="12">
      <c r="A52" s="31" t="s">
        <v>8293</v>
      </c>
      <c r="B52" s="32" t="s">
        <v>8294</v>
      </c>
      <c r="C52" s="628"/>
    </row>
    <row r="53" spans="1:3">
      <c r="A53" s="31" t="s">
        <v>10613</v>
      </c>
      <c r="B53" s="32" t="s">
        <v>10614</v>
      </c>
      <c r="C53" s="289"/>
    </row>
    <row r="54" spans="1:3">
      <c r="A54" s="530"/>
      <c r="B54" s="530"/>
      <c r="C54" s="548"/>
    </row>
  </sheetData>
  <sheetProtection algorithmName="SHA-512" hashValue="fK2teg68iH9LG1gqVHxQQpjzSIlr7VCpQulOO7lpW/+22cIn6MWN0rXIHjbHOs/XVIqwEXq4xgglNBAGBuiaLA==" saltValue="6RuGh4O1se5MJr8HrDahVg==" spinCount="100000" sheet="1" objects="1" scenarios="1"/>
  <customSheetViews>
    <customSheetView guid="{BFA5E16F-D786-453C-82A8-C4AF05421942}" showPageBreaks="1">
      <selection activeCell="D4" sqref="D4"/>
      <pageMargins left="0.5" right="0.5" top="1" bottom="0.92" header="0.5" footer="0.22"/>
      <pageSetup scale="53"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01"/>
  <sheetViews>
    <sheetView zoomScaleNormal="100" workbookViewId="0"/>
  </sheetViews>
  <sheetFormatPr defaultColWidth="12.25" defaultRowHeight="14.25"/>
  <cols>
    <col min="1" max="1" width="26.625" style="565" customWidth="1"/>
    <col min="2" max="2" width="40.375" style="565" customWidth="1"/>
    <col min="3" max="3" width="36.875" style="565" customWidth="1"/>
    <col min="4" max="5" width="9" style="565" customWidth="1"/>
    <col min="6" max="6" width="7.375" style="565" customWidth="1"/>
    <col min="7" max="7" width="10.125" style="565" customWidth="1"/>
    <col min="8" max="9" width="7.5" style="565" bestFit="1" customWidth="1"/>
    <col min="10" max="10" width="24.375" style="565" bestFit="1" customWidth="1"/>
    <col min="11" max="16384" width="12.25" style="565"/>
  </cols>
  <sheetData>
    <row r="1" spans="1:10" ht="18">
      <c r="A1" s="616" t="s">
        <v>10917</v>
      </c>
    </row>
    <row r="3" spans="1:10" ht="24.75" thickBot="1">
      <c r="A3" s="539" t="s">
        <v>0</v>
      </c>
      <c r="B3" s="539" t="s">
        <v>1</v>
      </c>
      <c r="C3" s="540" t="s">
        <v>2</v>
      </c>
      <c r="D3" s="541" t="s">
        <v>3</v>
      </c>
      <c r="E3" s="541" t="s">
        <v>9627</v>
      </c>
      <c r="F3" s="542" t="s">
        <v>4</v>
      </c>
      <c r="G3" s="542" t="s">
        <v>13946</v>
      </c>
      <c r="H3" s="542" t="s">
        <v>418</v>
      </c>
      <c r="I3" s="542" t="s">
        <v>419</v>
      </c>
      <c r="J3" s="562" t="s">
        <v>8635</v>
      </c>
    </row>
    <row r="4" spans="1:10" ht="18.95" customHeight="1" thickBot="1">
      <c r="A4" s="536" t="s">
        <v>10794</v>
      </c>
      <c r="B4" s="560"/>
      <c r="C4" s="560"/>
      <c r="D4" s="566"/>
      <c r="E4" s="566"/>
      <c r="F4" s="566"/>
      <c r="G4" s="566"/>
      <c r="H4" s="566"/>
      <c r="I4" s="566"/>
      <c r="J4" s="567"/>
    </row>
    <row r="5" spans="1:10" ht="24">
      <c r="A5" s="545" t="s">
        <v>10747</v>
      </c>
      <c r="B5" s="544" t="s">
        <v>10748</v>
      </c>
      <c r="C5" s="544" t="s">
        <v>10749</v>
      </c>
      <c r="D5" s="571">
        <v>290.5001471405273</v>
      </c>
      <c r="E5" s="412" t="s">
        <v>9629</v>
      </c>
      <c r="F5" s="459" t="s">
        <v>1787</v>
      </c>
      <c r="G5" s="459" t="s">
        <v>5391</v>
      </c>
      <c r="H5" s="546">
        <v>12</v>
      </c>
      <c r="I5" s="546">
        <v>12</v>
      </c>
      <c r="J5" s="564" t="s">
        <v>10750</v>
      </c>
    </row>
    <row r="6" spans="1:10" ht="24">
      <c r="A6" s="545" t="s">
        <v>10747</v>
      </c>
      <c r="B6" s="544" t="s">
        <v>10748</v>
      </c>
      <c r="C6" s="544" t="s">
        <v>10749</v>
      </c>
      <c r="D6" s="571">
        <v>248.29072405173275</v>
      </c>
      <c r="E6" s="412" t="s">
        <v>9629</v>
      </c>
      <c r="F6" s="459" t="s">
        <v>1787</v>
      </c>
      <c r="G6" s="459" t="s">
        <v>5391</v>
      </c>
      <c r="H6" s="546">
        <v>36</v>
      </c>
      <c r="I6" s="546">
        <v>36</v>
      </c>
      <c r="J6" s="564" t="s">
        <v>10750</v>
      </c>
    </row>
    <row r="7" spans="1:10" ht="24">
      <c r="A7" s="545" t="s">
        <v>10747</v>
      </c>
      <c r="B7" s="544" t="s">
        <v>10748</v>
      </c>
      <c r="C7" s="544" t="s">
        <v>10749</v>
      </c>
      <c r="D7" s="571">
        <v>198.63257924138622</v>
      </c>
      <c r="E7" s="412" t="s">
        <v>9629</v>
      </c>
      <c r="F7" s="459" t="s">
        <v>1787</v>
      </c>
      <c r="G7" s="459" t="s">
        <v>5391</v>
      </c>
      <c r="H7" s="546">
        <v>60</v>
      </c>
      <c r="I7" s="546">
        <v>60</v>
      </c>
      <c r="J7" s="564" t="s">
        <v>10750</v>
      </c>
    </row>
    <row r="8" spans="1:10">
      <c r="A8" s="549" t="s">
        <v>10779</v>
      </c>
      <c r="B8" s="537"/>
      <c r="C8" s="537"/>
      <c r="D8" s="550"/>
      <c r="E8" s="617"/>
      <c r="F8" s="550"/>
      <c r="G8" s="550"/>
      <c r="H8" s="550"/>
      <c r="I8" s="550"/>
      <c r="J8" s="550"/>
    </row>
    <row r="9" spans="1:10" ht="24">
      <c r="A9" s="545" t="s">
        <v>10751</v>
      </c>
      <c r="B9" s="544" t="s">
        <v>10752</v>
      </c>
      <c r="C9" s="544" t="s">
        <v>10753</v>
      </c>
      <c r="D9" s="571">
        <v>2034.7430582605023</v>
      </c>
      <c r="E9" s="412" t="s">
        <v>9629</v>
      </c>
      <c r="F9" s="459" t="s">
        <v>1787</v>
      </c>
      <c r="G9" s="459" t="s">
        <v>5391</v>
      </c>
      <c r="H9" s="546">
        <v>12</v>
      </c>
      <c r="I9" s="546">
        <v>12</v>
      </c>
      <c r="J9" s="564" t="s">
        <v>10754</v>
      </c>
    </row>
    <row r="10" spans="1:10" ht="24">
      <c r="A10" s="545" t="s">
        <v>10751</v>
      </c>
      <c r="B10" s="544" t="s">
        <v>10752</v>
      </c>
      <c r="C10" s="544" t="s">
        <v>10753</v>
      </c>
      <c r="D10" s="571">
        <v>1739.0966309918824</v>
      </c>
      <c r="E10" s="412" t="s">
        <v>9629</v>
      </c>
      <c r="F10" s="459" t="s">
        <v>1787</v>
      </c>
      <c r="G10" s="459" t="s">
        <v>5391</v>
      </c>
      <c r="H10" s="546">
        <v>36</v>
      </c>
      <c r="I10" s="546">
        <v>36</v>
      </c>
      <c r="J10" s="564" t="s">
        <v>10754</v>
      </c>
    </row>
    <row r="11" spans="1:10" ht="24.75" thickBot="1">
      <c r="A11" s="545" t="s">
        <v>10751</v>
      </c>
      <c r="B11" s="544" t="s">
        <v>10752</v>
      </c>
      <c r="C11" s="544" t="s">
        <v>10753</v>
      </c>
      <c r="D11" s="571">
        <v>1391.2773047935061</v>
      </c>
      <c r="E11" s="412" t="s">
        <v>9629</v>
      </c>
      <c r="F11" s="459" t="s">
        <v>1787</v>
      </c>
      <c r="G11" s="459" t="s">
        <v>5391</v>
      </c>
      <c r="H11" s="546">
        <v>60</v>
      </c>
      <c r="I11" s="546">
        <v>60</v>
      </c>
      <c r="J11" s="564" t="s">
        <v>10754</v>
      </c>
    </row>
    <row r="12" spans="1:10" ht="15" thickBot="1">
      <c r="A12" s="636" t="s">
        <v>10780</v>
      </c>
      <c r="B12" s="631"/>
      <c r="C12" s="631"/>
      <c r="D12" s="631"/>
      <c r="E12" s="631"/>
      <c r="F12" s="631"/>
      <c r="G12" s="631"/>
      <c r="H12" s="631"/>
      <c r="I12" s="631"/>
      <c r="J12" s="635"/>
    </row>
    <row r="13" spans="1:10" ht="36">
      <c r="A13" s="545" t="s">
        <v>10755</v>
      </c>
      <c r="B13" s="544" t="s">
        <v>10756</v>
      </c>
      <c r="C13" s="544" t="s">
        <v>10757</v>
      </c>
      <c r="D13" s="571">
        <v>1453.7427639794473</v>
      </c>
      <c r="E13" s="412" t="s">
        <v>9629</v>
      </c>
      <c r="F13" s="459" t="s">
        <v>1787</v>
      </c>
      <c r="G13" s="459" t="s">
        <v>5391</v>
      </c>
      <c r="H13" s="546">
        <v>12</v>
      </c>
      <c r="I13" s="546">
        <v>12</v>
      </c>
      <c r="J13" s="564" t="s">
        <v>10758</v>
      </c>
    </row>
    <row r="14" spans="1:10" ht="36">
      <c r="A14" s="545" t="s">
        <v>10755</v>
      </c>
      <c r="B14" s="544" t="s">
        <v>10756</v>
      </c>
      <c r="C14" s="544" t="s">
        <v>10757</v>
      </c>
      <c r="D14" s="571">
        <v>1242.5151828884166</v>
      </c>
      <c r="E14" s="412" t="s">
        <v>9629</v>
      </c>
      <c r="F14" s="459" t="s">
        <v>1787</v>
      </c>
      <c r="G14" s="459" t="s">
        <v>5391</v>
      </c>
      <c r="H14" s="546">
        <v>36</v>
      </c>
      <c r="I14" s="546">
        <v>36</v>
      </c>
      <c r="J14" s="564" t="s">
        <v>10758</v>
      </c>
    </row>
    <row r="15" spans="1:10" ht="36">
      <c r="A15" s="545" t="s">
        <v>10755</v>
      </c>
      <c r="B15" s="544" t="s">
        <v>10756</v>
      </c>
      <c r="C15" s="544" t="s">
        <v>10757</v>
      </c>
      <c r="D15" s="571">
        <v>994.01214631073333</v>
      </c>
      <c r="E15" s="412" t="s">
        <v>9629</v>
      </c>
      <c r="F15" s="459" t="s">
        <v>1787</v>
      </c>
      <c r="G15" s="459" t="s">
        <v>5391</v>
      </c>
      <c r="H15" s="546">
        <v>60</v>
      </c>
      <c r="I15" s="546">
        <v>60</v>
      </c>
      <c r="J15" s="564" t="s">
        <v>10758</v>
      </c>
    </row>
    <row r="16" spans="1:10" ht="36">
      <c r="A16" s="545" t="s">
        <v>10759</v>
      </c>
      <c r="B16" s="544" t="s">
        <v>10760</v>
      </c>
      <c r="C16" s="544" t="s">
        <v>10761</v>
      </c>
      <c r="D16" s="571">
        <v>2907.4855279588946</v>
      </c>
      <c r="E16" s="412" t="s">
        <v>9629</v>
      </c>
      <c r="F16" s="459" t="s">
        <v>1787</v>
      </c>
      <c r="G16" s="459" t="s">
        <v>5391</v>
      </c>
      <c r="H16" s="546">
        <v>12</v>
      </c>
      <c r="I16" s="546">
        <v>12</v>
      </c>
      <c r="J16" s="564" t="s">
        <v>10762</v>
      </c>
    </row>
    <row r="17" spans="1:10" ht="36">
      <c r="A17" s="545" t="s">
        <v>10759</v>
      </c>
      <c r="B17" s="544" t="s">
        <v>10760</v>
      </c>
      <c r="C17" s="544" t="s">
        <v>10761</v>
      </c>
      <c r="D17" s="571">
        <v>2485.0303657768332</v>
      </c>
      <c r="E17" s="412" t="s">
        <v>9629</v>
      </c>
      <c r="F17" s="459" t="s">
        <v>1787</v>
      </c>
      <c r="G17" s="459" t="s">
        <v>5391</v>
      </c>
      <c r="H17" s="546">
        <v>36</v>
      </c>
      <c r="I17" s="546">
        <v>36</v>
      </c>
      <c r="J17" s="564" t="s">
        <v>10762</v>
      </c>
    </row>
    <row r="18" spans="1:10" ht="36">
      <c r="A18" s="545" t="s">
        <v>10759</v>
      </c>
      <c r="B18" s="544" t="s">
        <v>10760</v>
      </c>
      <c r="C18" s="544" t="s">
        <v>10761</v>
      </c>
      <c r="D18" s="571">
        <v>1988.0242926214667</v>
      </c>
      <c r="E18" s="412" t="s">
        <v>9629</v>
      </c>
      <c r="F18" s="459" t="s">
        <v>1787</v>
      </c>
      <c r="G18" s="459" t="s">
        <v>5391</v>
      </c>
      <c r="H18" s="546">
        <v>60</v>
      </c>
      <c r="I18" s="546">
        <v>60</v>
      </c>
      <c r="J18" s="564" t="s">
        <v>10762</v>
      </c>
    </row>
    <row r="19" spans="1:10" ht="36">
      <c r="A19" s="545" t="s">
        <v>10763</v>
      </c>
      <c r="B19" s="544" t="s">
        <v>10764</v>
      </c>
      <c r="C19" s="544" t="s">
        <v>10765</v>
      </c>
      <c r="D19" s="571">
        <v>4942.2285862193976</v>
      </c>
      <c r="E19" s="412" t="s">
        <v>9629</v>
      </c>
      <c r="F19" s="459" t="s">
        <v>1787</v>
      </c>
      <c r="G19" s="459" t="s">
        <v>5391</v>
      </c>
      <c r="H19" s="546">
        <v>12</v>
      </c>
      <c r="I19" s="546">
        <v>12</v>
      </c>
      <c r="J19" s="564" t="s">
        <v>10766</v>
      </c>
    </row>
    <row r="20" spans="1:10" ht="36">
      <c r="A20" s="545" t="s">
        <v>10763</v>
      </c>
      <c r="B20" s="544" t="s">
        <v>10764</v>
      </c>
      <c r="C20" s="544" t="s">
        <v>10765</v>
      </c>
      <c r="D20" s="571">
        <v>4224.1269967687158</v>
      </c>
      <c r="E20" s="412" t="s">
        <v>9629</v>
      </c>
      <c r="F20" s="459" t="s">
        <v>1787</v>
      </c>
      <c r="G20" s="459" t="s">
        <v>5391</v>
      </c>
      <c r="H20" s="546">
        <v>36</v>
      </c>
      <c r="I20" s="546">
        <v>36</v>
      </c>
      <c r="J20" s="564" t="s">
        <v>10766</v>
      </c>
    </row>
    <row r="21" spans="1:10" ht="36">
      <c r="A21" s="545" t="s">
        <v>10763</v>
      </c>
      <c r="B21" s="544" t="s">
        <v>10764</v>
      </c>
      <c r="C21" s="544" t="s">
        <v>10765</v>
      </c>
      <c r="D21" s="571">
        <v>3379.301597414973</v>
      </c>
      <c r="E21" s="412" t="s">
        <v>9629</v>
      </c>
      <c r="F21" s="459" t="s">
        <v>1787</v>
      </c>
      <c r="G21" s="459" t="s">
        <v>5391</v>
      </c>
      <c r="H21" s="546">
        <v>60</v>
      </c>
      <c r="I21" s="546">
        <v>60</v>
      </c>
      <c r="J21" s="564" t="s">
        <v>10766</v>
      </c>
    </row>
    <row r="22" spans="1:10" ht="36">
      <c r="A22" s="545" t="s">
        <v>10767</v>
      </c>
      <c r="B22" s="544" t="s">
        <v>10768</v>
      </c>
      <c r="C22" s="544" t="s">
        <v>10769</v>
      </c>
      <c r="D22" s="571">
        <v>9011.7147027404008</v>
      </c>
      <c r="E22" s="412" t="s">
        <v>9629</v>
      </c>
      <c r="F22" s="459" t="s">
        <v>1787</v>
      </c>
      <c r="G22" s="459" t="s">
        <v>5391</v>
      </c>
      <c r="H22" s="546">
        <v>12</v>
      </c>
      <c r="I22" s="546">
        <v>12</v>
      </c>
      <c r="J22" s="564" t="s">
        <v>10770</v>
      </c>
    </row>
    <row r="23" spans="1:10" ht="36">
      <c r="A23" s="545" t="s">
        <v>10767</v>
      </c>
      <c r="B23" s="544" t="s">
        <v>10768</v>
      </c>
      <c r="C23" s="544" t="s">
        <v>10769</v>
      </c>
      <c r="D23" s="571">
        <v>7702.3202587524802</v>
      </c>
      <c r="E23" s="412" t="s">
        <v>9629</v>
      </c>
      <c r="F23" s="459" t="s">
        <v>1787</v>
      </c>
      <c r="G23" s="459" t="s">
        <v>5391</v>
      </c>
      <c r="H23" s="546">
        <v>36</v>
      </c>
      <c r="I23" s="546">
        <v>36</v>
      </c>
      <c r="J23" s="564" t="s">
        <v>10770</v>
      </c>
    </row>
    <row r="24" spans="1:10" ht="36.75" thickBot="1">
      <c r="A24" s="545" t="s">
        <v>10767</v>
      </c>
      <c r="B24" s="544" t="s">
        <v>10768</v>
      </c>
      <c r="C24" s="544" t="s">
        <v>10769</v>
      </c>
      <c r="D24" s="571">
        <v>6161.8562070019843</v>
      </c>
      <c r="E24" s="412" t="s">
        <v>9629</v>
      </c>
      <c r="F24" s="459" t="s">
        <v>1787</v>
      </c>
      <c r="G24" s="459" t="s">
        <v>5391</v>
      </c>
      <c r="H24" s="546">
        <v>60</v>
      </c>
      <c r="I24" s="546">
        <v>60</v>
      </c>
      <c r="J24" s="564" t="s">
        <v>10770</v>
      </c>
    </row>
    <row r="25" spans="1:10" ht="15" thickBot="1">
      <c r="A25" s="636" t="s">
        <v>10781</v>
      </c>
      <c r="B25" s="631"/>
      <c r="C25" s="631"/>
      <c r="D25" s="631"/>
      <c r="E25" s="631"/>
      <c r="F25" s="631"/>
      <c r="G25" s="631"/>
      <c r="H25" s="631"/>
      <c r="I25" s="631"/>
      <c r="J25" s="635"/>
    </row>
    <row r="26" spans="1:10" ht="24">
      <c r="A26" s="545" t="s">
        <v>10771</v>
      </c>
      <c r="B26" s="544" t="s">
        <v>10748</v>
      </c>
      <c r="C26" s="544" t="s">
        <v>10772</v>
      </c>
      <c r="D26" s="571">
        <v>290.5001471405273</v>
      </c>
      <c r="E26" s="412" t="s">
        <v>9629</v>
      </c>
      <c r="F26" s="459" t="s">
        <v>10613</v>
      </c>
      <c r="G26" s="459" t="s">
        <v>5391</v>
      </c>
      <c r="H26" s="546">
        <v>12</v>
      </c>
      <c r="I26" s="546">
        <v>12</v>
      </c>
      <c r="J26" s="564" t="s">
        <v>10750</v>
      </c>
    </row>
    <row r="27" spans="1:10" ht="24">
      <c r="A27" s="545" t="s">
        <v>10771</v>
      </c>
      <c r="B27" s="544" t="s">
        <v>10748</v>
      </c>
      <c r="C27" s="544" t="s">
        <v>10772</v>
      </c>
      <c r="D27" s="571">
        <v>248.29072405173275</v>
      </c>
      <c r="E27" s="412" t="s">
        <v>9629</v>
      </c>
      <c r="F27" s="459" t="s">
        <v>10613</v>
      </c>
      <c r="G27" s="459" t="s">
        <v>5391</v>
      </c>
      <c r="H27" s="546">
        <v>36</v>
      </c>
      <c r="I27" s="546">
        <v>36</v>
      </c>
      <c r="J27" s="564" t="s">
        <v>10750</v>
      </c>
    </row>
    <row r="28" spans="1:10" ht="24.75" thickBot="1">
      <c r="A28" s="545" t="s">
        <v>10771</v>
      </c>
      <c r="B28" s="544" t="s">
        <v>10748</v>
      </c>
      <c r="C28" s="544" t="s">
        <v>10772</v>
      </c>
      <c r="D28" s="571">
        <v>198.63257924138622</v>
      </c>
      <c r="E28" s="412" t="s">
        <v>9629</v>
      </c>
      <c r="F28" s="459" t="s">
        <v>10613</v>
      </c>
      <c r="G28" s="459" t="s">
        <v>5391</v>
      </c>
      <c r="H28" s="546">
        <v>60</v>
      </c>
      <c r="I28" s="546">
        <v>60</v>
      </c>
      <c r="J28" s="564" t="s">
        <v>10750</v>
      </c>
    </row>
    <row r="29" spans="1:10" ht="15" thickBot="1">
      <c r="A29" s="636" t="s">
        <v>10782</v>
      </c>
      <c r="B29" s="631"/>
      <c r="C29" s="631"/>
      <c r="D29" s="631"/>
      <c r="E29" s="631"/>
      <c r="F29" s="631"/>
      <c r="G29" s="631"/>
      <c r="H29" s="631"/>
      <c r="I29" s="631"/>
      <c r="J29" s="635"/>
    </row>
    <row r="30" spans="1:10" ht="24">
      <c r="A30" s="545" t="s">
        <v>10773</v>
      </c>
      <c r="B30" s="544" t="s">
        <v>10752</v>
      </c>
      <c r="C30" s="544" t="s">
        <v>10753</v>
      </c>
      <c r="D30" s="571">
        <v>2034.7430582605023</v>
      </c>
      <c r="E30" s="412" t="s">
        <v>9629</v>
      </c>
      <c r="F30" s="459" t="s">
        <v>10613</v>
      </c>
      <c r="G30" s="459" t="s">
        <v>5391</v>
      </c>
      <c r="H30" s="546">
        <v>12</v>
      </c>
      <c r="I30" s="546">
        <v>12</v>
      </c>
      <c r="J30" s="564" t="s">
        <v>10754</v>
      </c>
    </row>
    <row r="31" spans="1:10" ht="24">
      <c r="A31" s="545" t="s">
        <v>10773</v>
      </c>
      <c r="B31" s="544" t="s">
        <v>10752</v>
      </c>
      <c r="C31" s="544" t="s">
        <v>10753</v>
      </c>
      <c r="D31" s="571">
        <v>1739.0966309918824</v>
      </c>
      <c r="E31" s="412" t="s">
        <v>9629</v>
      </c>
      <c r="F31" s="459" t="s">
        <v>10613</v>
      </c>
      <c r="G31" s="459" t="s">
        <v>5391</v>
      </c>
      <c r="H31" s="546">
        <v>36</v>
      </c>
      <c r="I31" s="546">
        <v>36</v>
      </c>
      <c r="J31" s="564" t="s">
        <v>10754</v>
      </c>
    </row>
    <row r="32" spans="1:10" ht="24.75" thickBot="1">
      <c r="A32" s="545" t="s">
        <v>10773</v>
      </c>
      <c r="B32" s="544" t="s">
        <v>10752</v>
      </c>
      <c r="C32" s="544" t="s">
        <v>10753</v>
      </c>
      <c r="D32" s="571">
        <v>1391.2773047935061</v>
      </c>
      <c r="E32" s="412" t="s">
        <v>9629</v>
      </c>
      <c r="F32" s="459" t="s">
        <v>10613</v>
      </c>
      <c r="G32" s="459" t="s">
        <v>5391</v>
      </c>
      <c r="H32" s="546">
        <v>60</v>
      </c>
      <c r="I32" s="546">
        <v>60</v>
      </c>
      <c r="J32" s="564" t="s">
        <v>10754</v>
      </c>
    </row>
    <row r="33" spans="1:15" s="530" customFormat="1" ht="12.75" thickBot="1">
      <c r="A33" s="636" t="s">
        <v>10783</v>
      </c>
      <c r="B33" s="631"/>
      <c r="C33" s="631"/>
      <c r="D33" s="631"/>
      <c r="E33" s="631"/>
      <c r="F33" s="631"/>
      <c r="G33" s="631"/>
      <c r="H33" s="631"/>
      <c r="I33" s="631"/>
      <c r="J33" s="635"/>
    </row>
    <row r="34" spans="1:15" s="530" customFormat="1" ht="36">
      <c r="A34" s="545" t="s">
        <v>10774</v>
      </c>
      <c r="B34" s="544" t="s">
        <v>10756</v>
      </c>
      <c r="C34" s="544" t="s">
        <v>10757</v>
      </c>
      <c r="D34" s="571">
        <v>1453.7427639794473</v>
      </c>
      <c r="E34" s="412" t="s">
        <v>9629</v>
      </c>
      <c r="F34" s="459" t="s">
        <v>10613</v>
      </c>
      <c r="G34" s="459" t="s">
        <v>5391</v>
      </c>
      <c r="H34" s="546">
        <v>12</v>
      </c>
      <c r="I34" s="546">
        <v>12</v>
      </c>
      <c r="J34" s="564" t="s">
        <v>10758</v>
      </c>
    </row>
    <row r="35" spans="1:15" s="530" customFormat="1" ht="36">
      <c r="A35" s="545" t="s">
        <v>10774</v>
      </c>
      <c r="B35" s="544" t="s">
        <v>10756</v>
      </c>
      <c r="C35" s="544" t="s">
        <v>10757</v>
      </c>
      <c r="D35" s="571">
        <v>1242.5151828884166</v>
      </c>
      <c r="E35" s="412" t="s">
        <v>9629</v>
      </c>
      <c r="F35" s="459" t="s">
        <v>10613</v>
      </c>
      <c r="G35" s="459" t="s">
        <v>5391</v>
      </c>
      <c r="H35" s="546">
        <v>36</v>
      </c>
      <c r="I35" s="546">
        <v>36</v>
      </c>
      <c r="J35" s="564" t="s">
        <v>10758</v>
      </c>
    </row>
    <row r="36" spans="1:15" s="530" customFormat="1" ht="36">
      <c r="A36" s="545" t="s">
        <v>10774</v>
      </c>
      <c r="B36" s="544" t="s">
        <v>10756</v>
      </c>
      <c r="C36" s="544" t="s">
        <v>10757</v>
      </c>
      <c r="D36" s="571">
        <v>994.01214631073333</v>
      </c>
      <c r="E36" s="412" t="s">
        <v>9629</v>
      </c>
      <c r="F36" s="459" t="s">
        <v>10613</v>
      </c>
      <c r="G36" s="459" t="s">
        <v>5391</v>
      </c>
      <c r="H36" s="546">
        <v>60</v>
      </c>
      <c r="I36" s="546">
        <v>60</v>
      </c>
      <c r="J36" s="564" t="s">
        <v>10758</v>
      </c>
    </row>
    <row r="37" spans="1:15" s="530" customFormat="1" ht="36">
      <c r="A37" s="545" t="s">
        <v>10775</v>
      </c>
      <c r="B37" s="544" t="s">
        <v>10760</v>
      </c>
      <c r="C37" s="544" t="s">
        <v>10761</v>
      </c>
      <c r="D37" s="571">
        <v>2907.4855279588946</v>
      </c>
      <c r="E37" s="412" t="s">
        <v>9629</v>
      </c>
      <c r="F37" s="459" t="s">
        <v>10613</v>
      </c>
      <c r="G37" s="459" t="s">
        <v>5391</v>
      </c>
      <c r="H37" s="546">
        <v>12</v>
      </c>
      <c r="I37" s="546">
        <v>12</v>
      </c>
      <c r="J37" s="564" t="s">
        <v>10762</v>
      </c>
    </row>
    <row r="38" spans="1:15" s="530" customFormat="1" ht="36">
      <c r="A38" s="545" t="s">
        <v>10775</v>
      </c>
      <c r="B38" s="544" t="s">
        <v>10760</v>
      </c>
      <c r="C38" s="544" t="s">
        <v>10761</v>
      </c>
      <c r="D38" s="571">
        <v>2485.0303657768332</v>
      </c>
      <c r="E38" s="412" t="s">
        <v>9629</v>
      </c>
      <c r="F38" s="459" t="s">
        <v>10613</v>
      </c>
      <c r="G38" s="459" t="s">
        <v>5391</v>
      </c>
      <c r="H38" s="546">
        <v>36</v>
      </c>
      <c r="I38" s="546">
        <v>36</v>
      </c>
      <c r="J38" s="564" t="s">
        <v>10762</v>
      </c>
    </row>
    <row r="39" spans="1:15" s="530" customFormat="1" ht="36">
      <c r="A39" s="545" t="s">
        <v>10775</v>
      </c>
      <c r="B39" s="544" t="s">
        <v>10760</v>
      </c>
      <c r="C39" s="544" t="s">
        <v>10761</v>
      </c>
      <c r="D39" s="571">
        <v>1988.0242926214667</v>
      </c>
      <c r="E39" s="412" t="s">
        <v>9629</v>
      </c>
      <c r="F39" s="459" t="s">
        <v>10613</v>
      </c>
      <c r="G39" s="459" t="s">
        <v>5391</v>
      </c>
      <c r="H39" s="546">
        <v>60</v>
      </c>
      <c r="I39" s="546">
        <v>60</v>
      </c>
      <c r="J39" s="564" t="s">
        <v>10762</v>
      </c>
    </row>
    <row r="40" spans="1:15" s="530" customFormat="1" ht="36">
      <c r="A40" s="545" t="s">
        <v>10776</v>
      </c>
      <c r="B40" s="544" t="s">
        <v>10764</v>
      </c>
      <c r="C40" s="544" t="s">
        <v>10765</v>
      </c>
      <c r="D40" s="571">
        <v>4942.2285862193976</v>
      </c>
      <c r="E40" s="412" t="s">
        <v>9629</v>
      </c>
      <c r="F40" s="459" t="s">
        <v>10613</v>
      </c>
      <c r="G40" s="459" t="s">
        <v>5391</v>
      </c>
      <c r="H40" s="546">
        <v>12</v>
      </c>
      <c r="I40" s="546">
        <v>12</v>
      </c>
      <c r="J40" s="564" t="s">
        <v>10766</v>
      </c>
    </row>
    <row r="41" spans="1:15" s="530" customFormat="1" ht="36">
      <c r="A41" s="545" t="s">
        <v>10776</v>
      </c>
      <c r="B41" s="544" t="s">
        <v>10764</v>
      </c>
      <c r="C41" s="544" t="s">
        <v>10765</v>
      </c>
      <c r="D41" s="571">
        <v>4224.1269967687158</v>
      </c>
      <c r="E41" s="412" t="s">
        <v>9629</v>
      </c>
      <c r="F41" s="459" t="s">
        <v>10613</v>
      </c>
      <c r="G41" s="459" t="s">
        <v>5391</v>
      </c>
      <c r="H41" s="546">
        <v>36</v>
      </c>
      <c r="I41" s="546">
        <v>36</v>
      </c>
      <c r="J41" s="564" t="s">
        <v>10766</v>
      </c>
    </row>
    <row r="42" spans="1:15" s="530" customFormat="1" ht="36">
      <c r="A42" s="545" t="s">
        <v>10776</v>
      </c>
      <c r="B42" s="544" t="s">
        <v>10764</v>
      </c>
      <c r="C42" s="544" t="s">
        <v>10765</v>
      </c>
      <c r="D42" s="571">
        <v>3379.301597414973</v>
      </c>
      <c r="E42" s="412" t="s">
        <v>9629</v>
      </c>
      <c r="F42" s="459" t="s">
        <v>10613</v>
      </c>
      <c r="G42" s="459" t="s">
        <v>5391</v>
      </c>
      <c r="H42" s="546">
        <v>60</v>
      </c>
      <c r="I42" s="546">
        <v>60</v>
      </c>
      <c r="J42" s="564" t="s">
        <v>10766</v>
      </c>
    </row>
    <row r="43" spans="1:15" s="530" customFormat="1" ht="36">
      <c r="A43" s="545" t="s">
        <v>10777</v>
      </c>
      <c r="B43" s="544" t="s">
        <v>10768</v>
      </c>
      <c r="C43" s="544" t="s">
        <v>10769</v>
      </c>
      <c r="D43" s="571">
        <v>9011.7147027404008</v>
      </c>
      <c r="E43" s="412" t="s">
        <v>9629</v>
      </c>
      <c r="F43" s="459" t="s">
        <v>10613</v>
      </c>
      <c r="G43" s="459" t="s">
        <v>5391</v>
      </c>
      <c r="H43" s="546">
        <v>12</v>
      </c>
      <c r="I43" s="546">
        <v>12</v>
      </c>
      <c r="J43" s="564" t="s">
        <v>10770</v>
      </c>
    </row>
    <row r="44" spans="1:15" s="530" customFormat="1" ht="36">
      <c r="A44" s="545" t="s">
        <v>10777</v>
      </c>
      <c r="B44" s="544" t="s">
        <v>10768</v>
      </c>
      <c r="C44" s="544" t="s">
        <v>10769</v>
      </c>
      <c r="D44" s="571">
        <v>7702.3202587524802</v>
      </c>
      <c r="E44" s="412" t="s">
        <v>9629</v>
      </c>
      <c r="F44" s="459" t="s">
        <v>10613</v>
      </c>
      <c r="G44" s="459" t="s">
        <v>5391</v>
      </c>
      <c r="H44" s="546">
        <v>36</v>
      </c>
      <c r="I44" s="546">
        <v>36</v>
      </c>
      <c r="J44" s="564" t="s">
        <v>10770</v>
      </c>
    </row>
    <row r="45" spans="1:15" s="530" customFormat="1" ht="36.75" thickBot="1">
      <c r="A45" s="545" t="s">
        <v>10777</v>
      </c>
      <c r="B45" s="544" t="s">
        <v>10768</v>
      </c>
      <c r="C45" s="544" t="s">
        <v>10769</v>
      </c>
      <c r="D45" s="571">
        <v>6161.8562070019843</v>
      </c>
      <c r="E45" s="412" t="s">
        <v>9629</v>
      </c>
      <c r="F45" s="459" t="s">
        <v>10613</v>
      </c>
      <c r="G45" s="459" t="s">
        <v>5391</v>
      </c>
      <c r="H45" s="546">
        <v>60</v>
      </c>
      <c r="I45" s="546">
        <v>60</v>
      </c>
      <c r="J45" s="564" t="s">
        <v>10770</v>
      </c>
    </row>
    <row r="46" spans="1:15" s="624" customFormat="1" ht="15" thickBot="1">
      <c r="A46" s="636" t="s">
        <v>10942</v>
      </c>
      <c r="B46" s="631"/>
      <c r="C46" s="631"/>
      <c r="D46" s="631"/>
      <c r="E46" s="631"/>
      <c r="F46" s="631"/>
      <c r="G46" s="631"/>
      <c r="H46" s="631"/>
      <c r="I46" s="631"/>
      <c r="J46" s="635"/>
      <c r="O46" s="565"/>
    </row>
    <row r="47" spans="1:15" s="621" customFormat="1" ht="24">
      <c r="A47" s="196" t="s">
        <v>10934</v>
      </c>
      <c r="B47" s="187" t="s">
        <v>10927</v>
      </c>
      <c r="C47" s="187" t="s">
        <v>10946</v>
      </c>
      <c r="D47" s="217">
        <v>4826</v>
      </c>
      <c r="E47" s="412" t="s">
        <v>9629</v>
      </c>
      <c r="F47" s="236" t="s">
        <v>1787</v>
      </c>
      <c r="G47" s="459" t="s">
        <v>5391</v>
      </c>
      <c r="H47" s="546">
        <v>12</v>
      </c>
      <c r="I47" s="546">
        <v>12</v>
      </c>
      <c r="J47" s="196" t="s">
        <v>10936</v>
      </c>
      <c r="K47" s="565"/>
      <c r="L47" s="565"/>
      <c r="M47" s="565"/>
      <c r="O47" s="565"/>
    </row>
    <row r="48" spans="1:15" s="621" customFormat="1" ht="24">
      <c r="A48" s="196" t="s">
        <v>10934</v>
      </c>
      <c r="B48" s="187" t="s">
        <v>10927</v>
      </c>
      <c r="C48" s="187" t="s">
        <v>10946</v>
      </c>
      <c r="D48" s="217">
        <v>4124</v>
      </c>
      <c r="E48" s="412" t="s">
        <v>9629</v>
      </c>
      <c r="F48" s="236" t="s">
        <v>1787</v>
      </c>
      <c r="G48" s="459" t="s">
        <v>5391</v>
      </c>
      <c r="H48" s="546">
        <v>36</v>
      </c>
      <c r="I48" s="546">
        <v>36</v>
      </c>
      <c r="J48" s="196" t="s">
        <v>10936</v>
      </c>
      <c r="K48" s="565"/>
      <c r="L48" s="565"/>
      <c r="M48" s="565"/>
      <c r="O48" s="565"/>
    </row>
    <row r="49" spans="1:15" s="621" customFormat="1" ht="24">
      <c r="A49" s="196" t="s">
        <v>10934</v>
      </c>
      <c r="B49" s="187" t="s">
        <v>10927</v>
      </c>
      <c r="C49" s="187" t="s">
        <v>10946</v>
      </c>
      <c r="D49" s="217">
        <v>3300</v>
      </c>
      <c r="E49" s="412" t="s">
        <v>9629</v>
      </c>
      <c r="F49" s="236" t="s">
        <v>1787</v>
      </c>
      <c r="G49" s="459" t="s">
        <v>5391</v>
      </c>
      <c r="H49" s="546">
        <v>60</v>
      </c>
      <c r="I49" s="546">
        <v>60</v>
      </c>
      <c r="J49" s="196" t="s">
        <v>10936</v>
      </c>
      <c r="K49" s="565"/>
      <c r="L49" s="565"/>
      <c r="M49" s="565"/>
      <c r="O49" s="565"/>
    </row>
    <row r="50" spans="1:15" s="621" customFormat="1" ht="24">
      <c r="A50" s="196" t="s">
        <v>10935</v>
      </c>
      <c r="B50" s="187" t="s">
        <v>10929</v>
      </c>
      <c r="C50" s="187" t="s">
        <v>10947</v>
      </c>
      <c r="D50" s="217">
        <v>3488</v>
      </c>
      <c r="E50" s="412" t="s">
        <v>9629</v>
      </c>
      <c r="F50" s="236" t="s">
        <v>1787</v>
      </c>
      <c r="G50" s="459" t="s">
        <v>5391</v>
      </c>
      <c r="H50" s="546">
        <v>12</v>
      </c>
      <c r="I50" s="546">
        <v>12</v>
      </c>
      <c r="J50" s="196" t="s">
        <v>10937</v>
      </c>
      <c r="K50" s="565"/>
      <c r="L50" s="565"/>
      <c r="M50" s="565"/>
      <c r="O50" s="565"/>
    </row>
    <row r="51" spans="1:15" s="621" customFormat="1" ht="24">
      <c r="A51" s="196" t="s">
        <v>10935</v>
      </c>
      <c r="B51" s="187" t="s">
        <v>10929</v>
      </c>
      <c r="C51" s="187" t="s">
        <v>10947</v>
      </c>
      <c r="D51" s="217">
        <v>2982</v>
      </c>
      <c r="E51" s="412" t="s">
        <v>9629</v>
      </c>
      <c r="F51" s="236" t="s">
        <v>1787</v>
      </c>
      <c r="G51" s="459" t="s">
        <v>5391</v>
      </c>
      <c r="H51" s="546">
        <v>36</v>
      </c>
      <c r="I51" s="546">
        <v>36</v>
      </c>
      <c r="J51" s="196" t="s">
        <v>10937</v>
      </c>
      <c r="K51" s="565"/>
      <c r="L51" s="565"/>
      <c r="M51" s="565"/>
      <c r="O51" s="565"/>
    </row>
    <row r="52" spans="1:15" s="621" customFormat="1" ht="24.75" thickBot="1">
      <c r="A52" s="196" t="s">
        <v>10935</v>
      </c>
      <c r="B52" s="187" t="s">
        <v>10929</v>
      </c>
      <c r="C52" s="187" t="s">
        <v>10947</v>
      </c>
      <c r="D52" s="217">
        <v>2385</v>
      </c>
      <c r="E52" s="412" t="s">
        <v>9629</v>
      </c>
      <c r="F52" s="236" t="s">
        <v>1787</v>
      </c>
      <c r="G52" s="459" t="s">
        <v>5391</v>
      </c>
      <c r="H52" s="546">
        <v>60</v>
      </c>
      <c r="I52" s="546">
        <v>60</v>
      </c>
      <c r="J52" s="196" t="s">
        <v>10937</v>
      </c>
      <c r="K52" s="565"/>
      <c r="L52" s="565"/>
      <c r="M52" s="565"/>
      <c r="O52" s="565"/>
    </row>
    <row r="53" spans="1:15" s="624" customFormat="1" ht="15" thickBot="1">
      <c r="A53" s="636" t="s">
        <v>10943</v>
      </c>
      <c r="B53" s="631"/>
      <c r="C53" s="631"/>
      <c r="D53" s="631"/>
      <c r="E53" s="631"/>
      <c r="F53" s="631"/>
      <c r="G53" s="631"/>
      <c r="H53" s="631"/>
      <c r="I53" s="631"/>
      <c r="J53" s="635"/>
      <c r="K53" s="623"/>
      <c r="O53" s="565"/>
    </row>
    <row r="54" spans="1:15" s="621" customFormat="1" ht="24">
      <c r="A54" s="196" t="s">
        <v>10926</v>
      </c>
      <c r="B54" s="187" t="s">
        <v>10927</v>
      </c>
      <c r="C54" s="187" t="s">
        <v>10946</v>
      </c>
      <c r="D54" s="217">
        <v>4826</v>
      </c>
      <c r="E54" s="412" t="s">
        <v>9629</v>
      </c>
      <c r="F54" s="236" t="s">
        <v>10613</v>
      </c>
      <c r="G54" s="459" t="s">
        <v>5391</v>
      </c>
      <c r="H54" s="546">
        <v>12</v>
      </c>
      <c r="I54" s="546">
        <v>12</v>
      </c>
      <c r="J54" s="196" t="s">
        <v>10936</v>
      </c>
      <c r="K54" s="565"/>
      <c r="L54" s="565"/>
      <c r="M54" s="565"/>
      <c r="O54" s="565"/>
    </row>
    <row r="55" spans="1:15" s="621" customFormat="1" ht="24">
      <c r="A55" s="196" t="s">
        <v>10926</v>
      </c>
      <c r="B55" s="187" t="s">
        <v>10927</v>
      </c>
      <c r="C55" s="187" t="s">
        <v>10946</v>
      </c>
      <c r="D55" s="217">
        <v>4124</v>
      </c>
      <c r="E55" s="412" t="s">
        <v>9629</v>
      </c>
      <c r="F55" s="236" t="s">
        <v>10613</v>
      </c>
      <c r="G55" s="459" t="s">
        <v>5391</v>
      </c>
      <c r="H55" s="546">
        <v>36</v>
      </c>
      <c r="I55" s="546">
        <v>36</v>
      </c>
      <c r="J55" s="196" t="s">
        <v>10936</v>
      </c>
      <c r="K55" s="565"/>
      <c r="L55" s="565"/>
      <c r="M55" s="565"/>
      <c r="O55" s="565"/>
    </row>
    <row r="56" spans="1:15" s="621" customFormat="1" ht="24">
      <c r="A56" s="196" t="s">
        <v>10926</v>
      </c>
      <c r="B56" s="187" t="s">
        <v>10927</v>
      </c>
      <c r="C56" s="187" t="s">
        <v>10946</v>
      </c>
      <c r="D56" s="217">
        <v>3300</v>
      </c>
      <c r="E56" s="412" t="s">
        <v>9629</v>
      </c>
      <c r="F56" s="236" t="s">
        <v>10613</v>
      </c>
      <c r="G56" s="459" t="s">
        <v>5391</v>
      </c>
      <c r="H56" s="546">
        <v>60</v>
      </c>
      <c r="I56" s="546">
        <v>60</v>
      </c>
      <c r="J56" s="196" t="s">
        <v>10936</v>
      </c>
      <c r="K56" s="565"/>
      <c r="L56" s="565"/>
      <c r="M56" s="565"/>
      <c r="O56" s="565"/>
    </row>
    <row r="57" spans="1:15" s="621" customFormat="1" ht="24">
      <c r="A57" s="196" t="s">
        <v>10928</v>
      </c>
      <c r="B57" s="187" t="s">
        <v>10929</v>
      </c>
      <c r="C57" s="187" t="s">
        <v>10947</v>
      </c>
      <c r="D57" s="217">
        <v>3488</v>
      </c>
      <c r="E57" s="412" t="s">
        <v>9629</v>
      </c>
      <c r="F57" s="236" t="s">
        <v>10613</v>
      </c>
      <c r="G57" s="459" t="s">
        <v>5391</v>
      </c>
      <c r="H57" s="546">
        <v>12</v>
      </c>
      <c r="I57" s="546">
        <v>12</v>
      </c>
      <c r="J57" s="196" t="s">
        <v>10937</v>
      </c>
      <c r="K57" s="565"/>
      <c r="L57" s="565"/>
      <c r="M57" s="565"/>
      <c r="O57" s="565"/>
    </row>
    <row r="58" spans="1:15" s="621" customFormat="1" ht="24">
      <c r="A58" s="196" t="s">
        <v>10928</v>
      </c>
      <c r="B58" s="187" t="s">
        <v>10929</v>
      </c>
      <c r="C58" s="187" t="s">
        <v>10947</v>
      </c>
      <c r="D58" s="217">
        <v>2982</v>
      </c>
      <c r="E58" s="412" t="s">
        <v>9629</v>
      </c>
      <c r="F58" s="236" t="s">
        <v>10613</v>
      </c>
      <c r="G58" s="459" t="s">
        <v>5391</v>
      </c>
      <c r="H58" s="546">
        <v>36</v>
      </c>
      <c r="I58" s="546">
        <v>36</v>
      </c>
      <c r="J58" s="196" t="s">
        <v>10937</v>
      </c>
      <c r="K58" s="565"/>
      <c r="L58" s="565"/>
      <c r="M58" s="565"/>
      <c r="O58" s="565"/>
    </row>
    <row r="59" spans="1:15" s="621" customFormat="1" ht="24.75" thickBot="1">
      <c r="A59" s="196" t="s">
        <v>10928</v>
      </c>
      <c r="B59" s="187" t="s">
        <v>10929</v>
      </c>
      <c r="C59" s="187" t="s">
        <v>10947</v>
      </c>
      <c r="D59" s="217">
        <v>2385</v>
      </c>
      <c r="E59" s="412" t="s">
        <v>9629</v>
      </c>
      <c r="F59" s="236" t="s">
        <v>10613</v>
      </c>
      <c r="G59" s="459" t="s">
        <v>5391</v>
      </c>
      <c r="H59" s="546">
        <v>60</v>
      </c>
      <c r="I59" s="546">
        <v>60</v>
      </c>
      <c r="J59" s="196" t="s">
        <v>10937</v>
      </c>
      <c r="K59" s="565"/>
      <c r="L59" s="565"/>
      <c r="M59" s="565"/>
      <c r="O59" s="565"/>
    </row>
    <row r="60" spans="1:15" s="624" customFormat="1" ht="15" thickBot="1">
      <c r="A60" s="636" t="s">
        <v>10944</v>
      </c>
      <c r="B60" s="631"/>
      <c r="C60" s="631"/>
      <c r="D60" s="631"/>
      <c r="E60" s="631"/>
      <c r="F60" s="631"/>
      <c r="G60" s="631"/>
      <c r="H60" s="631"/>
      <c r="I60" s="631"/>
      <c r="J60" s="635"/>
      <c r="O60" s="565"/>
    </row>
    <row r="61" spans="1:15" s="621" customFormat="1" ht="24">
      <c r="A61" s="196" t="s">
        <v>10918</v>
      </c>
      <c r="B61" s="187" t="s">
        <v>10919</v>
      </c>
      <c r="C61" s="187" t="s">
        <v>10948</v>
      </c>
      <c r="D61" s="217">
        <v>4826</v>
      </c>
      <c r="E61" s="412" t="s">
        <v>9629</v>
      </c>
      <c r="F61" s="236" t="s">
        <v>1787</v>
      </c>
      <c r="G61" s="459" t="s">
        <v>5391</v>
      </c>
      <c r="H61" s="546">
        <v>12</v>
      </c>
      <c r="I61" s="546">
        <v>12</v>
      </c>
      <c r="J61" s="196" t="s">
        <v>10938</v>
      </c>
      <c r="K61" s="565"/>
      <c r="L61" s="565"/>
      <c r="M61" s="565"/>
      <c r="O61" s="565"/>
    </row>
    <row r="62" spans="1:15" s="621" customFormat="1" ht="24">
      <c r="A62" s="196" t="s">
        <v>10918</v>
      </c>
      <c r="B62" s="187" t="s">
        <v>10919</v>
      </c>
      <c r="C62" s="187" t="s">
        <v>10948</v>
      </c>
      <c r="D62" s="217">
        <v>4124</v>
      </c>
      <c r="E62" s="412" t="s">
        <v>9629</v>
      </c>
      <c r="F62" s="236" t="s">
        <v>1787</v>
      </c>
      <c r="G62" s="459" t="s">
        <v>5391</v>
      </c>
      <c r="H62" s="546">
        <v>36</v>
      </c>
      <c r="I62" s="546">
        <v>36</v>
      </c>
      <c r="J62" s="196" t="s">
        <v>10938</v>
      </c>
      <c r="K62" s="565"/>
      <c r="L62" s="565"/>
      <c r="M62" s="565"/>
      <c r="O62" s="565"/>
    </row>
    <row r="63" spans="1:15" s="621" customFormat="1" ht="24">
      <c r="A63" s="196" t="s">
        <v>10918</v>
      </c>
      <c r="B63" s="187" t="s">
        <v>10919</v>
      </c>
      <c r="C63" s="187" t="s">
        <v>10948</v>
      </c>
      <c r="D63" s="217">
        <v>3300</v>
      </c>
      <c r="E63" s="412" t="s">
        <v>9629</v>
      </c>
      <c r="F63" s="236" t="s">
        <v>1787</v>
      </c>
      <c r="G63" s="459" t="s">
        <v>5391</v>
      </c>
      <c r="H63" s="546">
        <v>60</v>
      </c>
      <c r="I63" s="546">
        <v>60</v>
      </c>
      <c r="J63" s="196" t="s">
        <v>10938</v>
      </c>
      <c r="K63" s="565"/>
      <c r="L63" s="565"/>
      <c r="M63" s="565"/>
      <c r="O63" s="565"/>
    </row>
    <row r="64" spans="1:15" s="621" customFormat="1" ht="24">
      <c r="A64" s="196" t="s">
        <v>10920</v>
      </c>
      <c r="B64" s="187" t="s">
        <v>10921</v>
      </c>
      <c r="C64" s="187" t="s">
        <v>10949</v>
      </c>
      <c r="D64" s="217">
        <v>3837</v>
      </c>
      <c r="E64" s="412" t="s">
        <v>9629</v>
      </c>
      <c r="F64" s="236" t="s">
        <v>1787</v>
      </c>
      <c r="G64" s="459" t="s">
        <v>5391</v>
      </c>
      <c r="H64" s="546">
        <v>12</v>
      </c>
      <c r="I64" s="546">
        <v>12</v>
      </c>
      <c r="J64" s="196" t="s">
        <v>10939</v>
      </c>
      <c r="K64" s="565"/>
      <c r="L64" s="565"/>
      <c r="M64" s="565"/>
      <c r="O64" s="565"/>
    </row>
    <row r="65" spans="1:15" s="621" customFormat="1" ht="24">
      <c r="A65" s="196" t="s">
        <v>10920</v>
      </c>
      <c r="B65" s="187" t="s">
        <v>10921</v>
      </c>
      <c r="C65" s="187" t="s">
        <v>10949</v>
      </c>
      <c r="D65" s="217">
        <v>3280</v>
      </c>
      <c r="E65" s="412" t="s">
        <v>9629</v>
      </c>
      <c r="F65" s="236" t="s">
        <v>1787</v>
      </c>
      <c r="G65" s="459" t="s">
        <v>5391</v>
      </c>
      <c r="H65" s="546">
        <v>36</v>
      </c>
      <c r="I65" s="546">
        <v>36</v>
      </c>
      <c r="J65" s="196" t="s">
        <v>10939</v>
      </c>
      <c r="K65" s="565"/>
      <c r="L65" s="565"/>
      <c r="M65" s="565"/>
      <c r="O65" s="565"/>
    </row>
    <row r="66" spans="1:15" s="621" customFormat="1" ht="24">
      <c r="A66" s="196" t="s">
        <v>10920</v>
      </c>
      <c r="B66" s="187" t="s">
        <v>10921</v>
      </c>
      <c r="C66" s="187" t="s">
        <v>10949</v>
      </c>
      <c r="D66" s="217">
        <v>2624</v>
      </c>
      <c r="E66" s="412" t="s">
        <v>9629</v>
      </c>
      <c r="F66" s="236" t="s">
        <v>1787</v>
      </c>
      <c r="G66" s="459" t="s">
        <v>5391</v>
      </c>
      <c r="H66" s="546">
        <v>60</v>
      </c>
      <c r="I66" s="546">
        <v>60</v>
      </c>
      <c r="J66" s="196" t="s">
        <v>10939</v>
      </c>
      <c r="K66" s="565"/>
      <c r="L66" s="565"/>
      <c r="M66" s="565"/>
      <c r="O66" s="565"/>
    </row>
    <row r="67" spans="1:15" s="621" customFormat="1" ht="24">
      <c r="A67" s="196" t="s">
        <v>10922</v>
      </c>
      <c r="B67" s="187" t="s">
        <v>10923</v>
      </c>
      <c r="C67" s="187" t="s">
        <v>10950</v>
      </c>
      <c r="D67" s="217">
        <v>3488</v>
      </c>
      <c r="E67" s="412" t="s">
        <v>9629</v>
      </c>
      <c r="F67" s="236" t="s">
        <v>1787</v>
      </c>
      <c r="G67" s="459" t="s">
        <v>5391</v>
      </c>
      <c r="H67" s="546">
        <v>12</v>
      </c>
      <c r="I67" s="546">
        <v>12</v>
      </c>
      <c r="J67" s="196" t="s">
        <v>10940</v>
      </c>
      <c r="K67" s="565"/>
      <c r="L67" s="565"/>
      <c r="M67" s="565"/>
      <c r="O67" s="565"/>
    </row>
    <row r="68" spans="1:15" s="621" customFormat="1" ht="24">
      <c r="A68" s="196" t="s">
        <v>10922</v>
      </c>
      <c r="B68" s="187" t="s">
        <v>10923</v>
      </c>
      <c r="C68" s="187" t="s">
        <v>10950</v>
      </c>
      <c r="D68" s="217">
        <v>2982</v>
      </c>
      <c r="E68" s="412" t="s">
        <v>9629</v>
      </c>
      <c r="F68" s="236" t="s">
        <v>1787</v>
      </c>
      <c r="G68" s="459" t="s">
        <v>5391</v>
      </c>
      <c r="H68" s="546">
        <v>36</v>
      </c>
      <c r="I68" s="546">
        <v>36</v>
      </c>
      <c r="J68" s="196" t="s">
        <v>10940</v>
      </c>
      <c r="K68" s="565"/>
      <c r="L68" s="565"/>
      <c r="M68" s="565"/>
      <c r="O68" s="565"/>
    </row>
    <row r="69" spans="1:15" s="621" customFormat="1" ht="24">
      <c r="A69" s="196" t="s">
        <v>10922</v>
      </c>
      <c r="B69" s="187" t="s">
        <v>10923</v>
      </c>
      <c r="C69" s="187" t="s">
        <v>10950</v>
      </c>
      <c r="D69" s="217">
        <v>2385</v>
      </c>
      <c r="E69" s="412" t="s">
        <v>9629</v>
      </c>
      <c r="F69" s="236" t="s">
        <v>1787</v>
      </c>
      <c r="G69" s="459" t="s">
        <v>5391</v>
      </c>
      <c r="H69" s="546">
        <v>60</v>
      </c>
      <c r="I69" s="546">
        <v>60</v>
      </c>
      <c r="J69" s="196" t="s">
        <v>10940</v>
      </c>
      <c r="K69" s="565"/>
      <c r="L69" s="565"/>
      <c r="M69" s="565"/>
      <c r="O69" s="565"/>
    </row>
    <row r="70" spans="1:15" s="621" customFormat="1" ht="24">
      <c r="A70" s="196" t="s">
        <v>10924</v>
      </c>
      <c r="B70" s="187" t="s">
        <v>10925</v>
      </c>
      <c r="C70" s="187" t="s">
        <v>10951</v>
      </c>
      <c r="D70" s="217">
        <v>3488</v>
      </c>
      <c r="E70" s="412" t="s">
        <v>9629</v>
      </c>
      <c r="F70" s="236" t="s">
        <v>1787</v>
      </c>
      <c r="G70" s="459" t="s">
        <v>5391</v>
      </c>
      <c r="H70" s="546">
        <v>12</v>
      </c>
      <c r="I70" s="546">
        <v>12</v>
      </c>
      <c r="J70" s="196" t="s">
        <v>10941</v>
      </c>
      <c r="K70" s="565"/>
      <c r="L70" s="565"/>
      <c r="M70" s="565"/>
      <c r="O70" s="565"/>
    </row>
    <row r="71" spans="1:15" s="621" customFormat="1" ht="24">
      <c r="A71" s="196" t="s">
        <v>10924</v>
      </c>
      <c r="B71" s="187" t="s">
        <v>10925</v>
      </c>
      <c r="C71" s="187" t="s">
        <v>10951</v>
      </c>
      <c r="D71" s="217">
        <v>2982</v>
      </c>
      <c r="E71" s="412" t="s">
        <v>9629</v>
      </c>
      <c r="F71" s="236" t="s">
        <v>1787</v>
      </c>
      <c r="G71" s="459" t="s">
        <v>5391</v>
      </c>
      <c r="H71" s="546">
        <v>36</v>
      </c>
      <c r="I71" s="546">
        <v>36</v>
      </c>
      <c r="J71" s="196" t="s">
        <v>10941</v>
      </c>
      <c r="K71" s="565"/>
      <c r="L71" s="565"/>
      <c r="M71" s="565"/>
      <c r="O71" s="565"/>
    </row>
    <row r="72" spans="1:15" s="621" customFormat="1" ht="24.75" thickBot="1">
      <c r="A72" s="196" t="s">
        <v>10924</v>
      </c>
      <c r="B72" s="187" t="s">
        <v>10925</v>
      </c>
      <c r="C72" s="187" t="s">
        <v>10951</v>
      </c>
      <c r="D72" s="217">
        <v>2385</v>
      </c>
      <c r="E72" s="412" t="s">
        <v>9629</v>
      </c>
      <c r="F72" s="236" t="s">
        <v>1787</v>
      </c>
      <c r="G72" s="459" t="s">
        <v>5391</v>
      </c>
      <c r="H72" s="546">
        <v>60</v>
      </c>
      <c r="I72" s="546">
        <v>60</v>
      </c>
      <c r="J72" s="196" t="s">
        <v>10941</v>
      </c>
      <c r="K72" s="565"/>
      <c r="L72" s="565"/>
      <c r="M72" s="565"/>
      <c r="O72" s="565"/>
    </row>
    <row r="73" spans="1:15" s="624" customFormat="1" ht="15" thickBot="1">
      <c r="A73" s="636" t="s">
        <v>10945</v>
      </c>
      <c r="B73" s="631"/>
      <c r="C73" s="631"/>
      <c r="D73" s="631"/>
      <c r="E73" s="631"/>
      <c r="F73" s="631"/>
      <c r="G73" s="631"/>
      <c r="H73" s="631"/>
      <c r="I73" s="631"/>
      <c r="J73" s="635"/>
      <c r="O73" s="565"/>
    </row>
    <row r="74" spans="1:15" s="621" customFormat="1" ht="24">
      <c r="A74" s="196" t="s">
        <v>10930</v>
      </c>
      <c r="B74" s="187" t="s">
        <v>10919</v>
      </c>
      <c r="C74" s="187" t="s">
        <v>10948</v>
      </c>
      <c r="D74" s="217">
        <v>4826</v>
      </c>
      <c r="E74" s="412" t="s">
        <v>9629</v>
      </c>
      <c r="F74" s="236" t="s">
        <v>10613</v>
      </c>
      <c r="G74" s="459" t="s">
        <v>5391</v>
      </c>
      <c r="H74" s="546">
        <v>12</v>
      </c>
      <c r="I74" s="546">
        <v>12</v>
      </c>
      <c r="J74" s="196" t="s">
        <v>10938</v>
      </c>
      <c r="K74" s="565"/>
      <c r="L74" s="565"/>
      <c r="M74" s="565"/>
      <c r="O74" s="565"/>
    </row>
    <row r="75" spans="1:15" s="621" customFormat="1" ht="24">
      <c r="A75" s="196" t="s">
        <v>10930</v>
      </c>
      <c r="B75" s="187" t="s">
        <v>10919</v>
      </c>
      <c r="C75" s="187" t="s">
        <v>10948</v>
      </c>
      <c r="D75" s="217">
        <v>4124</v>
      </c>
      <c r="E75" s="412" t="s">
        <v>9629</v>
      </c>
      <c r="F75" s="236" t="s">
        <v>10613</v>
      </c>
      <c r="G75" s="459" t="s">
        <v>5391</v>
      </c>
      <c r="H75" s="546">
        <v>36</v>
      </c>
      <c r="I75" s="546">
        <v>36</v>
      </c>
      <c r="J75" s="196" t="s">
        <v>10938</v>
      </c>
      <c r="K75" s="565"/>
      <c r="L75" s="565"/>
      <c r="M75" s="565"/>
      <c r="O75" s="565"/>
    </row>
    <row r="76" spans="1:15" s="621" customFormat="1" ht="24">
      <c r="A76" s="196" t="s">
        <v>10930</v>
      </c>
      <c r="B76" s="187" t="s">
        <v>10919</v>
      </c>
      <c r="C76" s="187" t="s">
        <v>10948</v>
      </c>
      <c r="D76" s="217">
        <v>3300</v>
      </c>
      <c r="E76" s="412" t="s">
        <v>9629</v>
      </c>
      <c r="F76" s="236" t="s">
        <v>10613</v>
      </c>
      <c r="G76" s="459" t="s">
        <v>5391</v>
      </c>
      <c r="H76" s="546">
        <v>60</v>
      </c>
      <c r="I76" s="546">
        <v>60</v>
      </c>
      <c r="J76" s="196" t="s">
        <v>10938</v>
      </c>
      <c r="K76" s="565"/>
      <c r="L76" s="565"/>
      <c r="M76" s="565"/>
      <c r="O76" s="565"/>
    </row>
    <row r="77" spans="1:15" s="621" customFormat="1" ht="24">
      <c r="A77" s="196" t="s">
        <v>10931</v>
      </c>
      <c r="B77" s="187" t="s">
        <v>10921</v>
      </c>
      <c r="C77" s="187" t="s">
        <v>10949</v>
      </c>
      <c r="D77" s="217">
        <v>3837</v>
      </c>
      <c r="E77" s="412" t="s">
        <v>9629</v>
      </c>
      <c r="F77" s="236" t="s">
        <v>10613</v>
      </c>
      <c r="G77" s="459" t="s">
        <v>5391</v>
      </c>
      <c r="H77" s="546">
        <v>12</v>
      </c>
      <c r="I77" s="546">
        <v>12</v>
      </c>
      <c r="J77" s="196" t="s">
        <v>10939</v>
      </c>
      <c r="K77" s="565"/>
      <c r="L77" s="565"/>
      <c r="M77" s="565"/>
      <c r="O77" s="565"/>
    </row>
    <row r="78" spans="1:15" s="621" customFormat="1" ht="24">
      <c r="A78" s="196" t="s">
        <v>10931</v>
      </c>
      <c r="B78" s="187" t="s">
        <v>10921</v>
      </c>
      <c r="C78" s="187" t="s">
        <v>10949</v>
      </c>
      <c r="D78" s="217">
        <v>3280</v>
      </c>
      <c r="E78" s="412" t="s">
        <v>9629</v>
      </c>
      <c r="F78" s="236" t="s">
        <v>10613</v>
      </c>
      <c r="G78" s="459" t="s">
        <v>5391</v>
      </c>
      <c r="H78" s="546">
        <v>36</v>
      </c>
      <c r="I78" s="546">
        <v>36</v>
      </c>
      <c r="J78" s="196" t="s">
        <v>10939</v>
      </c>
      <c r="K78" s="565"/>
      <c r="L78" s="565"/>
      <c r="M78" s="565"/>
      <c r="O78" s="565"/>
    </row>
    <row r="79" spans="1:15" s="621" customFormat="1" ht="24">
      <c r="A79" s="196" t="s">
        <v>10931</v>
      </c>
      <c r="B79" s="187" t="s">
        <v>10921</v>
      </c>
      <c r="C79" s="187" t="s">
        <v>10949</v>
      </c>
      <c r="D79" s="217">
        <v>2624</v>
      </c>
      <c r="E79" s="412" t="s">
        <v>9629</v>
      </c>
      <c r="F79" s="236" t="s">
        <v>10613</v>
      </c>
      <c r="G79" s="459" t="s">
        <v>5391</v>
      </c>
      <c r="H79" s="546">
        <v>60</v>
      </c>
      <c r="I79" s="546">
        <v>60</v>
      </c>
      <c r="J79" s="196" t="s">
        <v>10939</v>
      </c>
      <c r="K79" s="565"/>
      <c r="L79" s="565"/>
      <c r="M79" s="565"/>
      <c r="O79" s="565"/>
    </row>
    <row r="80" spans="1:15" s="621" customFormat="1" ht="24">
      <c r="A80" s="196" t="s">
        <v>10932</v>
      </c>
      <c r="B80" s="187" t="s">
        <v>10923</v>
      </c>
      <c r="C80" s="187" t="s">
        <v>10950</v>
      </c>
      <c r="D80" s="217">
        <v>3488</v>
      </c>
      <c r="E80" s="412" t="s">
        <v>9629</v>
      </c>
      <c r="F80" s="236" t="s">
        <v>10613</v>
      </c>
      <c r="G80" s="459" t="s">
        <v>5391</v>
      </c>
      <c r="H80" s="546">
        <v>12</v>
      </c>
      <c r="I80" s="546">
        <v>12</v>
      </c>
      <c r="J80" s="196" t="s">
        <v>10940</v>
      </c>
      <c r="K80" s="565"/>
      <c r="L80" s="565"/>
      <c r="M80" s="565"/>
      <c r="O80" s="565"/>
    </row>
    <row r="81" spans="1:15" s="621" customFormat="1" ht="24">
      <c r="A81" s="196" t="s">
        <v>10932</v>
      </c>
      <c r="B81" s="187" t="s">
        <v>10923</v>
      </c>
      <c r="C81" s="187" t="s">
        <v>10950</v>
      </c>
      <c r="D81" s="217">
        <v>2982</v>
      </c>
      <c r="E81" s="412" t="s">
        <v>9629</v>
      </c>
      <c r="F81" s="236" t="s">
        <v>10613</v>
      </c>
      <c r="G81" s="459" t="s">
        <v>5391</v>
      </c>
      <c r="H81" s="546">
        <v>36</v>
      </c>
      <c r="I81" s="546">
        <v>36</v>
      </c>
      <c r="J81" s="196" t="s">
        <v>10940</v>
      </c>
      <c r="K81" s="565"/>
      <c r="L81" s="565"/>
      <c r="M81" s="565"/>
      <c r="O81" s="565"/>
    </row>
    <row r="82" spans="1:15" s="621" customFormat="1" ht="24">
      <c r="A82" s="196" t="s">
        <v>10932</v>
      </c>
      <c r="B82" s="187" t="s">
        <v>10923</v>
      </c>
      <c r="C82" s="187" t="s">
        <v>10950</v>
      </c>
      <c r="D82" s="217">
        <v>2385</v>
      </c>
      <c r="E82" s="412" t="s">
        <v>9629</v>
      </c>
      <c r="F82" s="236" t="s">
        <v>10613</v>
      </c>
      <c r="G82" s="459" t="s">
        <v>5391</v>
      </c>
      <c r="H82" s="546">
        <v>60</v>
      </c>
      <c r="I82" s="546">
        <v>60</v>
      </c>
      <c r="J82" s="196" t="s">
        <v>10940</v>
      </c>
      <c r="K82" s="565"/>
      <c r="L82" s="565"/>
      <c r="M82" s="565"/>
      <c r="O82" s="565"/>
    </row>
    <row r="83" spans="1:15" s="621" customFormat="1" ht="24">
      <c r="A83" s="196" t="s">
        <v>10933</v>
      </c>
      <c r="B83" s="187" t="s">
        <v>10925</v>
      </c>
      <c r="C83" s="187" t="s">
        <v>10951</v>
      </c>
      <c r="D83" s="217">
        <v>3488</v>
      </c>
      <c r="E83" s="412" t="s">
        <v>9629</v>
      </c>
      <c r="F83" s="236" t="s">
        <v>10613</v>
      </c>
      <c r="G83" s="459" t="s">
        <v>5391</v>
      </c>
      <c r="H83" s="546">
        <v>12</v>
      </c>
      <c r="I83" s="546">
        <v>12</v>
      </c>
      <c r="J83" s="196" t="s">
        <v>10941</v>
      </c>
      <c r="K83" s="565"/>
      <c r="L83" s="565"/>
      <c r="M83" s="565"/>
      <c r="O83" s="565"/>
    </row>
    <row r="84" spans="1:15" s="621" customFormat="1" ht="24">
      <c r="A84" s="196" t="s">
        <v>10933</v>
      </c>
      <c r="B84" s="187" t="s">
        <v>10925</v>
      </c>
      <c r="C84" s="187" t="s">
        <v>10951</v>
      </c>
      <c r="D84" s="217">
        <v>2982</v>
      </c>
      <c r="E84" s="412" t="s">
        <v>9629</v>
      </c>
      <c r="F84" s="236" t="s">
        <v>10613</v>
      </c>
      <c r="G84" s="459" t="s">
        <v>5391</v>
      </c>
      <c r="H84" s="546">
        <v>36</v>
      </c>
      <c r="I84" s="546">
        <v>36</v>
      </c>
      <c r="J84" s="196" t="s">
        <v>10941</v>
      </c>
      <c r="K84" s="565"/>
      <c r="L84" s="565"/>
      <c r="M84" s="565"/>
      <c r="O84" s="565"/>
    </row>
    <row r="85" spans="1:15" s="621" customFormat="1" ht="24">
      <c r="A85" s="196" t="s">
        <v>10933</v>
      </c>
      <c r="B85" s="187" t="s">
        <v>10925</v>
      </c>
      <c r="C85" s="187" t="s">
        <v>10951</v>
      </c>
      <c r="D85" s="217">
        <v>2385</v>
      </c>
      <c r="E85" s="412" t="s">
        <v>9629</v>
      </c>
      <c r="F85" s="236" t="s">
        <v>10613</v>
      </c>
      <c r="G85" s="459" t="s">
        <v>5391</v>
      </c>
      <c r="H85" s="546">
        <v>60</v>
      </c>
      <c r="I85" s="546">
        <v>60</v>
      </c>
      <c r="J85" s="196" t="s">
        <v>10941</v>
      </c>
      <c r="K85" s="565"/>
      <c r="L85" s="565"/>
      <c r="M85" s="565"/>
      <c r="O85" s="565"/>
    </row>
    <row r="86" spans="1:15">
      <c r="A86" s="31"/>
      <c r="B86" s="32"/>
      <c r="C86" s="515"/>
    </row>
    <row r="87" spans="1:15">
      <c r="A87" s="624" t="s">
        <v>184</v>
      </c>
      <c r="B87" s="624"/>
      <c r="C87" s="629" t="s">
        <v>13947</v>
      </c>
    </row>
    <row r="88" spans="1:15">
      <c r="A88" s="627" t="s">
        <v>5</v>
      </c>
      <c r="B88" s="624" t="s">
        <v>185</v>
      </c>
      <c r="C88" s="625" t="s">
        <v>13948</v>
      </c>
    </row>
    <row r="89" spans="1:15">
      <c r="A89" s="627" t="s">
        <v>9</v>
      </c>
      <c r="B89" s="625" t="s">
        <v>186</v>
      </c>
      <c r="C89" s="625" t="s">
        <v>13949</v>
      </c>
    </row>
    <row r="90" spans="1:15">
      <c r="A90" s="627" t="s">
        <v>187</v>
      </c>
      <c r="B90" s="624" t="s">
        <v>188</v>
      </c>
      <c r="C90" s="625" t="s">
        <v>13950</v>
      </c>
    </row>
    <row r="91" spans="1:15">
      <c r="A91" s="627" t="s">
        <v>189</v>
      </c>
      <c r="B91" s="624" t="s">
        <v>190</v>
      </c>
      <c r="C91" s="630" t="s">
        <v>13951</v>
      </c>
    </row>
    <row r="92" spans="1:15">
      <c r="A92" s="627" t="s">
        <v>191</v>
      </c>
      <c r="B92" s="624" t="s">
        <v>192</v>
      </c>
      <c r="C92" s="630" t="s">
        <v>13952</v>
      </c>
    </row>
    <row r="93" spans="1:15">
      <c r="A93" s="627" t="s">
        <v>193</v>
      </c>
      <c r="B93" s="624" t="s">
        <v>194</v>
      </c>
      <c r="C93" s="630" t="s">
        <v>13953</v>
      </c>
    </row>
    <row r="94" spans="1:15">
      <c r="A94" s="31" t="s">
        <v>1787</v>
      </c>
      <c r="B94" s="32" t="s">
        <v>1790</v>
      </c>
      <c r="C94" s="625" t="s">
        <v>13954</v>
      </c>
    </row>
    <row r="95" spans="1:15">
      <c r="A95" s="31" t="s">
        <v>1788</v>
      </c>
      <c r="B95" s="32" t="s">
        <v>1791</v>
      </c>
      <c r="C95" s="624" t="s">
        <v>13955</v>
      </c>
    </row>
    <row r="96" spans="1:15">
      <c r="A96" s="31" t="s">
        <v>1998</v>
      </c>
      <c r="B96" s="32" t="s">
        <v>1997</v>
      </c>
      <c r="C96" s="624" t="s">
        <v>13956</v>
      </c>
    </row>
    <row r="97" spans="1:3">
      <c r="A97" s="31" t="s">
        <v>1789</v>
      </c>
      <c r="B97" s="32" t="s">
        <v>1792</v>
      </c>
      <c r="C97" s="624" t="s">
        <v>13957</v>
      </c>
    </row>
    <row r="98" spans="1:3">
      <c r="A98" s="31" t="s">
        <v>195</v>
      </c>
      <c r="B98" s="32" t="s">
        <v>196</v>
      </c>
      <c r="C98" s="625" t="s">
        <v>13958</v>
      </c>
    </row>
    <row r="99" spans="1:3">
      <c r="A99" s="31" t="s">
        <v>8293</v>
      </c>
      <c r="B99" s="32" t="s">
        <v>8294</v>
      </c>
      <c r="C99" s="628"/>
    </row>
    <row r="100" spans="1:3">
      <c r="A100" s="31" t="s">
        <v>10613</v>
      </c>
      <c r="B100" s="32" t="s">
        <v>10614</v>
      </c>
      <c r="C100" s="289"/>
    </row>
    <row r="101" spans="1:3">
      <c r="A101" s="530"/>
      <c r="B101" s="530"/>
      <c r="C101" s="548"/>
    </row>
  </sheetData>
  <sheetProtection algorithmName="SHA-512" hashValue="iLj6dAAPZtYEa4QgOfOZmSPY34kN1cUAddNbPTqW1Lcf9BfLdTEJuDjB9GFxe2CubIC8b5wPn+02mPGEdVshMg==" saltValue="A+jII0V+wZ5Qsih/BlUoJw==" spinCount="100000" sheet="1" objects="1" scenarios="1"/>
  <customSheetViews>
    <customSheetView guid="{BFA5E16F-D786-453C-82A8-C4AF05421942}" showPageBreaks="1">
      <selection activeCell="D4" sqref="D4"/>
      <pageMargins left="0.5" right="0.5" top="1" bottom="0.92" header="0.5" footer="0.22"/>
      <pageSetup scale="53"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454"/>
  <sheetViews>
    <sheetView zoomScaleNormal="100" workbookViewId="0"/>
  </sheetViews>
  <sheetFormatPr defaultColWidth="9.125" defaultRowHeight="12"/>
  <cols>
    <col min="1" max="1" width="18.625" style="4" customWidth="1"/>
    <col min="2" max="2" width="50.625" style="4" customWidth="1"/>
    <col min="3" max="3" width="50.625" style="29" customWidth="1"/>
    <col min="4" max="4" width="9.375" style="4" customWidth="1"/>
    <col min="5" max="5" width="5.375" style="4" customWidth="1"/>
    <col min="6" max="6" width="5.625" style="4" customWidth="1"/>
    <col min="7" max="7" width="9.5" style="4" customWidth="1"/>
    <col min="8" max="9" width="7.625" style="4" customWidth="1"/>
    <col min="10" max="11" width="8.375" style="4" customWidth="1"/>
    <col min="12" max="16384" width="9.125" style="4"/>
  </cols>
  <sheetData>
    <row r="1" spans="1:11" ht="21" customHeight="1" thickBot="1">
      <c r="A1" s="1" t="s">
        <v>3722</v>
      </c>
      <c r="B1" s="220"/>
      <c r="C1" s="316"/>
      <c r="D1" s="316"/>
      <c r="E1" s="407"/>
      <c r="F1" s="316"/>
      <c r="G1" s="316"/>
    </row>
    <row r="2" spans="1:11" ht="24">
      <c r="A2" s="7" t="s">
        <v>0</v>
      </c>
      <c r="B2" s="8" t="s">
        <v>1</v>
      </c>
      <c r="C2" s="9" t="s">
        <v>2</v>
      </c>
      <c r="D2" s="281" t="s">
        <v>5192</v>
      </c>
      <c r="E2" s="409" t="s">
        <v>9627</v>
      </c>
      <c r="F2" s="10" t="s">
        <v>4</v>
      </c>
      <c r="G2" s="978" t="s">
        <v>13946</v>
      </c>
      <c r="H2" s="9" t="s">
        <v>418</v>
      </c>
      <c r="I2" s="9" t="s">
        <v>419</v>
      </c>
      <c r="K2"/>
    </row>
    <row r="3" spans="1:11" ht="13.5">
      <c r="A3" s="720" t="s">
        <v>13959</v>
      </c>
      <c r="B3" s="721"/>
      <c r="C3" s="721"/>
      <c r="D3" s="721"/>
      <c r="E3" s="543"/>
      <c r="F3" s="721"/>
      <c r="G3" s="721"/>
      <c r="H3" s="721"/>
      <c r="I3" s="722"/>
      <c r="K3"/>
    </row>
    <row r="4" spans="1:11" ht="13.5">
      <c r="A4" s="186" t="s">
        <v>2602</v>
      </c>
      <c r="B4" s="198" t="s">
        <v>8909</v>
      </c>
      <c r="C4" s="187" t="s">
        <v>8909</v>
      </c>
      <c r="D4" s="15">
        <v>15983</v>
      </c>
      <c r="E4" s="412" t="s">
        <v>9629</v>
      </c>
      <c r="F4" s="16" t="s">
        <v>1787</v>
      </c>
      <c r="G4" s="16" t="s">
        <v>5391</v>
      </c>
      <c r="H4" s="317">
        <v>1</v>
      </c>
      <c r="I4" s="317">
        <v>2</v>
      </c>
      <c r="J4" s="17"/>
      <c r="K4"/>
    </row>
    <row r="5" spans="1:11" ht="13.5">
      <c r="A5" s="186" t="s">
        <v>2602</v>
      </c>
      <c r="B5" s="198" t="s">
        <v>8909</v>
      </c>
      <c r="C5" s="187" t="s">
        <v>8909</v>
      </c>
      <c r="D5" s="15">
        <v>12431</v>
      </c>
      <c r="E5" s="412" t="s">
        <v>9629</v>
      </c>
      <c r="F5" s="16" t="s">
        <v>1787</v>
      </c>
      <c r="G5" s="16" t="s">
        <v>5391</v>
      </c>
      <c r="H5" s="317">
        <v>3</v>
      </c>
      <c r="I5" s="317">
        <v>5</v>
      </c>
      <c r="J5" s="17"/>
      <c r="K5"/>
    </row>
    <row r="6" spans="1:11" ht="13.5">
      <c r="A6" s="186" t="s">
        <v>2602</v>
      </c>
      <c r="B6" s="198" t="s">
        <v>8909</v>
      </c>
      <c r="C6" s="187" t="s">
        <v>8909</v>
      </c>
      <c r="D6" s="15">
        <v>8169</v>
      </c>
      <c r="E6" s="412" t="s">
        <v>9629</v>
      </c>
      <c r="F6" s="16" t="s">
        <v>1787</v>
      </c>
      <c r="G6" s="16" t="s">
        <v>5391</v>
      </c>
      <c r="H6" s="317">
        <v>6</v>
      </c>
      <c r="I6" s="317">
        <v>11</v>
      </c>
      <c r="J6" s="17"/>
      <c r="K6"/>
    </row>
    <row r="7" spans="1:11" ht="13.5">
      <c r="A7" s="186" t="s">
        <v>2602</v>
      </c>
      <c r="B7" s="198" t="s">
        <v>8909</v>
      </c>
      <c r="C7" s="187" t="s">
        <v>8909</v>
      </c>
      <c r="D7" s="15">
        <v>5328</v>
      </c>
      <c r="E7" s="412" t="s">
        <v>9629</v>
      </c>
      <c r="F7" s="16" t="s">
        <v>1787</v>
      </c>
      <c r="G7" s="16" t="s">
        <v>5391</v>
      </c>
      <c r="H7" s="317">
        <v>12</v>
      </c>
      <c r="I7" s="317">
        <v>23</v>
      </c>
      <c r="J7" s="17"/>
      <c r="K7"/>
    </row>
    <row r="8" spans="1:11" ht="13.5">
      <c r="A8" s="186" t="s">
        <v>2602</v>
      </c>
      <c r="B8" s="198" t="s">
        <v>8909</v>
      </c>
      <c r="C8" s="187" t="s">
        <v>8909</v>
      </c>
      <c r="D8" s="15">
        <v>4440</v>
      </c>
      <c r="E8" s="412" t="s">
        <v>9629</v>
      </c>
      <c r="F8" s="16" t="s">
        <v>1787</v>
      </c>
      <c r="G8" s="16" t="s">
        <v>5391</v>
      </c>
      <c r="H8" s="317">
        <v>24</v>
      </c>
      <c r="I8" s="317">
        <v>35</v>
      </c>
      <c r="J8" s="17"/>
      <c r="K8"/>
    </row>
    <row r="9" spans="1:11" ht="13.5">
      <c r="A9" s="186" t="s">
        <v>2602</v>
      </c>
      <c r="B9" s="198" t="s">
        <v>8909</v>
      </c>
      <c r="C9" s="187" t="s">
        <v>8909</v>
      </c>
      <c r="D9" s="15">
        <v>3907</v>
      </c>
      <c r="E9" s="412" t="s">
        <v>9629</v>
      </c>
      <c r="F9" s="16" t="s">
        <v>1787</v>
      </c>
      <c r="G9" s="16" t="s">
        <v>5391</v>
      </c>
      <c r="H9" s="317">
        <v>36</v>
      </c>
      <c r="I9" s="317">
        <v>47</v>
      </c>
      <c r="J9" s="17"/>
      <c r="K9"/>
    </row>
    <row r="10" spans="1:11" ht="13.5">
      <c r="A10" s="186" t="s">
        <v>2602</v>
      </c>
      <c r="B10" s="198" t="s">
        <v>8909</v>
      </c>
      <c r="C10" s="187" t="s">
        <v>8909</v>
      </c>
      <c r="D10" s="15">
        <v>3641</v>
      </c>
      <c r="E10" s="412" t="s">
        <v>9629</v>
      </c>
      <c r="F10" s="16" t="s">
        <v>1787</v>
      </c>
      <c r="G10" s="16" t="s">
        <v>5391</v>
      </c>
      <c r="H10" s="317">
        <v>48</v>
      </c>
      <c r="I10" s="317">
        <v>59</v>
      </c>
      <c r="J10" s="17"/>
      <c r="K10"/>
    </row>
    <row r="11" spans="1:11" ht="13.5">
      <c r="A11" s="186" t="s">
        <v>2602</v>
      </c>
      <c r="B11" s="198" t="s">
        <v>8909</v>
      </c>
      <c r="C11" s="187" t="s">
        <v>8909</v>
      </c>
      <c r="D11" s="15">
        <v>3552</v>
      </c>
      <c r="E11" s="412" t="s">
        <v>9629</v>
      </c>
      <c r="F11" s="16" t="s">
        <v>1787</v>
      </c>
      <c r="G11" s="16" t="s">
        <v>5391</v>
      </c>
      <c r="H11" s="317">
        <v>60</v>
      </c>
      <c r="I11" s="317">
        <v>60</v>
      </c>
      <c r="J11" s="17"/>
      <c r="K11"/>
    </row>
    <row r="12" spans="1:11" ht="13.5">
      <c r="A12" s="223"/>
      <c r="B12" s="223"/>
      <c r="C12" s="223"/>
      <c r="D12" s="223"/>
      <c r="E12" s="223"/>
      <c r="F12" s="223"/>
      <c r="G12" s="223"/>
      <c r="H12" s="223"/>
      <c r="I12" s="223"/>
      <c r="J12" s="17"/>
      <c r="K12"/>
    </row>
    <row r="13" spans="1:11" ht="13.5">
      <c r="A13" s="186" t="s">
        <v>2603</v>
      </c>
      <c r="B13" s="198" t="s">
        <v>8910</v>
      </c>
      <c r="C13" s="187" t="s">
        <v>8910</v>
      </c>
      <c r="D13" s="15">
        <v>11357</v>
      </c>
      <c r="E13" s="412" t="s">
        <v>9629</v>
      </c>
      <c r="F13" s="16" t="s">
        <v>1787</v>
      </c>
      <c r="G13" s="16" t="s">
        <v>5391</v>
      </c>
      <c r="H13" s="317">
        <v>1</v>
      </c>
      <c r="I13" s="317">
        <v>2</v>
      </c>
      <c r="J13" s="17"/>
      <c r="K13"/>
    </row>
    <row r="14" spans="1:11" ht="13.5">
      <c r="A14" s="186" t="s">
        <v>2603</v>
      </c>
      <c r="B14" s="198" t="s">
        <v>8910</v>
      </c>
      <c r="C14" s="187" t="s">
        <v>8910</v>
      </c>
      <c r="D14" s="15">
        <v>8833</v>
      </c>
      <c r="E14" s="412" t="s">
        <v>9629</v>
      </c>
      <c r="F14" s="16" t="s">
        <v>1787</v>
      </c>
      <c r="G14" s="16" t="s">
        <v>5391</v>
      </c>
      <c r="H14" s="317">
        <v>3</v>
      </c>
      <c r="I14" s="317">
        <v>5</v>
      </c>
      <c r="J14" s="17"/>
      <c r="K14"/>
    </row>
    <row r="15" spans="1:11" ht="13.5">
      <c r="A15" s="186" t="s">
        <v>2603</v>
      </c>
      <c r="B15" s="198" t="s">
        <v>8910</v>
      </c>
      <c r="C15" s="187" t="s">
        <v>8910</v>
      </c>
      <c r="D15" s="15">
        <v>5805</v>
      </c>
      <c r="E15" s="412" t="s">
        <v>9629</v>
      </c>
      <c r="F15" s="16" t="s">
        <v>1787</v>
      </c>
      <c r="G15" s="16" t="s">
        <v>5391</v>
      </c>
      <c r="H15" s="317">
        <v>6</v>
      </c>
      <c r="I15" s="317">
        <v>11</v>
      </c>
      <c r="J15" s="17"/>
      <c r="K15"/>
    </row>
    <row r="16" spans="1:11" ht="13.5">
      <c r="A16" s="186" t="s">
        <v>2603</v>
      </c>
      <c r="B16" s="198" t="s">
        <v>8910</v>
      </c>
      <c r="C16" s="187" t="s">
        <v>8910</v>
      </c>
      <c r="D16" s="15">
        <v>3786</v>
      </c>
      <c r="E16" s="412" t="s">
        <v>9629</v>
      </c>
      <c r="F16" s="16" t="s">
        <v>1787</v>
      </c>
      <c r="G16" s="16" t="s">
        <v>5391</v>
      </c>
      <c r="H16" s="317">
        <v>12</v>
      </c>
      <c r="I16" s="317">
        <v>23</v>
      </c>
      <c r="J16" s="17"/>
      <c r="K16"/>
    </row>
    <row r="17" spans="1:11" ht="13.5">
      <c r="A17" s="186" t="s">
        <v>2603</v>
      </c>
      <c r="B17" s="198" t="s">
        <v>8910</v>
      </c>
      <c r="C17" s="187" t="s">
        <v>8910</v>
      </c>
      <c r="D17" s="15">
        <v>3155</v>
      </c>
      <c r="E17" s="412" t="s">
        <v>9629</v>
      </c>
      <c r="F17" s="16" t="s">
        <v>1787</v>
      </c>
      <c r="G17" s="16" t="s">
        <v>5391</v>
      </c>
      <c r="H17" s="317">
        <v>24</v>
      </c>
      <c r="I17" s="317">
        <v>35</v>
      </c>
      <c r="J17" s="17"/>
      <c r="K17"/>
    </row>
    <row r="18" spans="1:11" ht="13.5">
      <c r="A18" s="186" t="s">
        <v>2603</v>
      </c>
      <c r="B18" s="198" t="s">
        <v>8910</v>
      </c>
      <c r="C18" s="187" t="s">
        <v>8910</v>
      </c>
      <c r="D18" s="15">
        <v>2776</v>
      </c>
      <c r="E18" s="412" t="s">
        <v>9629</v>
      </c>
      <c r="F18" s="16" t="s">
        <v>1787</v>
      </c>
      <c r="G18" s="16" t="s">
        <v>5391</v>
      </c>
      <c r="H18" s="317">
        <v>36</v>
      </c>
      <c r="I18" s="317">
        <v>47</v>
      </c>
      <c r="J18" s="17"/>
      <c r="K18"/>
    </row>
    <row r="19" spans="1:11" ht="13.5">
      <c r="A19" s="186" t="s">
        <v>2603</v>
      </c>
      <c r="B19" s="198" t="s">
        <v>8910</v>
      </c>
      <c r="C19" s="187" t="s">
        <v>8910</v>
      </c>
      <c r="D19" s="15">
        <v>2587</v>
      </c>
      <c r="E19" s="412" t="s">
        <v>9629</v>
      </c>
      <c r="F19" s="16" t="s">
        <v>1787</v>
      </c>
      <c r="G19" s="16" t="s">
        <v>5391</v>
      </c>
      <c r="H19" s="317">
        <v>48</v>
      </c>
      <c r="I19" s="317">
        <v>59</v>
      </c>
      <c r="J19" s="17"/>
      <c r="K19"/>
    </row>
    <row r="20" spans="1:11" ht="13.5">
      <c r="A20" s="186" t="s">
        <v>2603</v>
      </c>
      <c r="B20" s="198" t="s">
        <v>8910</v>
      </c>
      <c r="C20" s="187" t="s">
        <v>8910</v>
      </c>
      <c r="D20" s="15">
        <v>2524</v>
      </c>
      <c r="E20" s="412" t="s">
        <v>9629</v>
      </c>
      <c r="F20" s="16" t="s">
        <v>1787</v>
      </c>
      <c r="G20" s="16" t="s">
        <v>5391</v>
      </c>
      <c r="H20" s="317">
        <v>60</v>
      </c>
      <c r="I20" s="317">
        <v>60</v>
      </c>
      <c r="J20" s="17"/>
      <c r="K20"/>
    </row>
    <row r="21" spans="1:11" ht="13.5">
      <c r="A21" s="223"/>
      <c r="B21" s="223"/>
      <c r="C21" s="223"/>
      <c r="D21" s="223"/>
      <c r="E21" s="223"/>
      <c r="F21" s="223"/>
      <c r="G21" s="223"/>
      <c r="H21" s="223"/>
      <c r="I21" s="223"/>
      <c r="J21" s="17"/>
      <c r="K21"/>
    </row>
    <row r="22" spans="1:11" ht="13.5">
      <c r="A22" s="186" t="s">
        <v>2604</v>
      </c>
      <c r="B22" s="198" t="s">
        <v>8911</v>
      </c>
      <c r="C22" s="187" t="s">
        <v>2605</v>
      </c>
      <c r="D22" s="15">
        <v>179</v>
      </c>
      <c r="E22" s="412" t="s">
        <v>9629</v>
      </c>
      <c r="F22" s="16" t="s">
        <v>1787</v>
      </c>
      <c r="G22" s="16" t="s">
        <v>5391</v>
      </c>
      <c r="H22" s="317">
        <v>1</v>
      </c>
      <c r="I22" s="317">
        <v>2</v>
      </c>
      <c r="J22" s="17"/>
      <c r="K22"/>
    </row>
    <row r="23" spans="1:11" ht="13.5">
      <c r="A23" s="186" t="s">
        <v>2604</v>
      </c>
      <c r="B23" s="198" t="s">
        <v>8911</v>
      </c>
      <c r="C23" s="187" t="s">
        <v>2605</v>
      </c>
      <c r="D23" s="15">
        <v>139</v>
      </c>
      <c r="E23" s="412" t="s">
        <v>9629</v>
      </c>
      <c r="F23" s="16" t="s">
        <v>1787</v>
      </c>
      <c r="G23" s="16" t="s">
        <v>5391</v>
      </c>
      <c r="H23" s="317">
        <v>3</v>
      </c>
      <c r="I23" s="317">
        <v>5</v>
      </c>
      <c r="J23" s="17"/>
      <c r="K23"/>
    </row>
    <row r="24" spans="1:11" ht="13.5">
      <c r="A24" s="186" t="s">
        <v>2604</v>
      </c>
      <c r="B24" s="198" t="s">
        <v>8911</v>
      </c>
      <c r="C24" s="187" t="s">
        <v>2605</v>
      </c>
      <c r="D24" s="15">
        <v>92</v>
      </c>
      <c r="E24" s="412" t="s">
        <v>9629</v>
      </c>
      <c r="F24" s="16" t="s">
        <v>1787</v>
      </c>
      <c r="G24" s="16" t="s">
        <v>5391</v>
      </c>
      <c r="H24" s="317">
        <v>6</v>
      </c>
      <c r="I24" s="317">
        <v>11</v>
      </c>
      <c r="J24" s="17"/>
      <c r="K24"/>
    </row>
    <row r="25" spans="1:11" ht="13.5">
      <c r="A25" s="186" t="s">
        <v>2604</v>
      </c>
      <c r="B25" s="198" t="s">
        <v>8911</v>
      </c>
      <c r="C25" s="187" t="s">
        <v>2605</v>
      </c>
      <c r="D25" s="15">
        <v>60</v>
      </c>
      <c r="E25" s="412" t="s">
        <v>9629</v>
      </c>
      <c r="F25" s="16" t="s">
        <v>1787</v>
      </c>
      <c r="G25" s="16" t="s">
        <v>5391</v>
      </c>
      <c r="H25" s="317">
        <v>12</v>
      </c>
      <c r="I25" s="317">
        <v>23</v>
      </c>
      <c r="J25" s="17"/>
      <c r="K25"/>
    </row>
    <row r="26" spans="1:11" ht="13.5">
      <c r="A26" s="186" t="s">
        <v>2604</v>
      </c>
      <c r="B26" s="198" t="s">
        <v>8911</v>
      </c>
      <c r="C26" s="187" t="s">
        <v>2605</v>
      </c>
      <c r="D26" s="15">
        <v>50</v>
      </c>
      <c r="E26" s="412" t="s">
        <v>9629</v>
      </c>
      <c r="F26" s="16" t="s">
        <v>1787</v>
      </c>
      <c r="G26" s="16" t="s">
        <v>5391</v>
      </c>
      <c r="H26" s="317">
        <v>24</v>
      </c>
      <c r="I26" s="317">
        <v>35</v>
      </c>
      <c r="J26" s="17"/>
      <c r="K26"/>
    </row>
    <row r="27" spans="1:11" ht="13.5">
      <c r="A27" s="186" t="s">
        <v>2604</v>
      </c>
      <c r="B27" s="198" t="s">
        <v>8911</v>
      </c>
      <c r="C27" s="187" t="s">
        <v>2605</v>
      </c>
      <c r="D27" s="15">
        <v>44</v>
      </c>
      <c r="E27" s="412" t="s">
        <v>9629</v>
      </c>
      <c r="F27" s="16" t="s">
        <v>1787</v>
      </c>
      <c r="G27" s="16" t="s">
        <v>5391</v>
      </c>
      <c r="H27" s="317">
        <v>36</v>
      </c>
      <c r="I27" s="317">
        <v>47</v>
      </c>
      <c r="J27" s="17"/>
      <c r="K27"/>
    </row>
    <row r="28" spans="1:11" ht="13.5">
      <c r="A28" s="186" t="s">
        <v>2604</v>
      </c>
      <c r="B28" s="198" t="s">
        <v>8911</v>
      </c>
      <c r="C28" s="187" t="s">
        <v>2605</v>
      </c>
      <c r="D28" s="15">
        <v>41</v>
      </c>
      <c r="E28" s="412" t="s">
        <v>9629</v>
      </c>
      <c r="F28" s="16" t="s">
        <v>1787</v>
      </c>
      <c r="G28" s="16" t="s">
        <v>5391</v>
      </c>
      <c r="H28" s="317">
        <v>48</v>
      </c>
      <c r="I28" s="317">
        <v>59</v>
      </c>
      <c r="J28" s="17"/>
      <c r="K28"/>
    </row>
    <row r="29" spans="1:11" ht="13.5">
      <c r="A29" s="186" t="s">
        <v>2604</v>
      </c>
      <c r="B29" s="198" t="s">
        <v>8911</v>
      </c>
      <c r="C29" s="187" t="s">
        <v>2605</v>
      </c>
      <c r="D29" s="15">
        <v>40</v>
      </c>
      <c r="E29" s="412" t="s">
        <v>9629</v>
      </c>
      <c r="F29" s="16" t="s">
        <v>1787</v>
      </c>
      <c r="G29" s="16" t="s">
        <v>5391</v>
      </c>
      <c r="H29" s="317">
        <v>60</v>
      </c>
      <c r="I29" s="317">
        <v>60</v>
      </c>
      <c r="J29" s="17"/>
      <c r="K29"/>
    </row>
    <row r="30" spans="1:11" ht="13.5">
      <c r="A30" s="223"/>
      <c r="B30" s="223"/>
      <c r="C30" s="223"/>
      <c r="D30" s="223"/>
      <c r="E30" s="223"/>
      <c r="F30" s="223"/>
      <c r="G30" s="223"/>
      <c r="H30" s="223"/>
      <c r="I30" s="223"/>
      <c r="J30" s="17"/>
      <c r="K30"/>
    </row>
    <row r="31" spans="1:11" ht="24">
      <c r="A31" s="186" t="s">
        <v>2606</v>
      </c>
      <c r="B31" s="198" t="s">
        <v>8912</v>
      </c>
      <c r="C31" s="187" t="s">
        <v>8912</v>
      </c>
      <c r="D31" s="15">
        <v>2879</v>
      </c>
      <c r="E31" s="412" t="s">
        <v>9629</v>
      </c>
      <c r="F31" s="16" t="s">
        <v>1787</v>
      </c>
      <c r="G31" s="16" t="s">
        <v>5391</v>
      </c>
      <c r="H31" s="317">
        <v>1</v>
      </c>
      <c r="I31" s="317">
        <v>2</v>
      </c>
      <c r="J31" s="17"/>
      <c r="K31"/>
    </row>
    <row r="32" spans="1:11" ht="24">
      <c r="A32" s="186" t="s">
        <v>2606</v>
      </c>
      <c r="B32" s="198" t="s">
        <v>8912</v>
      </c>
      <c r="C32" s="187" t="s">
        <v>8912</v>
      </c>
      <c r="D32" s="15">
        <v>2239</v>
      </c>
      <c r="E32" s="412" t="s">
        <v>9629</v>
      </c>
      <c r="F32" s="16" t="s">
        <v>1787</v>
      </c>
      <c r="G32" s="16" t="s">
        <v>5391</v>
      </c>
      <c r="H32" s="317">
        <v>3</v>
      </c>
      <c r="I32" s="317">
        <v>5</v>
      </c>
      <c r="J32" s="17"/>
      <c r="K32"/>
    </row>
    <row r="33" spans="1:11" ht="24">
      <c r="A33" s="186" t="s">
        <v>2606</v>
      </c>
      <c r="B33" s="198" t="s">
        <v>8912</v>
      </c>
      <c r="C33" s="187" t="s">
        <v>8912</v>
      </c>
      <c r="D33" s="15">
        <v>1472</v>
      </c>
      <c r="E33" s="412" t="s">
        <v>9629</v>
      </c>
      <c r="F33" s="16" t="s">
        <v>1787</v>
      </c>
      <c r="G33" s="16" t="s">
        <v>5391</v>
      </c>
      <c r="H33" s="317">
        <v>6</v>
      </c>
      <c r="I33" s="317">
        <v>11</v>
      </c>
      <c r="J33" s="17"/>
      <c r="K33"/>
    </row>
    <row r="34" spans="1:11" ht="24">
      <c r="A34" s="186" t="s">
        <v>2606</v>
      </c>
      <c r="B34" s="198" t="s">
        <v>8912</v>
      </c>
      <c r="C34" s="187" t="s">
        <v>8912</v>
      </c>
      <c r="D34" s="15">
        <v>960</v>
      </c>
      <c r="E34" s="412" t="s">
        <v>9629</v>
      </c>
      <c r="F34" s="16" t="s">
        <v>1787</v>
      </c>
      <c r="G34" s="16" t="s">
        <v>5391</v>
      </c>
      <c r="H34" s="317">
        <v>12</v>
      </c>
      <c r="I34" s="317">
        <v>23</v>
      </c>
      <c r="J34" s="17"/>
      <c r="K34"/>
    </row>
    <row r="35" spans="1:11" ht="24">
      <c r="A35" s="186" t="s">
        <v>2606</v>
      </c>
      <c r="B35" s="198" t="s">
        <v>8912</v>
      </c>
      <c r="C35" s="187" t="s">
        <v>8912</v>
      </c>
      <c r="D35" s="15">
        <v>800</v>
      </c>
      <c r="E35" s="412" t="s">
        <v>9629</v>
      </c>
      <c r="F35" s="16" t="s">
        <v>1787</v>
      </c>
      <c r="G35" s="16" t="s">
        <v>5391</v>
      </c>
      <c r="H35" s="317">
        <v>24</v>
      </c>
      <c r="I35" s="317">
        <v>35</v>
      </c>
      <c r="J35" s="17"/>
      <c r="K35"/>
    </row>
    <row r="36" spans="1:11" ht="24">
      <c r="A36" s="186" t="s">
        <v>2606</v>
      </c>
      <c r="B36" s="198" t="s">
        <v>8912</v>
      </c>
      <c r="C36" s="187" t="s">
        <v>8912</v>
      </c>
      <c r="D36" s="15">
        <v>704</v>
      </c>
      <c r="E36" s="412" t="s">
        <v>9629</v>
      </c>
      <c r="F36" s="16" t="s">
        <v>1787</v>
      </c>
      <c r="G36" s="16" t="s">
        <v>5391</v>
      </c>
      <c r="H36" s="317">
        <v>36</v>
      </c>
      <c r="I36" s="317">
        <v>47</v>
      </c>
      <c r="J36" s="17"/>
      <c r="K36"/>
    </row>
    <row r="37" spans="1:11" ht="24">
      <c r="A37" s="186" t="s">
        <v>2606</v>
      </c>
      <c r="B37" s="198" t="s">
        <v>8912</v>
      </c>
      <c r="C37" s="187" t="s">
        <v>8912</v>
      </c>
      <c r="D37" s="15">
        <v>656</v>
      </c>
      <c r="E37" s="412" t="s">
        <v>9629</v>
      </c>
      <c r="F37" s="16" t="s">
        <v>1787</v>
      </c>
      <c r="G37" s="16" t="s">
        <v>5391</v>
      </c>
      <c r="H37" s="317">
        <v>48</v>
      </c>
      <c r="I37" s="317">
        <v>59</v>
      </c>
      <c r="J37" s="17"/>
      <c r="K37"/>
    </row>
    <row r="38" spans="1:11" ht="24">
      <c r="A38" s="186" t="s">
        <v>2606</v>
      </c>
      <c r="B38" s="198" t="s">
        <v>8912</v>
      </c>
      <c r="C38" s="187" t="s">
        <v>8912</v>
      </c>
      <c r="D38" s="15">
        <v>640</v>
      </c>
      <c r="E38" s="412" t="s">
        <v>9629</v>
      </c>
      <c r="F38" s="16" t="s">
        <v>1787</v>
      </c>
      <c r="G38" s="16" t="s">
        <v>5391</v>
      </c>
      <c r="H38" s="317">
        <v>60</v>
      </c>
      <c r="I38" s="317">
        <v>60</v>
      </c>
      <c r="J38" s="17"/>
      <c r="K38"/>
    </row>
    <row r="39" spans="1:11" ht="13.5">
      <c r="A39" s="223"/>
      <c r="B39" s="223"/>
      <c r="C39" s="223"/>
      <c r="D39" s="223"/>
      <c r="E39" s="223"/>
      <c r="F39" s="223"/>
      <c r="G39" s="223"/>
      <c r="H39" s="223"/>
      <c r="I39" s="223"/>
      <c r="J39" s="17"/>
      <c r="K39"/>
    </row>
    <row r="40" spans="1:11" ht="24">
      <c r="A40" s="186" t="s">
        <v>2607</v>
      </c>
      <c r="B40" s="198" t="s">
        <v>8913</v>
      </c>
      <c r="C40" s="187" t="s">
        <v>8913</v>
      </c>
      <c r="D40" s="15">
        <v>5759</v>
      </c>
      <c r="E40" s="412" t="s">
        <v>9629</v>
      </c>
      <c r="F40" s="16" t="s">
        <v>1787</v>
      </c>
      <c r="G40" s="16" t="s">
        <v>5391</v>
      </c>
      <c r="H40" s="317">
        <v>1</v>
      </c>
      <c r="I40" s="317">
        <v>2</v>
      </c>
      <c r="J40" s="17"/>
      <c r="K40"/>
    </row>
    <row r="41" spans="1:11" ht="24">
      <c r="A41" s="186" t="s">
        <v>2607</v>
      </c>
      <c r="B41" s="198" t="s">
        <v>8913</v>
      </c>
      <c r="C41" s="187" t="s">
        <v>8913</v>
      </c>
      <c r="D41" s="15">
        <v>4479</v>
      </c>
      <c r="E41" s="412" t="s">
        <v>9629</v>
      </c>
      <c r="F41" s="16" t="s">
        <v>1787</v>
      </c>
      <c r="G41" s="16" t="s">
        <v>5391</v>
      </c>
      <c r="H41" s="317">
        <v>3</v>
      </c>
      <c r="I41" s="317">
        <v>5</v>
      </c>
      <c r="J41" s="17"/>
      <c r="K41"/>
    </row>
    <row r="42" spans="1:11" ht="24">
      <c r="A42" s="186" t="s">
        <v>2607</v>
      </c>
      <c r="B42" s="198" t="s">
        <v>8913</v>
      </c>
      <c r="C42" s="187" t="s">
        <v>8913</v>
      </c>
      <c r="D42" s="15">
        <v>2944</v>
      </c>
      <c r="E42" s="412" t="s">
        <v>9629</v>
      </c>
      <c r="F42" s="16" t="s">
        <v>1787</v>
      </c>
      <c r="G42" s="16" t="s">
        <v>5391</v>
      </c>
      <c r="H42" s="317">
        <v>6</v>
      </c>
      <c r="I42" s="317">
        <v>11</v>
      </c>
      <c r="J42" s="17"/>
      <c r="K42"/>
    </row>
    <row r="43" spans="1:11" ht="24">
      <c r="A43" s="186" t="s">
        <v>2607</v>
      </c>
      <c r="B43" s="198" t="s">
        <v>8913</v>
      </c>
      <c r="C43" s="187" t="s">
        <v>8913</v>
      </c>
      <c r="D43" s="15">
        <v>1920</v>
      </c>
      <c r="E43" s="412" t="s">
        <v>9629</v>
      </c>
      <c r="F43" s="16" t="s">
        <v>1787</v>
      </c>
      <c r="G43" s="16" t="s">
        <v>5391</v>
      </c>
      <c r="H43" s="317">
        <v>12</v>
      </c>
      <c r="I43" s="317">
        <v>23</v>
      </c>
      <c r="J43" s="17"/>
      <c r="K43"/>
    </row>
    <row r="44" spans="1:11" ht="24">
      <c r="A44" s="186" t="s">
        <v>2607</v>
      </c>
      <c r="B44" s="198" t="s">
        <v>8913</v>
      </c>
      <c r="C44" s="187" t="s">
        <v>8913</v>
      </c>
      <c r="D44" s="15">
        <v>1600</v>
      </c>
      <c r="E44" s="412" t="s">
        <v>9629</v>
      </c>
      <c r="F44" s="16" t="s">
        <v>1787</v>
      </c>
      <c r="G44" s="16" t="s">
        <v>5391</v>
      </c>
      <c r="H44" s="317">
        <v>24</v>
      </c>
      <c r="I44" s="317">
        <v>35</v>
      </c>
      <c r="J44" s="17"/>
      <c r="K44"/>
    </row>
    <row r="45" spans="1:11" ht="24">
      <c r="A45" s="186" t="s">
        <v>2607</v>
      </c>
      <c r="B45" s="198" t="s">
        <v>8913</v>
      </c>
      <c r="C45" s="187" t="s">
        <v>8913</v>
      </c>
      <c r="D45" s="15">
        <v>1408</v>
      </c>
      <c r="E45" s="412" t="s">
        <v>9629</v>
      </c>
      <c r="F45" s="16" t="s">
        <v>1787</v>
      </c>
      <c r="G45" s="16" t="s">
        <v>5391</v>
      </c>
      <c r="H45" s="317">
        <v>36</v>
      </c>
      <c r="I45" s="317">
        <v>47</v>
      </c>
      <c r="J45" s="17"/>
      <c r="K45"/>
    </row>
    <row r="46" spans="1:11" ht="24">
      <c r="A46" s="186" t="s">
        <v>2607</v>
      </c>
      <c r="B46" s="198" t="s">
        <v>8913</v>
      </c>
      <c r="C46" s="187" t="s">
        <v>8913</v>
      </c>
      <c r="D46" s="15">
        <v>1312</v>
      </c>
      <c r="E46" s="412" t="s">
        <v>9629</v>
      </c>
      <c r="F46" s="16" t="s">
        <v>1787</v>
      </c>
      <c r="G46" s="16" t="s">
        <v>5391</v>
      </c>
      <c r="H46" s="317">
        <v>48</v>
      </c>
      <c r="I46" s="317">
        <v>59</v>
      </c>
      <c r="J46" s="17"/>
      <c r="K46"/>
    </row>
    <row r="47" spans="1:11" ht="24">
      <c r="A47" s="186" t="s">
        <v>2607</v>
      </c>
      <c r="B47" s="198" t="s">
        <v>8913</v>
      </c>
      <c r="C47" s="187" t="s">
        <v>8913</v>
      </c>
      <c r="D47" s="15">
        <v>1280</v>
      </c>
      <c r="E47" s="412" t="s">
        <v>9629</v>
      </c>
      <c r="F47" s="16" t="s">
        <v>1787</v>
      </c>
      <c r="G47" s="16" t="s">
        <v>5391</v>
      </c>
      <c r="H47" s="317">
        <v>60</v>
      </c>
      <c r="I47" s="317">
        <v>60</v>
      </c>
      <c r="J47" s="17"/>
      <c r="K47"/>
    </row>
    <row r="48" spans="1:11" ht="13.5">
      <c r="A48" s="223"/>
      <c r="B48" s="223"/>
      <c r="C48" s="223"/>
      <c r="D48" s="223"/>
      <c r="E48" s="223"/>
      <c r="F48" s="223"/>
      <c r="G48" s="223"/>
      <c r="H48" s="223"/>
      <c r="I48" s="223"/>
      <c r="J48" s="17"/>
      <c r="K48"/>
    </row>
    <row r="49" spans="1:11" ht="24">
      <c r="A49" s="186" t="s">
        <v>2608</v>
      </c>
      <c r="B49" s="198" t="s">
        <v>8914</v>
      </c>
      <c r="C49" s="187" t="s">
        <v>8914</v>
      </c>
      <c r="D49" s="15">
        <v>11555</v>
      </c>
      <c r="E49" s="412" t="s">
        <v>9629</v>
      </c>
      <c r="F49" s="16" t="s">
        <v>1787</v>
      </c>
      <c r="G49" s="16" t="s">
        <v>5391</v>
      </c>
      <c r="H49" s="317">
        <v>1</v>
      </c>
      <c r="I49" s="317">
        <v>2</v>
      </c>
      <c r="J49" s="17"/>
      <c r="K49"/>
    </row>
    <row r="50" spans="1:11" ht="24">
      <c r="A50" s="186" t="s">
        <v>2608</v>
      </c>
      <c r="B50" s="198" t="s">
        <v>8914</v>
      </c>
      <c r="C50" s="187" t="s">
        <v>8914</v>
      </c>
      <c r="D50" s="15">
        <v>8987</v>
      </c>
      <c r="E50" s="412" t="s">
        <v>9629</v>
      </c>
      <c r="F50" s="16" t="s">
        <v>1787</v>
      </c>
      <c r="G50" s="16" t="s">
        <v>5391</v>
      </c>
      <c r="H50" s="317">
        <v>3</v>
      </c>
      <c r="I50" s="317">
        <v>5</v>
      </c>
      <c r="J50" s="17"/>
      <c r="K50"/>
    </row>
    <row r="51" spans="1:11" ht="24">
      <c r="A51" s="186" t="s">
        <v>2608</v>
      </c>
      <c r="B51" s="198" t="s">
        <v>8914</v>
      </c>
      <c r="C51" s="187" t="s">
        <v>8914</v>
      </c>
      <c r="D51" s="15">
        <v>5906</v>
      </c>
      <c r="E51" s="412" t="s">
        <v>9629</v>
      </c>
      <c r="F51" s="16" t="s">
        <v>1787</v>
      </c>
      <c r="G51" s="16" t="s">
        <v>5391</v>
      </c>
      <c r="H51" s="317">
        <v>6</v>
      </c>
      <c r="I51" s="317">
        <v>11</v>
      </c>
      <c r="J51" s="17"/>
      <c r="K51"/>
    </row>
    <row r="52" spans="1:11" ht="24">
      <c r="A52" s="186" t="s">
        <v>2608</v>
      </c>
      <c r="B52" s="198" t="s">
        <v>8914</v>
      </c>
      <c r="C52" s="187" t="s">
        <v>8914</v>
      </c>
      <c r="D52" s="15">
        <v>3852</v>
      </c>
      <c r="E52" s="412" t="s">
        <v>9629</v>
      </c>
      <c r="F52" s="16" t="s">
        <v>1787</v>
      </c>
      <c r="G52" s="16" t="s">
        <v>5391</v>
      </c>
      <c r="H52" s="317">
        <v>12</v>
      </c>
      <c r="I52" s="317">
        <v>23</v>
      </c>
      <c r="J52" s="17"/>
      <c r="K52"/>
    </row>
    <row r="53" spans="1:11" ht="24">
      <c r="A53" s="186" t="s">
        <v>2608</v>
      </c>
      <c r="B53" s="198" t="s">
        <v>8914</v>
      </c>
      <c r="C53" s="187" t="s">
        <v>8914</v>
      </c>
      <c r="D53" s="15">
        <v>3210</v>
      </c>
      <c r="E53" s="412" t="s">
        <v>9629</v>
      </c>
      <c r="F53" s="16" t="s">
        <v>1787</v>
      </c>
      <c r="G53" s="16" t="s">
        <v>5391</v>
      </c>
      <c r="H53" s="317">
        <v>24</v>
      </c>
      <c r="I53" s="317">
        <v>35</v>
      </c>
      <c r="J53" s="17"/>
      <c r="K53"/>
    </row>
    <row r="54" spans="1:11" ht="24">
      <c r="A54" s="186" t="s">
        <v>2608</v>
      </c>
      <c r="B54" s="198" t="s">
        <v>8914</v>
      </c>
      <c r="C54" s="187" t="s">
        <v>8914</v>
      </c>
      <c r="D54" s="15">
        <v>2825</v>
      </c>
      <c r="E54" s="412" t="s">
        <v>9629</v>
      </c>
      <c r="F54" s="16" t="s">
        <v>1787</v>
      </c>
      <c r="G54" s="16" t="s">
        <v>5391</v>
      </c>
      <c r="H54" s="317">
        <v>36</v>
      </c>
      <c r="I54" s="317">
        <v>47</v>
      </c>
      <c r="J54" s="17"/>
      <c r="K54"/>
    </row>
    <row r="55" spans="1:11" ht="24">
      <c r="A55" s="186" t="s">
        <v>2608</v>
      </c>
      <c r="B55" s="198" t="s">
        <v>8914</v>
      </c>
      <c r="C55" s="187" t="s">
        <v>8914</v>
      </c>
      <c r="D55" s="15">
        <v>2632</v>
      </c>
      <c r="E55" s="412" t="s">
        <v>9629</v>
      </c>
      <c r="F55" s="16" t="s">
        <v>1787</v>
      </c>
      <c r="G55" s="16" t="s">
        <v>5391</v>
      </c>
      <c r="H55" s="317">
        <v>48</v>
      </c>
      <c r="I55" s="317">
        <v>59</v>
      </c>
      <c r="J55" s="17"/>
      <c r="K55"/>
    </row>
    <row r="56" spans="1:11" ht="24">
      <c r="A56" s="186" t="s">
        <v>2608</v>
      </c>
      <c r="B56" s="198" t="s">
        <v>8914</v>
      </c>
      <c r="C56" s="187" t="s">
        <v>8914</v>
      </c>
      <c r="D56" s="15">
        <v>2568</v>
      </c>
      <c r="E56" s="412" t="s">
        <v>9629</v>
      </c>
      <c r="F56" s="16" t="s">
        <v>1787</v>
      </c>
      <c r="G56" s="16" t="s">
        <v>5391</v>
      </c>
      <c r="H56" s="317">
        <v>60</v>
      </c>
      <c r="I56" s="317">
        <v>60</v>
      </c>
      <c r="J56" s="17"/>
      <c r="K56"/>
    </row>
    <row r="57" spans="1:11" ht="13.5">
      <c r="A57" s="223"/>
      <c r="B57" s="223"/>
      <c r="C57" s="223"/>
      <c r="D57" s="223"/>
      <c r="E57" s="223"/>
      <c r="F57" s="223"/>
      <c r="G57" s="223"/>
      <c r="H57" s="223"/>
      <c r="I57" s="223"/>
      <c r="J57" s="17"/>
      <c r="K57"/>
    </row>
    <row r="58" spans="1:11" ht="24">
      <c r="A58" s="186" t="s">
        <v>2609</v>
      </c>
      <c r="B58" s="198" t="s">
        <v>8915</v>
      </c>
      <c r="C58" s="187" t="s">
        <v>8915</v>
      </c>
      <c r="D58" s="15">
        <v>15407</v>
      </c>
      <c r="E58" s="412" t="s">
        <v>9629</v>
      </c>
      <c r="F58" s="16" t="s">
        <v>1787</v>
      </c>
      <c r="G58" s="16" t="s">
        <v>5391</v>
      </c>
      <c r="H58" s="317">
        <v>1</v>
      </c>
      <c r="I58" s="317">
        <v>2</v>
      </c>
      <c r="J58" s="17"/>
      <c r="K58"/>
    </row>
    <row r="59" spans="1:11" ht="24">
      <c r="A59" s="186" t="s">
        <v>2609</v>
      </c>
      <c r="B59" s="198" t="s">
        <v>8915</v>
      </c>
      <c r="C59" s="187" t="s">
        <v>8915</v>
      </c>
      <c r="D59" s="15">
        <v>11983</v>
      </c>
      <c r="E59" s="412" t="s">
        <v>9629</v>
      </c>
      <c r="F59" s="16" t="s">
        <v>1787</v>
      </c>
      <c r="G59" s="16" t="s">
        <v>5391</v>
      </c>
      <c r="H59" s="317">
        <v>3</v>
      </c>
      <c r="I59" s="317">
        <v>5</v>
      </c>
      <c r="J59" s="17"/>
      <c r="K59"/>
    </row>
    <row r="60" spans="1:11" ht="24">
      <c r="A60" s="186" t="s">
        <v>2609</v>
      </c>
      <c r="B60" s="198" t="s">
        <v>8915</v>
      </c>
      <c r="C60" s="187" t="s">
        <v>8915</v>
      </c>
      <c r="D60" s="15">
        <v>7875</v>
      </c>
      <c r="E60" s="412" t="s">
        <v>9629</v>
      </c>
      <c r="F60" s="16" t="s">
        <v>1787</v>
      </c>
      <c r="G60" s="16" t="s">
        <v>5391</v>
      </c>
      <c r="H60" s="317">
        <v>6</v>
      </c>
      <c r="I60" s="317">
        <v>11</v>
      </c>
      <c r="J60" s="17"/>
      <c r="K60"/>
    </row>
    <row r="61" spans="1:11" ht="24">
      <c r="A61" s="186" t="s">
        <v>2609</v>
      </c>
      <c r="B61" s="198" t="s">
        <v>8915</v>
      </c>
      <c r="C61" s="187" t="s">
        <v>8915</v>
      </c>
      <c r="D61" s="15">
        <v>5136</v>
      </c>
      <c r="E61" s="412" t="s">
        <v>9629</v>
      </c>
      <c r="F61" s="16" t="s">
        <v>1787</v>
      </c>
      <c r="G61" s="16" t="s">
        <v>5391</v>
      </c>
      <c r="H61" s="317">
        <v>12</v>
      </c>
      <c r="I61" s="317">
        <v>23</v>
      </c>
      <c r="J61" s="17"/>
      <c r="K61"/>
    </row>
    <row r="62" spans="1:11" ht="24">
      <c r="A62" s="186" t="s">
        <v>2609</v>
      </c>
      <c r="B62" s="198" t="s">
        <v>8915</v>
      </c>
      <c r="C62" s="187" t="s">
        <v>8915</v>
      </c>
      <c r="D62" s="15">
        <v>4280</v>
      </c>
      <c r="E62" s="412" t="s">
        <v>9629</v>
      </c>
      <c r="F62" s="16" t="s">
        <v>1787</v>
      </c>
      <c r="G62" s="16" t="s">
        <v>5391</v>
      </c>
      <c r="H62" s="317">
        <v>24</v>
      </c>
      <c r="I62" s="317">
        <v>35</v>
      </c>
      <c r="J62" s="17"/>
      <c r="K62"/>
    </row>
    <row r="63" spans="1:11" ht="24">
      <c r="A63" s="186" t="s">
        <v>2609</v>
      </c>
      <c r="B63" s="198" t="s">
        <v>8915</v>
      </c>
      <c r="C63" s="187" t="s">
        <v>8915</v>
      </c>
      <c r="D63" s="15">
        <v>3766</v>
      </c>
      <c r="E63" s="412" t="s">
        <v>9629</v>
      </c>
      <c r="F63" s="16" t="s">
        <v>1787</v>
      </c>
      <c r="G63" s="16" t="s">
        <v>5391</v>
      </c>
      <c r="H63" s="317">
        <v>36</v>
      </c>
      <c r="I63" s="317">
        <v>47</v>
      </c>
      <c r="J63" s="17"/>
      <c r="K63"/>
    </row>
    <row r="64" spans="1:11" ht="24">
      <c r="A64" s="186" t="s">
        <v>2609</v>
      </c>
      <c r="B64" s="198" t="s">
        <v>8915</v>
      </c>
      <c r="C64" s="187" t="s">
        <v>8915</v>
      </c>
      <c r="D64" s="15">
        <v>3509</v>
      </c>
      <c r="E64" s="412" t="s">
        <v>9629</v>
      </c>
      <c r="F64" s="16" t="s">
        <v>1787</v>
      </c>
      <c r="G64" s="16" t="s">
        <v>5391</v>
      </c>
      <c r="H64" s="317">
        <v>48</v>
      </c>
      <c r="I64" s="317">
        <v>59</v>
      </c>
      <c r="J64" s="17"/>
      <c r="K64"/>
    </row>
    <row r="65" spans="1:11" ht="24">
      <c r="A65" s="186" t="s">
        <v>2609</v>
      </c>
      <c r="B65" s="198" t="s">
        <v>8915</v>
      </c>
      <c r="C65" s="187" t="s">
        <v>8915</v>
      </c>
      <c r="D65" s="15">
        <v>3424</v>
      </c>
      <c r="E65" s="412" t="s">
        <v>9629</v>
      </c>
      <c r="F65" s="16" t="s">
        <v>1787</v>
      </c>
      <c r="G65" s="16" t="s">
        <v>5391</v>
      </c>
      <c r="H65" s="317">
        <v>60</v>
      </c>
      <c r="I65" s="317">
        <v>60</v>
      </c>
      <c r="J65" s="17"/>
      <c r="K65"/>
    </row>
    <row r="66" spans="1:11" ht="13.5">
      <c r="A66" s="223"/>
      <c r="B66" s="223"/>
      <c r="C66" s="223"/>
      <c r="D66" s="223"/>
      <c r="E66" s="223"/>
      <c r="F66" s="223"/>
      <c r="G66" s="223"/>
      <c r="H66" s="223"/>
      <c r="I66" s="223"/>
      <c r="J66" s="17"/>
      <c r="K66"/>
    </row>
    <row r="67" spans="1:11" ht="13.5">
      <c r="A67" s="186" t="s">
        <v>2610</v>
      </c>
      <c r="B67" s="198" t="s">
        <v>8830</v>
      </c>
      <c r="C67" s="187" t="s">
        <v>2735</v>
      </c>
      <c r="D67" s="15">
        <v>575</v>
      </c>
      <c r="E67" s="412" t="s">
        <v>9629</v>
      </c>
      <c r="F67" s="16" t="s">
        <v>1787</v>
      </c>
      <c r="G67" s="16" t="s">
        <v>5390</v>
      </c>
      <c r="H67" s="317">
        <v>1</v>
      </c>
      <c r="I67" s="317">
        <v>2</v>
      </c>
      <c r="J67" s="17"/>
      <c r="K67"/>
    </row>
    <row r="68" spans="1:11" ht="13.5">
      <c r="A68" s="186" t="s">
        <v>2610</v>
      </c>
      <c r="B68" s="198" t="s">
        <v>8830</v>
      </c>
      <c r="C68" s="187" t="s">
        <v>2735</v>
      </c>
      <c r="D68" s="15">
        <v>447</v>
      </c>
      <c r="E68" s="412" t="s">
        <v>9629</v>
      </c>
      <c r="F68" s="16" t="s">
        <v>1787</v>
      </c>
      <c r="G68" s="16" t="s">
        <v>5390</v>
      </c>
      <c r="H68" s="317">
        <v>3</v>
      </c>
      <c r="I68" s="317">
        <v>5</v>
      </c>
      <c r="J68" s="17"/>
      <c r="K68"/>
    </row>
    <row r="69" spans="1:11" ht="13.5">
      <c r="A69" s="186" t="s">
        <v>2610</v>
      </c>
      <c r="B69" s="198" t="s">
        <v>8830</v>
      </c>
      <c r="C69" s="187" t="s">
        <v>2735</v>
      </c>
      <c r="D69" s="15">
        <v>294</v>
      </c>
      <c r="E69" s="412" t="s">
        <v>9629</v>
      </c>
      <c r="F69" s="16" t="s">
        <v>1787</v>
      </c>
      <c r="G69" s="16" t="s">
        <v>5390</v>
      </c>
      <c r="H69" s="317">
        <v>6</v>
      </c>
      <c r="I69" s="317">
        <v>11</v>
      </c>
      <c r="J69" s="17"/>
      <c r="K69"/>
    </row>
    <row r="70" spans="1:11" ht="13.5">
      <c r="A70" s="186" t="s">
        <v>2610</v>
      </c>
      <c r="B70" s="198" t="s">
        <v>8830</v>
      </c>
      <c r="C70" s="187" t="s">
        <v>2735</v>
      </c>
      <c r="D70" s="15">
        <v>192</v>
      </c>
      <c r="E70" s="412" t="s">
        <v>9629</v>
      </c>
      <c r="F70" s="16" t="s">
        <v>1787</v>
      </c>
      <c r="G70" s="16" t="s">
        <v>5390</v>
      </c>
      <c r="H70" s="317">
        <v>12</v>
      </c>
      <c r="I70" s="317">
        <v>23</v>
      </c>
      <c r="J70" s="17"/>
      <c r="K70"/>
    </row>
    <row r="71" spans="1:11" ht="13.5">
      <c r="A71" s="186" t="s">
        <v>2610</v>
      </c>
      <c r="B71" s="198" t="s">
        <v>8830</v>
      </c>
      <c r="C71" s="187" t="s">
        <v>2735</v>
      </c>
      <c r="D71" s="15">
        <v>160</v>
      </c>
      <c r="E71" s="412" t="s">
        <v>9629</v>
      </c>
      <c r="F71" s="16" t="s">
        <v>1787</v>
      </c>
      <c r="G71" s="16" t="s">
        <v>5390</v>
      </c>
      <c r="H71" s="317">
        <v>24</v>
      </c>
      <c r="I71" s="317">
        <v>35</v>
      </c>
      <c r="J71" s="17"/>
      <c r="K71"/>
    </row>
    <row r="72" spans="1:11" ht="13.5">
      <c r="A72" s="186" t="s">
        <v>2610</v>
      </c>
      <c r="B72" s="198" t="s">
        <v>8830</v>
      </c>
      <c r="C72" s="187" t="s">
        <v>2735</v>
      </c>
      <c r="D72" s="15">
        <v>141</v>
      </c>
      <c r="E72" s="412" t="s">
        <v>9629</v>
      </c>
      <c r="F72" s="16" t="s">
        <v>1787</v>
      </c>
      <c r="G72" s="16" t="s">
        <v>5390</v>
      </c>
      <c r="H72" s="317">
        <v>36</v>
      </c>
      <c r="I72" s="317">
        <v>47</v>
      </c>
      <c r="J72" s="17"/>
      <c r="K72"/>
    </row>
    <row r="73" spans="1:11" ht="13.5">
      <c r="A73" s="186" t="s">
        <v>2610</v>
      </c>
      <c r="B73" s="198" t="s">
        <v>8830</v>
      </c>
      <c r="C73" s="187" t="s">
        <v>2735</v>
      </c>
      <c r="D73" s="15">
        <v>131</v>
      </c>
      <c r="E73" s="412" t="s">
        <v>9629</v>
      </c>
      <c r="F73" s="16" t="s">
        <v>1787</v>
      </c>
      <c r="G73" s="16" t="s">
        <v>5390</v>
      </c>
      <c r="H73" s="317">
        <v>48</v>
      </c>
      <c r="I73" s="317">
        <v>59</v>
      </c>
      <c r="J73" s="17"/>
      <c r="K73"/>
    </row>
    <row r="74" spans="1:11" ht="13.5">
      <c r="A74" s="186" t="s">
        <v>2610</v>
      </c>
      <c r="B74" s="198" t="s">
        <v>8830</v>
      </c>
      <c r="C74" s="187" t="s">
        <v>2735</v>
      </c>
      <c r="D74" s="15">
        <v>128</v>
      </c>
      <c r="E74" s="412" t="s">
        <v>9629</v>
      </c>
      <c r="F74" s="16" t="s">
        <v>1787</v>
      </c>
      <c r="G74" s="16" t="s">
        <v>5390</v>
      </c>
      <c r="H74" s="317">
        <v>60</v>
      </c>
      <c r="I74" s="317">
        <v>60</v>
      </c>
      <c r="J74" s="17"/>
      <c r="K74"/>
    </row>
    <row r="75" spans="1:11" ht="13.5">
      <c r="A75" s="223"/>
      <c r="B75" s="223"/>
      <c r="C75" s="223"/>
      <c r="D75" s="223"/>
      <c r="E75" s="223"/>
      <c r="F75" s="223"/>
      <c r="G75" s="223"/>
      <c r="H75" s="223"/>
      <c r="I75" s="223"/>
      <c r="J75" s="17"/>
      <c r="K75"/>
    </row>
    <row r="76" spans="1:11" ht="13.5">
      <c r="A76" s="186" t="s">
        <v>2611</v>
      </c>
      <c r="B76" s="198" t="s">
        <v>3879</v>
      </c>
      <c r="C76" s="187" t="s">
        <v>3879</v>
      </c>
      <c r="D76" s="15">
        <v>5039</v>
      </c>
      <c r="E76" s="412" t="s">
        <v>9629</v>
      </c>
      <c r="F76" s="16" t="s">
        <v>1787</v>
      </c>
      <c r="G76" s="16" t="s">
        <v>5390</v>
      </c>
      <c r="H76" s="317">
        <v>1</v>
      </c>
      <c r="I76" s="317">
        <v>2</v>
      </c>
      <c r="J76" s="17"/>
      <c r="K76"/>
    </row>
    <row r="77" spans="1:11" ht="13.5">
      <c r="A77" s="186" t="s">
        <v>2611</v>
      </c>
      <c r="B77" s="198" t="s">
        <v>3879</v>
      </c>
      <c r="C77" s="187" t="s">
        <v>3879</v>
      </c>
      <c r="D77" s="15">
        <v>3919</v>
      </c>
      <c r="E77" s="412" t="s">
        <v>9629</v>
      </c>
      <c r="F77" s="16" t="s">
        <v>1787</v>
      </c>
      <c r="G77" s="16" t="s">
        <v>5390</v>
      </c>
      <c r="H77" s="317">
        <v>3</v>
      </c>
      <c r="I77" s="317">
        <v>5</v>
      </c>
      <c r="J77" s="17"/>
      <c r="K77"/>
    </row>
    <row r="78" spans="1:11" ht="13.5">
      <c r="A78" s="186" t="s">
        <v>2611</v>
      </c>
      <c r="B78" s="198" t="s">
        <v>3879</v>
      </c>
      <c r="C78" s="187" t="s">
        <v>3879</v>
      </c>
      <c r="D78" s="15">
        <v>2576</v>
      </c>
      <c r="E78" s="412" t="s">
        <v>9629</v>
      </c>
      <c r="F78" s="16" t="s">
        <v>1787</v>
      </c>
      <c r="G78" s="16" t="s">
        <v>5390</v>
      </c>
      <c r="H78" s="317">
        <v>6</v>
      </c>
      <c r="I78" s="317">
        <v>11</v>
      </c>
      <c r="J78" s="17"/>
      <c r="K78"/>
    </row>
    <row r="79" spans="1:11" ht="13.5">
      <c r="A79" s="186" t="s">
        <v>2611</v>
      </c>
      <c r="B79" s="198" t="s">
        <v>3879</v>
      </c>
      <c r="C79" s="187" t="s">
        <v>3879</v>
      </c>
      <c r="D79" s="15">
        <v>1680</v>
      </c>
      <c r="E79" s="412" t="s">
        <v>9629</v>
      </c>
      <c r="F79" s="16" t="s">
        <v>1787</v>
      </c>
      <c r="G79" s="16" t="s">
        <v>5390</v>
      </c>
      <c r="H79" s="317">
        <v>12</v>
      </c>
      <c r="I79" s="317">
        <v>23</v>
      </c>
      <c r="J79" s="17"/>
      <c r="K79"/>
    </row>
    <row r="80" spans="1:11" ht="13.5">
      <c r="A80" s="186" t="s">
        <v>2611</v>
      </c>
      <c r="B80" s="198" t="s">
        <v>3879</v>
      </c>
      <c r="C80" s="187" t="s">
        <v>3879</v>
      </c>
      <c r="D80" s="15">
        <v>1400</v>
      </c>
      <c r="E80" s="412" t="s">
        <v>9629</v>
      </c>
      <c r="F80" s="16" t="s">
        <v>1787</v>
      </c>
      <c r="G80" s="16" t="s">
        <v>5390</v>
      </c>
      <c r="H80" s="317">
        <v>24</v>
      </c>
      <c r="I80" s="317">
        <v>35</v>
      </c>
      <c r="J80" s="17"/>
      <c r="K80"/>
    </row>
    <row r="81" spans="1:13" ht="13.5">
      <c r="A81" s="186" t="s">
        <v>2611</v>
      </c>
      <c r="B81" s="198" t="s">
        <v>3879</v>
      </c>
      <c r="C81" s="187" t="s">
        <v>3879</v>
      </c>
      <c r="D81" s="15">
        <v>1232</v>
      </c>
      <c r="E81" s="412" t="s">
        <v>9629</v>
      </c>
      <c r="F81" s="16" t="s">
        <v>1787</v>
      </c>
      <c r="G81" s="16" t="s">
        <v>5390</v>
      </c>
      <c r="H81" s="317">
        <v>36</v>
      </c>
      <c r="I81" s="317">
        <v>47</v>
      </c>
      <c r="J81" s="17"/>
      <c r="K81"/>
    </row>
    <row r="82" spans="1:13" ht="13.5">
      <c r="A82" s="186" t="s">
        <v>2611</v>
      </c>
      <c r="B82" s="198" t="s">
        <v>3879</v>
      </c>
      <c r="C82" s="187" t="s">
        <v>3879</v>
      </c>
      <c r="D82" s="15">
        <v>1148</v>
      </c>
      <c r="E82" s="412" t="s">
        <v>9629</v>
      </c>
      <c r="F82" s="16" t="s">
        <v>1787</v>
      </c>
      <c r="G82" s="16" t="s">
        <v>5390</v>
      </c>
      <c r="H82" s="317">
        <v>48</v>
      </c>
      <c r="I82" s="317">
        <v>59</v>
      </c>
      <c r="J82" s="17"/>
      <c r="K82"/>
    </row>
    <row r="83" spans="1:13" ht="13.5">
      <c r="A83" s="186" t="s">
        <v>2611</v>
      </c>
      <c r="B83" s="198" t="s">
        <v>3879</v>
      </c>
      <c r="C83" s="187" t="s">
        <v>3879</v>
      </c>
      <c r="D83" s="15">
        <v>1120</v>
      </c>
      <c r="E83" s="412" t="s">
        <v>9629</v>
      </c>
      <c r="F83" s="16" t="s">
        <v>1787</v>
      </c>
      <c r="G83" s="16" t="s">
        <v>5390</v>
      </c>
      <c r="H83" s="317">
        <v>60</v>
      </c>
      <c r="I83" s="317">
        <v>60</v>
      </c>
      <c r="J83" s="17"/>
      <c r="K83"/>
    </row>
    <row r="84" spans="1:13" s="29" customFormat="1" ht="13.5">
      <c r="A84" s="223"/>
      <c r="B84" s="223"/>
      <c r="C84" s="223"/>
      <c r="D84" s="223"/>
      <c r="E84" s="223"/>
      <c r="F84" s="223"/>
      <c r="G84" s="223"/>
      <c r="H84" s="223"/>
      <c r="I84" s="223"/>
      <c r="J84" s="17"/>
      <c r="K84"/>
      <c r="L84" s="4"/>
      <c r="M84" s="4"/>
    </row>
    <row r="85" spans="1:13" s="29" customFormat="1" ht="24">
      <c r="A85" s="196" t="s">
        <v>3428</v>
      </c>
      <c r="B85" s="187" t="s">
        <v>5291</v>
      </c>
      <c r="C85" s="187" t="s">
        <v>5292</v>
      </c>
      <c r="D85" s="235">
        <v>1.3</v>
      </c>
      <c r="E85" s="412" t="s">
        <v>9629</v>
      </c>
      <c r="F85" s="236" t="s">
        <v>1787</v>
      </c>
      <c r="G85" s="236" t="s">
        <v>5391</v>
      </c>
      <c r="H85" s="283">
        <v>12</v>
      </c>
      <c r="I85" s="283">
        <v>12</v>
      </c>
      <c r="J85" s="17"/>
      <c r="K85"/>
      <c r="L85" s="4"/>
      <c r="M85" s="4"/>
    </row>
    <row r="86" spans="1:13" s="29" customFormat="1" ht="24">
      <c r="A86" s="196" t="s">
        <v>3428</v>
      </c>
      <c r="B86" s="187" t="s">
        <v>5291</v>
      </c>
      <c r="C86" s="187" t="s">
        <v>5292</v>
      </c>
      <c r="D86" s="235">
        <v>1.19</v>
      </c>
      <c r="E86" s="412" t="s">
        <v>9629</v>
      </c>
      <c r="F86" s="236" t="s">
        <v>1787</v>
      </c>
      <c r="G86" s="236" t="s">
        <v>5391</v>
      </c>
      <c r="H86" s="283">
        <v>24</v>
      </c>
      <c r="I86" s="283">
        <v>24</v>
      </c>
      <c r="J86" s="17"/>
      <c r="K86"/>
      <c r="L86" s="4"/>
      <c r="M86" s="4"/>
    </row>
    <row r="87" spans="1:13" s="29" customFormat="1" ht="24">
      <c r="A87" s="196" t="s">
        <v>3428</v>
      </c>
      <c r="B87" s="187" t="s">
        <v>5291</v>
      </c>
      <c r="C87" s="187" t="s">
        <v>5292</v>
      </c>
      <c r="D87" s="235">
        <v>1.1000000000000001</v>
      </c>
      <c r="E87" s="412" t="s">
        <v>9629</v>
      </c>
      <c r="F87" s="236" t="s">
        <v>1787</v>
      </c>
      <c r="G87" s="236" t="s">
        <v>5391</v>
      </c>
      <c r="H87" s="283">
        <v>36</v>
      </c>
      <c r="I87" s="283">
        <v>36</v>
      </c>
      <c r="J87" s="17"/>
      <c r="K87"/>
      <c r="L87" s="4"/>
      <c r="M87" s="4"/>
    </row>
    <row r="88" spans="1:13" s="29" customFormat="1" ht="13.5">
      <c r="A88" s="223"/>
      <c r="B88" s="223"/>
      <c r="C88" s="223"/>
      <c r="D88" s="223"/>
      <c r="E88" s="223"/>
      <c r="F88" s="223"/>
      <c r="G88" s="223"/>
      <c r="H88" s="223"/>
      <c r="I88" s="223"/>
      <c r="J88" s="17"/>
      <c r="K88"/>
      <c r="L88" s="4"/>
      <c r="M88" s="4"/>
    </row>
    <row r="89" spans="1:13" s="29" customFormat="1" ht="24">
      <c r="A89" s="196" t="s">
        <v>3429</v>
      </c>
      <c r="B89" s="187" t="s">
        <v>5293</v>
      </c>
      <c r="C89" s="187" t="s">
        <v>5294</v>
      </c>
      <c r="D89" s="235">
        <v>0.90999999999999992</v>
      </c>
      <c r="E89" s="412" t="s">
        <v>9629</v>
      </c>
      <c r="F89" s="236" t="s">
        <v>1787</v>
      </c>
      <c r="G89" s="236" t="s">
        <v>5391</v>
      </c>
      <c r="H89" s="283">
        <v>12</v>
      </c>
      <c r="I89" s="283">
        <v>12</v>
      </c>
      <c r="J89" s="17"/>
      <c r="K89"/>
      <c r="L89" s="4"/>
      <c r="M89" s="4"/>
    </row>
    <row r="90" spans="1:13" s="29" customFormat="1" ht="24">
      <c r="A90" s="196" t="s">
        <v>3429</v>
      </c>
      <c r="B90" s="187" t="s">
        <v>5293</v>
      </c>
      <c r="C90" s="187" t="s">
        <v>5294</v>
      </c>
      <c r="D90" s="235">
        <v>0.83299999999999996</v>
      </c>
      <c r="E90" s="412" t="s">
        <v>9629</v>
      </c>
      <c r="F90" s="236" t="s">
        <v>1787</v>
      </c>
      <c r="G90" s="236" t="s">
        <v>5391</v>
      </c>
      <c r="H90" s="283">
        <v>24</v>
      </c>
      <c r="I90" s="283">
        <v>24</v>
      </c>
      <c r="J90" s="17"/>
      <c r="K90"/>
      <c r="L90" s="4"/>
      <c r="M90" s="4"/>
    </row>
    <row r="91" spans="1:13" s="29" customFormat="1" ht="24">
      <c r="A91" s="196" t="s">
        <v>3429</v>
      </c>
      <c r="B91" s="187" t="s">
        <v>5293</v>
      </c>
      <c r="C91" s="187" t="s">
        <v>5294</v>
      </c>
      <c r="D91" s="235">
        <v>0.77</v>
      </c>
      <c r="E91" s="412" t="s">
        <v>9629</v>
      </c>
      <c r="F91" s="236" t="s">
        <v>1787</v>
      </c>
      <c r="G91" s="236" t="s">
        <v>5391</v>
      </c>
      <c r="H91" s="283">
        <v>36</v>
      </c>
      <c r="I91" s="283">
        <v>36</v>
      </c>
      <c r="J91" s="17"/>
      <c r="K91"/>
      <c r="L91" s="4"/>
      <c r="M91" s="4"/>
    </row>
    <row r="92" spans="1:13" s="29" customFormat="1" ht="13.5">
      <c r="A92" s="223"/>
      <c r="B92" s="223"/>
      <c r="C92" s="223"/>
      <c r="D92" s="223"/>
      <c r="E92" s="223"/>
      <c r="F92" s="223"/>
      <c r="G92" s="223"/>
      <c r="H92" s="223"/>
      <c r="I92" s="223"/>
      <c r="J92" s="17"/>
      <c r="K92"/>
      <c r="L92" s="4"/>
      <c r="M92" s="4"/>
    </row>
    <row r="93" spans="1:13" s="29" customFormat="1" ht="24">
      <c r="A93" s="196" t="s">
        <v>5320</v>
      </c>
      <c r="B93" s="187" t="s">
        <v>5321</v>
      </c>
      <c r="C93" s="187" t="s">
        <v>5322</v>
      </c>
      <c r="D93" s="235">
        <v>0.95</v>
      </c>
      <c r="E93" s="412" t="s">
        <v>9629</v>
      </c>
      <c r="F93" s="236" t="s">
        <v>1787</v>
      </c>
      <c r="G93" s="236" t="s">
        <v>5391</v>
      </c>
      <c r="H93" s="283">
        <v>12</v>
      </c>
      <c r="I93" s="283">
        <v>12</v>
      </c>
      <c r="J93" s="17"/>
      <c r="K93"/>
      <c r="L93" s="4"/>
      <c r="M93" s="4"/>
    </row>
    <row r="94" spans="1:13" s="29" customFormat="1" ht="24">
      <c r="A94" s="196" t="s">
        <v>5320</v>
      </c>
      <c r="B94" s="187" t="s">
        <v>5321</v>
      </c>
      <c r="C94" s="187" t="s">
        <v>5322</v>
      </c>
      <c r="D94" s="235">
        <v>0.88</v>
      </c>
      <c r="E94" s="412" t="s">
        <v>9629</v>
      </c>
      <c r="F94" s="236" t="s">
        <v>1787</v>
      </c>
      <c r="G94" s="236" t="s">
        <v>5391</v>
      </c>
      <c r="H94" s="283">
        <v>24</v>
      </c>
      <c r="I94" s="283">
        <v>24</v>
      </c>
      <c r="J94" s="17"/>
      <c r="K94"/>
      <c r="L94" s="4"/>
      <c r="M94" s="4"/>
    </row>
    <row r="95" spans="1:13" s="29" customFormat="1" ht="24">
      <c r="A95" s="196" t="s">
        <v>5320</v>
      </c>
      <c r="B95" s="187" t="s">
        <v>5321</v>
      </c>
      <c r="C95" s="187" t="s">
        <v>5322</v>
      </c>
      <c r="D95" s="235">
        <v>0.81</v>
      </c>
      <c r="E95" s="412" t="s">
        <v>9629</v>
      </c>
      <c r="F95" s="236" t="s">
        <v>1787</v>
      </c>
      <c r="G95" s="236" t="s">
        <v>5391</v>
      </c>
      <c r="H95" s="283">
        <v>36</v>
      </c>
      <c r="I95" s="283">
        <v>36</v>
      </c>
      <c r="J95" s="17"/>
      <c r="K95"/>
      <c r="L95" s="4"/>
      <c r="M95" s="4"/>
    </row>
    <row r="96" spans="1:13" s="29" customFormat="1" ht="13.5">
      <c r="A96" s="223"/>
      <c r="B96" s="223"/>
      <c r="C96" s="223"/>
      <c r="D96" s="223"/>
      <c r="E96" s="223"/>
      <c r="F96" s="223"/>
      <c r="G96" s="223"/>
      <c r="H96" s="223"/>
      <c r="I96" s="223"/>
      <c r="J96" s="17"/>
      <c r="K96"/>
      <c r="L96" s="4"/>
      <c r="M96" s="4"/>
    </row>
    <row r="97" spans="1:13" s="29" customFormat="1" ht="24">
      <c r="A97" s="196" t="s">
        <v>5323</v>
      </c>
      <c r="B97" s="187" t="s">
        <v>5324</v>
      </c>
      <c r="C97" s="187" t="s">
        <v>5325</v>
      </c>
      <c r="D97" s="235">
        <v>0.74</v>
      </c>
      <c r="E97" s="412" t="s">
        <v>9629</v>
      </c>
      <c r="F97" s="236" t="s">
        <v>1787</v>
      </c>
      <c r="G97" s="236" t="s">
        <v>5391</v>
      </c>
      <c r="H97" s="283">
        <v>12</v>
      </c>
      <c r="I97" s="283">
        <v>12</v>
      </c>
      <c r="J97" s="17"/>
      <c r="K97"/>
      <c r="L97" s="4"/>
      <c r="M97" s="4"/>
    </row>
    <row r="98" spans="1:13" s="29" customFormat="1" ht="24">
      <c r="A98" s="196" t="s">
        <v>5323</v>
      </c>
      <c r="B98" s="187" t="s">
        <v>5324</v>
      </c>
      <c r="C98" s="187" t="s">
        <v>5325</v>
      </c>
      <c r="D98" s="235">
        <v>0.68</v>
      </c>
      <c r="E98" s="412" t="s">
        <v>9629</v>
      </c>
      <c r="F98" s="236" t="s">
        <v>1787</v>
      </c>
      <c r="G98" s="236" t="s">
        <v>5391</v>
      </c>
      <c r="H98" s="283">
        <v>24</v>
      </c>
      <c r="I98" s="283">
        <v>24</v>
      </c>
      <c r="J98" s="17"/>
      <c r="K98"/>
      <c r="L98" s="4"/>
      <c r="M98" s="4"/>
    </row>
    <row r="99" spans="1:13" s="29" customFormat="1" ht="24">
      <c r="A99" s="196" t="s">
        <v>5323</v>
      </c>
      <c r="B99" s="187" t="s">
        <v>5324</v>
      </c>
      <c r="C99" s="187" t="s">
        <v>5325</v>
      </c>
      <c r="D99" s="235">
        <v>0.62</v>
      </c>
      <c r="E99" s="412" t="s">
        <v>9629</v>
      </c>
      <c r="F99" s="236" t="s">
        <v>1787</v>
      </c>
      <c r="G99" s="236" t="s">
        <v>5391</v>
      </c>
      <c r="H99" s="283">
        <v>36</v>
      </c>
      <c r="I99" s="283">
        <v>36</v>
      </c>
      <c r="J99" s="17"/>
      <c r="K99"/>
      <c r="L99" s="4"/>
      <c r="M99" s="4"/>
    </row>
    <row r="100" spans="1:13" s="29" customFormat="1" ht="13.5">
      <c r="A100" s="223"/>
      <c r="B100" s="223"/>
      <c r="C100" s="223"/>
      <c r="D100" s="223"/>
      <c r="E100" s="223"/>
      <c r="F100" s="223"/>
      <c r="G100" s="223"/>
      <c r="H100" s="223"/>
      <c r="I100" s="223"/>
      <c r="J100" s="17"/>
      <c r="K100"/>
      <c r="L100" s="4"/>
      <c r="M100" s="4"/>
    </row>
    <row r="101" spans="1:13" s="29" customFormat="1" ht="24">
      <c r="A101" s="196" t="s">
        <v>5326</v>
      </c>
      <c r="B101" s="187" t="s">
        <v>5327</v>
      </c>
      <c r="C101" s="187" t="s">
        <v>5328</v>
      </c>
      <c r="D101" s="235">
        <v>0.48</v>
      </c>
      <c r="E101" s="412" t="s">
        <v>9629</v>
      </c>
      <c r="F101" s="236" t="s">
        <v>1787</v>
      </c>
      <c r="G101" s="236" t="s">
        <v>5391</v>
      </c>
      <c r="H101" s="283">
        <v>12</v>
      </c>
      <c r="I101" s="283">
        <v>12</v>
      </c>
      <c r="J101" s="17"/>
      <c r="K101"/>
      <c r="L101" s="4"/>
      <c r="M101" s="4"/>
    </row>
    <row r="102" spans="1:13" s="29" customFormat="1" ht="24">
      <c r="A102" s="196" t="s">
        <v>5326</v>
      </c>
      <c r="B102" s="187" t="s">
        <v>5327</v>
      </c>
      <c r="C102" s="187" t="s">
        <v>5328</v>
      </c>
      <c r="D102" s="235">
        <v>0.44</v>
      </c>
      <c r="E102" s="412" t="s">
        <v>9629</v>
      </c>
      <c r="F102" s="236" t="s">
        <v>1787</v>
      </c>
      <c r="G102" s="236" t="s">
        <v>5391</v>
      </c>
      <c r="H102" s="283">
        <v>24</v>
      </c>
      <c r="I102" s="283">
        <v>24</v>
      </c>
      <c r="J102" s="17"/>
      <c r="K102"/>
      <c r="L102" s="4"/>
      <c r="M102" s="4"/>
    </row>
    <row r="103" spans="1:13" s="29" customFormat="1" ht="24">
      <c r="A103" s="196" t="s">
        <v>5326</v>
      </c>
      <c r="B103" s="187" t="s">
        <v>5327</v>
      </c>
      <c r="C103" s="187" t="s">
        <v>5328</v>
      </c>
      <c r="D103" s="235">
        <v>0.4</v>
      </c>
      <c r="E103" s="412" t="s">
        <v>9629</v>
      </c>
      <c r="F103" s="236" t="s">
        <v>1787</v>
      </c>
      <c r="G103" s="236" t="s">
        <v>5391</v>
      </c>
      <c r="H103" s="283">
        <v>36</v>
      </c>
      <c r="I103" s="283">
        <v>36</v>
      </c>
      <c r="J103" s="17"/>
      <c r="K103"/>
      <c r="L103" s="4"/>
      <c r="M103" s="4"/>
    </row>
    <row r="104" spans="1:13" s="29" customFormat="1" ht="13.5">
      <c r="A104" s="223"/>
      <c r="B104" s="223"/>
      <c r="C104" s="223"/>
      <c r="D104" s="223"/>
      <c r="E104" s="223"/>
      <c r="F104" s="223"/>
      <c r="G104" s="223"/>
      <c r="H104" s="223"/>
      <c r="I104" s="223"/>
      <c r="J104" s="17"/>
      <c r="K104"/>
      <c r="L104" s="4"/>
      <c r="M104" s="4"/>
    </row>
    <row r="105" spans="1:13" s="29" customFormat="1" ht="24">
      <c r="A105" s="196" t="s">
        <v>5329</v>
      </c>
      <c r="B105" s="187" t="s">
        <v>5330</v>
      </c>
      <c r="C105" s="187" t="s">
        <v>5331</v>
      </c>
      <c r="D105" s="235">
        <v>0.26</v>
      </c>
      <c r="E105" s="412" t="s">
        <v>9629</v>
      </c>
      <c r="F105" s="236" t="s">
        <v>1787</v>
      </c>
      <c r="G105" s="236" t="s">
        <v>5391</v>
      </c>
      <c r="H105" s="283">
        <v>12</v>
      </c>
      <c r="I105" s="283">
        <v>12</v>
      </c>
      <c r="J105" s="17"/>
      <c r="K105"/>
      <c r="L105" s="4"/>
      <c r="M105" s="4"/>
    </row>
    <row r="106" spans="1:13" s="29" customFormat="1" ht="24">
      <c r="A106" s="196" t="s">
        <v>5329</v>
      </c>
      <c r="B106" s="187" t="s">
        <v>5330</v>
      </c>
      <c r="C106" s="187" t="s">
        <v>5331</v>
      </c>
      <c r="D106" s="235">
        <v>0.24</v>
      </c>
      <c r="E106" s="412" t="s">
        <v>9629</v>
      </c>
      <c r="F106" s="236" t="s">
        <v>1787</v>
      </c>
      <c r="G106" s="236" t="s">
        <v>5391</v>
      </c>
      <c r="H106" s="283">
        <v>24</v>
      </c>
      <c r="I106" s="283">
        <v>24</v>
      </c>
      <c r="J106" s="17"/>
      <c r="K106"/>
      <c r="L106" s="4"/>
      <c r="M106" s="4"/>
    </row>
    <row r="107" spans="1:13" s="29" customFormat="1" ht="24">
      <c r="A107" s="196" t="s">
        <v>5329</v>
      </c>
      <c r="B107" s="187" t="s">
        <v>5330</v>
      </c>
      <c r="C107" s="187" t="s">
        <v>5331</v>
      </c>
      <c r="D107" s="235">
        <v>0.22</v>
      </c>
      <c r="E107" s="412" t="s">
        <v>9629</v>
      </c>
      <c r="F107" s="236" t="s">
        <v>1787</v>
      </c>
      <c r="G107" s="236" t="s">
        <v>5391</v>
      </c>
      <c r="H107" s="283">
        <v>36</v>
      </c>
      <c r="I107" s="283">
        <v>36</v>
      </c>
      <c r="J107" s="17"/>
      <c r="K107"/>
      <c r="L107" s="4"/>
      <c r="M107" s="4"/>
    </row>
    <row r="108" spans="1:13" s="29" customFormat="1" ht="13.5">
      <c r="A108" s="223"/>
      <c r="B108" s="223"/>
      <c r="C108" s="223"/>
      <c r="D108" s="223"/>
      <c r="E108" s="223"/>
      <c r="F108" s="223"/>
      <c r="G108" s="223"/>
      <c r="H108" s="223"/>
      <c r="I108" s="223"/>
      <c r="J108" s="17"/>
      <c r="K108"/>
      <c r="L108" s="4"/>
      <c r="M108" s="4"/>
    </row>
    <row r="109" spans="1:13" s="29" customFormat="1" ht="24">
      <c r="A109" s="196" t="s">
        <v>5332</v>
      </c>
      <c r="B109" s="187" t="s">
        <v>5333</v>
      </c>
      <c r="C109" s="187" t="s">
        <v>5334</v>
      </c>
      <c r="D109" s="235">
        <v>0.66499999999999992</v>
      </c>
      <c r="E109" s="412" t="s">
        <v>9629</v>
      </c>
      <c r="F109" s="236" t="s">
        <v>1787</v>
      </c>
      <c r="G109" s="236" t="s">
        <v>5391</v>
      </c>
      <c r="H109" s="283">
        <v>12</v>
      </c>
      <c r="I109" s="283">
        <v>12</v>
      </c>
      <c r="J109" s="17"/>
      <c r="K109"/>
      <c r="L109" s="4"/>
      <c r="M109" s="4"/>
    </row>
    <row r="110" spans="1:13" s="29" customFormat="1" ht="24">
      <c r="A110" s="196" t="s">
        <v>5332</v>
      </c>
      <c r="B110" s="187" t="s">
        <v>5333</v>
      </c>
      <c r="C110" s="187" t="s">
        <v>5334</v>
      </c>
      <c r="D110" s="235">
        <v>0.61599999999999999</v>
      </c>
      <c r="E110" s="412" t="s">
        <v>9629</v>
      </c>
      <c r="F110" s="236" t="s">
        <v>1787</v>
      </c>
      <c r="G110" s="236" t="s">
        <v>5391</v>
      </c>
      <c r="H110" s="283">
        <v>24</v>
      </c>
      <c r="I110" s="283">
        <v>24</v>
      </c>
      <c r="J110" s="17"/>
      <c r="K110"/>
      <c r="L110" s="4"/>
      <c r="M110" s="4"/>
    </row>
    <row r="111" spans="1:13" s="29" customFormat="1" ht="24">
      <c r="A111" s="196" t="s">
        <v>5332</v>
      </c>
      <c r="B111" s="187" t="s">
        <v>5333</v>
      </c>
      <c r="C111" s="187" t="s">
        <v>5334</v>
      </c>
      <c r="D111" s="235">
        <v>0.56699999999999995</v>
      </c>
      <c r="E111" s="412" t="s">
        <v>9629</v>
      </c>
      <c r="F111" s="236" t="s">
        <v>1787</v>
      </c>
      <c r="G111" s="236" t="s">
        <v>5391</v>
      </c>
      <c r="H111" s="283">
        <v>36</v>
      </c>
      <c r="I111" s="283">
        <v>36</v>
      </c>
      <c r="J111" s="17"/>
      <c r="K111"/>
      <c r="L111" s="4"/>
      <c r="M111" s="4"/>
    </row>
    <row r="112" spans="1:13" s="29" customFormat="1" ht="13.5">
      <c r="A112" s="223"/>
      <c r="B112" s="223"/>
      <c r="C112" s="223"/>
      <c r="D112" s="223"/>
      <c r="E112" s="223"/>
      <c r="F112" s="223"/>
      <c r="G112" s="223"/>
      <c r="H112" s="223"/>
      <c r="I112" s="223"/>
      <c r="J112" s="17"/>
      <c r="K112"/>
      <c r="L112" s="4"/>
      <c r="M112" s="4"/>
    </row>
    <row r="113" spans="1:13" s="29" customFormat="1" ht="24">
      <c r="A113" s="196" t="s">
        <v>5335</v>
      </c>
      <c r="B113" s="187" t="s">
        <v>5336</v>
      </c>
      <c r="C113" s="187" t="s">
        <v>5337</v>
      </c>
      <c r="D113" s="235">
        <v>0.51800000000000002</v>
      </c>
      <c r="E113" s="412" t="s">
        <v>9629</v>
      </c>
      <c r="F113" s="236" t="s">
        <v>1787</v>
      </c>
      <c r="G113" s="236" t="s">
        <v>5391</v>
      </c>
      <c r="H113" s="283">
        <v>12</v>
      </c>
      <c r="I113" s="283">
        <v>12</v>
      </c>
      <c r="J113" s="17"/>
      <c r="K113"/>
      <c r="L113" s="4"/>
      <c r="M113" s="4"/>
    </row>
    <row r="114" spans="1:13" s="29" customFormat="1" ht="24">
      <c r="A114" s="196" t="s">
        <v>5335</v>
      </c>
      <c r="B114" s="187" t="s">
        <v>5336</v>
      </c>
      <c r="C114" s="187" t="s">
        <v>5337</v>
      </c>
      <c r="D114" s="235">
        <v>0.47599999999999998</v>
      </c>
      <c r="E114" s="412" t="s">
        <v>9629</v>
      </c>
      <c r="F114" s="236" t="s">
        <v>1787</v>
      </c>
      <c r="G114" s="236" t="s">
        <v>5391</v>
      </c>
      <c r="H114" s="283">
        <v>24</v>
      </c>
      <c r="I114" s="283">
        <v>24</v>
      </c>
      <c r="J114" s="17"/>
      <c r="K114"/>
      <c r="L114" s="4"/>
      <c r="M114" s="4"/>
    </row>
    <row r="115" spans="1:13" s="29" customFormat="1" ht="24">
      <c r="A115" s="196" t="s">
        <v>5335</v>
      </c>
      <c r="B115" s="187" t="s">
        <v>5336</v>
      </c>
      <c r="C115" s="187" t="s">
        <v>5337</v>
      </c>
      <c r="D115" s="235">
        <v>0.434</v>
      </c>
      <c r="E115" s="412" t="s">
        <v>9629</v>
      </c>
      <c r="F115" s="236" t="s">
        <v>1787</v>
      </c>
      <c r="G115" s="236" t="s">
        <v>5391</v>
      </c>
      <c r="H115" s="283">
        <v>36</v>
      </c>
      <c r="I115" s="283">
        <v>36</v>
      </c>
      <c r="J115" s="17"/>
      <c r="K115"/>
      <c r="L115" s="4"/>
      <c r="M115" s="4"/>
    </row>
    <row r="116" spans="1:13" s="29" customFormat="1" ht="13.5">
      <c r="A116" s="223"/>
      <c r="B116" s="223"/>
      <c r="C116" s="223"/>
      <c r="D116" s="223"/>
      <c r="E116" s="223"/>
      <c r="F116" s="223"/>
      <c r="G116" s="223"/>
      <c r="H116" s="223"/>
      <c r="I116" s="223"/>
      <c r="J116" s="17"/>
      <c r="K116"/>
      <c r="L116" s="4"/>
      <c r="M116" s="4"/>
    </row>
    <row r="117" spans="1:13" s="29" customFormat="1" ht="24">
      <c r="A117" s="196" t="s">
        <v>5338</v>
      </c>
      <c r="B117" s="187" t="s">
        <v>5339</v>
      </c>
      <c r="C117" s="187" t="s">
        <v>5340</v>
      </c>
      <c r="D117" s="235">
        <v>0.33599999999999997</v>
      </c>
      <c r="E117" s="412" t="s">
        <v>9629</v>
      </c>
      <c r="F117" s="236" t="s">
        <v>1787</v>
      </c>
      <c r="G117" s="236" t="s">
        <v>5391</v>
      </c>
      <c r="H117" s="283">
        <v>12</v>
      </c>
      <c r="I117" s="283">
        <v>12</v>
      </c>
      <c r="J117" s="17"/>
      <c r="K117"/>
      <c r="L117" s="4"/>
      <c r="M117" s="4"/>
    </row>
    <row r="118" spans="1:13" s="29" customFormat="1" ht="24">
      <c r="A118" s="196" t="s">
        <v>5338</v>
      </c>
      <c r="B118" s="187" t="s">
        <v>5339</v>
      </c>
      <c r="C118" s="187" t="s">
        <v>5340</v>
      </c>
      <c r="D118" s="235">
        <v>0.308</v>
      </c>
      <c r="E118" s="412" t="s">
        <v>9629</v>
      </c>
      <c r="F118" s="236" t="s">
        <v>1787</v>
      </c>
      <c r="G118" s="236" t="s">
        <v>5391</v>
      </c>
      <c r="H118" s="283">
        <v>24</v>
      </c>
      <c r="I118" s="283">
        <v>24</v>
      </c>
      <c r="J118" s="17"/>
      <c r="K118"/>
      <c r="L118" s="4"/>
      <c r="M118" s="4"/>
    </row>
    <row r="119" spans="1:13" s="29" customFormat="1" ht="24">
      <c r="A119" s="196" t="s">
        <v>5338</v>
      </c>
      <c r="B119" s="187" t="s">
        <v>5339</v>
      </c>
      <c r="C119" s="187" t="s">
        <v>5340</v>
      </c>
      <c r="D119" s="235">
        <v>0.27999999999999997</v>
      </c>
      <c r="E119" s="412" t="s">
        <v>9629</v>
      </c>
      <c r="F119" s="236" t="s">
        <v>1787</v>
      </c>
      <c r="G119" s="236" t="s">
        <v>5391</v>
      </c>
      <c r="H119" s="283">
        <v>36</v>
      </c>
      <c r="I119" s="283">
        <v>36</v>
      </c>
      <c r="J119" s="17"/>
      <c r="K119"/>
      <c r="L119" s="4"/>
      <c r="M119" s="4"/>
    </row>
    <row r="120" spans="1:13" s="29" customFormat="1" ht="13.5">
      <c r="A120" s="223"/>
      <c r="B120" s="223"/>
      <c r="C120" s="223"/>
      <c r="D120" s="223"/>
      <c r="E120" s="223"/>
      <c r="F120" s="223"/>
      <c r="G120" s="223"/>
      <c r="H120" s="223"/>
      <c r="I120" s="223"/>
      <c r="J120" s="17"/>
      <c r="K120"/>
      <c r="L120" s="4"/>
      <c r="M120" s="4"/>
    </row>
    <row r="121" spans="1:13" s="29" customFormat="1" ht="24">
      <c r="A121" s="196" t="s">
        <v>5341</v>
      </c>
      <c r="B121" s="187" t="s">
        <v>5342</v>
      </c>
      <c r="C121" s="187" t="s">
        <v>5343</v>
      </c>
      <c r="D121" s="235">
        <v>0.182</v>
      </c>
      <c r="E121" s="412" t="s">
        <v>9629</v>
      </c>
      <c r="F121" s="236" t="s">
        <v>1787</v>
      </c>
      <c r="G121" s="236" t="s">
        <v>5391</v>
      </c>
      <c r="H121" s="283">
        <v>12</v>
      </c>
      <c r="I121" s="283">
        <v>12</v>
      </c>
      <c r="J121" s="17"/>
      <c r="K121"/>
      <c r="L121" s="4"/>
      <c r="M121" s="4"/>
    </row>
    <row r="122" spans="1:13" s="29" customFormat="1" ht="24">
      <c r="A122" s="196" t="s">
        <v>5341</v>
      </c>
      <c r="B122" s="187" t="s">
        <v>5342</v>
      </c>
      <c r="C122" s="187" t="s">
        <v>5343</v>
      </c>
      <c r="D122" s="235">
        <v>0.16799999999999998</v>
      </c>
      <c r="E122" s="412" t="s">
        <v>9629</v>
      </c>
      <c r="F122" s="236" t="s">
        <v>1787</v>
      </c>
      <c r="G122" s="236" t="s">
        <v>5391</v>
      </c>
      <c r="H122" s="283">
        <v>24</v>
      </c>
      <c r="I122" s="283">
        <v>24</v>
      </c>
      <c r="J122" s="17"/>
      <c r="K122"/>
      <c r="L122" s="4"/>
      <c r="M122" s="4"/>
    </row>
    <row r="123" spans="1:13" s="29" customFormat="1" ht="24">
      <c r="A123" s="196" t="s">
        <v>5341</v>
      </c>
      <c r="B123" s="187" t="s">
        <v>5342</v>
      </c>
      <c r="C123" s="187" t="s">
        <v>5343</v>
      </c>
      <c r="D123" s="235">
        <v>0.154</v>
      </c>
      <c r="E123" s="412" t="s">
        <v>9629</v>
      </c>
      <c r="F123" s="236" t="s">
        <v>1787</v>
      </c>
      <c r="G123" s="236" t="s">
        <v>5391</v>
      </c>
      <c r="H123" s="283">
        <v>36</v>
      </c>
      <c r="I123" s="283">
        <v>36</v>
      </c>
      <c r="J123" s="17"/>
      <c r="K123"/>
      <c r="L123" s="4"/>
      <c r="M123" s="4"/>
    </row>
    <row r="124" spans="1:13" ht="13.5">
      <c r="A124" s="223"/>
      <c r="B124" s="223"/>
      <c r="C124" s="223"/>
      <c r="D124" s="223"/>
      <c r="E124" s="223"/>
      <c r="F124" s="223"/>
      <c r="G124" s="223"/>
      <c r="H124" s="223"/>
      <c r="I124" s="223"/>
      <c r="J124" s="17"/>
      <c r="K124"/>
    </row>
    <row r="125" spans="1:13" ht="24">
      <c r="A125" s="186" t="s">
        <v>2612</v>
      </c>
      <c r="B125" s="198" t="s">
        <v>3880</v>
      </c>
      <c r="C125" s="187" t="s">
        <v>3880</v>
      </c>
      <c r="D125" s="15">
        <v>3851</v>
      </c>
      <c r="E125" s="412" t="s">
        <v>9629</v>
      </c>
      <c r="F125" s="16" t="s">
        <v>1787</v>
      </c>
      <c r="G125" s="16" t="s">
        <v>5390</v>
      </c>
      <c r="H125" s="317">
        <v>1</v>
      </c>
      <c r="I125" s="317">
        <v>2</v>
      </c>
      <c r="J125" s="17"/>
      <c r="K125"/>
    </row>
    <row r="126" spans="1:13" ht="24">
      <c r="A126" s="186" t="s">
        <v>2612</v>
      </c>
      <c r="B126" s="198" t="s">
        <v>3880</v>
      </c>
      <c r="C126" s="187" t="s">
        <v>3880</v>
      </c>
      <c r="D126" s="15">
        <v>2995</v>
      </c>
      <c r="E126" s="412" t="s">
        <v>9629</v>
      </c>
      <c r="F126" s="16" t="s">
        <v>1787</v>
      </c>
      <c r="G126" s="16" t="s">
        <v>5390</v>
      </c>
      <c r="H126" s="317">
        <v>3</v>
      </c>
      <c r="I126" s="317">
        <v>5</v>
      </c>
      <c r="J126" s="17"/>
      <c r="K126"/>
    </row>
    <row r="127" spans="1:13" ht="24">
      <c r="A127" s="186" t="s">
        <v>2612</v>
      </c>
      <c r="B127" s="198" t="s">
        <v>3880</v>
      </c>
      <c r="C127" s="187" t="s">
        <v>3880</v>
      </c>
      <c r="D127" s="15">
        <v>1968</v>
      </c>
      <c r="E127" s="412" t="s">
        <v>9629</v>
      </c>
      <c r="F127" s="16" t="s">
        <v>1787</v>
      </c>
      <c r="G127" s="16" t="s">
        <v>5390</v>
      </c>
      <c r="H127" s="317">
        <v>6</v>
      </c>
      <c r="I127" s="317">
        <v>11</v>
      </c>
      <c r="J127" s="17"/>
      <c r="K127"/>
    </row>
    <row r="128" spans="1:13" ht="24">
      <c r="A128" s="186" t="s">
        <v>2612</v>
      </c>
      <c r="B128" s="198" t="s">
        <v>3880</v>
      </c>
      <c r="C128" s="187" t="s">
        <v>3880</v>
      </c>
      <c r="D128" s="15">
        <v>1284</v>
      </c>
      <c r="E128" s="412" t="s">
        <v>9629</v>
      </c>
      <c r="F128" s="16" t="s">
        <v>1787</v>
      </c>
      <c r="G128" s="16" t="s">
        <v>5390</v>
      </c>
      <c r="H128" s="317">
        <v>12</v>
      </c>
      <c r="I128" s="317">
        <v>23</v>
      </c>
      <c r="J128" s="17"/>
      <c r="K128"/>
    </row>
    <row r="129" spans="1:11" ht="24">
      <c r="A129" s="186" t="s">
        <v>2612</v>
      </c>
      <c r="B129" s="198" t="s">
        <v>3880</v>
      </c>
      <c r="C129" s="187" t="s">
        <v>3880</v>
      </c>
      <c r="D129" s="15">
        <v>1070</v>
      </c>
      <c r="E129" s="412" t="s">
        <v>9629</v>
      </c>
      <c r="F129" s="16" t="s">
        <v>1787</v>
      </c>
      <c r="G129" s="16" t="s">
        <v>5390</v>
      </c>
      <c r="H129" s="317">
        <v>24</v>
      </c>
      <c r="I129" s="317">
        <v>35</v>
      </c>
      <c r="J129" s="17"/>
      <c r="K129"/>
    </row>
    <row r="130" spans="1:11" ht="24">
      <c r="A130" s="186" t="s">
        <v>2612</v>
      </c>
      <c r="B130" s="198" t="s">
        <v>3880</v>
      </c>
      <c r="C130" s="187" t="s">
        <v>3880</v>
      </c>
      <c r="D130" s="15">
        <v>941</v>
      </c>
      <c r="E130" s="412" t="s">
        <v>9629</v>
      </c>
      <c r="F130" s="16" t="s">
        <v>1787</v>
      </c>
      <c r="G130" s="16" t="s">
        <v>5390</v>
      </c>
      <c r="H130" s="317">
        <v>36</v>
      </c>
      <c r="I130" s="317">
        <v>47</v>
      </c>
      <c r="J130" s="17"/>
      <c r="K130"/>
    </row>
    <row r="131" spans="1:11" ht="24">
      <c r="A131" s="186" t="s">
        <v>2612</v>
      </c>
      <c r="B131" s="198" t="s">
        <v>3880</v>
      </c>
      <c r="C131" s="187" t="s">
        <v>3880</v>
      </c>
      <c r="D131" s="15">
        <v>877</v>
      </c>
      <c r="E131" s="412" t="s">
        <v>9629</v>
      </c>
      <c r="F131" s="16" t="s">
        <v>1787</v>
      </c>
      <c r="G131" s="16" t="s">
        <v>5390</v>
      </c>
      <c r="H131" s="317">
        <v>48</v>
      </c>
      <c r="I131" s="317">
        <v>59</v>
      </c>
      <c r="J131" s="17"/>
      <c r="K131"/>
    </row>
    <row r="132" spans="1:11" ht="24">
      <c r="A132" s="186" t="s">
        <v>2612</v>
      </c>
      <c r="B132" s="198" t="s">
        <v>3880</v>
      </c>
      <c r="C132" s="187" t="s">
        <v>3880</v>
      </c>
      <c r="D132" s="15">
        <v>856</v>
      </c>
      <c r="E132" s="412" t="s">
        <v>9629</v>
      </c>
      <c r="F132" s="16" t="s">
        <v>1787</v>
      </c>
      <c r="G132" s="16" t="s">
        <v>5390</v>
      </c>
      <c r="H132" s="317">
        <v>60</v>
      </c>
      <c r="I132" s="317">
        <v>60</v>
      </c>
      <c r="J132" s="17"/>
      <c r="K132"/>
    </row>
    <row r="133" spans="1:11" ht="13.5">
      <c r="A133" s="223"/>
      <c r="B133" s="223"/>
      <c r="C133" s="223"/>
      <c r="D133" s="223"/>
      <c r="E133" s="223"/>
      <c r="F133" s="223"/>
      <c r="G133" s="223"/>
      <c r="H133" s="223"/>
      <c r="I133" s="223"/>
      <c r="J133" s="17"/>
      <c r="K133"/>
    </row>
    <row r="134" spans="1:11" ht="24">
      <c r="A134" s="186" t="s">
        <v>2613</v>
      </c>
      <c r="B134" s="198" t="s">
        <v>3881</v>
      </c>
      <c r="C134" s="187" t="s">
        <v>3881</v>
      </c>
      <c r="D134" s="15">
        <v>5777</v>
      </c>
      <c r="E134" s="412" t="s">
        <v>9629</v>
      </c>
      <c r="F134" s="16" t="s">
        <v>1787</v>
      </c>
      <c r="G134" s="16" t="s">
        <v>5390</v>
      </c>
      <c r="H134" s="317">
        <v>1</v>
      </c>
      <c r="I134" s="317">
        <v>2</v>
      </c>
      <c r="J134" s="17"/>
      <c r="K134"/>
    </row>
    <row r="135" spans="1:11" ht="24">
      <c r="A135" s="186" t="s">
        <v>2613</v>
      </c>
      <c r="B135" s="198" t="s">
        <v>3881</v>
      </c>
      <c r="C135" s="187" t="s">
        <v>3881</v>
      </c>
      <c r="D135" s="15">
        <v>4493</v>
      </c>
      <c r="E135" s="412" t="s">
        <v>9629</v>
      </c>
      <c r="F135" s="16" t="s">
        <v>1787</v>
      </c>
      <c r="G135" s="16" t="s">
        <v>5390</v>
      </c>
      <c r="H135" s="317">
        <v>3</v>
      </c>
      <c r="I135" s="317">
        <v>5</v>
      </c>
      <c r="J135" s="17"/>
      <c r="K135"/>
    </row>
    <row r="136" spans="1:11" ht="24">
      <c r="A136" s="186" t="s">
        <v>2613</v>
      </c>
      <c r="B136" s="198" t="s">
        <v>3881</v>
      </c>
      <c r="C136" s="187" t="s">
        <v>3881</v>
      </c>
      <c r="D136" s="15">
        <v>2953</v>
      </c>
      <c r="E136" s="412" t="s">
        <v>9629</v>
      </c>
      <c r="F136" s="16" t="s">
        <v>1787</v>
      </c>
      <c r="G136" s="16" t="s">
        <v>5390</v>
      </c>
      <c r="H136" s="317">
        <v>6</v>
      </c>
      <c r="I136" s="317">
        <v>11</v>
      </c>
      <c r="J136" s="17"/>
      <c r="K136"/>
    </row>
    <row r="137" spans="1:11" ht="24">
      <c r="A137" s="186" t="s">
        <v>2613</v>
      </c>
      <c r="B137" s="198" t="s">
        <v>3881</v>
      </c>
      <c r="C137" s="187" t="s">
        <v>3881</v>
      </c>
      <c r="D137" s="15">
        <v>1926</v>
      </c>
      <c r="E137" s="412" t="s">
        <v>9629</v>
      </c>
      <c r="F137" s="16" t="s">
        <v>1787</v>
      </c>
      <c r="G137" s="16" t="s">
        <v>5390</v>
      </c>
      <c r="H137" s="317">
        <v>12</v>
      </c>
      <c r="I137" s="317">
        <v>23</v>
      </c>
      <c r="J137" s="17"/>
      <c r="K137"/>
    </row>
    <row r="138" spans="1:11" ht="24">
      <c r="A138" s="186" t="s">
        <v>2613</v>
      </c>
      <c r="B138" s="198" t="s">
        <v>3881</v>
      </c>
      <c r="C138" s="187" t="s">
        <v>3881</v>
      </c>
      <c r="D138" s="15">
        <v>1605</v>
      </c>
      <c r="E138" s="412" t="s">
        <v>9629</v>
      </c>
      <c r="F138" s="16" t="s">
        <v>1787</v>
      </c>
      <c r="G138" s="16" t="s">
        <v>5390</v>
      </c>
      <c r="H138" s="317">
        <v>24</v>
      </c>
      <c r="I138" s="317">
        <v>35</v>
      </c>
      <c r="J138" s="17"/>
      <c r="K138"/>
    </row>
    <row r="139" spans="1:11" ht="24">
      <c r="A139" s="186" t="s">
        <v>2613</v>
      </c>
      <c r="B139" s="198" t="s">
        <v>3881</v>
      </c>
      <c r="C139" s="187" t="s">
        <v>3881</v>
      </c>
      <c r="D139" s="15">
        <v>1412</v>
      </c>
      <c r="E139" s="412" t="s">
        <v>9629</v>
      </c>
      <c r="F139" s="16" t="s">
        <v>1787</v>
      </c>
      <c r="G139" s="16" t="s">
        <v>5390</v>
      </c>
      <c r="H139" s="317">
        <v>36</v>
      </c>
      <c r="I139" s="317">
        <v>47</v>
      </c>
      <c r="J139" s="17"/>
      <c r="K139"/>
    </row>
    <row r="140" spans="1:11" ht="24">
      <c r="A140" s="186" t="s">
        <v>2613</v>
      </c>
      <c r="B140" s="198" t="s">
        <v>3881</v>
      </c>
      <c r="C140" s="187" t="s">
        <v>3881</v>
      </c>
      <c r="D140" s="15">
        <v>1316</v>
      </c>
      <c r="E140" s="412" t="s">
        <v>9629</v>
      </c>
      <c r="F140" s="16" t="s">
        <v>1787</v>
      </c>
      <c r="G140" s="16" t="s">
        <v>5390</v>
      </c>
      <c r="H140" s="317">
        <v>48</v>
      </c>
      <c r="I140" s="317">
        <v>59</v>
      </c>
      <c r="J140" s="17"/>
      <c r="K140"/>
    </row>
    <row r="141" spans="1:11" ht="24">
      <c r="A141" s="186" t="s">
        <v>2613</v>
      </c>
      <c r="B141" s="198" t="s">
        <v>3881</v>
      </c>
      <c r="C141" s="187" t="s">
        <v>3881</v>
      </c>
      <c r="D141" s="15">
        <v>1284</v>
      </c>
      <c r="E141" s="412" t="s">
        <v>9629</v>
      </c>
      <c r="F141" s="16" t="s">
        <v>1787</v>
      </c>
      <c r="G141" s="16" t="s">
        <v>5390</v>
      </c>
      <c r="H141" s="317">
        <v>60</v>
      </c>
      <c r="I141" s="317">
        <v>60</v>
      </c>
      <c r="J141" s="17"/>
      <c r="K141"/>
    </row>
    <row r="142" spans="1:11" ht="13.5">
      <c r="A142" s="223"/>
      <c r="B142" s="223"/>
      <c r="C142" s="223"/>
      <c r="D142" s="223"/>
      <c r="E142" s="223"/>
      <c r="F142" s="223"/>
      <c r="G142" s="223"/>
      <c r="H142" s="223"/>
      <c r="I142" s="223"/>
      <c r="J142" s="17"/>
      <c r="K142"/>
    </row>
    <row r="143" spans="1:11" ht="24">
      <c r="A143" s="186" t="s">
        <v>2614</v>
      </c>
      <c r="B143" s="198" t="s">
        <v>3882</v>
      </c>
      <c r="C143" s="187" t="s">
        <v>3882</v>
      </c>
      <c r="D143" s="15">
        <v>9629</v>
      </c>
      <c r="E143" s="412" t="s">
        <v>9629</v>
      </c>
      <c r="F143" s="16" t="s">
        <v>1787</v>
      </c>
      <c r="G143" s="16" t="s">
        <v>5390</v>
      </c>
      <c r="H143" s="317">
        <v>1</v>
      </c>
      <c r="I143" s="317">
        <v>2</v>
      </c>
      <c r="J143" s="17"/>
      <c r="K143"/>
    </row>
    <row r="144" spans="1:11" ht="24">
      <c r="A144" s="186" t="s">
        <v>2614</v>
      </c>
      <c r="B144" s="198" t="s">
        <v>3882</v>
      </c>
      <c r="C144" s="187" t="s">
        <v>3882</v>
      </c>
      <c r="D144" s="15">
        <v>7489</v>
      </c>
      <c r="E144" s="412" t="s">
        <v>9629</v>
      </c>
      <c r="F144" s="16" t="s">
        <v>1787</v>
      </c>
      <c r="G144" s="16" t="s">
        <v>5390</v>
      </c>
      <c r="H144" s="317">
        <v>3</v>
      </c>
      <c r="I144" s="317">
        <v>5</v>
      </c>
      <c r="J144" s="17"/>
      <c r="K144"/>
    </row>
    <row r="145" spans="1:11" ht="24">
      <c r="A145" s="186" t="s">
        <v>2614</v>
      </c>
      <c r="B145" s="198" t="s">
        <v>3882</v>
      </c>
      <c r="C145" s="187" t="s">
        <v>3882</v>
      </c>
      <c r="D145" s="15">
        <v>4922</v>
      </c>
      <c r="E145" s="412" t="s">
        <v>9629</v>
      </c>
      <c r="F145" s="16" t="s">
        <v>1787</v>
      </c>
      <c r="G145" s="16" t="s">
        <v>5390</v>
      </c>
      <c r="H145" s="317">
        <v>6</v>
      </c>
      <c r="I145" s="317">
        <v>11</v>
      </c>
      <c r="J145" s="17"/>
      <c r="K145"/>
    </row>
    <row r="146" spans="1:11" ht="24">
      <c r="A146" s="186" t="s">
        <v>2614</v>
      </c>
      <c r="B146" s="198" t="s">
        <v>3882</v>
      </c>
      <c r="C146" s="187" t="s">
        <v>3882</v>
      </c>
      <c r="D146" s="15">
        <v>3210</v>
      </c>
      <c r="E146" s="412" t="s">
        <v>9629</v>
      </c>
      <c r="F146" s="16" t="s">
        <v>1787</v>
      </c>
      <c r="G146" s="16" t="s">
        <v>5390</v>
      </c>
      <c r="H146" s="317">
        <v>12</v>
      </c>
      <c r="I146" s="317">
        <v>23</v>
      </c>
      <c r="J146" s="17"/>
      <c r="K146"/>
    </row>
    <row r="147" spans="1:11" ht="24">
      <c r="A147" s="186" t="s">
        <v>2614</v>
      </c>
      <c r="B147" s="198" t="s">
        <v>3882</v>
      </c>
      <c r="C147" s="187" t="s">
        <v>3882</v>
      </c>
      <c r="D147" s="15">
        <v>2675</v>
      </c>
      <c r="E147" s="412" t="s">
        <v>9629</v>
      </c>
      <c r="F147" s="16" t="s">
        <v>1787</v>
      </c>
      <c r="G147" s="16" t="s">
        <v>5390</v>
      </c>
      <c r="H147" s="317">
        <v>24</v>
      </c>
      <c r="I147" s="317">
        <v>35</v>
      </c>
      <c r="J147" s="17"/>
      <c r="K147"/>
    </row>
    <row r="148" spans="1:11" ht="24">
      <c r="A148" s="186" t="s">
        <v>2614</v>
      </c>
      <c r="B148" s="198" t="s">
        <v>3882</v>
      </c>
      <c r="C148" s="187" t="s">
        <v>3882</v>
      </c>
      <c r="D148" s="15">
        <v>2354</v>
      </c>
      <c r="E148" s="412" t="s">
        <v>9629</v>
      </c>
      <c r="F148" s="16" t="s">
        <v>1787</v>
      </c>
      <c r="G148" s="16" t="s">
        <v>5390</v>
      </c>
      <c r="H148" s="317">
        <v>36</v>
      </c>
      <c r="I148" s="317">
        <v>47</v>
      </c>
      <c r="J148" s="17"/>
      <c r="K148"/>
    </row>
    <row r="149" spans="1:11" ht="24">
      <c r="A149" s="186" t="s">
        <v>2614</v>
      </c>
      <c r="B149" s="198" t="s">
        <v>3882</v>
      </c>
      <c r="C149" s="187" t="s">
        <v>3882</v>
      </c>
      <c r="D149" s="15">
        <v>2193</v>
      </c>
      <c r="E149" s="412" t="s">
        <v>9629</v>
      </c>
      <c r="F149" s="16" t="s">
        <v>1787</v>
      </c>
      <c r="G149" s="16" t="s">
        <v>5390</v>
      </c>
      <c r="H149" s="317">
        <v>48</v>
      </c>
      <c r="I149" s="317">
        <v>59</v>
      </c>
      <c r="J149" s="17"/>
      <c r="K149"/>
    </row>
    <row r="150" spans="1:11" ht="24">
      <c r="A150" s="186" t="s">
        <v>2614</v>
      </c>
      <c r="B150" s="198" t="s">
        <v>3882</v>
      </c>
      <c r="C150" s="187" t="s">
        <v>3882</v>
      </c>
      <c r="D150" s="15">
        <v>2140</v>
      </c>
      <c r="E150" s="412" t="s">
        <v>9629</v>
      </c>
      <c r="F150" s="16" t="s">
        <v>1787</v>
      </c>
      <c r="G150" s="16" t="s">
        <v>5390</v>
      </c>
      <c r="H150" s="317">
        <v>60</v>
      </c>
      <c r="I150" s="317">
        <v>60</v>
      </c>
      <c r="J150" s="17"/>
      <c r="K150"/>
    </row>
    <row r="151" spans="1:11" ht="13.5">
      <c r="A151" s="223"/>
      <c r="B151" s="223"/>
      <c r="C151" s="223"/>
      <c r="D151" s="223"/>
      <c r="E151" s="223"/>
      <c r="F151" s="223"/>
      <c r="G151" s="223"/>
      <c r="H151" s="223"/>
      <c r="I151" s="223"/>
      <c r="J151" s="17"/>
      <c r="K151"/>
    </row>
    <row r="152" spans="1:11" ht="24">
      <c r="A152" s="186" t="s">
        <v>2615</v>
      </c>
      <c r="B152" s="198" t="s">
        <v>3883</v>
      </c>
      <c r="C152" s="187" t="s">
        <v>3883</v>
      </c>
      <c r="D152" s="15">
        <v>38519</v>
      </c>
      <c r="E152" s="412" t="s">
        <v>9629</v>
      </c>
      <c r="F152" s="16" t="s">
        <v>1787</v>
      </c>
      <c r="G152" s="16" t="s">
        <v>5390</v>
      </c>
      <c r="H152" s="317">
        <v>1</v>
      </c>
      <c r="I152" s="317">
        <v>2</v>
      </c>
      <c r="J152" s="17"/>
      <c r="K152"/>
    </row>
    <row r="153" spans="1:11" ht="24">
      <c r="A153" s="186" t="s">
        <v>2615</v>
      </c>
      <c r="B153" s="198" t="s">
        <v>3883</v>
      </c>
      <c r="C153" s="187" t="s">
        <v>3883</v>
      </c>
      <c r="D153" s="15">
        <v>29959</v>
      </c>
      <c r="E153" s="412" t="s">
        <v>9629</v>
      </c>
      <c r="F153" s="16" t="s">
        <v>1787</v>
      </c>
      <c r="G153" s="16" t="s">
        <v>5390</v>
      </c>
      <c r="H153" s="317">
        <v>3</v>
      </c>
      <c r="I153" s="317">
        <v>5</v>
      </c>
      <c r="J153" s="17"/>
      <c r="K153"/>
    </row>
    <row r="154" spans="1:11" ht="24">
      <c r="A154" s="186" t="s">
        <v>2615</v>
      </c>
      <c r="B154" s="198" t="s">
        <v>3883</v>
      </c>
      <c r="C154" s="187" t="s">
        <v>3883</v>
      </c>
      <c r="D154" s="15">
        <v>19688</v>
      </c>
      <c r="E154" s="412" t="s">
        <v>9629</v>
      </c>
      <c r="F154" s="16" t="s">
        <v>1787</v>
      </c>
      <c r="G154" s="16" t="s">
        <v>5390</v>
      </c>
      <c r="H154" s="317">
        <v>6</v>
      </c>
      <c r="I154" s="317">
        <v>11</v>
      </c>
      <c r="J154" s="17"/>
      <c r="K154"/>
    </row>
    <row r="155" spans="1:11" ht="24">
      <c r="A155" s="186" t="s">
        <v>2615</v>
      </c>
      <c r="B155" s="198" t="s">
        <v>3883</v>
      </c>
      <c r="C155" s="187" t="s">
        <v>3883</v>
      </c>
      <c r="D155" s="15">
        <v>12840</v>
      </c>
      <c r="E155" s="412" t="s">
        <v>9629</v>
      </c>
      <c r="F155" s="16" t="s">
        <v>1787</v>
      </c>
      <c r="G155" s="16" t="s">
        <v>5390</v>
      </c>
      <c r="H155" s="317">
        <v>12</v>
      </c>
      <c r="I155" s="317">
        <v>23</v>
      </c>
      <c r="J155" s="17"/>
      <c r="K155"/>
    </row>
    <row r="156" spans="1:11" ht="24">
      <c r="A156" s="186" t="s">
        <v>2615</v>
      </c>
      <c r="B156" s="198" t="s">
        <v>3883</v>
      </c>
      <c r="C156" s="187" t="s">
        <v>3883</v>
      </c>
      <c r="D156" s="15">
        <v>10700</v>
      </c>
      <c r="E156" s="412" t="s">
        <v>9629</v>
      </c>
      <c r="F156" s="16" t="s">
        <v>1787</v>
      </c>
      <c r="G156" s="16" t="s">
        <v>5390</v>
      </c>
      <c r="H156" s="317">
        <v>24</v>
      </c>
      <c r="I156" s="317">
        <v>35</v>
      </c>
      <c r="J156" s="17"/>
      <c r="K156"/>
    </row>
    <row r="157" spans="1:11" ht="24">
      <c r="A157" s="186" t="s">
        <v>2615</v>
      </c>
      <c r="B157" s="198" t="s">
        <v>3883</v>
      </c>
      <c r="C157" s="187" t="s">
        <v>3883</v>
      </c>
      <c r="D157" s="15">
        <v>9416</v>
      </c>
      <c r="E157" s="412" t="s">
        <v>9629</v>
      </c>
      <c r="F157" s="16" t="s">
        <v>1787</v>
      </c>
      <c r="G157" s="16" t="s">
        <v>5390</v>
      </c>
      <c r="H157" s="317">
        <v>36</v>
      </c>
      <c r="I157" s="317">
        <v>47</v>
      </c>
      <c r="J157" s="17"/>
      <c r="K157"/>
    </row>
    <row r="158" spans="1:11" ht="24">
      <c r="A158" s="186" t="s">
        <v>2615</v>
      </c>
      <c r="B158" s="198" t="s">
        <v>3883</v>
      </c>
      <c r="C158" s="187" t="s">
        <v>3883</v>
      </c>
      <c r="D158" s="15">
        <v>8774</v>
      </c>
      <c r="E158" s="412" t="s">
        <v>9629</v>
      </c>
      <c r="F158" s="16" t="s">
        <v>1787</v>
      </c>
      <c r="G158" s="16" t="s">
        <v>5390</v>
      </c>
      <c r="H158" s="317">
        <v>48</v>
      </c>
      <c r="I158" s="317">
        <v>59</v>
      </c>
      <c r="J158" s="17"/>
      <c r="K158"/>
    </row>
    <row r="159" spans="1:11" ht="24">
      <c r="A159" s="186" t="s">
        <v>2615</v>
      </c>
      <c r="B159" s="198" t="s">
        <v>3883</v>
      </c>
      <c r="C159" s="187" t="s">
        <v>3883</v>
      </c>
      <c r="D159" s="15">
        <v>8560</v>
      </c>
      <c r="E159" s="412" t="s">
        <v>9629</v>
      </c>
      <c r="F159" s="16" t="s">
        <v>1787</v>
      </c>
      <c r="G159" s="16" t="s">
        <v>5390</v>
      </c>
      <c r="H159" s="317">
        <v>60</v>
      </c>
      <c r="I159" s="317">
        <v>60</v>
      </c>
      <c r="J159" s="17"/>
      <c r="K159"/>
    </row>
    <row r="160" spans="1:11" ht="13.5">
      <c r="A160" s="223"/>
      <c r="B160" s="223"/>
      <c r="C160" s="223"/>
      <c r="D160" s="223"/>
      <c r="E160" s="223"/>
      <c r="F160" s="223"/>
      <c r="G160" s="223"/>
      <c r="H160" s="223"/>
      <c r="I160" s="223"/>
      <c r="J160" s="17"/>
      <c r="K160"/>
    </row>
    <row r="161" spans="1:11" ht="24">
      <c r="A161" s="186" t="s">
        <v>2616</v>
      </c>
      <c r="B161" s="198" t="s">
        <v>3884</v>
      </c>
      <c r="C161" s="187" t="s">
        <v>3884</v>
      </c>
      <c r="D161" s="15">
        <v>134819</v>
      </c>
      <c r="E161" s="412" t="s">
        <v>9629</v>
      </c>
      <c r="F161" s="16" t="s">
        <v>1787</v>
      </c>
      <c r="G161" s="16" t="s">
        <v>5390</v>
      </c>
      <c r="H161" s="317">
        <v>1</v>
      </c>
      <c r="I161" s="317">
        <v>2</v>
      </c>
      <c r="J161" s="17"/>
      <c r="K161"/>
    </row>
    <row r="162" spans="1:11" ht="24">
      <c r="A162" s="186" t="s">
        <v>2616</v>
      </c>
      <c r="B162" s="198" t="s">
        <v>3884</v>
      </c>
      <c r="C162" s="187" t="s">
        <v>3884</v>
      </c>
      <c r="D162" s="15">
        <v>104859</v>
      </c>
      <c r="E162" s="412" t="s">
        <v>9629</v>
      </c>
      <c r="F162" s="16" t="s">
        <v>1787</v>
      </c>
      <c r="G162" s="16" t="s">
        <v>5390</v>
      </c>
      <c r="H162" s="317">
        <v>3</v>
      </c>
      <c r="I162" s="317">
        <v>5</v>
      </c>
      <c r="J162" s="17"/>
      <c r="K162"/>
    </row>
    <row r="163" spans="1:11" ht="24">
      <c r="A163" s="186" t="s">
        <v>2616</v>
      </c>
      <c r="B163" s="198" t="s">
        <v>3884</v>
      </c>
      <c r="C163" s="187" t="s">
        <v>3884</v>
      </c>
      <c r="D163" s="15">
        <v>68908</v>
      </c>
      <c r="E163" s="412" t="s">
        <v>9629</v>
      </c>
      <c r="F163" s="16" t="s">
        <v>1787</v>
      </c>
      <c r="G163" s="16" t="s">
        <v>5390</v>
      </c>
      <c r="H163" s="317">
        <v>6</v>
      </c>
      <c r="I163" s="317">
        <v>11</v>
      </c>
      <c r="J163" s="17"/>
      <c r="K163"/>
    </row>
    <row r="164" spans="1:11" ht="24">
      <c r="A164" s="186" t="s">
        <v>2616</v>
      </c>
      <c r="B164" s="198" t="s">
        <v>3884</v>
      </c>
      <c r="C164" s="187" t="s">
        <v>3884</v>
      </c>
      <c r="D164" s="15">
        <v>44940</v>
      </c>
      <c r="E164" s="412" t="s">
        <v>9629</v>
      </c>
      <c r="F164" s="16" t="s">
        <v>1787</v>
      </c>
      <c r="G164" s="16" t="s">
        <v>5390</v>
      </c>
      <c r="H164" s="317">
        <v>12</v>
      </c>
      <c r="I164" s="317">
        <v>23</v>
      </c>
      <c r="J164" s="17"/>
      <c r="K164"/>
    </row>
    <row r="165" spans="1:11" ht="24">
      <c r="A165" s="186" t="s">
        <v>2616</v>
      </c>
      <c r="B165" s="198" t="s">
        <v>3884</v>
      </c>
      <c r="C165" s="187" t="s">
        <v>3884</v>
      </c>
      <c r="D165" s="15">
        <v>37450</v>
      </c>
      <c r="E165" s="412" t="s">
        <v>9629</v>
      </c>
      <c r="F165" s="16" t="s">
        <v>1787</v>
      </c>
      <c r="G165" s="16" t="s">
        <v>5390</v>
      </c>
      <c r="H165" s="317">
        <v>24</v>
      </c>
      <c r="I165" s="317">
        <v>35</v>
      </c>
      <c r="J165" s="17"/>
      <c r="K165"/>
    </row>
    <row r="166" spans="1:11" ht="24">
      <c r="A166" s="186" t="s">
        <v>2616</v>
      </c>
      <c r="B166" s="198" t="s">
        <v>3884</v>
      </c>
      <c r="C166" s="187" t="s">
        <v>3884</v>
      </c>
      <c r="D166" s="15">
        <v>32956</v>
      </c>
      <c r="E166" s="412" t="s">
        <v>9629</v>
      </c>
      <c r="F166" s="16" t="s">
        <v>1787</v>
      </c>
      <c r="G166" s="16" t="s">
        <v>5390</v>
      </c>
      <c r="H166" s="317">
        <v>36</v>
      </c>
      <c r="I166" s="317">
        <v>47</v>
      </c>
      <c r="J166" s="17"/>
      <c r="K166"/>
    </row>
    <row r="167" spans="1:11" ht="24">
      <c r="A167" s="186" t="s">
        <v>2616</v>
      </c>
      <c r="B167" s="198" t="s">
        <v>3884</v>
      </c>
      <c r="C167" s="187" t="s">
        <v>3884</v>
      </c>
      <c r="D167" s="15">
        <v>30709</v>
      </c>
      <c r="E167" s="412" t="s">
        <v>9629</v>
      </c>
      <c r="F167" s="16" t="s">
        <v>1787</v>
      </c>
      <c r="G167" s="16" t="s">
        <v>5390</v>
      </c>
      <c r="H167" s="317">
        <v>48</v>
      </c>
      <c r="I167" s="317">
        <v>59</v>
      </c>
      <c r="J167" s="17"/>
      <c r="K167"/>
    </row>
    <row r="168" spans="1:11" ht="24">
      <c r="A168" s="186" t="s">
        <v>2616</v>
      </c>
      <c r="B168" s="198" t="s">
        <v>3884</v>
      </c>
      <c r="C168" s="187" t="s">
        <v>3884</v>
      </c>
      <c r="D168" s="15">
        <v>29960</v>
      </c>
      <c r="E168" s="412" t="s">
        <v>9629</v>
      </c>
      <c r="F168" s="16" t="s">
        <v>1787</v>
      </c>
      <c r="G168" s="16" t="s">
        <v>5390</v>
      </c>
      <c r="H168" s="317">
        <v>60</v>
      </c>
      <c r="I168" s="317">
        <v>60</v>
      </c>
      <c r="J168" s="17"/>
      <c r="K168"/>
    </row>
    <row r="169" spans="1:11" ht="13.5">
      <c r="A169" s="223"/>
      <c r="B169" s="223"/>
      <c r="C169" s="223"/>
      <c r="D169" s="223"/>
      <c r="E169" s="223"/>
      <c r="F169" s="223"/>
      <c r="G169" s="223"/>
      <c r="H169" s="223"/>
      <c r="I169" s="223"/>
      <c r="J169" s="17"/>
      <c r="K169"/>
    </row>
    <row r="170" spans="1:11" ht="24">
      <c r="A170" s="186" t="s">
        <v>2617</v>
      </c>
      <c r="B170" s="198" t="s">
        <v>3885</v>
      </c>
      <c r="C170" s="187" t="s">
        <v>3885</v>
      </c>
      <c r="D170" s="15">
        <v>269999</v>
      </c>
      <c r="E170" s="412" t="s">
        <v>9629</v>
      </c>
      <c r="F170" s="16" t="s">
        <v>1787</v>
      </c>
      <c r="G170" s="16" t="s">
        <v>5390</v>
      </c>
      <c r="H170" s="317">
        <v>1</v>
      </c>
      <c r="I170" s="317">
        <v>2</v>
      </c>
      <c r="J170" s="17"/>
      <c r="K170"/>
    </row>
    <row r="171" spans="1:11" ht="24">
      <c r="A171" s="186" t="s">
        <v>2617</v>
      </c>
      <c r="B171" s="198" t="s">
        <v>3885</v>
      </c>
      <c r="C171" s="187" t="s">
        <v>3885</v>
      </c>
      <c r="D171" s="15">
        <v>209999</v>
      </c>
      <c r="E171" s="412" t="s">
        <v>9629</v>
      </c>
      <c r="F171" s="16" t="s">
        <v>1787</v>
      </c>
      <c r="G171" s="16" t="s">
        <v>5390</v>
      </c>
      <c r="H171" s="317">
        <v>3</v>
      </c>
      <c r="I171" s="317">
        <v>5</v>
      </c>
      <c r="J171" s="17"/>
      <c r="K171"/>
    </row>
    <row r="172" spans="1:11" ht="24">
      <c r="A172" s="186" t="s">
        <v>2617</v>
      </c>
      <c r="B172" s="198" t="s">
        <v>3885</v>
      </c>
      <c r="C172" s="187" t="s">
        <v>3885</v>
      </c>
      <c r="D172" s="15">
        <v>138000</v>
      </c>
      <c r="E172" s="412" t="s">
        <v>9629</v>
      </c>
      <c r="F172" s="16" t="s">
        <v>1787</v>
      </c>
      <c r="G172" s="16" t="s">
        <v>5390</v>
      </c>
      <c r="H172" s="317">
        <v>6</v>
      </c>
      <c r="I172" s="317">
        <v>11</v>
      </c>
      <c r="J172" s="17"/>
      <c r="K172"/>
    </row>
    <row r="173" spans="1:11" ht="24">
      <c r="A173" s="186" t="s">
        <v>2617</v>
      </c>
      <c r="B173" s="198" t="s">
        <v>3885</v>
      </c>
      <c r="C173" s="187" t="s">
        <v>3885</v>
      </c>
      <c r="D173" s="15">
        <v>90000</v>
      </c>
      <c r="E173" s="412" t="s">
        <v>9629</v>
      </c>
      <c r="F173" s="16" t="s">
        <v>1787</v>
      </c>
      <c r="G173" s="16" t="s">
        <v>5390</v>
      </c>
      <c r="H173" s="317">
        <v>12</v>
      </c>
      <c r="I173" s="317">
        <v>23</v>
      </c>
      <c r="J173" s="17"/>
      <c r="K173"/>
    </row>
    <row r="174" spans="1:11" ht="24">
      <c r="A174" s="186" t="s">
        <v>2617</v>
      </c>
      <c r="B174" s="198" t="s">
        <v>3885</v>
      </c>
      <c r="C174" s="187" t="s">
        <v>3885</v>
      </c>
      <c r="D174" s="15">
        <v>75000</v>
      </c>
      <c r="E174" s="412" t="s">
        <v>9629</v>
      </c>
      <c r="F174" s="16" t="s">
        <v>1787</v>
      </c>
      <c r="G174" s="16" t="s">
        <v>5390</v>
      </c>
      <c r="H174" s="317">
        <v>24</v>
      </c>
      <c r="I174" s="317">
        <v>35</v>
      </c>
      <c r="J174" s="17"/>
      <c r="K174"/>
    </row>
    <row r="175" spans="1:11" ht="24">
      <c r="A175" s="186" t="s">
        <v>2617</v>
      </c>
      <c r="B175" s="198" t="s">
        <v>3885</v>
      </c>
      <c r="C175" s="187" t="s">
        <v>3885</v>
      </c>
      <c r="D175" s="15">
        <v>66000</v>
      </c>
      <c r="E175" s="412" t="s">
        <v>9629</v>
      </c>
      <c r="F175" s="16" t="s">
        <v>1787</v>
      </c>
      <c r="G175" s="16" t="s">
        <v>5390</v>
      </c>
      <c r="H175" s="317">
        <v>36</v>
      </c>
      <c r="I175" s="317">
        <v>47</v>
      </c>
      <c r="J175" s="17"/>
      <c r="K175"/>
    </row>
    <row r="176" spans="1:11" ht="24">
      <c r="A176" s="186" t="s">
        <v>2617</v>
      </c>
      <c r="B176" s="198" t="s">
        <v>3885</v>
      </c>
      <c r="C176" s="187" t="s">
        <v>3885</v>
      </c>
      <c r="D176" s="15">
        <v>61500</v>
      </c>
      <c r="E176" s="412" t="s">
        <v>9629</v>
      </c>
      <c r="F176" s="16" t="s">
        <v>1787</v>
      </c>
      <c r="G176" s="16" t="s">
        <v>5390</v>
      </c>
      <c r="H176" s="317">
        <v>48</v>
      </c>
      <c r="I176" s="317">
        <v>59</v>
      </c>
      <c r="J176" s="17"/>
      <c r="K176"/>
    </row>
    <row r="177" spans="1:11" ht="24">
      <c r="A177" s="186" t="s">
        <v>2617</v>
      </c>
      <c r="B177" s="198" t="s">
        <v>3885</v>
      </c>
      <c r="C177" s="187" t="s">
        <v>3885</v>
      </c>
      <c r="D177" s="15">
        <v>60000</v>
      </c>
      <c r="E177" s="412" t="s">
        <v>9629</v>
      </c>
      <c r="F177" s="16" t="s">
        <v>1787</v>
      </c>
      <c r="G177" s="16" t="s">
        <v>5390</v>
      </c>
      <c r="H177" s="317">
        <v>60</v>
      </c>
      <c r="I177" s="317">
        <v>60</v>
      </c>
      <c r="J177" s="17"/>
      <c r="K177"/>
    </row>
    <row r="178" spans="1:11" ht="13.5">
      <c r="A178" s="223"/>
      <c r="B178" s="223"/>
      <c r="C178" s="223"/>
      <c r="D178" s="223"/>
      <c r="E178" s="223"/>
      <c r="F178" s="223"/>
      <c r="G178" s="223"/>
      <c r="H178" s="223"/>
      <c r="I178" s="223"/>
      <c r="J178" s="17"/>
      <c r="K178"/>
    </row>
    <row r="179" spans="1:11" ht="13.5">
      <c r="A179" s="186" t="s">
        <v>2618</v>
      </c>
      <c r="B179" s="198" t="s">
        <v>2619</v>
      </c>
      <c r="C179" s="187" t="s">
        <v>2619</v>
      </c>
      <c r="D179" s="15">
        <v>225</v>
      </c>
      <c r="E179" s="412" t="s">
        <v>9629</v>
      </c>
      <c r="F179" s="16" t="s">
        <v>1787</v>
      </c>
      <c r="G179" s="16" t="s">
        <v>5391</v>
      </c>
      <c r="H179" s="317">
        <v>1</v>
      </c>
      <c r="I179" s="317">
        <v>2</v>
      </c>
      <c r="J179" s="17"/>
      <c r="K179"/>
    </row>
    <row r="180" spans="1:11" ht="13.5">
      <c r="A180" s="186" t="s">
        <v>2618</v>
      </c>
      <c r="B180" s="198" t="s">
        <v>2619</v>
      </c>
      <c r="C180" s="187" t="s">
        <v>2619</v>
      </c>
      <c r="D180" s="15">
        <v>175</v>
      </c>
      <c r="E180" s="412" t="s">
        <v>9629</v>
      </c>
      <c r="F180" s="16" t="s">
        <v>1787</v>
      </c>
      <c r="G180" s="16" t="s">
        <v>5391</v>
      </c>
      <c r="H180" s="317">
        <v>3</v>
      </c>
      <c r="I180" s="317">
        <v>5</v>
      </c>
      <c r="J180" s="17"/>
      <c r="K180"/>
    </row>
    <row r="181" spans="1:11" ht="13.5">
      <c r="A181" s="186" t="s">
        <v>2618</v>
      </c>
      <c r="B181" s="198" t="s">
        <v>2619</v>
      </c>
      <c r="C181" s="187" t="s">
        <v>2619</v>
      </c>
      <c r="D181" s="15">
        <v>115</v>
      </c>
      <c r="E181" s="412" t="s">
        <v>9629</v>
      </c>
      <c r="F181" s="16" t="s">
        <v>1787</v>
      </c>
      <c r="G181" s="16" t="s">
        <v>5391</v>
      </c>
      <c r="H181" s="317">
        <v>6</v>
      </c>
      <c r="I181" s="317">
        <v>11</v>
      </c>
      <c r="J181" s="17"/>
      <c r="K181"/>
    </row>
    <row r="182" spans="1:11" ht="13.5">
      <c r="A182" s="186" t="s">
        <v>2618</v>
      </c>
      <c r="B182" s="198" t="s">
        <v>2619</v>
      </c>
      <c r="C182" s="187" t="s">
        <v>2619</v>
      </c>
      <c r="D182" s="15">
        <v>75</v>
      </c>
      <c r="E182" s="412" t="s">
        <v>9629</v>
      </c>
      <c r="F182" s="16" t="s">
        <v>1787</v>
      </c>
      <c r="G182" s="16" t="s">
        <v>5391</v>
      </c>
      <c r="H182" s="317">
        <v>12</v>
      </c>
      <c r="I182" s="317">
        <v>23</v>
      </c>
      <c r="J182" s="17"/>
      <c r="K182"/>
    </row>
    <row r="183" spans="1:11" ht="13.5">
      <c r="A183" s="186" t="s">
        <v>2618</v>
      </c>
      <c r="B183" s="198" t="s">
        <v>2619</v>
      </c>
      <c r="C183" s="187" t="s">
        <v>2619</v>
      </c>
      <c r="D183" s="15">
        <v>63</v>
      </c>
      <c r="E183" s="412" t="s">
        <v>9629</v>
      </c>
      <c r="F183" s="16" t="s">
        <v>1787</v>
      </c>
      <c r="G183" s="16" t="s">
        <v>5391</v>
      </c>
      <c r="H183" s="317">
        <v>24</v>
      </c>
      <c r="I183" s="317">
        <v>35</v>
      </c>
      <c r="J183" s="17"/>
      <c r="K183"/>
    </row>
    <row r="184" spans="1:11" ht="13.5">
      <c r="A184" s="186" t="s">
        <v>2618</v>
      </c>
      <c r="B184" s="198" t="s">
        <v>2619</v>
      </c>
      <c r="C184" s="187" t="s">
        <v>2619</v>
      </c>
      <c r="D184" s="15">
        <v>55</v>
      </c>
      <c r="E184" s="412" t="s">
        <v>9629</v>
      </c>
      <c r="F184" s="16" t="s">
        <v>1787</v>
      </c>
      <c r="G184" s="16" t="s">
        <v>5391</v>
      </c>
      <c r="H184" s="317">
        <v>36</v>
      </c>
      <c r="I184" s="317">
        <v>47</v>
      </c>
      <c r="J184" s="17"/>
      <c r="K184"/>
    </row>
    <row r="185" spans="1:11" ht="13.5">
      <c r="A185" s="186" t="s">
        <v>2618</v>
      </c>
      <c r="B185" s="198" t="s">
        <v>2619</v>
      </c>
      <c r="C185" s="187" t="s">
        <v>2619</v>
      </c>
      <c r="D185" s="15">
        <v>51</v>
      </c>
      <c r="E185" s="412" t="s">
        <v>9629</v>
      </c>
      <c r="F185" s="16" t="s">
        <v>1787</v>
      </c>
      <c r="G185" s="16" t="s">
        <v>5391</v>
      </c>
      <c r="H185" s="317">
        <v>48</v>
      </c>
      <c r="I185" s="317">
        <v>59</v>
      </c>
      <c r="J185" s="17"/>
      <c r="K185"/>
    </row>
    <row r="186" spans="1:11" ht="13.5">
      <c r="A186" s="186" t="s">
        <v>2618</v>
      </c>
      <c r="B186" s="198" t="s">
        <v>2619</v>
      </c>
      <c r="C186" s="187" t="s">
        <v>2619</v>
      </c>
      <c r="D186" s="15">
        <v>50</v>
      </c>
      <c r="E186" s="412" t="s">
        <v>9629</v>
      </c>
      <c r="F186" s="16" t="s">
        <v>1787</v>
      </c>
      <c r="G186" s="16" t="s">
        <v>5391</v>
      </c>
      <c r="H186" s="317">
        <v>60</v>
      </c>
      <c r="I186" s="317">
        <v>60</v>
      </c>
      <c r="J186" s="17"/>
      <c r="K186"/>
    </row>
    <row r="187" spans="1:11" ht="13.5">
      <c r="A187" s="223"/>
      <c r="B187" s="223"/>
      <c r="C187" s="223"/>
      <c r="D187" s="223"/>
      <c r="E187" s="223"/>
      <c r="F187" s="223"/>
      <c r="G187" s="223"/>
      <c r="H187" s="223"/>
      <c r="I187" s="223"/>
      <c r="J187" s="17"/>
      <c r="K187"/>
    </row>
    <row r="188" spans="1:11" ht="24">
      <c r="A188" s="186" t="s">
        <v>2622</v>
      </c>
      <c r="B188" s="198" t="s">
        <v>8916</v>
      </c>
      <c r="C188" s="187" t="s">
        <v>2623</v>
      </c>
      <c r="D188" s="15">
        <v>3082</v>
      </c>
      <c r="E188" s="412" t="s">
        <v>9629</v>
      </c>
      <c r="F188" s="16" t="s">
        <v>1787</v>
      </c>
      <c r="G188" s="16" t="s">
        <v>5391</v>
      </c>
      <c r="H188" s="317">
        <v>1</v>
      </c>
      <c r="I188" s="317">
        <v>2</v>
      </c>
      <c r="J188" s="17"/>
      <c r="K188"/>
    </row>
    <row r="189" spans="1:11" ht="24">
      <c r="A189" s="186" t="s">
        <v>2622</v>
      </c>
      <c r="B189" s="198" t="s">
        <v>8916</v>
      </c>
      <c r="C189" s="187" t="s">
        <v>2623</v>
      </c>
      <c r="D189" s="15">
        <v>2397</v>
      </c>
      <c r="E189" s="412" t="s">
        <v>9629</v>
      </c>
      <c r="F189" s="16" t="s">
        <v>1787</v>
      </c>
      <c r="G189" s="16" t="s">
        <v>5391</v>
      </c>
      <c r="H189" s="317">
        <v>3</v>
      </c>
      <c r="I189" s="317">
        <v>5</v>
      </c>
      <c r="J189" s="17"/>
      <c r="K189"/>
    </row>
    <row r="190" spans="1:11" ht="24">
      <c r="A190" s="186" t="s">
        <v>2622</v>
      </c>
      <c r="B190" s="198" t="s">
        <v>8916</v>
      </c>
      <c r="C190" s="187" t="s">
        <v>2623</v>
      </c>
      <c r="D190" s="15">
        <v>1575</v>
      </c>
      <c r="E190" s="412" t="s">
        <v>9629</v>
      </c>
      <c r="F190" s="16" t="s">
        <v>1787</v>
      </c>
      <c r="G190" s="16" t="s">
        <v>5391</v>
      </c>
      <c r="H190" s="317">
        <v>6</v>
      </c>
      <c r="I190" s="317">
        <v>11</v>
      </c>
      <c r="J190" s="17"/>
      <c r="K190"/>
    </row>
    <row r="191" spans="1:11" ht="24">
      <c r="A191" s="186" t="s">
        <v>2622</v>
      </c>
      <c r="B191" s="198" t="s">
        <v>8916</v>
      </c>
      <c r="C191" s="187" t="s">
        <v>2623</v>
      </c>
      <c r="D191" s="15">
        <v>1027</v>
      </c>
      <c r="E191" s="412" t="s">
        <v>9629</v>
      </c>
      <c r="F191" s="16" t="s">
        <v>1787</v>
      </c>
      <c r="G191" s="16" t="s">
        <v>5391</v>
      </c>
      <c r="H191" s="317">
        <v>12</v>
      </c>
      <c r="I191" s="317">
        <v>23</v>
      </c>
      <c r="J191" s="17"/>
      <c r="K191"/>
    </row>
    <row r="192" spans="1:11" ht="24">
      <c r="A192" s="186" t="s">
        <v>2622</v>
      </c>
      <c r="B192" s="198" t="s">
        <v>8916</v>
      </c>
      <c r="C192" s="187" t="s">
        <v>2623</v>
      </c>
      <c r="D192" s="15">
        <v>856</v>
      </c>
      <c r="E192" s="412" t="s">
        <v>9629</v>
      </c>
      <c r="F192" s="16" t="s">
        <v>1787</v>
      </c>
      <c r="G192" s="16" t="s">
        <v>5391</v>
      </c>
      <c r="H192" s="317">
        <v>24</v>
      </c>
      <c r="I192" s="317">
        <v>35</v>
      </c>
      <c r="J192" s="17"/>
      <c r="K192"/>
    </row>
    <row r="193" spans="1:11" ht="24">
      <c r="A193" s="186" t="s">
        <v>2622</v>
      </c>
      <c r="B193" s="198" t="s">
        <v>8916</v>
      </c>
      <c r="C193" s="187" t="s">
        <v>2623</v>
      </c>
      <c r="D193" s="15">
        <v>753</v>
      </c>
      <c r="E193" s="412" t="s">
        <v>9629</v>
      </c>
      <c r="F193" s="16" t="s">
        <v>1787</v>
      </c>
      <c r="G193" s="16" t="s">
        <v>5391</v>
      </c>
      <c r="H193" s="317">
        <v>36</v>
      </c>
      <c r="I193" s="317">
        <v>47</v>
      </c>
      <c r="J193" s="17"/>
      <c r="K193"/>
    </row>
    <row r="194" spans="1:11" ht="24">
      <c r="A194" s="186" t="s">
        <v>2622</v>
      </c>
      <c r="B194" s="198" t="s">
        <v>8916</v>
      </c>
      <c r="C194" s="187" t="s">
        <v>2623</v>
      </c>
      <c r="D194" s="15">
        <v>702</v>
      </c>
      <c r="E194" s="412" t="s">
        <v>9629</v>
      </c>
      <c r="F194" s="16" t="s">
        <v>1787</v>
      </c>
      <c r="G194" s="16" t="s">
        <v>5391</v>
      </c>
      <c r="H194" s="317">
        <v>48</v>
      </c>
      <c r="I194" s="317">
        <v>59</v>
      </c>
      <c r="J194" s="17"/>
      <c r="K194"/>
    </row>
    <row r="195" spans="1:11" ht="24">
      <c r="A195" s="186" t="s">
        <v>2622</v>
      </c>
      <c r="B195" s="198" t="s">
        <v>8916</v>
      </c>
      <c r="C195" s="187" t="s">
        <v>2623</v>
      </c>
      <c r="D195" s="15">
        <v>685</v>
      </c>
      <c r="E195" s="412" t="s">
        <v>9629</v>
      </c>
      <c r="F195" s="16" t="s">
        <v>1787</v>
      </c>
      <c r="G195" s="16" t="s">
        <v>5391</v>
      </c>
      <c r="H195" s="317">
        <v>60</v>
      </c>
      <c r="I195" s="317">
        <v>60</v>
      </c>
      <c r="J195" s="17"/>
      <c r="K195"/>
    </row>
    <row r="196" spans="1:11" ht="13.5">
      <c r="A196" s="223"/>
      <c r="B196" s="223"/>
      <c r="C196" s="223"/>
      <c r="D196" s="223"/>
      <c r="E196" s="223"/>
      <c r="F196" s="223"/>
      <c r="G196" s="223"/>
      <c r="H196" s="223"/>
      <c r="I196" s="223"/>
      <c r="J196" s="17"/>
      <c r="K196"/>
    </row>
    <row r="197" spans="1:11" ht="13.5">
      <c r="A197" s="186" t="s">
        <v>2624</v>
      </c>
      <c r="B197" s="198" t="s">
        <v>8917</v>
      </c>
      <c r="C197" s="187" t="s">
        <v>2620</v>
      </c>
      <c r="D197" s="15">
        <v>7319</v>
      </c>
      <c r="E197" s="412" t="s">
        <v>9629</v>
      </c>
      <c r="F197" s="16" t="s">
        <v>1787</v>
      </c>
      <c r="G197" s="16" t="s">
        <v>5391</v>
      </c>
      <c r="H197" s="317">
        <v>1</v>
      </c>
      <c r="I197" s="317">
        <v>2</v>
      </c>
      <c r="J197" s="17"/>
      <c r="K197"/>
    </row>
    <row r="198" spans="1:11" ht="13.5">
      <c r="A198" s="186" t="s">
        <v>2624</v>
      </c>
      <c r="B198" s="198" t="s">
        <v>8917</v>
      </c>
      <c r="C198" s="187" t="s">
        <v>2620</v>
      </c>
      <c r="D198" s="15">
        <v>5692</v>
      </c>
      <c r="E198" s="412" t="s">
        <v>9629</v>
      </c>
      <c r="F198" s="16" t="s">
        <v>1787</v>
      </c>
      <c r="G198" s="16" t="s">
        <v>5391</v>
      </c>
      <c r="H198" s="317">
        <v>3</v>
      </c>
      <c r="I198" s="317">
        <v>5</v>
      </c>
      <c r="J198" s="17"/>
      <c r="K198"/>
    </row>
    <row r="199" spans="1:11" ht="13.5">
      <c r="A199" s="186" t="s">
        <v>2624</v>
      </c>
      <c r="B199" s="198" t="s">
        <v>8917</v>
      </c>
      <c r="C199" s="187" t="s">
        <v>2620</v>
      </c>
      <c r="D199" s="15">
        <v>3741</v>
      </c>
      <c r="E199" s="412" t="s">
        <v>9629</v>
      </c>
      <c r="F199" s="16" t="s">
        <v>1787</v>
      </c>
      <c r="G199" s="16" t="s">
        <v>5391</v>
      </c>
      <c r="H199" s="317">
        <v>6</v>
      </c>
      <c r="I199" s="317">
        <v>11</v>
      </c>
      <c r="J199" s="17"/>
      <c r="K199"/>
    </row>
    <row r="200" spans="1:11" ht="13.5">
      <c r="A200" s="186" t="s">
        <v>2624</v>
      </c>
      <c r="B200" s="198" t="s">
        <v>8917</v>
      </c>
      <c r="C200" s="187" t="s">
        <v>2620</v>
      </c>
      <c r="D200" s="15">
        <v>2440</v>
      </c>
      <c r="E200" s="412" t="s">
        <v>9629</v>
      </c>
      <c r="F200" s="16" t="s">
        <v>1787</v>
      </c>
      <c r="G200" s="16" t="s">
        <v>5391</v>
      </c>
      <c r="H200" s="317">
        <v>12</v>
      </c>
      <c r="I200" s="317">
        <v>23</v>
      </c>
      <c r="J200" s="17"/>
      <c r="K200"/>
    </row>
    <row r="201" spans="1:11" ht="13.5">
      <c r="A201" s="186" t="s">
        <v>2624</v>
      </c>
      <c r="B201" s="198" t="s">
        <v>8917</v>
      </c>
      <c r="C201" s="187" t="s">
        <v>2620</v>
      </c>
      <c r="D201" s="15">
        <v>2033</v>
      </c>
      <c r="E201" s="412" t="s">
        <v>9629</v>
      </c>
      <c r="F201" s="16" t="s">
        <v>1787</v>
      </c>
      <c r="G201" s="16" t="s">
        <v>5391</v>
      </c>
      <c r="H201" s="317">
        <v>24</v>
      </c>
      <c r="I201" s="317">
        <v>35</v>
      </c>
      <c r="J201" s="17"/>
      <c r="K201"/>
    </row>
    <row r="202" spans="1:11" ht="13.5">
      <c r="A202" s="186" t="s">
        <v>2624</v>
      </c>
      <c r="B202" s="198" t="s">
        <v>8917</v>
      </c>
      <c r="C202" s="187" t="s">
        <v>2620</v>
      </c>
      <c r="D202" s="15">
        <v>1789</v>
      </c>
      <c r="E202" s="412" t="s">
        <v>9629</v>
      </c>
      <c r="F202" s="16" t="s">
        <v>1787</v>
      </c>
      <c r="G202" s="16" t="s">
        <v>5391</v>
      </c>
      <c r="H202" s="317">
        <v>36</v>
      </c>
      <c r="I202" s="317">
        <v>47</v>
      </c>
      <c r="J202" s="17"/>
      <c r="K202"/>
    </row>
    <row r="203" spans="1:11" ht="13.5">
      <c r="A203" s="186" t="s">
        <v>2624</v>
      </c>
      <c r="B203" s="198" t="s">
        <v>8917</v>
      </c>
      <c r="C203" s="187" t="s">
        <v>2620</v>
      </c>
      <c r="D203" s="15">
        <v>1667</v>
      </c>
      <c r="E203" s="412" t="s">
        <v>9629</v>
      </c>
      <c r="F203" s="16" t="s">
        <v>1787</v>
      </c>
      <c r="G203" s="16" t="s">
        <v>5391</v>
      </c>
      <c r="H203" s="317">
        <v>48</v>
      </c>
      <c r="I203" s="317">
        <v>59</v>
      </c>
      <c r="J203" s="17"/>
      <c r="K203"/>
    </row>
    <row r="204" spans="1:11" ht="13.5">
      <c r="A204" s="186" t="s">
        <v>2624</v>
      </c>
      <c r="B204" s="198" t="s">
        <v>8917</v>
      </c>
      <c r="C204" s="187" t="s">
        <v>2620</v>
      </c>
      <c r="D204" s="15">
        <v>1626</v>
      </c>
      <c r="E204" s="412" t="s">
        <v>9629</v>
      </c>
      <c r="F204" s="16" t="s">
        <v>1787</v>
      </c>
      <c r="G204" s="16" t="s">
        <v>5391</v>
      </c>
      <c r="H204" s="317">
        <v>60</v>
      </c>
      <c r="I204" s="317">
        <v>60</v>
      </c>
      <c r="J204" s="17"/>
      <c r="K204"/>
    </row>
    <row r="205" spans="1:11" ht="13.5">
      <c r="A205" s="223"/>
      <c r="B205" s="223"/>
      <c r="C205" s="223"/>
      <c r="D205" s="223"/>
      <c r="E205" s="223"/>
      <c r="F205" s="223"/>
      <c r="G205" s="223"/>
      <c r="H205" s="223"/>
      <c r="I205" s="223"/>
      <c r="J205" s="17"/>
      <c r="K205"/>
    </row>
    <row r="206" spans="1:11" ht="13.5">
      <c r="A206" s="186" t="s">
        <v>2625</v>
      </c>
      <c r="B206" s="198" t="s">
        <v>8918</v>
      </c>
      <c r="C206" s="187" t="s">
        <v>2626</v>
      </c>
      <c r="D206" s="15">
        <v>4430</v>
      </c>
      <c r="E206" s="412" t="s">
        <v>9629</v>
      </c>
      <c r="F206" s="16" t="s">
        <v>1787</v>
      </c>
      <c r="G206" s="16" t="s">
        <v>5391</v>
      </c>
      <c r="H206" s="317">
        <v>1</v>
      </c>
      <c r="I206" s="317">
        <v>2</v>
      </c>
      <c r="J206" s="17"/>
      <c r="K206"/>
    </row>
    <row r="207" spans="1:11" ht="13.5">
      <c r="A207" s="186" t="s">
        <v>2625</v>
      </c>
      <c r="B207" s="198" t="s">
        <v>8918</v>
      </c>
      <c r="C207" s="187" t="s">
        <v>2626</v>
      </c>
      <c r="D207" s="15">
        <v>3445</v>
      </c>
      <c r="E207" s="412" t="s">
        <v>9629</v>
      </c>
      <c r="F207" s="16" t="s">
        <v>1787</v>
      </c>
      <c r="G207" s="16" t="s">
        <v>5391</v>
      </c>
      <c r="H207" s="317">
        <v>3</v>
      </c>
      <c r="I207" s="317">
        <v>5</v>
      </c>
      <c r="J207" s="17"/>
      <c r="K207"/>
    </row>
    <row r="208" spans="1:11" ht="13.5">
      <c r="A208" s="186" t="s">
        <v>2625</v>
      </c>
      <c r="B208" s="198" t="s">
        <v>8918</v>
      </c>
      <c r="C208" s="187" t="s">
        <v>2626</v>
      </c>
      <c r="D208" s="15">
        <v>2264</v>
      </c>
      <c r="E208" s="412" t="s">
        <v>9629</v>
      </c>
      <c r="F208" s="16" t="s">
        <v>1787</v>
      </c>
      <c r="G208" s="16" t="s">
        <v>5391</v>
      </c>
      <c r="H208" s="317">
        <v>6</v>
      </c>
      <c r="I208" s="317">
        <v>11</v>
      </c>
      <c r="J208" s="17"/>
      <c r="K208"/>
    </row>
    <row r="209" spans="1:11" ht="13.5">
      <c r="A209" s="186" t="s">
        <v>2625</v>
      </c>
      <c r="B209" s="198" t="s">
        <v>8918</v>
      </c>
      <c r="C209" s="187" t="s">
        <v>2626</v>
      </c>
      <c r="D209" s="15">
        <v>1477</v>
      </c>
      <c r="E209" s="412" t="s">
        <v>9629</v>
      </c>
      <c r="F209" s="16" t="s">
        <v>1787</v>
      </c>
      <c r="G209" s="16" t="s">
        <v>5391</v>
      </c>
      <c r="H209" s="317">
        <v>12</v>
      </c>
      <c r="I209" s="317">
        <v>23</v>
      </c>
      <c r="J209" s="17"/>
      <c r="K209"/>
    </row>
    <row r="210" spans="1:11" ht="13.5">
      <c r="A210" s="186" t="s">
        <v>2625</v>
      </c>
      <c r="B210" s="198" t="s">
        <v>8918</v>
      </c>
      <c r="C210" s="187" t="s">
        <v>2626</v>
      </c>
      <c r="D210" s="15">
        <v>1231</v>
      </c>
      <c r="E210" s="412" t="s">
        <v>9629</v>
      </c>
      <c r="F210" s="16" t="s">
        <v>1787</v>
      </c>
      <c r="G210" s="16" t="s">
        <v>5391</v>
      </c>
      <c r="H210" s="317">
        <v>24</v>
      </c>
      <c r="I210" s="317">
        <v>35</v>
      </c>
      <c r="J210" s="17"/>
      <c r="K210"/>
    </row>
    <row r="211" spans="1:11" ht="13.5">
      <c r="A211" s="186" t="s">
        <v>2625</v>
      </c>
      <c r="B211" s="198" t="s">
        <v>8918</v>
      </c>
      <c r="C211" s="187" t="s">
        <v>2626</v>
      </c>
      <c r="D211" s="15">
        <v>1083</v>
      </c>
      <c r="E211" s="412" t="s">
        <v>9629</v>
      </c>
      <c r="F211" s="16" t="s">
        <v>1787</v>
      </c>
      <c r="G211" s="16" t="s">
        <v>5391</v>
      </c>
      <c r="H211" s="317">
        <v>36</v>
      </c>
      <c r="I211" s="317">
        <v>47</v>
      </c>
      <c r="J211" s="17"/>
      <c r="K211"/>
    </row>
    <row r="212" spans="1:11" ht="13.5">
      <c r="A212" s="186" t="s">
        <v>2625</v>
      </c>
      <c r="B212" s="198" t="s">
        <v>8918</v>
      </c>
      <c r="C212" s="187" t="s">
        <v>2626</v>
      </c>
      <c r="D212" s="15">
        <v>1009</v>
      </c>
      <c r="E212" s="412" t="s">
        <v>9629</v>
      </c>
      <c r="F212" s="16" t="s">
        <v>1787</v>
      </c>
      <c r="G212" s="16" t="s">
        <v>5391</v>
      </c>
      <c r="H212" s="317">
        <v>48</v>
      </c>
      <c r="I212" s="317">
        <v>59</v>
      </c>
      <c r="J212" s="17"/>
      <c r="K212"/>
    </row>
    <row r="213" spans="1:11" ht="13.5">
      <c r="A213" s="186" t="s">
        <v>2625</v>
      </c>
      <c r="B213" s="198" t="s">
        <v>8918</v>
      </c>
      <c r="C213" s="187" t="s">
        <v>2626</v>
      </c>
      <c r="D213" s="15">
        <v>984</v>
      </c>
      <c r="E213" s="412" t="s">
        <v>9629</v>
      </c>
      <c r="F213" s="16" t="s">
        <v>1787</v>
      </c>
      <c r="G213" s="16" t="s">
        <v>5391</v>
      </c>
      <c r="H213" s="317">
        <v>60</v>
      </c>
      <c r="I213" s="317">
        <v>60</v>
      </c>
      <c r="J213" s="17"/>
      <c r="K213"/>
    </row>
    <row r="214" spans="1:11" ht="13.5">
      <c r="A214" s="223"/>
      <c r="B214" s="223"/>
      <c r="C214" s="223"/>
      <c r="D214" s="223"/>
      <c r="E214" s="223"/>
      <c r="F214" s="223"/>
      <c r="G214" s="223"/>
      <c r="H214" s="223"/>
      <c r="I214" s="223"/>
      <c r="J214" s="17"/>
      <c r="K214"/>
    </row>
    <row r="215" spans="1:11" ht="13.5">
      <c r="A215" s="186" t="s">
        <v>2627</v>
      </c>
      <c r="B215" s="198" t="s">
        <v>8919</v>
      </c>
      <c r="C215" s="187" t="s">
        <v>2620</v>
      </c>
      <c r="D215" s="15">
        <v>2696</v>
      </c>
      <c r="E215" s="412" t="s">
        <v>9629</v>
      </c>
      <c r="F215" s="16" t="s">
        <v>1787</v>
      </c>
      <c r="G215" s="16" t="s">
        <v>5391</v>
      </c>
      <c r="H215" s="317">
        <v>1</v>
      </c>
      <c r="I215" s="317">
        <v>2</v>
      </c>
      <c r="J215" s="17"/>
      <c r="K215"/>
    </row>
    <row r="216" spans="1:11" ht="13.5">
      <c r="A216" s="186" t="s">
        <v>2627</v>
      </c>
      <c r="B216" s="198" t="s">
        <v>8919</v>
      </c>
      <c r="C216" s="187" t="s">
        <v>2620</v>
      </c>
      <c r="D216" s="15">
        <v>2097</v>
      </c>
      <c r="E216" s="412" t="s">
        <v>9629</v>
      </c>
      <c r="F216" s="16" t="s">
        <v>1787</v>
      </c>
      <c r="G216" s="16" t="s">
        <v>5391</v>
      </c>
      <c r="H216" s="317">
        <v>3</v>
      </c>
      <c r="I216" s="317">
        <v>5</v>
      </c>
      <c r="J216" s="17"/>
      <c r="K216"/>
    </row>
    <row r="217" spans="1:11" ht="13.5">
      <c r="A217" s="186" t="s">
        <v>2627</v>
      </c>
      <c r="B217" s="198" t="s">
        <v>8919</v>
      </c>
      <c r="C217" s="187" t="s">
        <v>2620</v>
      </c>
      <c r="D217" s="15">
        <v>1378</v>
      </c>
      <c r="E217" s="412" t="s">
        <v>9629</v>
      </c>
      <c r="F217" s="16" t="s">
        <v>1787</v>
      </c>
      <c r="G217" s="16" t="s">
        <v>5391</v>
      </c>
      <c r="H217" s="317">
        <v>6</v>
      </c>
      <c r="I217" s="317">
        <v>11</v>
      </c>
      <c r="J217" s="17"/>
      <c r="K217"/>
    </row>
    <row r="218" spans="1:11" ht="13.5">
      <c r="A218" s="186" t="s">
        <v>2627</v>
      </c>
      <c r="B218" s="198" t="s">
        <v>8919</v>
      </c>
      <c r="C218" s="187" t="s">
        <v>2620</v>
      </c>
      <c r="D218" s="15">
        <v>899</v>
      </c>
      <c r="E218" s="412" t="s">
        <v>9629</v>
      </c>
      <c r="F218" s="16" t="s">
        <v>1787</v>
      </c>
      <c r="G218" s="16" t="s">
        <v>5391</v>
      </c>
      <c r="H218" s="317">
        <v>12</v>
      </c>
      <c r="I218" s="317">
        <v>23</v>
      </c>
      <c r="J218" s="17"/>
      <c r="K218"/>
    </row>
    <row r="219" spans="1:11" ht="13.5">
      <c r="A219" s="186" t="s">
        <v>2627</v>
      </c>
      <c r="B219" s="198" t="s">
        <v>8919</v>
      </c>
      <c r="C219" s="187" t="s">
        <v>2620</v>
      </c>
      <c r="D219" s="15">
        <v>749</v>
      </c>
      <c r="E219" s="412" t="s">
        <v>9629</v>
      </c>
      <c r="F219" s="16" t="s">
        <v>1787</v>
      </c>
      <c r="G219" s="16" t="s">
        <v>5391</v>
      </c>
      <c r="H219" s="317">
        <v>24</v>
      </c>
      <c r="I219" s="317">
        <v>35</v>
      </c>
      <c r="J219" s="17"/>
      <c r="K219"/>
    </row>
    <row r="220" spans="1:11" ht="13.5">
      <c r="A220" s="186" t="s">
        <v>2627</v>
      </c>
      <c r="B220" s="198" t="s">
        <v>8919</v>
      </c>
      <c r="C220" s="187" t="s">
        <v>2620</v>
      </c>
      <c r="D220" s="15">
        <v>659</v>
      </c>
      <c r="E220" s="412" t="s">
        <v>9629</v>
      </c>
      <c r="F220" s="16" t="s">
        <v>1787</v>
      </c>
      <c r="G220" s="16" t="s">
        <v>5391</v>
      </c>
      <c r="H220" s="317">
        <v>36</v>
      </c>
      <c r="I220" s="317">
        <v>47</v>
      </c>
      <c r="J220" s="17"/>
      <c r="K220"/>
    </row>
    <row r="221" spans="1:11" ht="13.5">
      <c r="A221" s="186" t="s">
        <v>2627</v>
      </c>
      <c r="B221" s="198" t="s">
        <v>8919</v>
      </c>
      <c r="C221" s="187" t="s">
        <v>2620</v>
      </c>
      <c r="D221" s="15">
        <v>614</v>
      </c>
      <c r="E221" s="412" t="s">
        <v>9629</v>
      </c>
      <c r="F221" s="16" t="s">
        <v>1787</v>
      </c>
      <c r="G221" s="16" t="s">
        <v>5391</v>
      </c>
      <c r="H221" s="317">
        <v>48</v>
      </c>
      <c r="I221" s="317">
        <v>59</v>
      </c>
      <c r="J221" s="17"/>
      <c r="K221"/>
    </row>
    <row r="222" spans="1:11" ht="13.5">
      <c r="A222" s="186" t="s">
        <v>2627</v>
      </c>
      <c r="B222" s="198" t="s">
        <v>8919</v>
      </c>
      <c r="C222" s="187" t="s">
        <v>2620</v>
      </c>
      <c r="D222" s="15">
        <v>599</v>
      </c>
      <c r="E222" s="412" t="s">
        <v>9629</v>
      </c>
      <c r="F222" s="16" t="s">
        <v>1787</v>
      </c>
      <c r="G222" s="16" t="s">
        <v>5391</v>
      </c>
      <c r="H222" s="317">
        <v>60</v>
      </c>
      <c r="I222" s="317">
        <v>60</v>
      </c>
      <c r="J222" s="17"/>
      <c r="K222"/>
    </row>
    <row r="223" spans="1:11" ht="13.5">
      <c r="A223" s="223"/>
      <c r="B223" s="223"/>
      <c r="C223" s="223"/>
      <c r="D223" s="223"/>
      <c r="E223" s="223"/>
      <c r="F223" s="223"/>
      <c r="G223" s="223"/>
      <c r="H223" s="223"/>
      <c r="I223" s="223"/>
      <c r="J223" s="17"/>
      <c r="K223"/>
    </row>
    <row r="224" spans="1:11" ht="13.5">
      <c r="A224" s="186" t="s">
        <v>2628</v>
      </c>
      <c r="B224" s="198" t="s">
        <v>8920</v>
      </c>
      <c r="C224" s="187" t="s">
        <v>2620</v>
      </c>
      <c r="D224" s="15">
        <v>5008</v>
      </c>
      <c r="E224" s="412" t="s">
        <v>9629</v>
      </c>
      <c r="F224" s="16" t="s">
        <v>1787</v>
      </c>
      <c r="G224" s="16" t="s">
        <v>5391</v>
      </c>
      <c r="H224" s="317">
        <v>1</v>
      </c>
      <c r="I224" s="317">
        <v>2</v>
      </c>
      <c r="J224" s="17"/>
      <c r="K224"/>
    </row>
    <row r="225" spans="1:11" ht="13.5">
      <c r="A225" s="186" t="s">
        <v>2628</v>
      </c>
      <c r="B225" s="198" t="s">
        <v>8920</v>
      </c>
      <c r="C225" s="187" t="s">
        <v>2620</v>
      </c>
      <c r="D225" s="15">
        <v>3895</v>
      </c>
      <c r="E225" s="412" t="s">
        <v>9629</v>
      </c>
      <c r="F225" s="16" t="s">
        <v>1787</v>
      </c>
      <c r="G225" s="16" t="s">
        <v>5391</v>
      </c>
      <c r="H225" s="317">
        <v>3</v>
      </c>
      <c r="I225" s="317">
        <v>5</v>
      </c>
      <c r="J225" s="17"/>
      <c r="K225"/>
    </row>
    <row r="226" spans="1:11" ht="13.5">
      <c r="A226" s="186" t="s">
        <v>2628</v>
      </c>
      <c r="B226" s="198" t="s">
        <v>8920</v>
      </c>
      <c r="C226" s="187" t="s">
        <v>2620</v>
      </c>
      <c r="D226" s="15">
        <v>2559</v>
      </c>
      <c r="E226" s="412" t="s">
        <v>9629</v>
      </c>
      <c r="F226" s="16" t="s">
        <v>1787</v>
      </c>
      <c r="G226" s="16" t="s">
        <v>5391</v>
      </c>
      <c r="H226" s="317">
        <v>6</v>
      </c>
      <c r="I226" s="317">
        <v>11</v>
      </c>
      <c r="J226" s="17"/>
      <c r="K226"/>
    </row>
    <row r="227" spans="1:11" ht="13.5">
      <c r="A227" s="186" t="s">
        <v>2628</v>
      </c>
      <c r="B227" s="198" t="s">
        <v>8920</v>
      </c>
      <c r="C227" s="187" t="s">
        <v>2620</v>
      </c>
      <c r="D227" s="15">
        <v>1669</v>
      </c>
      <c r="E227" s="412" t="s">
        <v>9629</v>
      </c>
      <c r="F227" s="16" t="s">
        <v>1787</v>
      </c>
      <c r="G227" s="16" t="s">
        <v>5391</v>
      </c>
      <c r="H227" s="317">
        <v>12</v>
      </c>
      <c r="I227" s="317">
        <v>23</v>
      </c>
      <c r="J227" s="17"/>
      <c r="K227"/>
    </row>
    <row r="228" spans="1:11" ht="13.5">
      <c r="A228" s="186" t="s">
        <v>2628</v>
      </c>
      <c r="B228" s="198" t="s">
        <v>8920</v>
      </c>
      <c r="C228" s="187" t="s">
        <v>2620</v>
      </c>
      <c r="D228" s="15">
        <v>1391</v>
      </c>
      <c r="E228" s="412" t="s">
        <v>9629</v>
      </c>
      <c r="F228" s="16" t="s">
        <v>1787</v>
      </c>
      <c r="G228" s="16" t="s">
        <v>5391</v>
      </c>
      <c r="H228" s="317">
        <v>24</v>
      </c>
      <c r="I228" s="317">
        <v>35</v>
      </c>
      <c r="J228" s="17"/>
      <c r="K228"/>
    </row>
    <row r="229" spans="1:11" ht="13.5">
      <c r="A229" s="186" t="s">
        <v>2628</v>
      </c>
      <c r="B229" s="198" t="s">
        <v>8920</v>
      </c>
      <c r="C229" s="187" t="s">
        <v>2620</v>
      </c>
      <c r="D229" s="15">
        <v>1224</v>
      </c>
      <c r="E229" s="412" t="s">
        <v>9629</v>
      </c>
      <c r="F229" s="16" t="s">
        <v>1787</v>
      </c>
      <c r="G229" s="16" t="s">
        <v>5391</v>
      </c>
      <c r="H229" s="317">
        <v>36</v>
      </c>
      <c r="I229" s="317">
        <v>47</v>
      </c>
      <c r="J229" s="17"/>
      <c r="K229"/>
    </row>
    <row r="230" spans="1:11" ht="13.5">
      <c r="A230" s="186" t="s">
        <v>2628</v>
      </c>
      <c r="B230" s="198" t="s">
        <v>8920</v>
      </c>
      <c r="C230" s="187" t="s">
        <v>2620</v>
      </c>
      <c r="D230" s="15">
        <v>1141</v>
      </c>
      <c r="E230" s="412" t="s">
        <v>9629</v>
      </c>
      <c r="F230" s="16" t="s">
        <v>1787</v>
      </c>
      <c r="G230" s="16" t="s">
        <v>5391</v>
      </c>
      <c r="H230" s="317">
        <v>48</v>
      </c>
      <c r="I230" s="317">
        <v>59</v>
      </c>
      <c r="J230" s="17"/>
      <c r="K230"/>
    </row>
    <row r="231" spans="1:11" ht="13.5">
      <c r="A231" s="186" t="s">
        <v>2628</v>
      </c>
      <c r="B231" s="198" t="s">
        <v>8920</v>
      </c>
      <c r="C231" s="187" t="s">
        <v>2620</v>
      </c>
      <c r="D231" s="15">
        <v>1113</v>
      </c>
      <c r="E231" s="412" t="s">
        <v>9629</v>
      </c>
      <c r="F231" s="16" t="s">
        <v>1787</v>
      </c>
      <c r="G231" s="16" t="s">
        <v>5391</v>
      </c>
      <c r="H231" s="317">
        <v>60</v>
      </c>
      <c r="I231" s="317">
        <v>60</v>
      </c>
      <c r="J231" s="17"/>
      <c r="K231"/>
    </row>
    <row r="232" spans="1:11" ht="13.5">
      <c r="A232" s="223"/>
      <c r="B232" s="223"/>
      <c r="C232" s="223"/>
      <c r="D232" s="223"/>
      <c r="E232" s="223"/>
      <c r="F232" s="223"/>
      <c r="G232" s="223"/>
      <c r="H232" s="223"/>
      <c r="I232" s="223"/>
      <c r="J232" s="17"/>
      <c r="K232"/>
    </row>
    <row r="233" spans="1:11" ht="13.5">
      <c r="A233" s="186" t="s">
        <v>2629</v>
      </c>
      <c r="B233" s="198" t="s">
        <v>8921</v>
      </c>
      <c r="C233" s="187" t="s">
        <v>2621</v>
      </c>
      <c r="D233" s="15">
        <v>3274</v>
      </c>
      <c r="E233" s="412" t="s">
        <v>9629</v>
      </c>
      <c r="F233" s="16" t="s">
        <v>1787</v>
      </c>
      <c r="G233" s="16" t="s">
        <v>5391</v>
      </c>
      <c r="H233" s="317">
        <v>1</v>
      </c>
      <c r="I233" s="317">
        <v>2</v>
      </c>
      <c r="J233" s="17"/>
      <c r="K233"/>
    </row>
    <row r="234" spans="1:11" ht="13.5">
      <c r="A234" s="186" t="s">
        <v>2629</v>
      </c>
      <c r="B234" s="198" t="s">
        <v>8921</v>
      </c>
      <c r="C234" s="187" t="s">
        <v>2621</v>
      </c>
      <c r="D234" s="15">
        <v>2547</v>
      </c>
      <c r="E234" s="412" t="s">
        <v>9629</v>
      </c>
      <c r="F234" s="16" t="s">
        <v>1787</v>
      </c>
      <c r="G234" s="16" t="s">
        <v>5391</v>
      </c>
      <c r="H234" s="317">
        <v>3</v>
      </c>
      <c r="I234" s="317">
        <v>5</v>
      </c>
      <c r="J234" s="17"/>
      <c r="K234"/>
    </row>
    <row r="235" spans="1:11" ht="13.5">
      <c r="A235" s="186" t="s">
        <v>2629</v>
      </c>
      <c r="B235" s="198" t="s">
        <v>8921</v>
      </c>
      <c r="C235" s="187" t="s">
        <v>2621</v>
      </c>
      <c r="D235" s="15">
        <v>1673</v>
      </c>
      <c r="E235" s="412" t="s">
        <v>9629</v>
      </c>
      <c r="F235" s="16" t="s">
        <v>1787</v>
      </c>
      <c r="G235" s="16" t="s">
        <v>5391</v>
      </c>
      <c r="H235" s="317">
        <v>6</v>
      </c>
      <c r="I235" s="317">
        <v>11</v>
      </c>
      <c r="J235" s="17"/>
      <c r="K235"/>
    </row>
    <row r="236" spans="1:11" ht="13.5">
      <c r="A236" s="186" t="s">
        <v>2629</v>
      </c>
      <c r="B236" s="198" t="s">
        <v>8921</v>
      </c>
      <c r="C236" s="187" t="s">
        <v>2621</v>
      </c>
      <c r="D236" s="15">
        <v>1091</v>
      </c>
      <c r="E236" s="412" t="s">
        <v>9629</v>
      </c>
      <c r="F236" s="16" t="s">
        <v>1787</v>
      </c>
      <c r="G236" s="16" t="s">
        <v>5391</v>
      </c>
      <c r="H236" s="317">
        <v>12</v>
      </c>
      <c r="I236" s="317">
        <v>23</v>
      </c>
      <c r="J236" s="17"/>
      <c r="K236"/>
    </row>
    <row r="237" spans="1:11" ht="13.5">
      <c r="A237" s="186" t="s">
        <v>2629</v>
      </c>
      <c r="B237" s="198" t="s">
        <v>8921</v>
      </c>
      <c r="C237" s="187" t="s">
        <v>2621</v>
      </c>
      <c r="D237" s="15">
        <v>910</v>
      </c>
      <c r="E237" s="412" t="s">
        <v>9629</v>
      </c>
      <c r="F237" s="16" t="s">
        <v>1787</v>
      </c>
      <c r="G237" s="16" t="s">
        <v>5391</v>
      </c>
      <c r="H237" s="317">
        <v>24</v>
      </c>
      <c r="I237" s="317">
        <v>35</v>
      </c>
      <c r="J237" s="17"/>
      <c r="K237"/>
    </row>
    <row r="238" spans="1:11" ht="13.5">
      <c r="A238" s="186" t="s">
        <v>2629</v>
      </c>
      <c r="B238" s="198" t="s">
        <v>8921</v>
      </c>
      <c r="C238" s="187" t="s">
        <v>2621</v>
      </c>
      <c r="D238" s="15">
        <v>800</v>
      </c>
      <c r="E238" s="412" t="s">
        <v>9629</v>
      </c>
      <c r="F238" s="16" t="s">
        <v>1787</v>
      </c>
      <c r="G238" s="16" t="s">
        <v>5391</v>
      </c>
      <c r="H238" s="317">
        <v>36</v>
      </c>
      <c r="I238" s="317">
        <v>47</v>
      </c>
      <c r="J238" s="17"/>
      <c r="K238"/>
    </row>
    <row r="239" spans="1:11" ht="13.5">
      <c r="A239" s="186" t="s">
        <v>2629</v>
      </c>
      <c r="B239" s="198" t="s">
        <v>8921</v>
      </c>
      <c r="C239" s="187" t="s">
        <v>2621</v>
      </c>
      <c r="D239" s="15">
        <v>746</v>
      </c>
      <c r="E239" s="412" t="s">
        <v>9629</v>
      </c>
      <c r="F239" s="16" t="s">
        <v>1787</v>
      </c>
      <c r="G239" s="16" t="s">
        <v>5391</v>
      </c>
      <c r="H239" s="317">
        <v>48</v>
      </c>
      <c r="I239" s="317">
        <v>59</v>
      </c>
      <c r="J239" s="17"/>
      <c r="K239"/>
    </row>
    <row r="240" spans="1:11" ht="13.5">
      <c r="A240" s="186" t="s">
        <v>2629</v>
      </c>
      <c r="B240" s="198" t="s">
        <v>8921</v>
      </c>
      <c r="C240" s="187" t="s">
        <v>2621</v>
      </c>
      <c r="D240" s="15">
        <v>728</v>
      </c>
      <c r="E240" s="412" t="s">
        <v>9629</v>
      </c>
      <c r="F240" s="16" t="s">
        <v>1787</v>
      </c>
      <c r="G240" s="16" t="s">
        <v>5391</v>
      </c>
      <c r="H240" s="317">
        <v>60</v>
      </c>
      <c r="I240" s="317">
        <v>60</v>
      </c>
      <c r="J240" s="17"/>
      <c r="K240"/>
    </row>
    <row r="241" spans="1:11" ht="13.5">
      <c r="A241" s="223"/>
      <c r="B241" s="223"/>
      <c r="C241" s="223"/>
      <c r="D241" s="223"/>
      <c r="E241" s="223"/>
      <c r="F241" s="223"/>
      <c r="G241" s="223"/>
      <c r="H241" s="223"/>
      <c r="I241" s="223"/>
      <c r="J241" s="17"/>
      <c r="K241"/>
    </row>
    <row r="242" spans="1:11" ht="13.5">
      <c r="A242" s="186" t="s">
        <v>2630</v>
      </c>
      <c r="B242" s="198" t="s">
        <v>8922</v>
      </c>
      <c r="C242" s="187" t="s">
        <v>2620</v>
      </c>
      <c r="D242" s="15">
        <v>7704</v>
      </c>
      <c r="E242" s="412" t="s">
        <v>9629</v>
      </c>
      <c r="F242" s="16" t="s">
        <v>1787</v>
      </c>
      <c r="G242" s="16" t="s">
        <v>5391</v>
      </c>
      <c r="H242" s="317">
        <v>1</v>
      </c>
      <c r="I242" s="317">
        <v>2</v>
      </c>
      <c r="J242" s="17"/>
      <c r="K242"/>
    </row>
    <row r="243" spans="1:11" ht="13.5">
      <c r="A243" s="186" t="s">
        <v>2630</v>
      </c>
      <c r="B243" s="198" t="s">
        <v>8922</v>
      </c>
      <c r="C243" s="187" t="s">
        <v>2620</v>
      </c>
      <c r="D243" s="15">
        <v>5992</v>
      </c>
      <c r="E243" s="412" t="s">
        <v>9629</v>
      </c>
      <c r="F243" s="16" t="s">
        <v>1787</v>
      </c>
      <c r="G243" s="16" t="s">
        <v>5391</v>
      </c>
      <c r="H243" s="317">
        <v>3</v>
      </c>
      <c r="I243" s="317">
        <v>5</v>
      </c>
      <c r="J243" s="17"/>
      <c r="K243"/>
    </row>
    <row r="244" spans="1:11" ht="13.5">
      <c r="A244" s="186" t="s">
        <v>2630</v>
      </c>
      <c r="B244" s="198" t="s">
        <v>8922</v>
      </c>
      <c r="C244" s="187" t="s">
        <v>2620</v>
      </c>
      <c r="D244" s="15">
        <v>3938</v>
      </c>
      <c r="E244" s="412" t="s">
        <v>9629</v>
      </c>
      <c r="F244" s="16" t="s">
        <v>1787</v>
      </c>
      <c r="G244" s="16" t="s">
        <v>5391</v>
      </c>
      <c r="H244" s="317">
        <v>6</v>
      </c>
      <c r="I244" s="317">
        <v>11</v>
      </c>
      <c r="J244" s="17"/>
      <c r="K244"/>
    </row>
    <row r="245" spans="1:11" ht="13.5">
      <c r="A245" s="186" t="s">
        <v>2630</v>
      </c>
      <c r="B245" s="198" t="s">
        <v>8922</v>
      </c>
      <c r="C245" s="187" t="s">
        <v>2620</v>
      </c>
      <c r="D245" s="15">
        <v>2568</v>
      </c>
      <c r="E245" s="412" t="s">
        <v>9629</v>
      </c>
      <c r="F245" s="16" t="s">
        <v>1787</v>
      </c>
      <c r="G245" s="16" t="s">
        <v>5391</v>
      </c>
      <c r="H245" s="317">
        <v>12</v>
      </c>
      <c r="I245" s="317">
        <v>23</v>
      </c>
      <c r="J245" s="17"/>
      <c r="K245"/>
    </row>
    <row r="246" spans="1:11" ht="13.5">
      <c r="A246" s="186" t="s">
        <v>2630</v>
      </c>
      <c r="B246" s="198" t="s">
        <v>8922</v>
      </c>
      <c r="C246" s="187" t="s">
        <v>2620</v>
      </c>
      <c r="D246" s="15">
        <v>2140</v>
      </c>
      <c r="E246" s="412" t="s">
        <v>9629</v>
      </c>
      <c r="F246" s="16" t="s">
        <v>1787</v>
      </c>
      <c r="G246" s="16" t="s">
        <v>5391</v>
      </c>
      <c r="H246" s="317">
        <v>24</v>
      </c>
      <c r="I246" s="317">
        <v>35</v>
      </c>
      <c r="J246" s="17"/>
      <c r="K246"/>
    </row>
    <row r="247" spans="1:11" ht="13.5">
      <c r="A247" s="186" t="s">
        <v>2630</v>
      </c>
      <c r="B247" s="198" t="s">
        <v>8922</v>
      </c>
      <c r="C247" s="187" t="s">
        <v>2620</v>
      </c>
      <c r="D247" s="15">
        <v>1883</v>
      </c>
      <c r="E247" s="412" t="s">
        <v>9629</v>
      </c>
      <c r="F247" s="16" t="s">
        <v>1787</v>
      </c>
      <c r="G247" s="16" t="s">
        <v>5391</v>
      </c>
      <c r="H247" s="317">
        <v>36</v>
      </c>
      <c r="I247" s="317">
        <v>47</v>
      </c>
      <c r="J247" s="17"/>
      <c r="K247"/>
    </row>
    <row r="248" spans="1:11" ht="13.5">
      <c r="A248" s="186" t="s">
        <v>2630</v>
      </c>
      <c r="B248" s="198" t="s">
        <v>8922</v>
      </c>
      <c r="C248" s="187" t="s">
        <v>2620</v>
      </c>
      <c r="D248" s="15">
        <v>1755</v>
      </c>
      <c r="E248" s="412" t="s">
        <v>9629</v>
      </c>
      <c r="F248" s="16" t="s">
        <v>1787</v>
      </c>
      <c r="G248" s="16" t="s">
        <v>5391</v>
      </c>
      <c r="H248" s="317">
        <v>48</v>
      </c>
      <c r="I248" s="317">
        <v>59</v>
      </c>
      <c r="J248" s="17"/>
      <c r="K248"/>
    </row>
    <row r="249" spans="1:11" ht="13.5">
      <c r="A249" s="186" t="s">
        <v>2630</v>
      </c>
      <c r="B249" s="198" t="s">
        <v>8922</v>
      </c>
      <c r="C249" s="187" t="s">
        <v>2620</v>
      </c>
      <c r="D249" s="15">
        <v>1712</v>
      </c>
      <c r="E249" s="412" t="s">
        <v>9629</v>
      </c>
      <c r="F249" s="16" t="s">
        <v>1787</v>
      </c>
      <c r="G249" s="16" t="s">
        <v>5391</v>
      </c>
      <c r="H249" s="317">
        <v>60</v>
      </c>
      <c r="I249" s="317">
        <v>60</v>
      </c>
      <c r="J249" s="17"/>
      <c r="K249"/>
    </row>
    <row r="250" spans="1:11" ht="13.5">
      <c r="A250" s="223"/>
      <c r="B250" s="223"/>
      <c r="C250" s="223"/>
      <c r="D250" s="223"/>
      <c r="E250" s="223"/>
      <c r="F250" s="223"/>
      <c r="G250" s="223"/>
      <c r="H250" s="223"/>
      <c r="I250" s="223"/>
      <c r="J250" s="17"/>
      <c r="K250"/>
    </row>
    <row r="251" spans="1:11" ht="13.5">
      <c r="A251" s="186" t="s">
        <v>2631</v>
      </c>
      <c r="B251" s="198" t="s">
        <v>3886</v>
      </c>
      <c r="C251" s="187" t="s">
        <v>3886</v>
      </c>
      <c r="D251" s="15">
        <v>8282</v>
      </c>
      <c r="E251" s="412" t="s">
        <v>9629</v>
      </c>
      <c r="F251" s="16" t="s">
        <v>1787</v>
      </c>
      <c r="G251" s="16" t="s">
        <v>5391</v>
      </c>
      <c r="H251" s="317">
        <v>1</v>
      </c>
      <c r="I251" s="317">
        <v>2</v>
      </c>
      <c r="J251" s="17"/>
      <c r="K251"/>
    </row>
    <row r="252" spans="1:11" ht="13.5">
      <c r="A252" s="186" t="s">
        <v>2631</v>
      </c>
      <c r="B252" s="198" t="s">
        <v>3886</v>
      </c>
      <c r="C252" s="187" t="s">
        <v>3886</v>
      </c>
      <c r="D252" s="15">
        <v>6441</v>
      </c>
      <c r="E252" s="412" t="s">
        <v>9629</v>
      </c>
      <c r="F252" s="16" t="s">
        <v>1787</v>
      </c>
      <c r="G252" s="16" t="s">
        <v>5391</v>
      </c>
      <c r="H252" s="317">
        <v>3</v>
      </c>
      <c r="I252" s="317">
        <v>5</v>
      </c>
      <c r="J252" s="17"/>
      <c r="K252"/>
    </row>
    <row r="253" spans="1:11" ht="13.5">
      <c r="A253" s="186" t="s">
        <v>2631</v>
      </c>
      <c r="B253" s="198" t="s">
        <v>3886</v>
      </c>
      <c r="C253" s="187" t="s">
        <v>3886</v>
      </c>
      <c r="D253" s="15">
        <v>4233</v>
      </c>
      <c r="E253" s="412" t="s">
        <v>9629</v>
      </c>
      <c r="F253" s="16" t="s">
        <v>1787</v>
      </c>
      <c r="G253" s="16" t="s">
        <v>5391</v>
      </c>
      <c r="H253" s="317">
        <v>6</v>
      </c>
      <c r="I253" s="317">
        <v>11</v>
      </c>
      <c r="J253" s="17"/>
      <c r="K253"/>
    </row>
    <row r="254" spans="1:11" ht="13.5">
      <c r="A254" s="186" t="s">
        <v>2631</v>
      </c>
      <c r="B254" s="198" t="s">
        <v>3886</v>
      </c>
      <c r="C254" s="187" t="s">
        <v>3886</v>
      </c>
      <c r="D254" s="15">
        <v>2761</v>
      </c>
      <c r="E254" s="412" t="s">
        <v>9629</v>
      </c>
      <c r="F254" s="16" t="s">
        <v>1787</v>
      </c>
      <c r="G254" s="16" t="s">
        <v>5391</v>
      </c>
      <c r="H254" s="317">
        <v>12</v>
      </c>
      <c r="I254" s="317">
        <v>23</v>
      </c>
      <c r="J254" s="17"/>
      <c r="K254"/>
    </row>
    <row r="255" spans="1:11" ht="13.5">
      <c r="A255" s="186" t="s">
        <v>2631</v>
      </c>
      <c r="B255" s="198" t="s">
        <v>3886</v>
      </c>
      <c r="C255" s="187" t="s">
        <v>3886</v>
      </c>
      <c r="D255" s="15">
        <v>2301</v>
      </c>
      <c r="E255" s="412" t="s">
        <v>9629</v>
      </c>
      <c r="F255" s="16" t="s">
        <v>1787</v>
      </c>
      <c r="G255" s="16" t="s">
        <v>5391</v>
      </c>
      <c r="H255" s="317">
        <v>24</v>
      </c>
      <c r="I255" s="317">
        <v>35</v>
      </c>
      <c r="J255" s="17"/>
      <c r="K255"/>
    </row>
    <row r="256" spans="1:11" ht="13.5">
      <c r="A256" s="186" t="s">
        <v>2631</v>
      </c>
      <c r="B256" s="198" t="s">
        <v>3886</v>
      </c>
      <c r="C256" s="187" t="s">
        <v>3886</v>
      </c>
      <c r="D256" s="15">
        <v>2024</v>
      </c>
      <c r="E256" s="412" t="s">
        <v>9629</v>
      </c>
      <c r="F256" s="16" t="s">
        <v>1787</v>
      </c>
      <c r="G256" s="16" t="s">
        <v>5391</v>
      </c>
      <c r="H256" s="317">
        <v>36</v>
      </c>
      <c r="I256" s="317">
        <v>47</v>
      </c>
      <c r="J256" s="17"/>
      <c r="K256"/>
    </row>
    <row r="257" spans="1:11" ht="13.5">
      <c r="A257" s="186" t="s">
        <v>2631</v>
      </c>
      <c r="B257" s="198" t="s">
        <v>3886</v>
      </c>
      <c r="C257" s="187" t="s">
        <v>3886</v>
      </c>
      <c r="D257" s="15">
        <v>1886</v>
      </c>
      <c r="E257" s="412" t="s">
        <v>9629</v>
      </c>
      <c r="F257" s="16" t="s">
        <v>1787</v>
      </c>
      <c r="G257" s="16" t="s">
        <v>5391</v>
      </c>
      <c r="H257" s="317">
        <v>48</v>
      </c>
      <c r="I257" s="317">
        <v>59</v>
      </c>
      <c r="J257" s="17"/>
      <c r="K257"/>
    </row>
    <row r="258" spans="1:11" ht="13.5">
      <c r="A258" s="186" t="s">
        <v>2631</v>
      </c>
      <c r="B258" s="198" t="s">
        <v>3886</v>
      </c>
      <c r="C258" s="187" t="s">
        <v>3886</v>
      </c>
      <c r="D258" s="15">
        <v>1840</v>
      </c>
      <c r="E258" s="412" t="s">
        <v>9629</v>
      </c>
      <c r="F258" s="16" t="s">
        <v>1787</v>
      </c>
      <c r="G258" s="16" t="s">
        <v>5391</v>
      </c>
      <c r="H258" s="317">
        <v>60</v>
      </c>
      <c r="I258" s="317">
        <v>60</v>
      </c>
      <c r="J258" s="17"/>
      <c r="K258"/>
    </row>
    <row r="259" spans="1:11" ht="13.5">
      <c r="A259" s="223"/>
      <c r="B259" s="223"/>
      <c r="C259" s="223"/>
      <c r="D259" s="223"/>
      <c r="E259" s="223"/>
      <c r="F259" s="223"/>
      <c r="G259" s="223"/>
      <c r="H259" s="223"/>
      <c r="I259" s="223"/>
      <c r="J259" s="17"/>
      <c r="K259"/>
    </row>
    <row r="260" spans="1:11" ht="13.5">
      <c r="A260" s="186" t="s">
        <v>2632</v>
      </c>
      <c r="B260" s="198" t="s">
        <v>2633</v>
      </c>
      <c r="C260" s="187" t="s">
        <v>2633</v>
      </c>
      <c r="D260" s="15">
        <v>13289</v>
      </c>
      <c r="E260" s="412" t="s">
        <v>9629</v>
      </c>
      <c r="F260" s="16" t="s">
        <v>1787</v>
      </c>
      <c r="G260" s="16" t="s">
        <v>5391</v>
      </c>
      <c r="H260" s="317">
        <v>1</v>
      </c>
      <c r="I260" s="317">
        <v>2</v>
      </c>
      <c r="J260" s="17"/>
      <c r="K260"/>
    </row>
    <row r="261" spans="1:11" ht="13.5">
      <c r="A261" s="186" t="s">
        <v>2632</v>
      </c>
      <c r="B261" s="198" t="s">
        <v>2633</v>
      </c>
      <c r="C261" s="187" t="s">
        <v>2633</v>
      </c>
      <c r="D261" s="15">
        <v>10336</v>
      </c>
      <c r="E261" s="412" t="s">
        <v>9629</v>
      </c>
      <c r="F261" s="16" t="s">
        <v>1787</v>
      </c>
      <c r="G261" s="16" t="s">
        <v>5391</v>
      </c>
      <c r="H261" s="317">
        <v>3</v>
      </c>
      <c r="I261" s="317">
        <v>5</v>
      </c>
      <c r="J261" s="17"/>
      <c r="K261"/>
    </row>
    <row r="262" spans="1:11" ht="13.5">
      <c r="A262" s="186" t="s">
        <v>2632</v>
      </c>
      <c r="B262" s="198" t="s">
        <v>2633</v>
      </c>
      <c r="C262" s="187" t="s">
        <v>2633</v>
      </c>
      <c r="D262" s="15">
        <v>6792</v>
      </c>
      <c r="E262" s="412" t="s">
        <v>9629</v>
      </c>
      <c r="F262" s="16" t="s">
        <v>1787</v>
      </c>
      <c r="G262" s="16" t="s">
        <v>5391</v>
      </c>
      <c r="H262" s="317">
        <v>6</v>
      </c>
      <c r="I262" s="317">
        <v>11</v>
      </c>
      <c r="J262" s="17"/>
      <c r="K262"/>
    </row>
    <row r="263" spans="1:11" ht="13.5">
      <c r="A263" s="186" t="s">
        <v>2632</v>
      </c>
      <c r="B263" s="198" t="s">
        <v>2633</v>
      </c>
      <c r="C263" s="187" t="s">
        <v>2633</v>
      </c>
      <c r="D263" s="15">
        <v>4430</v>
      </c>
      <c r="E263" s="412" t="s">
        <v>9629</v>
      </c>
      <c r="F263" s="16" t="s">
        <v>1787</v>
      </c>
      <c r="G263" s="16" t="s">
        <v>5391</v>
      </c>
      <c r="H263" s="317">
        <v>12</v>
      </c>
      <c r="I263" s="317">
        <v>23</v>
      </c>
      <c r="J263" s="17"/>
      <c r="K263"/>
    </row>
    <row r="264" spans="1:11" ht="13.5">
      <c r="A264" s="186" t="s">
        <v>2632</v>
      </c>
      <c r="B264" s="198" t="s">
        <v>2633</v>
      </c>
      <c r="C264" s="187" t="s">
        <v>2633</v>
      </c>
      <c r="D264" s="15">
        <v>3692</v>
      </c>
      <c r="E264" s="412" t="s">
        <v>9629</v>
      </c>
      <c r="F264" s="16" t="s">
        <v>1787</v>
      </c>
      <c r="G264" s="16" t="s">
        <v>5391</v>
      </c>
      <c r="H264" s="317">
        <v>24</v>
      </c>
      <c r="I264" s="317">
        <v>35</v>
      </c>
      <c r="J264" s="17"/>
      <c r="K264"/>
    </row>
    <row r="265" spans="1:11" ht="13.5">
      <c r="A265" s="186" t="s">
        <v>2632</v>
      </c>
      <c r="B265" s="198" t="s">
        <v>2633</v>
      </c>
      <c r="C265" s="187" t="s">
        <v>2633</v>
      </c>
      <c r="D265" s="15">
        <v>3249</v>
      </c>
      <c r="E265" s="412" t="s">
        <v>9629</v>
      </c>
      <c r="F265" s="16" t="s">
        <v>1787</v>
      </c>
      <c r="G265" s="16" t="s">
        <v>5391</v>
      </c>
      <c r="H265" s="317">
        <v>36</v>
      </c>
      <c r="I265" s="317">
        <v>47</v>
      </c>
      <c r="J265" s="17"/>
      <c r="K265"/>
    </row>
    <row r="266" spans="1:11" ht="13.5">
      <c r="A266" s="186" t="s">
        <v>2632</v>
      </c>
      <c r="B266" s="198" t="s">
        <v>2633</v>
      </c>
      <c r="C266" s="187" t="s">
        <v>2633</v>
      </c>
      <c r="D266" s="15">
        <v>3027</v>
      </c>
      <c r="E266" s="412" t="s">
        <v>9629</v>
      </c>
      <c r="F266" s="16" t="s">
        <v>1787</v>
      </c>
      <c r="G266" s="16" t="s">
        <v>5391</v>
      </c>
      <c r="H266" s="317">
        <v>48</v>
      </c>
      <c r="I266" s="317">
        <v>59</v>
      </c>
      <c r="J266" s="17"/>
      <c r="K266"/>
    </row>
    <row r="267" spans="1:11" ht="13.5">
      <c r="A267" s="186" t="s">
        <v>2632</v>
      </c>
      <c r="B267" s="198" t="s">
        <v>2633</v>
      </c>
      <c r="C267" s="187" t="s">
        <v>2633</v>
      </c>
      <c r="D267" s="15">
        <v>2953</v>
      </c>
      <c r="E267" s="412" t="s">
        <v>9629</v>
      </c>
      <c r="F267" s="16" t="s">
        <v>1787</v>
      </c>
      <c r="G267" s="16" t="s">
        <v>5391</v>
      </c>
      <c r="H267" s="317">
        <v>60</v>
      </c>
      <c r="I267" s="317">
        <v>60</v>
      </c>
      <c r="J267" s="17"/>
      <c r="K267"/>
    </row>
    <row r="268" spans="1:11" ht="13.5">
      <c r="A268" s="223"/>
      <c r="B268" s="223"/>
      <c r="C268" s="223"/>
      <c r="D268" s="223"/>
      <c r="E268" s="223"/>
      <c r="F268" s="223"/>
      <c r="G268" s="223"/>
      <c r="H268" s="223"/>
      <c r="I268" s="223"/>
      <c r="J268" s="17"/>
      <c r="K268"/>
    </row>
    <row r="269" spans="1:11" ht="13.5">
      <c r="A269" s="186" t="s">
        <v>2634</v>
      </c>
      <c r="B269" s="198" t="s">
        <v>2635</v>
      </c>
      <c r="C269" s="187" t="s">
        <v>2635</v>
      </c>
      <c r="D269" s="15">
        <v>21571</v>
      </c>
      <c r="E269" s="412" t="s">
        <v>9629</v>
      </c>
      <c r="F269" s="16" t="s">
        <v>1787</v>
      </c>
      <c r="G269" s="16" t="s">
        <v>5391</v>
      </c>
      <c r="H269" s="317">
        <v>1</v>
      </c>
      <c r="I269" s="317">
        <v>2</v>
      </c>
      <c r="J269" s="17"/>
      <c r="K269"/>
    </row>
    <row r="270" spans="1:11" ht="13.5">
      <c r="A270" s="186" t="s">
        <v>2634</v>
      </c>
      <c r="B270" s="198" t="s">
        <v>2635</v>
      </c>
      <c r="C270" s="187" t="s">
        <v>2635</v>
      </c>
      <c r="D270" s="15">
        <v>16778</v>
      </c>
      <c r="E270" s="412" t="s">
        <v>9629</v>
      </c>
      <c r="F270" s="16" t="s">
        <v>1787</v>
      </c>
      <c r="G270" s="16" t="s">
        <v>5391</v>
      </c>
      <c r="H270" s="317">
        <v>3</v>
      </c>
      <c r="I270" s="317">
        <v>5</v>
      </c>
      <c r="J270" s="17"/>
      <c r="K270"/>
    </row>
    <row r="271" spans="1:11" ht="13.5">
      <c r="A271" s="186" t="s">
        <v>2634</v>
      </c>
      <c r="B271" s="198" t="s">
        <v>2635</v>
      </c>
      <c r="C271" s="187" t="s">
        <v>2635</v>
      </c>
      <c r="D271" s="15">
        <v>11025</v>
      </c>
      <c r="E271" s="412" t="s">
        <v>9629</v>
      </c>
      <c r="F271" s="16" t="s">
        <v>1787</v>
      </c>
      <c r="G271" s="16" t="s">
        <v>5391</v>
      </c>
      <c r="H271" s="317">
        <v>6</v>
      </c>
      <c r="I271" s="317">
        <v>11</v>
      </c>
      <c r="J271" s="17"/>
      <c r="K271"/>
    </row>
    <row r="272" spans="1:11" ht="13.5">
      <c r="A272" s="186" t="s">
        <v>2634</v>
      </c>
      <c r="B272" s="198" t="s">
        <v>2635</v>
      </c>
      <c r="C272" s="187" t="s">
        <v>2635</v>
      </c>
      <c r="D272" s="15">
        <v>7190</v>
      </c>
      <c r="E272" s="412" t="s">
        <v>9629</v>
      </c>
      <c r="F272" s="16" t="s">
        <v>1787</v>
      </c>
      <c r="G272" s="16" t="s">
        <v>5391</v>
      </c>
      <c r="H272" s="317">
        <v>12</v>
      </c>
      <c r="I272" s="317">
        <v>23</v>
      </c>
      <c r="J272" s="17"/>
      <c r="K272"/>
    </row>
    <row r="273" spans="1:11" ht="13.5">
      <c r="A273" s="186" t="s">
        <v>2634</v>
      </c>
      <c r="B273" s="198" t="s">
        <v>2635</v>
      </c>
      <c r="C273" s="187" t="s">
        <v>2635</v>
      </c>
      <c r="D273" s="15">
        <v>5992</v>
      </c>
      <c r="E273" s="412" t="s">
        <v>9629</v>
      </c>
      <c r="F273" s="16" t="s">
        <v>1787</v>
      </c>
      <c r="G273" s="16" t="s">
        <v>5391</v>
      </c>
      <c r="H273" s="317">
        <v>24</v>
      </c>
      <c r="I273" s="317">
        <v>35</v>
      </c>
      <c r="J273" s="17"/>
      <c r="K273"/>
    </row>
    <row r="274" spans="1:11" ht="13.5">
      <c r="A274" s="186" t="s">
        <v>2634</v>
      </c>
      <c r="B274" s="198" t="s">
        <v>2635</v>
      </c>
      <c r="C274" s="187" t="s">
        <v>2635</v>
      </c>
      <c r="D274" s="15">
        <v>5273</v>
      </c>
      <c r="E274" s="412" t="s">
        <v>9629</v>
      </c>
      <c r="F274" s="16" t="s">
        <v>1787</v>
      </c>
      <c r="G274" s="16" t="s">
        <v>5391</v>
      </c>
      <c r="H274" s="317">
        <v>36</v>
      </c>
      <c r="I274" s="317">
        <v>47</v>
      </c>
      <c r="J274" s="17"/>
      <c r="K274"/>
    </row>
    <row r="275" spans="1:11" ht="13.5">
      <c r="A275" s="186" t="s">
        <v>2634</v>
      </c>
      <c r="B275" s="198" t="s">
        <v>2635</v>
      </c>
      <c r="C275" s="187" t="s">
        <v>2635</v>
      </c>
      <c r="D275" s="15">
        <v>4913</v>
      </c>
      <c r="E275" s="412" t="s">
        <v>9629</v>
      </c>
      <c r="F275" s="16" t="s">
        <v>1787</v>
      </c>
      <c r="G275" s="16" t="s">
        <v>5391</v>
      </c>
      <c r="H275" s="317">
        <v>48</v>
      </c>
      <c r="I275" s="317">
        <v>59</v>
      </c>
      <c r="J275" s="17"/>
      <c r="K275"/>
    </row>
    <row r="276" spans="1:11" ht="13.5">
      <c r="A276" s="186" t="s">
        <v>2634</v>
      </c>
      <c r="B276" s="198" t="s">
        <v>2635</v>
      </c>
      <c r="C276" s="187" t="s">
        <v>2635</v>
      </c>
      <c r="D276" s="15">
        <v>4794</v>
      </c>
      <c r="E276" s="412" t="s">
        <v>9629</v>
      </c>
      <c r="F276" s="16" t="s">
        <v>1787</v>
      </c>
      <c r="G276" s="16" t="s">
        <v>5391</v>
      </c>
      <c r="H276" s="317">
        <v>60</v>
      </c>
      <c r="I276" s="317">
        <v>60</v>
      </c>
      <c r="J276" s="17"/>
      <c r="K276"/>
    </row>
    <row r="277" spans="1:11" ht="13.5">
      <c r="A277" s="223"/>
      <c r="B277" s="223"/>
      <c r="C277" s="223"/>
      <c r="D277" s="223"/>
      <c r="E277" s="223"/>
      <c r="F277" s="223"/>
      <c r="G277" s="223"/>
      <c r="H277" s="223"/>
      <c r="I277" s="223"/>
      <c r="J277" s="17"/>
      <c r="K277"/>
    </row>
    <row r="278" spans="1:11" ht="13.5">
      <c r="A278" s="186" t="s">
        <v>2636</v>
      </c>
      <c r="B278" s="198" t="s">
        <v>8923</v>
      </c>
      <c r="C278" s="187" t="s">
        <v>2626</v>
      </c>
      <c r="D278" s="15">
        <v>1156</v>
      </c>
      <c r="E278" s="412" t="s">
        <v>9629</v>
      </c>
      <c r="F278" s="16" t="s">
        <v>1787</v>
      </c>
      <c r="G278" s="16" t="s">
        <v>5391</v>
      </c>
      <c r="H278" s="317">
        <v>1</v>
      </c>
      <c r="I278" s="317">
        <v>2</v>
      </c>
      <c r="J278" s="17"/>
      <c r="K278"/>
    </row>
    <row r="279" spans="1:11" ht="13.5">
      <c r="A279" s="186" t="s">
        <v>2636</v>
      </c>
      <c r="B279" s="198" t="s">
        <v>8923</v>
      </c>
      <c r="C279" s="187" t="s">
        <v>2626</v>
      </c>
      <c r="D279" s="15">
        <v>899</v>
      </c>
      <c r="E279" s="412" t="s">
        <v>9629</v>
      </c>
      <c r="F279" s="16" t="s">
        <v>1787</v>
      </c>
      <c r="G279" s="16" t="s">
        <v>5391</v>
      </c>
      <c r="H279" s="317">
        <v>3</v>
      </c>
      <c r="I279" s="317">
        <v>5</v>
      </c>
      <c r="J279" s="17"/>
      <c r="K279"/>
    </row>
    <row r="280" spans="1:11" ht="13.5">
      <c r="A280" s="186" t="s">
        <v>2636</v>
      </c>
      <c r="B280" s="198" t="s">
        <v>8923</v>
      </c>
      <c r="C280" s="187" t="s">
        <v>2626</v>
      </c>
      <c r="D280" s="15">
        <v>591</v>
      </c>
      <c r="E280" s="412" t="s">
        <v>9629</v>
      </c>
      <c r="F280" s="16" t="s">
        <v>1787</v>
      </c>
      <c r="G280" s="16" t="s">
        <v>5391</v>
      </c>
      <c r="H280" s="317">
        <v>6</v>
      </c>
      <c r="I280" s="317">
        <v>11</v>
      </c>
      <c r="J280" s="17"/>
      <c r="K280"/>
    </row>
    <row r="281" spans="1:11" ht="13.5">
      <c r="A281" s="186" t="s">
        <v>2636</v>
      </c>
      <c r="B281" s="198" t="s">
        <v>8923</v>
      </c>
      <c r="C281" s="187" t="s">
        <v>2626</v>
      </c>
      <c r="D281" s="15">
        <v>385</v>
      </c>
      <c r="E281" s="412" t="s">
        <v>9629</v>
      </c>
      <c r="F281" s="16" t="s">
        <v>1787</v>
      </c>
      <c r="G281" s="16" t="s">
        <v>5391</v>
      </c>
      <c r="H281" s="317">
        <v>12</v>
      </c>
      <c r="I281" s="317">
        <v>23</v>
      </c>
      <c r="J281" s="17"/>
      <c r="K281"/>
    </row>
    <row r="282" spans="1:11" ht="13.5">
      <c r="A282" s="186" t="s">
        <v>2636</v>
      </c>
      <c r="B282" s="198" t="s">
        <v>8923</v>
      </c>
      <c r="C282" s="187" t="s">
        <v>2626</v>
      </c>
      <c r="D282" s="15">
        <v>321</v>
      </c>
      <c r="E282" s="412" t="s">
        <v>9629</v>
      </c>
      <c r="F282" s="16" t="s">
        <v>1787</v>
      </c>
      <c r="G282" s="16" t="s">
        <v>5391</v>
      </c>
      <c r="H282" s="317">
        <v>24</v>
      </c>
      <c r="I282" s="317">
        <v>35</v>
      </c>
      <c r="J282" s="17"/>
      <c r="K282"/>
    </row>
    <row r="283" spans="1:11" ht="13.5">
      <c r="A283" s="186" t="s">
        <v>2636</v>
      </c>
      <c r="B283" s="198" t="s">
        <v>8923</v>
      </c>
      <c r="C283" s="187" t="s">
        <v>2626</v>
      </c>
      <c r="D283" s="15">
        <v>282</v>
      </c>
      <c r="E283" s="412" t="s">
        <v>9629</v>
      </c>
      <c r="F283" s="16" t="s">
        <v>1787</v>
      </c>
      <c r="G283" s="16" t="s">
        <v>5391</v>
      </c>
      <c r="H283" s="317">
        <v>36</v>
      </c>
      <c r="I283" s="317">
        <v>47</v>
      </c>
      <c r="J283" s="17"/>
      <c r="K283"/>
    </row>
    <row r="284" spans="1:11" ht="13.5">
      <c r="A284" s="186" t="s">
        <v>2636</v>
      </c>
      <c r="B284" s="198" t="s">
        <v>8923</v>
      </c>
      <c r="C284" s="187" t="s">
        <v>2626</v>
      </c>
      <c r="D284" s="15">
        <v>263</v>
      </c>
      <c r="E284" s="412" t="s">
        <v>9629</v>
      </c>
      <c r="F284" s="16" t="s">
        <v>1787</v>
      </c>
      <c r="G284" s="16" t="s">
        <v>5391</v>
      </c>
      <c r="H284" s="317">
        <v>48</v>
      </c>
      <c r="I284" s="317">
        <v>59</v>
      </c>
      <c r="J284" s="17"/>
      <c r="K284"/>
    </row>
    <row r="285" spans="1:11" ht="13.5">
      <c r="A285" s="186" t="s">
        <v>2636</v>
      </c>
      <c r="B285" s="198" t="s">
        <v>8923</v>
      </c>
      <c r="C285" s="187" t="s">
        <v>2626</v>
      </c>
      <c r="D285" s="15">
        <v>257</v>
      </c>
      <c r="E285" s="412" t="s">
        <v>9629</v>
      </c>
      <c r="F285" s="16" t="s">
        <v>1787</v>
      </c>
      <c r="G285" s="16" t="s">
        <v>5391</v>
      </c>
      <c r="H285" s="317">
        <v>60</v>
      </c>
      <c r="I285" s="317">
        <v>60</v>
      </c>
      <c r="J285" s="17"/>
      <c r="K285"/>
    </row>
    <row r="286" spans="1:11" ht="13.5">
      <c r="A286" s="223"/>
      <c r="B286" s="223"/>
      <c r="C286" s="223"/>
      <c r="D286" s="223"/>
      <c r="E286" s="223"/>
      <c r="F286" s="223"/>
      <c r="G286" s="223"/>
      <c r="H286" s="223"/>
      <c r="I286" s="223"/>
      <c r="J286" s="17"/>
      <c r="K286"/>
    </row>
    <row r="287" spans="1:11" ht="13.5">
      <c r="A287" s="186" t="s">
        <v>2637</v>
      </c>
      <c r="B287" s="198" t="s">
        <v>8924</v>
      </c>
      <c r="C287" s="187" t="s">
        <v>2621</v>
      </c>
      <c r="D287" s="15">
        <v>5778</v>
      </c>
      <c r="E287" s="412" t="s">
        <v>9629</v>
      </c>
      <c r="F287" s="16" t="s">
        <v>1787</v>
      </c>
      <c r="G287" s="16" t="s">
        <v>5391</v>
      </c>
      <c r="H287" s="317">
        <v>1</v>
      </c>
      <c r="I287" s="317">
        <v>2</v>
      </c>
      <c r="J287" s="17"/>
      <c r="K287"/>
    </row>
    <row r="288" spans="1:11" ht="13.5">
      <c r="A288" s="186" t="s">
        <v>2637</v>
      </c>
      <c r="B288" s="198" t="s">
        <v>8924</v>
      </c>
      <c r="C288" s="187" t="s">
        <v>2621</v>
      </c>
      <c r="D288" s="15">
        <v>4494</v>
      </c>
      <c r="E288" s="412" t="s">
        <v>9629</v>
      </c>
      <c r="F288" s="16" t="s">
        <v>1787</v>
      </c>
      <c r="G288" s="16" t="s">
        <v>5391</v>
      </c>
      <c r="H288" s="317">
        <v>3</v>
      </c>
      <c r="I288" s="317">
        <v>5</v>
      </c>
      <c r="J288" s="17"/>
      <c r="K288"/>
    </row>
    <row r="289" spans="1:11" ht="13.5">
      <c r="A289" s="186" t="s">
        <v>2637</v>
      </c>
      <c r="B289" s="198" t="s">
        <v>8924</v>
      </c>
      <c r="C289" s="187" t="s">
        <v>2621</v>
      </c>
      <c r="D289" s="15">
        <v>2953</v>
      </c>
      <c r="E289" s="412" t="s">
        <v>9629</v>
      </c>
      <c r="F289" s="16" t="s">
        <v>1787</v>
      </c>
      <c r="G289" s="16" t="s">
        <v>5391</v>
      </c>
      <c r="H289" s="317">
        <v>6</v>
      </c>
      <c r="I289" s="317">
        <v>11</v>
      </c>
      <c r="J289" s="17"/>
      <c r="K289"/>
    </row>
    <row r="290" spans="1:11" ht="13.5">
      <c r="A290" s="186" t="s">
        <v>2637</v>
      </c>
      <c r="B290" s="198" t="s">
        <v>8924</v>
      </c>
      <c r="C290" s="187" t="s">
        <v>2621</v>
      </c>
      <c r="D290" s="15">
        <v>1926</v>
      </c>
      <c r="E290" s="412" t="s">
        <v>9629</v>
      </c>
      <c r="F290" s="16" t="s">
        <v>1787</v>
      </c>
      <c r="G290" s="16" t="s">
        <v>5391</v>
      </c>
      <c r="H290" s="317">
        <v>12</v>
      </c>
      <c r="I290" s="317">
        <v>23</v>
      </c>
      <c r="J290" s="17"/>
      <c r="K290"/>
    </row>
    <row r="291" spans="1:11" ht="13.5">
      <c r="A291" s="186" t="s">
        <v>2637</v>
      </c>
      <c r="B291" s="198" t="s">
        <v>8924</v>
      </c>
      <c r="C291" s="187" t="s">
        <v>2621</v>
      </c>
      <c r="D291" s="15">
        <v>1605</v>
      </c>
      <c r="E291" s="412" t="s">
        <v>9629</v>
      </c>
      <c r="F291" s="16" t="s">
        <v>1787</v>
      </c>
      <c r="G291" s="16" t="s">
        <v>5391</v>
      </c>
      <c r="H291" s="317">
        <v>24</v>
      </c>
      <c r="I291" s="317">
        <v>35</v>
      </c>
      <c r="J291" s="17"/>
      <c r="K291"/>
    </row>
    <row r="292" spans="1:11" ht="13.5">
      <c r="A292" s="186" t="s">
        <v>2637</v>
      </c>
      <c r="B292" s="198" t="s">
        <v>8924</v>
      </c>
      <c r="C292" s="187" t="s">
        <v>2621</v>
      </c>
      <c r="D292" s="15">
        <v>1412</v>
      </c>
      <c r="E292" s="412" t="s">
        <v>9629</v>
      </c>
      <c r="F292" s="16" t="s">
        <v>1787</v>
      </c>
      <c r="G292" s="16" t="s">
        <v>5391</v>
      </c>
      <c r="H292" s="317">
        <v>36</v>
      </c>
      <c r="I292" s="317">
        <v>47</v>
      </c>
      <c r="J292" s="17"/>
      <c r="K292"/>
    </row>
    <row r="293" spans="1:11" ht="13.5">
      <c r="A293" s="186" t="s">
        <v>2637</v>
      </c>
      <c r="B293" s="198" t="s">
        <v>8924</v>
      </c>
      <c r="C293" s="187" t="s">
        <v>2621</v>
      </c>
      <c r="D293" s="15">
        <v>1316</v>
      </c>
      <c r="E293" s="412" t="s">
        <v>9629</v>
      </c>
      <c r="F293" s="16" t="s">
        <v>1787</v>
      </c>
      <c r="G293" s="16" t="s">
        <v>5391</v>
      </c>
      <c r="H293" s="317">
        <v>48</v>
      </c>
      <c r="I293" s="317">
        <v>59</v>
      </c>
      <c r="J293" s="17"/>
      <c r="K293"/>
    </row>
    <row r="294" spans="1:11" ht="13.5">
      <c r="A294" s="186" t="s">
        <v>2637</v>
      </c>
      <c r="B294" s="198" t="s">
        <v>8924</v>
      </c>
      <c r="C294" s="187" t="s">
        <v>2621</v>
      </c>
      <c r="D294" s="15">
        <v>1284</v>
      </c>
      <c r="E294" s="412" t="s">
        <v>9629</v>
      </c>
      <c r="F294" s="16" t="s">
        <v>1787</v>
      </c>
      <c r="G294" s="16" t="s">
        <v>5391</v>
      </c>
      <c r="H294" s="317">
        <v>60</v>
      </c>
      <c r="I294" s="317">
        <v>60</v>
      </c>
      <c r="J294" s="17"/>
      <c r="K294"/>
    </row>
    <row r="295" spans="1:11" ht="13.5">
      <c r="A295" s="223"/>
      <c r="B295" s="223"/>
      <c r="C295" s="223"/>
      <c r="D295" s="223"/>
      <c r="E295" s="223"/>
      <c r="F295" s="223"/>
      <c r="G295" s="223"/>
      <c r="H295" s="223"/>
      <c r="I295" s="223"/>
      <c r="J295" s="17"/>
      <c r="K295"/>
    </row>
    <row r="296" spans="1:11" ht="13.5">
      <c r="A296" s="186" t="s">
        <v>2638</v>
      </c>
      <c r="B296" s="198" t="s">
        <v>8925</v>
      </c>
      <c r="C296" s="187" t="s">
        <v>2626</v>
      </c>
      <c r="D296" s="15">
        <v>1926</v>
      </c>
      <c r="E296" s="412" t="s">
        <v>9629</v>
      </c>
      <c r="F296" s="16" t="s">
        <v>1787</v>
      </c>
      <c r="G296" s="16" t="s">
        <v>5391</v>
      </c>
      <c r="H296" s="317">
        <v>1</v>
      </c>
      <c r="I296" s="317">
        <v>2</v>
      </c>
      <c r="J296" s="17"/>
      <c r="K296"/>
    </row>
    <row r="297" spans="1:11" ht="13.5">
      <c r="A297" s="186" t="s">
        <v>2638</v>
      </c>
      <c r="B297" s="198" t="s">
        <v>8925</v>
      </c>
      <c r="C297" s="187" t="s">
        <v>2626</v>
      </c>
      <c r="D297" s="15">
        <v>1498</v>
      </c>
      <c r="E297" s="412" t="s">
        <v>9629</v>
      </c>
      <c r="F297" s="16" t="s">
        <v>1787</v>
      </c>
      <c r="G297" s="16" t="s">
        <v>5391</v>
      </c>
      <c r="H297" s="317">
        <v>3</v>
      </c>
      <c r="I297" s="317">
        <v>5</v>
      </c>
      <c r="J297" s="17"/>
      <c r="K297"/>
    </row>
    <row r="298" spans="1:11" ht="13.5">
      <c r="A298" s="186" t="s">
        <v>2638</v>
      </c>
      <c r="B298" s="198" t="s">
        <v>8925</v>
      </c>
      <c r="C298" s="187" t="s">
        <v>2626</v>
      </c>
      <c r="D298" s="15">
        <v>984</v>
      </c>
      <c r="E298" s="412" t="s">
        <v>9629</v>
      </c>
      <c r="F298" s="16" t="s">
        <v>1787</v>
      </c>
      <c r="G298" s="16" t="s">
        <v>5391</v>
      </c>
      <c r="H298" s="317">
        <v>6</v>
      </c>
      <c r="I298" s="317">
        <v>11</v>
      </c>
      <c r="J298" s="17"/>
      <c r="K298"/>
    </row>
    <row r="299" spans="1:11" ht="13.5">
      <c r="A299" s="186" t="s">
        <v>2638</v>
      </c>
      <c r="B299" s="198" t="s">
        <v>8925</v>
      </c>
      <c r="C299" s="187" t="s">
        <v>2626</v>
      </c>
      <c r="D299" s="15">
        <v>642</v>
      </c>
      <c r="E299" s="412" t="s">
        <v>9629</v>
      </c>
      <c r="F299" s="16" t="s">
        <v>1787</v>
      </c>
      <c r="G299" s="16" t="s">
        <v>5391</v>
      </c>
      <c r="H299" s="317">
        <v>12</v>
      </c>
      <c r="I299" s="317">
        <v>23</v>
      </c>
      <c r="J299" s="17"/>
      <c r="K299"/>
    </row>
    <row r="300" spans="1:11" ht="13.5">
      <c r="A300" s="186" t="s">
        <v>2638</v>
      </c>
      <c r="B300" s="198" t="s">
        <v>8925</v>
      </c>
      <c r="C300" s="187" t="s">
        <v>2626</v>
      </c>
      <c r="D300" s="15">
        <v>535</v>
      </c>
      <c r="E300" s="412" t="s">
        <v>9629</v>
      </c>
      <c r="F300" s="16" t="s">
        <v>1787</v>
      </c>
      <c r="G300" s="16" t="s">
        <v>5391</v>
      </c>
      <c r="H300" s="317">
        <v>24</v>
      </c>
      <c r="I300" s="317">
        <v>35</v>
      </c>
      <c r="J300" s="17"/>
      <c r="K300"/>
    </row>
    <row r="301" spans="1:11" ht="13.5">
      <c r="A301" s="186" t="s">
        <v>2638</v>
      </c>
      <c r="B301" s="198" t="s">
        <v>8925</v>
      </c>
      <c r="C301" s="187" t="s">
        <v>2626</v>
      </c>
      <c r="D301" s="15">
        <v>471</v>
      </c>
      <c r="E301" s="412" t="s">
        <v>9629</v>
      </c>
      <c r="F301" s="16" t="s">
        <v>1787</v>
      </c>
      <c r="G301" s="16" t="s">
        <v>5391</v>
      </c>
      <c r="H301" s="317">
        <v>36</v>
      </c>
      <c r="I301" s="317">
        <v>47</v>
      </c>
      <c r="J301" s="17"/>
      <c r="K301"/>
    </row>
    <row r="302" spans="1:11" ht="13.5">
      <c r="A302" s="186" t="s">
        <v>2638</v>
      </c>
      <c r="B302" s="198" t="s">
        <v>8925</v>
      </c>
      <c r="C302" s="187" t="s">
        <v>2626</v>
      </c>
      <c r="D302" s="15">
        <v>439</v>
      </c>
      <c r="E302" s="412" t="s">
        <v>9629</v>
      </c>
      <c r="F302" s="16" t="s">
        <v>1787</v>
      </c>
      <c r="G302" s="16" t="s">
        <v>5391</v>
      </c>
      <c r="H302" s="317">
        <v>48</v>
      </c>
      <c r="I302" s="317">
        <v>59</v>
      </c>
      <c r="J302" s="17"/>
      <c r="K302"/>
    </row>
    <row r="303" spans="1:11" ht="13.5">
      <c r="A303" s="186" t="s">
        <v>2638</v>
      </c>
      <c r="B303" s="198" t="s">
        <v>8925</v>
      </c>
      <c r="C303" s="187" t="s">
        <v>2626</v>
      </c>
      <c r="D303" s="15">
        <v>428</v>
      </c>
      <c r="E303" s="412" t="s">
        <v>9629</v>
      </c>
      <c r="F303" s="16" t="s">
        <v>1787</v>
      </c>
      <c r="G303" s="16" t="s">
        <v>5391</v>
      </c>
      <c r="H303" s="317">
        <v>60</v>
      </c>
      <c r="I303" s="317">
        <v>60</v>
      </c>
      <c r="J303" s="17"/>
      <c r="K303"/>
    </row>
    <row r="304" spans="1:11" ht="13.5">
      <c r="A304" s="223"/>
      <c r="B304" s="223"/>
      <c r="C304" s="223"/>
      <c r="D304" s="223"/>
      <c r="E304" s="223"/>
      <c r="F304" s="223"/>
      <c r="G304" s="223"/>
      <c r="H304" s="223"/>
      <c r="I304" s="223"/>
      <c r="J304" s="17"/>
      <c r="K304"/>
    </row>
    <row r="305" spans="1:11" ht="13.5">
      <c r="A305" s="186" t="s">
        <v>2639</v>
      </c>
      <c r="B305" s="198" t="s">
        <v>8926</v>
      </c>
      <c r="C305" s="187" t="s">
        <v>2620</v>
      </c>
      <c r="D305" s="15">
        <v>4815</v>
      </c>
      <c r="E305" s="412" t="s">
        <v>9629</v>
      </c>
      <c r="F305" s="16" t="s">
        <v>1787</v>
      </c>
      <c r="G305" s="16" t="s">
        <v>5391</v>
      </c>
      <c r="H305" s="317">
        <v>1</v>
      </c>
      <c r="I305" s="317">
        <v>2</v>
      </c>
      <c r="J305" s="17"/>
      <c r="K305"/>
    </row>
    <row r="306" spans="1:11" ht="13.5">
      <c r="A306" s="186" t="s">
        <v>2639</v>
      </c>
      <c r="B306" s="198" t="s">
        <v>8926</v>
      </c>
      <c r="C306" s="187" t="s">
        <v>2620</v>
      </c>
      <c r="D306" s="15">
        <v>3745</v>
      </c>
      <c r="E306" s="412" t="s">
        <v>9629</v>
      </c>
      <c r="F306" s="16" t="s">
        <v>1787</v>
      </c>
      <c r="G306" s="16" t="s">
        <v>5391</v>
      </c>
      <c r="H306" s="317">
        <v>3</v>
      </c>
      <c r="I306" s="317">
        <v>5</v>
      </c>
      <c r="J306" s="17"/>
      <c r="K306"/>
    </row>
    <row r="307" spans="1:11" ht="13.5">
      <c r="A307" s="186" t="s">
        <v>2639</v>
      </c>
      <c r="B307" s="198" t="s">
        <v>8926</v>
      </c>
      <c r="C307" s="187" t="s">
        <v>2620</v>
      </c>
      <c r="D307" s="15">
        <v>2461</v>
      </c>
      <c r="E307" s="412" t="s">
        <v>9629</v>
      </c>
      <c r="F307" s="16" t="s">
        <v>1787</v>
      </c>
      <c r="G307" s="16" t="s">
        <v>5391</v>
      </c>
      <c r="H307" s="317">
        <v>6</v>
      </c>
      <c r="I307" s="317">
        <v>11</v>
      </c>
      <c r="J307" s="17"/>
      <c r="K307"/>
    </row>
    <row r="308" spans="1:11" ht="13.5">
      <c r="A308" s="186" t="s">
        <v>2639</v>
      </c>
      <c r="B308" s="198" t="s">
        <v>8926</v>
      </c>
      <c r="C308" s="187" t="s">
        <v>2620</v>
      </c>
      <c r="D308" s="15">
        <v>1605</v>
      </c>
      <c r="E308" s="412" t="s">
        <v>9629</v>
      </c>
      <c r="F308" s="16" t="s">
        <v>1787</v>
      </c>
      <c r="G308" s="16" t="s">
        <v>5391</v>
      </c>
      <c r="H308" s="317">
        <v>12</v>
      </c>
      <c r="I308" s="317">
        <v>23</v>
      </c>
      <c r="J308" s="17"/>
      <c r="K308"/>
    </row>
    <row r="309" spans="1:11" ht="13.5">
      <c r="A309" s="186" t="s">
        <v>2639</v>
      </c>
      <c r="B309" s="198" t="s">
        <v>8926</v>
      </c>
      <c r="C309" s="187" t="s">
        <v>2620</v>
      </c>
      <c r="D309" s="15">
        <v>1338</v>
      </c>
      <c r="E309" s="412" t="s">
        <v>9629</v>
      </c>
      <c r="F309" s="16" t="s">
        <v>1787</v>
      </c>
      <c r="G309" s="16" t="s">
        <v>5391</v>
      </c>
      <c r="H309" s="317">
        <v>24</v>
      </c>
      <c r="I309" s="317">
        <v>35</v>
      </c>
      <c r="J309" s="17"/>
      <c r="K309"/>
    </row>
    <row r="310" spans="1:11" ht="13.5">
      <c r="A310" s="186" t="s">
        <v>2639</v>
      </c>
      <c r="B310" s="198" t="s">
        <v>8926</v>
      </c>
      <c r="C310" s="187" t="s">
        <v>2620</v>
      </c>
      <c r="D310" s="15">
        <v>1177</v>
      </c>
      <c r="E310" s="412" t="s">
        <v>9629</v>
      </c>
      <c r="F310" s="16" t="s">
        <v>1787</v>
      </c>
      <c r="G310" s="16" t="s">
        <v>5391</v>
      </c>
      <c r="H310" s="317">
        <v>36</v>
      </c>
      <c r="I310" s="317">
        <v>47</v>
      </c>
      <c r="J310" s="17"/>
      <c r="K310"/>
    </row>
    <row r="311" spans="1:11" ht="13.5">
      <c r="A311" s="186" t="s">
        <v>2639</v>
      </c>
      <c r="B311" s="198" t="s">
        <v>8926</v>
      </c>
      <c r="C311" s="187" t="s">
        <v>2620</v>
      </c>
      <c r="D311" s="15">
        <v>1097</v>
      </c>
      <c r="E311" s="412" t="s">
        <v>9629</v>
      </c>
      <c r="F311" s="16" t="s">
        <v>1787</v>
      </c>
      <c r="G311" s="16" t="s">
        <v>5391</v>
      </c>
      <c r="H311" s="317">
        <v>48</v>
      </c>
      <c r="I311" s="317">
        <v>59</v>
      </c>
      <c r="J311" s="17"/>
      <c r="K311"/>
    </row>
    <row r="312" spans="1:11" ht="13.5">
      <c r="A312" s="186" t="s">
        <v>2639</v>
      </c>
      <c r="B312" s="198" t="s">
        <v>8926</v>
      </c>
      <c r="C312" s="187" t="s">
        <v>2620</v>
      </c>
      <c r="D312" s="15">
        <v>1070</v>
      </c>
      <c r="E312" s="412" t="s">
        <v>9629</v>
      </c>
      <c r="F312" s="16" t="s">
        <v>1787</v>
      </c>
      <c r="G312" s="16" t="s">
        <v>5391</v>
      </c>
      <c r="H312" s="317">
        <v>60</v>
      </c>
      <c r="I312" s="317">
        <v>60</v>
      </c>
      <c r="J312" s="17"/>
      <c r="K312"/>
    </row>
    <row r="313" spans="1:11" ht="13.5">
      <c r="A313" s="223"/>
      <c r="B313" s="223"/>
      <c r="C313" s="223"/>
      <c r="D313" s="223"/>
      <c r="E313" s="223"/>
      <c r="F313" s="223"/>
      <c r="G313" s="223"/>
      <c r="H313" s="223"/>
      <c r="I313" s="223"/>
      <c r="J313" s="17"/>
      <c r="K313"/>
    </row>
    <row r="314" spans="1:11" ht="13.5">
      <c r="A314" s="186" t="s">
        <v>2640</v>
      </c>
      <c r="B314" s="198" t="s">
        <v>8927</v>
      </c>
      <c r="C314" s="187" t="s">
        <v>2620</v>
      </c>
      <c r="D314" s="15">
        <v>3467</v>
      </c>
      <c r="E314" s="412" t="s">
        <v>9629</v>
      </c>
      <c r="F314" s="16" t="s">
        <v>1787</v>
      </c>
      <c r="G314" s="16" t="s">
        <v>5391</v>
      </c>
      <c r="H314" s="317">
        <v>1</v>
      </c>
      <c r="I314" s="317">
        <v>2</v>
      </c>
      <c r="J314" s="17"/>
      <c r="K314"/>
    </row>
    <row r="315" spans="1:11" ht="13.5">
      <c r="A315" s="186" t="s">
        <v>2640</v>
      </c>
      <c r="B315" s="198" t="s">
        <v>8927</v>
      </c>
      <c r="C315" s="187" t="s">
        <v>2620</v>
      </c>
      <c r="D315" s="15">
        <v>2696</v>
      </c>
      <c r="E315" s="412" t="s">
        <v>9629</v>
      </c>
      <c r="F315" s="16" t="s">
        <v>1787</v>
      </c>
      <c r="G315" s="16" t="s">
        <v>5391</v>
      </c>
      <c r="H315" s="317">
        <v>3</v>
      </c>
      <c r="I315" s="317">
        <v>5</v>
      </c>
      <c r="J315" s="17"/>
      <c r="K315"/>
    </row>
    <row r="316" spans="1:11" ht="13.5">
      <c r="A316" s="186" t="s">
        <v>2640</v>
      </c>
      <c r="B316" s="198" t="s">
        <v>8927</v>
      </c>
      <c r="C316" s="187" t="s">
        <v>2620</v>
      </c>
      <c r="D316" s="15">
        <v>1772</v>
      </c>
      <c r="E316" s="412" t="s">
        <v>9629</v>
      </c>
      <c r="F316" s="16" t="s">
        <v>1787</v>
      </c>
      <c r="G316" s="16" t="s">
        <v>5391</v>
      </c>
      <c r="H316" s="317">
        <v>6</v>
      </c>
      <c r="I316" s="317">
        <v>11</v>
      </c>
      <c r="J316" s="17"/>
      <c r="K316"/>
    </row>
    <row r="317" spans="1:11" ht="13.5">
      <c r="A317" s="186" t="s">
        <v>2640</v>
      </c>
      <c r="B317" s="198" t="s">
        <v>8927</v>
      </c>
      <c r="C317" s="187" t="s">
        <v>2620</v>
      </c>
      <c r="D317" s="15">
        <v>1156</v>
      </c>
      <c r="E317" s="412" t="s">
        <v>9629</v>
      </c>
      <c r="F317" s="16" t="s">
        <v>1787</v>
      </c>
      <c r="G317" s="16" t="s">
        <v>5391</v>
      </c>
      <c r="H317" s="317">
        <v>12</v>
      </c>
      <c r="I317" s="317">
        <v>23</v>
      </c>
      <c r="J317" s="17"/>
      <c r="K317"/>
    </row>
    <row r="318" spans="1:11" ht="13.5">
      <c r="A318" s="186" t="s">
        <v>2640</v>
      </c>
      <c r="B318" s="198" t="s">
        <v>8927</v>
      </c>
      <c r="C318" s="187" t="s">
        <v>2620</v>
      </c>
      <c r="D318" s="15">
        <v>963</v>
      </c>
      <c r="E318" s="412" t="s">
        <v>9629</v>
      </c>
      <c r="F318" s="16" t="s">
        <v>1787</v>
      </c>
      <c r="G318" s="16" t="s">
        <v>5391</v>
      </c>
      <c r="H318" s="317">
        <v>24</v>
      </c>
      <c r="I318" s="317">
        <v>35</v>
      </c>
      <c r="J318" s="17"/>
      <c r="K318"/>
    </row>
    <row r="319" spans="1:11" ht="13.5">
      <c r="A319" s="186" t="s">
        <v>2640</v>
      </c>
      <c r="B319" s="198" t="s">
        <v>8927</v>
      </c>
      <c r="C319" s="187" t="s">
        <v>2620</v>
      </c>
      <c r="D319" s="15">
        <v>847</v>
      </c>
      <c r="E319" s="412" t="s">
        <v>9629</v>
      </c>
      <c r="F319" s="16" t="s">
        <v>1787</v>
      </c>
      <c r="G319" s="16" t="s">
        <v>5391</v>
      </c>
      <c r="H319" s="317">
        <v>36</v>
      </c>
      <c r="I319" s="317">
        <v>47</v>
      </c>
      <c r="J319" s="17"/>
      <c r="K319"/>
    </row>
    <row r="320" spans="1:11" ht="13.5">
      <c r="A320" s="186" t="s">
        <v>2640</v>
      </c>
      <c r="B320" s="198" t="s">
        <v>8927</v>
      </c>
      <c r="C320" s="187" t="s">
        <v>2620</v>
      </c>
      <c r="D320" s="15">
        <v>790</v>
      </c>
      <c r="E320" s="412" t="s">
        <v>9629</v>
      </c>
      <c r="F320" s="16" t="s">
        <v>1787</v>
      </c>
      <c r="G320" s="16" t="s">
        <v>5391</v>
      </c>
      <c r="H320" s="317">
        <v>48</v>
      </c>
      <c r="I320" s="317">
        <v>59</v>
      </c>
      <c r="J320" s="17"/>
      <c r="K320"/>
    </row>
    <row r="321" spans="1:11" ht="13.5">
      <c r="A321" s="186" t="s">
        <v>2640</v>
      </c>
      <c r="B321" s="198" t="s">
        <v>8927</v>
      </c>
      <c r="C321" s="187" t="s">
        <v>2620</v>
      </c>
      <c r="D321" s="15">
        <v>770</v>
      </c>
      <c r="E321" s="412" t="s">
        <v>9629</v>
      </c>
      <c r="F321" s="16" t="s">
        <v>1787</v>
      </c>
      <c r="G321" s="16" t="s">
        <v>5391</v>
      </c>
      <c r="H321" s="317">
        <v>60</v>
      </c>
      <c r="I321" s="317">
        <v>60</v>
      </c>
      <c r="J321" s="17"/>
      <c r="K321"/>
    </row>
    <row r="322" spans="1:11" ht="13.5">
      <c r="A322" s="223"/>
      <c r="B322" s="223"/>
      <c r="C322" s="223"/>
      <c r="D322" s="223"/>
      <c r="E322" s="223"/>
      <c r="F322" s="223"/>
      <c r="G322" s="223"/>
      <c r="H322" s="223"/>
      <c r="I322" s="223"/>
      <c r="J322" s="17"/>
      <c r="K322"/>
    </row>
    <row r="323" spans="1:11" ht="13.5">
      <c r="A323" s="186" t="s">
        <v>2641</v>
      </c>
      <c r="B323" s="198" t="s">
        <v>8928</v>
      </c>
      <c r="C323" s="187" t="s">
        <v>2620</v>
      </c>
      <c r="D323" s="15">
        <v>578</v>
      </c>
      <c r="E323" s="412" t="s">
        <v>9629</v>
      </c>
      <c r="F323" s="16" t="s">
        <v>1787</v>
      </c>
      <c r="G323" s="16" t="s">
        <v>5391</v>
      </c>
      <c r="H323" s="317">
        <v>1</v>
      </c>
      <c r="I323" s="317">
        <v>2</v>
      </c>
      <c r="J323" s="17"/>
      <c r="K323"/>
    </row>
    <row r="324" spans="1:11" ht="13.5">
      <c r="A324" s="186" t="s">
        <v>2641</v>
      </c>
      <c r="B324" s="198" t="s">
        <v>8928</v>
      </c>
      <c r="C324" s="187" t="s">
        <v>2620</v>
      </c>
      <c r="D324" s="15">
        <v>449</v>
      </c>
      <c r="E324" s="412" t="s">
        <v>9629</v>
      </c>
      <c r="F324" s="16" t="s">
        <v>1787</v>
      </c>
      <c r="G324" s="16" t="s">
        <v>5391</v>
      </c>
      <c r="H324" s="317">
        <v>3</v>
      </c>
      <c r="I324" s="317">
        <v>5</v>
      </c>
      <c r="J324" s="17"/>
      <c r="K324"/>
    </row>
    <row r="325" spans="1:11" ht="13.5">
      <c r="A325" s="186" t="s">
        <v>2641</v>
      </c>
      <c r="B325" s="198" t="s">
        <v>8928</v>
      </c>
      <c r="C325" s="187" t="s">
        <v>2620</v>
      </c>
      <c r="D325" s="15">
        <v>295</v>
      </c>
      <c r="E325" s="412" t="s">
        <v>9629</v>
      </c>
      <c r="F325" s="16" t="s">
        <v>1787</v>
      </c>
      <c r="G325" s="16" t="s">
        <v>5391</v>
      </c>
      <c r="H325" s="317">
        <v>6</v>
      </c>
      <c r="I325" s="317">
        <v>11</v>
      </c>
      <c r="J325" s="17"/>
      <c r="K325"/>
    </row>
    <row r="326" spans="1:11" ht="13.5">
      <c r="A326" s="186" t="s">
        <v>2641</v>
      </c>
      <c r="B326" s="198" t="s">
        <v>8928</v>
      </c>
      <c r="C326" s="187" t="s">
        <v>2620</v>
      </c>
      <c r="D326" s="15">
        <v>193</v>
      </c>
      <c r="E326" s="412" t="s">
        <v>9629</v>
      </c>
      <c r="F326" s="16" t="s">
        <v>1787</v>
      </c>
      <c r="G326" s="16" t="s">
        <v>5391</v>
      </c>
      <c r="H326" s="317">
        <v>12</v>
      </c>
      <c r="I326" s="317">
        <v>23</v>
      </c>
      <c r="J326" s="17"/>
      <c r="K326"/>
    </row>
    <row r="327" spans="1:11" ht="13.5">
      <c r="A327" s="186" t="s">
        <v>2641</v>
      </c>
      <c r="B327" s="198" t="s">
        <v>8928</v>
      </c>
      <c r="C327" s="187" t="s">
        <v>2620</v>
      </c>
      <c r="D327" s="15">
        <v>161</v>
      </c>
      <c r="E327" s="412" t="s">
        <v>9629</v>
      </c>
      <c r="F327" s="16" t="s">
        <v>1787</v>
      </c>
      <c r="G327" s="16" t="s">
        <v>5391</v>
      </c>
      <c r="H327" s="317">
        <v>24</v>
      </c>
      <c r="I327" s="317">
        <v>35</v>
      </c>
      <c r="J327" s="17"/>
      <c r="K327"/>
    </row>
    <row r="328" spans="1:11" ht="13.5">
      <c r="A328" s="186" t="s">
        <v>2641</v>
      </c>
      <c r="B328" s="198" t="s">
        <v>8928</v>
      </c>
      <c r="C328" s="187" t="s">
        <v>2620</v>
      </c>
      <c r="D328" s="15">
        <v>141</v>
      </c>
      <c r="E328" s="412" t="s">
        <v>9629</v>
      </c>
      <c r="F328" s="16" t="s">
        <v>1787</v>
      </c>
      <c r="G328" s="16" t="s">
        <v>5391</v>
      </c>
      <c r="H328" s="317">
        <v>36</v>
      </c>
      <c r="I328" s="317">
        <v>47</v>
      </c>
      <c r="J328" s="17"/>
      <c r="K328"/>
    </row>
    <row r="329" spans="1:11" ht="13.5">
      <c r="A329" s="186" t="s">
        <v>2641</v>
      </c>
      <c r="B329" s="198" t="s">
        <v>8928</v>
      </c>
      <c r="C329" s="187" t="s">
        <v>2620</v>
      </c>
      <c r="D329" s="15">
        <v>132</v>
      </c>
      <c r="E329" s="412" t="s">
        <v>9629</v>
      </c>
      <c r="F329" s="16" t="s">
        <v>1787</v>
      </c>
      <c r="G329" s="16" t="s">
        <v>5391</v>
      </c>
      <c r="H329" s="317">
        <v>48</v>
      </c>
      <c r="I329" s="317">
        <v>59</v>
      </c>
      <c r="J329" s="17"/>
      <c r="K329"/>
    </row>
    <row r="330" spans="1:11" ht="13.5">
      <c r="A330" s="186" t="s">
        <v>2641</v>
      </c>
      <c r="B330" s="198" t="s">
        <v>8928</v>
      </c>
      <c r="C330" s="187" t="s">
        <v>2620</v>
      </c>
      <c r="D330" s="15">
        <v>128</v>
      </c>
      <c r="E330" s="412" t="s">
        <v>9629</v>
      </c>
      <c r="F330" s="16" t="s">
        <v>1787</v>
      </c>
      <c r="G330" s="16" t="s">
        <v>5391</v>
      </c>
      <c r="H330" s="317">
        <v>60</v>
      </c>
      <c r="I330" s="317">
        <v>60</v>
      </c>
      <c r="J330" s="17"/>
      <c r="K330"/>
    </row>
    <row r="331" spans="1:11" ht="13.5">
      <c r="A331" s="223"/>
      <c r="B331" s="223"/>
      <c r="C331" s="223"/>
      <c r="D331" s="223"/>
      <c r="E331" s="223"/>
      <c r="F331" s="223"/>
      <c r="G331" s="223"/>
      <c r="H331" s="223"/>
      <c r="I331" s="223"/>
      <c r="J331" s="17"/>
      <c r="K331"/>
    </row>
    <row r="332" spans="1:11" ht="13.5">
      <c r="A332" s="186" t="s">
        <v>2642</v>
      </c>
      <c r="B332" s="198" t="s">
        <v>8929</v>
      </c>
      <c r="C332" s="187" t="s">
        <v>2620</v>
      </c>
      <c r="D332" s="15">
        <v>5585</v>
      </c>
      <c r="E332" s="412" t="s">
        <v>9629</v>
      </c>
      <c r="F332" s="16" t="s">
        <v>1787</v>
      </c>
      <c r="G332" s="16" t="s">
        <v>5391</v>
      </c>
      <c r="H332" s="317">
        <v>1</v>
      </c>
      <c r="I332" s="317">
        <v>2</v>
      </c>
      <c r="J332" s="17"/>
      <c r="K332"/>
    </row>
    <row r="333" spans="1:11" ht="13.5">
      <c r="A333" s="186" t="s">
        <v>2642</v>
      </c>
      <c r="B333" s="198" t="s">
        <v>8929</v>
      </c>
      <c r="C333" s="187" t="s">
        <v>2620</v>
      </c>
      <c r="D333" s="15">
        <v>4344</v>
      </c>
      <c r="E333" s="412" t="s">
        <v>9629</v>
      </c>
      <c r="F333" s="16" t="s">
        <v>1787</v>
      </c>
      <c r="G333" s="16" t="s">
        <v>5391</v>
      </c>
      <c r="H333" s="317">
        <v>3</v>
      </c>
      <c r="I333" s="317">
        <v>5</v>
      </c>
      <c r="J333" s="17"/>
      <c r="K333"/>
    </row>
    <row r="334" spans="1:11" ht="13.5">
      <c r="A334" s="186" t="s">
        <v>2642</v>
      </c>
      <c r="B334" s="198" t="s">
        <v>8929</v>
      </c>
      <c r="C334" s="187" t="s">
        <v>2620</v>
      </c>
      <c r="D334" s="15">
        <v>2855</v>
      </c>
      <c r="E334" s="412" t="s">
        <v>9629</v>
      </c>
      <c r="F334" s="16" t="s">
        <v>1787</v>
      </c>
      <c r="G334" s="16" t="s">
        <v>5391</v>
      </c>
      <c r="H334" s="317">
        <v>6</v>
      </c>
      <c r="I334" s="317">
        <v>11</v>
      </c>
      <c r="J334" s="17"/>
      <c r="K334"/>
    </row>
    <row r="335" spans="1:11" ht="13.5">
      <c r="A335" s="186" t="s">
        <v>2642</v>
      </c>
      <c r="B335" s="198" t="s">
        <v>8929</v>
      </c>
      <c r="C335" s="187" t="s">
        <v>2620</v>
      </c>
      <c r="D335" s="15">
        <v>1862</v>
      </c>
      <c r="E335" s="412" t="s">
        <v>9629</v>
      </c>
      <c r="F335" s="16" t="s">
        <v>1787</v>
      </c>
      <c r="G335" s="16" t="s">
        <v>5391</v>
      </c>
      <c r="H335" s="317">
        <v>12</v>
      </c>
      <c r="I335" s="317">
        <v>23</v>
      </c>
      <c r="J335" s="17"/>
      <c r="K335"/>
    </row>
    <row r="336" spans="1:11" ht="13.5">
      <c r="A336" s="186" t="s">
        <v>2642</v>
      </c>
      <c r="B336" s="198" t="s">
        <v>8929</v>
      </c>
      <c r="C336" s="187" t="s">
        <v>2620</v>
      </c>
      <c r="D336" s="15">
        <v>1552</v>
      </c>
      <c r="E336" s="412" t="s">
        <v>9629</v>
      </c>
      <c r="F336" s="16" t="s">
        <v>1787</v>
      </c>
      <c r="G336" s="16" t="s">
        <v>5391</v>
      </c>
      <c r="H336" s="317">
        <v>24</v>
      </c>
      <c r="I336" s="317">
        <v>35</v>
      </c>
      <c r="J336" s="17"/>
      <c r="K336"/>
    </row>
    <row r="337" spans="1:11" ht="13.5">
      <c r="A337" s="186" t="s">
        <v>2642</v>
      </c>
      <c r="B337" s="198" t="s">
        <v>8929</v>
      </c>
      <c r="C337" s="187" t="s">
        <v>2620</v>
      </c>
      <c r="D337" s="15">
        <v>1365</v>
      </c>
      <c r="E337" s="412" t="s">
        <v>9629</v>
      </c>
      <c r="F337" s="16" t="s">
        <v>1787</v>
      </c>
      <c r="G337" s="16" t="s">
        <v>5391</v>
      </c>
      <c r="H337" s="317">
        <v>36</v>
      </c>
      <c r="I337" s="317">
        <v>47</v>
      </c>
      <c r="J337" s="17"/>
      <c r="K337"/>
    </row>
    <row r="338" spans="1:11" ht="13.5">
      <c r="A338" s="186" t="s">
        <v>2642</v>
      </c>
      <c r="B338" s="198" t="s">
        <v>8929</v>
      </c>
      <c r="C338" s="187" t="s">
        <v>2620</v>
      </c>
      <c r="D338" s="15">
        <v>1272</v>
      </c>
      <c r="E338" s="412" t="s">
        <v>9629</v>
      </c>
      <c r="F338" s="16" t="s">
        <v>1787</v>
      </c>
      <c r="G338" s="16" t="s">
        <v>5391</v>
      </c>
      <c r="H338" s="317">
        <v>48</v>
      </c>
      <c r="I338" s="317">
        <v>59</v>
      </c>
      <c r="J338" s="17"/>
      <c r="K338"/>
    </row>
    <row r="339" spans="1:11" ht="13.5">
      <c r="A339" s="186" t="s">
        <v>2642</v>
      </c>
      <c r="B339" s="198" t="s">
        <v>8929</v>
      </c>
      <c r="C339" s="187" t="s">
        <v>2620</v>
      </c>
      <c r="D339" s="15">
        <v>1241</v>
      </c>
      <c r="E339" s="412" t="s">
        <v>9629</v>
      </c>
      <c r="F339" s="16" t="s">
        <v>1787</v>
      </c>
      <c r="G339" s="16" t="s">
        <v>5391</v>
      </c>
      <c r="H339" s="317">
        <v>60</v>
      </c>
      <c r="I339" s="317">
        <v>60</v>
      </c>
      <c r="J339" s="17"/>
      <c r="K339"/>
    </row>
    <row r="340" spans="1:11" ht="13.5">
      <c r="A340" s="223"/>
      <c r="B340" s="223"/>
      <c r="C340" s="223"/>
      <c r="D340" s="223"/>
      <c r="E340" s="223"/>
      <c r="F340" s="223"/>
      <c r="G340" s="223"/>
      <c r="H340" s="223"/>
      <c r="I340" s="223"/>
      <c r="J340" s="17"/>
      <c r="K340"/>
    </row>
    <row r="341" spans="1:11" ht="13.5">
      <c r="A341" s="186" t="s">
        <v>2802</v>
      </c>
      <c r="B341" s="198" t="s">
        <v>2785</v>
      </c>
      <c r="C341" s="187" t="s">
        <v>2785</v>
      </c>
      <c r="D341" s="15">
        <v>5008</v>
      </c>
      <c r="E341" s="412" t="s">
        <v>9629</v>
      </c>
      <c r="F341" s="16" t="s">
        <v>1787</v>
      </c>
      <c r="G341" s="16" t="s">
        <v>5391</v>
      </c>
      <c r="H341" s="317">
        <v>1</v>
      </c>
      <c r="I341" s="317">
        <v>2</v>
      </c>
      <c r="J341" s="17"/>
      <c r="K341"/>
    </row>
    <row r="342" spans="1:11" ht="13.5">
      <c r="A342" s="186" t="s">
        <v>2802</v>
      </c>
      <c r="B342" s="198" t="s">
        <v>2785</v>
      </c>
      <c r="C342" s="187" t="s">
        <v>2785</v>
      </c>
      <c r="D342" s="15">
        <v>3895</v>
      </c>
      <c r="E342" s="412" t="s">
        <v>9629</v>
      </c>
      <c r="F342" s="16" t="s">
        <v>1787</v>
      </c>
      <c r="G342" s="16" t="s">
        <v>5391</v>
      </c>
      <c r="H342" s="317">
        <v>3</v>
      </c>
      <c r="I342" s="317">
        <v>5</v>
      </c>
      <c r="J342" s="17"/>
      <c r="K342"/>
    </row>
    <row r="343" spans="1:11" ht="13.5">
      <c r="A343" s="186" t="s">
        <v>2802</v>
      </c>
      <c r="B343" s="198" t="s">
        <v>2785</v>
      </c>
      <c r="C343" s="187" t="s">
        <v>2785</v>
      </c>
      <c r="D343" s="15">
        <v>2559</v>
      </c>
      <c r="E343" s="412" t="s">
        <v>9629</v>
      </c>
      <c r="F343" s="16" t="s">
        <v>1787</v>
      </c>
      <c r="G343" s="16" t="s">
        <v>5391</v>
      </c>
      <c r="H343" s="317">
        <v>6</v>
      </c>
      <c r="I343" s="317">
        <v>11</v>
      </c>
      <c r="J343" s="17"/>
      <c r="K343"/>
    </row>
    <row r="344" spans="1:11" ht="13.5">
      <c r="A344" s="186" t="s">
        <v>2802</v>
      </c>
      <c r="B344" s="198" t="s">
        <v>2785</v>
      </c>
      <c r="C344" s="187" t="s">
        <v>2785</v>
      </c>
      <c r="D344" s="15">
        <v>1669</v>
      </c>
      <c r="E344" s="412" t="s">
        <v>9629</v>
      </c>
      <c r="F344" s="16" t="s">
        <v>1787</v>
      </c>
      <c r="G344" s="16" t="s">
        <v>5391</v>
      </c>
      <c r="H344" s="317">
        <v>12</v>
      </c>
      <c r="I344" s="317">
        <v>23</v>
      </c>
      <c r="J344" s="17"/>
      <c r="K344"/>
    </row>
    <row r="345" spans="1:11" ht="13.5">
      <c r="A345" s="186" t="s">
        <v>2802</v>
      </c>
      <c r="B345" s="198" t="s">
        <v>2785</v>
      </c>
      <c r="C345" s="187" t="s">
        <v>2785</v>
      </c>
      <c r="D345" s="15">
        <v>1391</v>
      </c>
      <c r="E345" s="412" t="s">
        <v>9629</v>
      </c>
      <c r="F345" s="16" t="s">
        <v>1787</v>
      </c>
      <c r="G345" s="16" t="s">
        <v>5391</v>
      </c>
      <c r="H345" s="317">
        <v>24</v>
      </c>
      <c r="I345" s="317">
        <v>35</v>
      </c>
      <c r="J345" s="17"/>
      <c r="K345"/>
    </row>
    <row r="346" spans="1:11" ht="13.5">
      <c r="A346" s="186" t="s">
        <v>2802</v>
      </c>
      <c r="B346" s="198" t="s">
        <v>2785</v>
      </c>
      <c r="C346" s="187" t="s">
        <v>2785</v>
      </c>
      <c r="D346" s="15">
        <v>1224</v>
      </c>
      <c r="E346" s="412" t="s">
        <v>9629</v>
      </c>
      <c r="F346" s="16" t="s">
        <v>1787</v>
      </c>
      <c r="G346" s="16" t="s">
        <v>5391</v>
      </c>
      <c r="H346" s="317">
        <v>36</v>
      </c>
      <c r="I346" s="317">
        <v>47</v>
      </c>
      <c r="J346" s="17"/>
      <c r="K346"/>
    </row>
    <row r="347" spans="1:11" ht="13.5">
      <c r="A347" s="186" t="s">
        <v>2802</v>
      </c>
      <c r="B347" s="198" t="s">
        <v>2785</v>
      </c>
      <c r="C347" s="187" t="s">
        <v>2785</v>
      </c>
      <c r="D347" s="15">
        <v>1141</v>
      </c>
      <c r="E347" s="412" t="s">
        <v>9629</v>
      </c>
      <c r="F347" s="16" t="s">
        <v>1787</v>
      </c>
      <c r="G347" s="16" t="s">
        <v>5391</v>
      </c>
      <c r="H347" s="317">
        <v>48</v>
      </c>
      <c r="I347" s="317">
        <v>59</v>
      </c>
      <c r="J347" s="17"/>
      <c r="K347"/>
    </row>
    <row r="348" spans="1:11" ht="13.5">
      <c r="A348" s="186" t="s">
        <v>2802</v>
      </c>
      <c r="B348" s="198" t="s">
        <v>2785</v>
      </c>
      <c r="C348" s="187" t="s">
        <v>2785</v>
      </c>
      <c r="D348" s="15">
        <v>1113</v>
      </c>
      <c r="E348" s="412" t="s">
        <v>9629</v>
      </c>
      <c r="F348" s="16" t="s">
        <v>1787</v>
      </c>
      <c r="G348" s="16" t="s">
        <v>5391</v>
      </c>
      <c r="H348" s="317">
        <v>60</v>
      </c>
      <c r="I348" s="317">
        <v>60</v>
      </c>
      <c r="J348" s="17"/>
      <c r="K348"/>
    </row>
    <row r="349" spans="1:11" ht="13.5">
      <c r="A349" s="223"/>
      <c r="B349" s="223"/>
      <c r="C349" s="223"/>
      <c r="D349" s="223"/>
      <c r="E349" s="223"/>
      <c r="F349" s="223"/>
      <c r="G349" s="223"/>
      <c r="H349" s="223"/>
      <c r="I349" s="223"/>
      <c r="J349" s="17"/>
      <c r="K349"/>
    </row>
    <row r="350" spans="1:11" ht="13.5">
      <c r="A350" s="186" t="s">
        <v>2643</v>
      </c>
      <c r="B350" s="198" t="s">
        <v>8930</v>
      </c>
      <c r="C350" s="187" t="s">
        <v>2620</v>
      </c>
      <c r="D350" s="15">
        <v>2889</v>
      </c>
      <c r="E350" s="412" t="s">
        <v>9629</v>
      </c>
      <c r="F350" s="16" t="s">
        <v>1787</v>
      </c>
      <c r="G350" s="16" t="s">
        <v>5391</v>
      </c>
      <c r="H350" s="317">
        <v>1</v>
      </c>
      <c r="I350" s="317">
        <v>2</v>
      </c>
      <c r="J350" s="17"/>
      <c r="K350"/>
    </row>
    <row r="351" spans="1:11" ht="13.5">
      <c r="A351" s="186" t="s">
        <v>2643</v>
      </c>
      <c r="B351" s="198" t="s">
        <v>8930</v>
      </c>
      <c r="C351" s="187" t="s">
        <v>2620</v>
      </c>
      <c r="D351" s="15">
        <v>2247</v>
      </c>
      <c r="E351" s="412" t="s">
        <v>9629</v>
      </c>
      <c r="F351" s="16" t="s">
        <v>1787</v>
      </c>
      <c r="G351" s="16" t="s">
        <v>5391</v>
      </c>
      <c r="H351" s="317">
        <v>3</v>
      </c>
      <c r="I351" s="317">
        <v>5</v>
      </c>
      <c r="J351" s="17"/>
      <c r="K351"/>
    </row>
    <row r="352" spans="1:11" ht="13.5">
      <c r="A352" s="186" t="s">
        <v>2643</v>
      </c>
      <c r="B352" s="198" t="s">
        <v>8930</v>
      </c>
      <c r="C352" s="187" t="s">
        <v>2620</v>
      </c>
      <c r="D352" s="15">
        <v>1477</v>
      </c>
      <c r="E352" s="412" t="s">
        <v>9629</v>
      </c>
      <c r="F352" s="16" t="s">
        <v>1787</v>
      </c>
      <c r="G352" s="16" t="s">
        <v>5391</v>
      </c>
      <c r="H352" s="317">
        <v>6</v>
      </c>
      <c r="I352" s="317">
        <v>11</v>
      </c>
      <c r="J352" s="17"/>
      <c r="K352"/>
    </row>
    <row r="353" spans="1:11" ht="13.5">
      <c r="A353" s="186" t="s">
        <v>2643</v>
      </c>
      <c r="B353" s="198" t="s">
        <v>8930</v>
      </c>
      <c r="C353" s="187" t="s">
        <v>2620</v>
      </c>
      <c r="D353" s="15">
        <v>963</v>
      </c>
      <c r="E353" s="412" t="s">
        <v>9629</v>
      </c>
      <c r="F353" s="16" t="s">
        <v>1787</v>
      </c>
      <c r="G353" s="16" t="s">
        <v>5391</v>
      </c>
      <c r="H353" s="317">
        <v>12</v>
      </c>
      <c r="I353" s="317">
        <v>23</v>
      </c>
      <c r="J353" s="17"/>
      <c r="K353"/>
    </row>
    <row r="354" spans="1:11" ht="13.5">
      <c r="A354" s="186" t="s">
        <v>2643</v>
      </c>
      <c r="B354" s="198" t="s">
        <v>8930</v>
      </c>
      <c r="C354" s="187" t="s">
        <v>2620</v>
      </c>
      <c r="D354" s="15">
        <v>803</v>
      </c>
      <c r="E354" s="412" t="s">
        <v>9629</v>
      </c>
      <c r="F354" s="16" t="s">
        <v>1787</v>
      </c>
      <c r="G354" s="16" t="s">
        <v>5391</v>
      </c>
      <c r="H354" s="317">
        <v>24</v>
      </c>
      <c r="I354" s="317">
        <v>35</v>
      </c>
      <c r="J354" s="17"/>
      <c r="K354"/>
    </row>
    <row r="355" spans="1:11" ht="13.5">
      <c r="A355" s="186" t="s">
        <v>2643</v>
      </c>
      <c r="B355" s="198" t="s">
        <v>8930</v>
      </c>
      <c r="C355" s="187" t="s">
        <v>2620</v>
      </c>
      <c r="D355" s="15">
        <v>706</v>
      </c>
      <c r="E355" s="412" t="s">
        <v>9629</v>
      </c>
      <c r="F355" s="16" t="s">
        <v>1787</v>
      </c>
      <c r="G355" s="16" t="s">
        <v>5391</v>
      </c>
      <c r="H355" s="317">
        <v>36</v>
      </c>
      <c r="I355" s="317">
        <v>47</v>
      </c>
      <c r="J355" s="17"/>
      <c r="K355"/>
    </row>
    <row r="356" spans="1:11" ht="13.5">
      <c r="A356" s="186" t="s">
        <v>2643</v>
      </c>
      <c r="B356" s="198" t="s">
        <v>8930</v>
      </c>
      <c r="C356" s="187" t="s">
        <v>2620</v>
      </c>
      <c r="D356" s="15">
        <v>658</v>
      </c>
      <c r="E356" s="412" t="s">
        <v>9629</v>
      </c>
      <c r="F356" s="16" t="s">
        <v>1787</v>
      </c>
      <c r="G356" s="16" t="s">
        <v>5391</v>
      </c>
      <c r="H356" s="317">
        <v>48</v>
      </c>
      <c r="I356" s="317">
        <v>59</v>
      </c>
      <c r="J356" s="17"/>
      <c r="K356"/>
    </row>
    <row r="357" spans="1:11" ht="13.5">
      <c r="A357" s="186" t="s">
        <v>2643</v>
      </c>
      <c r="B357" s="198" t="s">
        <v>8930</v>
      </c>
      <c r="C357" s="187" t="s">
        <v>2620</v>
      </c>
      <c r="D357" s="15">
        <v>642</v>
      </c>
      <c r="E357" s="412" t="s">
        <v>9629</v>
      </c>
      <c r="F357" s="16" t="s">
        <v>1787</v>
      </c>
      <c r="G357" s="16" t="s">
        <v>5391</v>
      </c>
      <c r="H357" s="317">
        <v>60</v>
      </c>
      <c r="I357" s="317">
        <v>60</v>
      </c>
      <c r="J357" s="17"/>
      <c r="K357"/>
    </row>
    <row r="358" spans="1:11" ht="13.5">
      <c r="A358" s="223"/>
      <c r="B358" s="223"/>
      <c r="C358" s="223"/>
      <c r="D358" s="223"/>
      <c r="E358" s="223"/>
      <c r="F358" s="223"/>
      <c r="G358" s="223"/>
      <c r="H358" s="223"/>
      <c r="I358" s="223"/>
      <c r="J358" s="17"/>
      <c r="K358"/>
    </row>
    <row r="359" spans="1:11" ht="13.5">
      <c r="A359" s="186" t="s">
        <v>2644</v>
      </c>
      <c r="B359" s="198" t="s">
        <v>8931</v>
      </c>
      <c r="C359" s="187" t="s">
        <v>2620</v>
      </c>
      <c r="D359" s="15">
        <v>2311</v>
      </c>
      <c r="E359" s="412" t="s">
        <v>9629</v>
      </c>
      <c r="F359" s="16" t="s">
        <v>1787</v>
      </c>
      <c r="G359" s="16" t="s">
        <v>5391</v>
      </c>
      <c r="H359" s="317">
        <v>1</v>
      </c>
      <c r="I359" s="317">
        <v>2</v>
      </c>
      <c r="J359" s="17"/>
      <c r="K359"/>
    </row>
    <row r="360" spans="1:11" ht="13.5">
      <c r="A360" s="186" t="s">
        <v>2644</v>
      </c>
      <c r="B360" s="198" t="s">
        <v>8931</v>
      </c>
      <c r="C360" s="187" t="s">
        <v>2620</v>
      </c>
      <c r="D360" s="15">
        <v>1798</v>
      </c>
      <c r="E360" s="412" t="s">
        <v>9629</v>
      </c>
      <c r="F360" s="16" t="s">
        <v>1787</v>
      </c>
      <c r="G360" s="16" t="s">
        <v>5391</v>
      </c>
      <c r="H360" s="317">
        <v>3</v>
      </c>
      <c r="I360" s="317">
        <v>5</v>
      </c>
      <c r="J360" s="17"/>
      <c r="K360"/>
    </row>
    <row r="361" spans="1:11" ht="13.5">
      <c r="A361" s="186" t="s">
        <v>2644</v>
      </c>
      <c r="B361" s="198" t="s">
        <v>8931</v>
      </c>
      <c r="C361" s="187" t="s">
        <v>2620</v>
      </c>
      <c r="D361" s="15">
        <v>1181</v>
      </c>
      <c r="E361" s="412" t="s">
        <v>9629</v>
      </c>
      <c r="F361" s="16" t="s">
        <v>1787</v>
      </c>
      <c r="G361" s="16" t="s">
        <v>5391</v>
      </c>
      <c r="H361" s="317">
        <v>6</v>
      </c>
      <c r="I361" s="317">
        <v>11</v>
      </c>
      <c r="J361" s="17"/>
      <c r="K361"/>
    </row>
    <row r="362" spans="1:11" ht="13.5">
      <c r="A362" s="186" t="s">
        <v>2644</v>
      </c>
      <c r="B362" s="198" t="s">
        <v>8931</v>
      </c>
      <c r="C362" s="187" t="s">
        <v>2620</v>
      </c>
      <c r="D362" s="15">
        <v>770</v>
      </c>
      <c r="E362" s="412" t="s">
        <v>9629</v>
      </c>
      <c r="F362" s="16" t="s">
        <v>1787</v>
      </c>
      <c r="G362" s="16" t="s">
        <v>5391</v>
      </c>
      <c r="H362" s="317">
        <v>12</v>
      </c>
      <c r="I362" s="317">
        <v>23</v>
      </c>
      <c r="J362" s="17"/>
      <c r="K362"/>
    </row>
    <row r="363" spans="1:11" ht="13.5">
      <c r="A363" s="186" t="s">
        <v>2644</v>
      </c>
      <c r="B363" s="198" t="s">
        <v>8931</v>
      </c>
      <c r="C363" s="187" t="s">
        <v>2620</v>
      </c>
      <c r="D363" s="15">
        <v>642</v>
      </c>
      <c r="E363" s="412" t="s">
        <v>9629</v>
      </c>
      <c r="F363" s="16" t="s">
        <v>1787</v>
      </c>
      <c r="G363" s="16" t="s">
        <v>5391</v>
      </c>
      <c r="H363" s="317">
        <v>24</v>
      </c>
      <c r="I363" s="317">
        <v>35</v>
      </c>
      <c r="J363" s="17"/>
      <c r="K363"/>
    </row>
    <row r="364" spans="1:11" ht="13.5">
      <c r="A364" s="186" t="s">
        <v>2644</v>
      </c>
      <c r="B364" s="198" t="s">
        <v>8931</v>
      </c>
      <c r="C364" s="187" t="s">
        <v>2620</v>
      </c>
      <c r="D364" s="15">
        <v>565</v>
      </c>
      <c r="E364" s="412" t="s">
        <v>9629</v>
      </c>
      <c r="F364" s="16" t="s">
        <v>1787</v>
      </c>
      <c r="G364" s="16" t="s">
        <v>5391</v>
      </c>
      <c r="H364" s="317">
        <v>36</v>
      </c>
      <c r="I364" s="317">
        <v>47</v>
      </c>
      <c r="J364" s="17"/>
      <c r="K364"/>
    </row>
    <row r="365" spans="1:11" ht="13.5">
      <c r="A365" s="186" t="s">
        <v>2644</v>
      </c>
      <c r="B365" s="198" t="s">
        <v>8931</v>
      </c>
      <c r="C365" s="187" t="s">
        <v>2620</v>
      </c>
      <c r="D365" s="15">
        <v>526</v>
      </c>
      <c r="E365" s="412" t="s">
        <v>9629</v>
      </c>
      <c r="F365" s="16" t="s">
        <v>1787</v>
      </c>
      <c r="G365" s="16" t="s">
        <v>5391</v>
      </c>
      <c r="H365" s="317">
        <v>48</v>
      </c>
      <c r="I365" s="317">
        <v>59</v>
      </c>
      <c r="J365" s="17"/>
      <c r="K365"/>
    </row>
    <row r="366" spans="1:11" ht="13.5">
      <c r="A366" s="186" t="s">
        <v>2644</v>
      </c>
      <c r="B366" s="198" t="s">
        <v>8931</v>
      </c>
      <c r="C366" s="187" t="s">
        <v>2620</v>
      </c>
      <c r="D366" s="15">
        <v>514</v>
      </c>
      <c r="E366" s="412" t="s">
        <v>9629</v>
      </c>
      <c r="F366" s="16" t="s">
        <v>1787</v>
      </c>
      <c r="G366" s="16" t="s">
        <v>5391</v>
      </c>
      <c r="H366" s="317">
        <v>60</v>
      </c>
      <c r="I366" s="317">
        <v>60</v>
      </c>
      <c r="J366" s="17"/>
      <c r="K366"/>
    </row>
    <row r="367" spans="1:11" ht="13.5">
      <c r="A367" s="223"/>
      <c r="B367" s="223"/>
      <c r="C367" s="223"/>
      <c r="D367" s="223"/>
      <c r="E367" s="223"/>
      <c r="F367" s="223"/>
      <c r="G367" s="223"/>
      <c r="H367" s="223"/>
      <c r="I367" s="223"/>
      <c r="J367" s="17"/>
      <c r="K367"/>
    </row>
    <row r="368" spans="1:11" ht="13.5">
      <c r="A368" s="186" t="s">
        <v>2645</v>
      </c>
      <c r="B368" s="198" t="s">
        <v>8932</v>
      </c>
      <c r="C368" s="187" t="s">
        <v>2620</v>
      </c>
      <c r="D368" s="15">
        <v>2696</v>
      </c>
      <c r="E368" s="412" t="s">
        <v>9629</v>
      </c>
      <c r="F368" s="16" t="s">
        <v>1787</v>
      </c>
      <c r="G368" s="16" t="s">
        <v>5391</v>
      </c>
      <c r="H368" s="317">
        <v>1</v>
      </c>
      <c r="I368" s="317">
        <v>2</v>
      </c>
      <c r="J368" s="17"/>
      <c r="K368"/>
    </row>
    <row r="369" spans="1:11" ht="13.5">
      <c r="A369" s="186" t="s">
        <v>2645</v>
      </c>
      <c r="B369" s="198" t="s">
        <v>8932</v>
      </c>
      <c r="C369" s="187" t="s">
        <v>2620</v>
      </c>
      <c r="D369" s="15">
        <v>2097</v>
      </c>
      <c r="E369" s="412" t="s">
        <v>9629</v>
      </c>
      <c r="F369" s="16" t="s">
        <v>1787</v>
      </c>
      <c r="G369" s="16" t="s">
        <v>5391</v>
      </c>
      <c r="H369" s="317">
        <v>3</v>
      </c>
      <c r="I369" s="317">
        <v>5</v>
      </c>
      <c r="J369" s="17"/>
      <c r="K369"/>
    </row>
    <row r="370" spans="1:11" ht="13.5">
      <c r="A370" s="186" t="s">
        <v>2645</v>
      </c>
      <c r="B370" s="198" t="s">
        <v>8932</v>
      </c>
      <c r="C370" s="187" t="s">
        <v>2620</v>
      </c>
      <c r="D370" s="15">
        <v>1378</v>
      </c>
      <c r="E370" s="412" t="s">
        <v>9629</v>
      </c>
      <c r="F370" s="16" t="s">
        <v>1787</v>
      </c>
      <c r="G370" s="16" t="s">
        <v>5391</v>
      </c>
      <c r="H370" s="317">
        <v>6</v>
      </c>
      <c r="I370" s="317">
        <v>11</v>
      </c>
      <c r="J370" s="17"/>
      <c r="K370"/>
    </row>
    <row r="371" spans="1:11" ht="13.5">
      <c r="A371" s="186" t="s">
        <v>2645</v>
      </c>
      <c r="B371" s="198" t="s">
        <v>8932</v>
      </c>
      <c r="C371" s="187" t="s">
        <v>2620</v>
      </c>
      <c r="D371" s="15">
        <v>899</v>
      </c>
      <c r="E371" s="412" t="s">
        <v>9629</v>
      </c>
      <c r="F371" s="16" t="s">
        <v>1787</v>
      </c>
      <c r="G371" s="16" t="s">
        <v>5391</v>
      </c>
      <c r="H371" s="317">
        <v>12</v>
      </c>
      <c r="I371" s="317">
        <v>23</v>
      </c>
      <c r="J371" s="17"/>
      <c r="K371"/>
    </row>
    <row r="372" spans="1:11" ht="13.5">
      <c r="A372" s="186" t="s">
        <v>2645</v>
      </c>
      <c r="B372" s="198" t="s">
        <v>8932</v>
      </c>
      <c r="C372" s="187" t="s">
        <v>2620</v>
      </c>
      <c r="D372" s="15">
        <v>749</v>
      </c>
      <c r="E372" s="412" t="s">
        <v>9629</v>
      </c>
      <c r="F372" s="16" t="s">
        <v>1787</v>
      </c>
      <c r="G372" s="16" t="s">
        <v>5391</v>
      </c>
      <c r="H372" s="317">
        <v>24</v>
      </c>
      <c r="I372" s="317">
        <v>35</v>
      </c>
      <c r="J372" s="17"/>
      <c r="K372"/>
    </row>
    <row r="373" spans="1:11" ht="13.5">
      <c r="A373" s="186" t="s">
        <v>2645</v>
      </c>
      <c r="B373" s="198" t="s">
        <v>8932</v>
      </c>
      <c r="C373" s="187" t="s">
        <v>2620</v>
      </c>
      <c r="D373" s="15">
        <v>659</v>
      </c>
      <c r="E373" s="412" t="s">
        <v>9629</v>
      </c>
      <c r="F373" s="16" t="s">
        <v>1787</v>
      </c>
      <c r="G373" s="16" t="s">
        <v>5391</v>
      </c>
      <c r="H373" s="317">
        <v>36</v>
      </c>
      <c r="I373" s="317">
        <v>47</v>
      </c>
      <c r="J373" s="17"/>
      <c r="K373"/>
    </row>
    <row r="374" spans="1:11" ht="13.5">
      <c r="A374" s="186" t="s">
        <v>2645</v>
      </c>
      <c r="B374" s="198" t="s">
        <v>8932</v>
      </c>
      <c r="C374" s="187" t="s">
        <v>2620</v>
      </c>
      <c r="D374" s="15">
        <v>614</v>
      </c>
      <c r="E374" s="412" t="s">
        <v>9629</v>
      </c>
      <c r="F374" s="16" t="s">
        <v>1787</v>
      </c>
      <c r="G374" s="16" t="s">
        <v>5391</v>
      </c>
      <c r="H374" s="317">
        <v>48</v>
      </c>
      <c r="I374" s="317">
        <v>59</v>
      </c>
      <c r="J374" s="17"/>
      <c r="K374"/>
    </row>
    <row r="375" spans="1:11" ht="13.5">
      <c r="A375" s="186" t="s">
        <v>2645</v>
      </c>
      <c r="B375" s="198" t="s">
        <v>8932</v>
      </c>
      <c r="C375" s="187" t="s">
        <v>2620</v>
      </c>
      <c r="D375" s="15">
        <v>599</v>
      </c>
      <c r="E375" s="412" t="s">
        <v>9629</v>
      </c>
      <c r="F375" s="16" t="s">
        <v>1787</v>
      </c>
      <c r="G375" s="16" t="s">
        <v>5391</v>
      </c>
      <c r="H375" s="317">
        <v>60</v>
      </c>
      <c r="I375" s="317">
        <v>60</v>
      </c>
      <c r="J375" s="17"/>
      <c r="K375"/>
    </row>
    <row r="376" spans="1:11" ht="13.5">
      <c r="A376" s="223"/>
      <c r="B376" s="223"/>
      <c r="C376" s="223"/>
      <c r="D376" s="223"/>
      <c r="E376" s="223"/>
      <c r="F376" s="223"/>
      <c r="G376" s="223"/>
      <c r="H376" s="223"/>
      <c r="I376" s="223"/>
      <c r="J376" s="17"/>
      <c r="K376"/>
    </row>
    <row r="377" spans="1:11" ht="13.5">
      <c r="A377" s="186" t="s">
        <v>2646</v>
      </c>
      <c r="B377" s="198" t="s">
        <v>8933</v>
      </c>
      <c r="C377" s="187" t="s">
        <v>2620</v>
      </c>
      <c r="D377" s="15">
        <v>2889</v>
      </c>
      <c r="E377" s="412" t="s">
        <v>9629</v>
      </c>
      <c r="F377" s="16" t="s">
        <v>1787</v>
      </c>
      <c r="G377" s="16" t="s">
        <v>5391</v>
      </c>
      <c r="H377" s="317">
        <v>1</v>
      </c>
      <c r="I377" s="317">
        <v>2</v>
      </c>
      <c r="J377" s="17"/>
      <c r="K377"/>
    </row>
    <row r="378" spans="1:11" ht="13.5">
      <c r="A378" s="186" t="s">
        <v>2646</v>
      </c>
      <c r="B378" s="198" t="s">
        <v>8933</v>
      </c>
      <c r="C378" s="187" t="s">
        <v>2620</v>
      </c>
      <c r="D378" s="15">
        <v>2247</v>
      </c>
      <c r="E378" s="412" t="s">
        <v>9629</v>
      </c>
      <c r="F378" s="16" t="s">
        <v>1787</v>
      </c>
      <c r="G378" s="16" t="s">
        <v>5391</v>
      </c>
      <c r="H378" s="317">
        <v>3</v>
      </c>
      <c r="I378" s="317">
        <v>5</v>
      </c>
      <c r="J378" s="17"/>
      <c r="K378"/>
    </row>
    <row r="379" spans="1:11" ht="13.5">
      <c r="A379" s="186" t="s">
        <v>2646</v>
      </c>
      <c r="B379" s="198" t="s">
        <v>8933</v>
      </c>
      <c r="C379" s="187" t="s">
        <v>2620</v>
      </c>
      <c r="D379" s="15">
        <v>1477</v>
      </c>
      <c r="E379" s="412" t="s">
        <v>9629</v>
      </c>
      <c r="F379" s="16" t="s">
        <v>1787</v>
      </c>
      <c r="G379" s="16" t="s">
        <v>5391</v>
      </c>
      <c r="H379" s="317">
        <v>6</v>
      </c>
      <c r="I379" s="317">
        <v>11</v>
      </c>
      <c r="J379" s="17"/>
      <c r="K379"/>
    </row>
    <row r="380" spans="1:11" ht="13.5">
      <c r="A380" s="186" t="s">
        <v>2646</v>
      </c>
      <c r="B380" s="198" t="s">
        <v>8933</v>
      </c>
      <c r="C380" s="187" t="s">
        <v>2620</v>
      </c>
      <c r="D380" s="15">
        <v>963</v>
      </c>
      <c r="E380" s="412" t="s">
        <v>9629</v>
      </c>
      <c r="F380" s="16" t="s">
        <v>1787</v>
      </c>
      <c r="G380" s="16" t="s">
        <v>5391</v>
      </c>
      <c r="H380" s="317">
        <v>12</v>
      </c>
      <c r="I380" s="317">
        <v>23</v>
      </c>
      <c r="J380" s="17"/>
      <c r="K380"/>
    </row>
    <row r="381" spans="1:11" ht="13.5">
      <c r="A381" s="186" t="s">
        <v>2646</v>
      </c>
      <c r="B381" s="198" t="s">
        <v>8933</v>
      </c>
      <c r="C381" s="187" t="s">
        <v>2620</v>
      </c>
      <c r="D381" s="15">
        <v>803</v>
      </c>
      <c r="E381" s="412" t="s">
        <v>9629</v>
      </c>
      <c r="F381" s="16" t="s">
        <v>1787</v>
      </c>
      <c r="G381" s="16" t="s">
        <v>5391</v>
      </c>
      <c r="H381" s="317">
        <v>24</v>
      </c>
      <c r="I381" s="317">
        <v>35</v>
      </c>
      <c r="J381" s="17"/>
      <c r="K381"/>
    </row>
    <row r="382" spans="1:11" ht="13.5">
      <c r="A382" s="186" t="s">
        <v>2646</v>
      </c>
      <c r="B382" s="198" t="s">
        <v>8933</v>
      </c>
      <c r="C382" s="187" t="s">
        <v>2620</v>
      </c>
      <c r="D382" s="15">
        <v>706</v>
      </c>
      <c r="E382" s="412" t="s">
        <v>9629</v>
      </c>
      <c r="F382" s="16" t="s">
        <v>1787</v>
      </c>
      <c r="G382" s="16" t="s">
        <v>5391</v>
      </c>
      <c r="H382" s="317">
        <v>36</v>
      </c>
      <c r="I382" s="317">
        <v>47</v>
      </c>
      <c r="J382" s="17"/>
      <c r="K382"/>
    </row>
    <row r="383" spans="1:11" ht="13.5">
      <c r="A383" s="186" t="s">
        <v>2646</v>
      </c>
      <c r="B383" s="198" t="s">
        <v>8933</v>
      </c>
      <c r="C383" s="187" t="s">
        <v>2620</v>
      </c>
      <c r="D383" s="15">
        <v>658</v>
      </c>
      <c r="E383" s="412" t="s">
        <v>9629</v>
      </c>
      <c r="F383" s="16" t="s">
        <v>1787</v>
      </c>
      <c r="G383" s="16" t="s">
        <v>5391</v>
      </c>
      <c r="H383" s="317">
        <v>48</v>
      </c>
      <c r="I383" s="317">
        <v>59</v>
      </c>
      <c r="J383" s="17"/>
      <c r="K383"/>
    </row>
    <row r="384" spans="1:11" ht="13.5">
      <c r="A384" s="186" t="s">
        <v>2646</v>
      </c>
      <c r="B384" s="198" t="s">
        <v>8933</v>
      </c>
      <c r="C384" s="187" t="s">
        <v>2620</v>
      </c>
      <c r="D384" s="15">
        <v>642</v>
      </c>
      <c r="E384" s="412" t="s">
        <v>9629</v>
      </c>
      <c r="F384" s="16" t="s">
        <v>1787</v>
      </c>
      <c r="G384" s="16" t="s">
        <v>5391</v>
      </c>
      <c r="H384" s="317">
        <v>60</v>
      </c>
      <c r="I384" s="317">
        <v>60</v>
      </c>
      <c r="J384" s="17"/>
      <c r="K384"/>
    </row>
    <row r="385" spans="1:11" ht="13.5">
      <c r="A385" s="223"/>
      <c r="B385" s="223"/>
      <c r="C385" s="223"/>
      <c r="D385" s="223"/>
      <c r="E385" s="223"/>
      <c r="F385" s="223"/>
      <c r="G385" s="223"/>
      <c r="H385" s="223"/>
      <c r="I385" s="223"/>
      <c r="J385" s="17"/>
      <c r="K385"/>
    </row>
    <row r="386" spans="1:11" ht="13.5">
      <c r="A386" s="186" t="s">
        <v>2647</v>
      </c>
      <c r="B386" s="198" t="s">
        <v>8934</v>
      </c>
      <c r="C386" s="187" t="s">
        <v>2648</v>
      </c>
      <c r="D386" s="15">
        <v>11556</v>
      </c>
      <c r="E386" s="412" t="s">
        <v>9629</v>
      </c>
      <c r="F386" s="16" t="s">
        <v>1787</v>
      </c>
      <c r="G386" s="16" t="s">
        <v>5391</v>
      </c>
      <c r="H386" s="317">
        <v>1</v>
      </c>
      <c r="I386" s="317">
        <v>2</v>
      </c>
      <c r="J386" s="17"/>
      <c r="K386"/>
    </row>
    <row r="387" spans="1:11" ht="13.5">
      <c r="A387" s="186" t="s">
        <v>2647</v>
      </c>
      <c r="B387" s="198" t="s">
        <v>8934</v>
      </c>
      <c r="C387" s="187" t="s">
        <v>2648</v>
      </c>
      <c r="D387" s="15">
        <v>8988</v>
      </c>
      <c r="E387" s="412" t="s">
        <v>9629</v>
      </c>
      <c r="F387" s="16" t="s">
        <v>1787</v>
      </c>
      <c r="G387" s="16" t="s">
        <v>5391</v>
      </c>
      <c r="H387" s="317">
        <v>3</v>
      </c>
      <c r="I387" s="317">
        <v>5</v>
      </c>
      <c r="J387" s="17"/>
      <c r="K387"/>
    </row>
    <row r="388" spans="1:11" ht="13.5">
      <c r="A388" s="186" t="s">
        <v>2647</v>
      </c>
      <c r="B388" s="198" t="s">
        <v>8934</v>
      </c>
      <c r="C388" s="187" t="s">
        <v>2648</v>
      </c>
      <c r="D388" s="15">
        <v>5906</v>
      </c>
      <c r="E388" s="412" t="s">
        <v>9629</v>
      </c>
      <c r="F388" s="16" t="s">
        <v>1787</v>
      </c>
      <c r="G388" s="16" t="s">
        <v>5391</v>
      </c>
      <c r="H388" s="317">
        <v>6</v>
      </c>
      <c r="I388" s="317">
        <v>11</v>
      </c>
      <c r="J388" s="17"/>
      <c r="K388"/>
    </row>
    <row r="389" spans="1:11" ht="13.5">
      <c r="A389" s="186" t="s">
        <v>2647</v>
      </c>
      <c r="B389" s="198" t="s">
        <v>8934</v>
      </c>
      <c r="C389" s="187" t="s">
        <v>2648</v>
      </c>
      <c r="D389" s="15">
        <v>3852</v>
      </c>
      <c r="E389" s="412" t="s">
        <v>9629</v>
      </c>
      <c r="F389" s="16" t="s">
        <v>1787</v>
      </c>
      <c r="G389" s="16" t="s">
        <v>5391</v>
      </c>
      <c r="H389" s="317">
        <v>12</v>
      </c>
      <c r="I389" s="317">
        <v>23</v>
      </c>
      <c r="J389" s="17"/>
      <c r="K389"/>
    </row>
    <row r="390" spans="1:11" ht="13.5">
      <c r="A390" s="186" t="s">
        <v>2647</v>
      </c>
      <c r="B390" s="198" t="s">
        <v>8934</v>
      </c>
      <c r="C390" s="187" t="s">
        <v>2648</v>
      </c>
      <c r="D390" s="15">
        <v>3210</v>
      </c>
      <c r="E390" s="412" t="s">
        <v>9629</v>
      </c>
      <c r="F390" s="16" t="s">
        <v>1787</v>
      </c>
      <c r="G390" s="16" t="s">
        <v>5391</v>
      </c>
      <c r="H390" s="317">
        <v>24</v>
      </c>
      <c r="I390" s="317">
        <v>35</v>
      </c>
      <c r="J390" s="17"/>
      <c r="K390"/>
    </row>
    <row r="391" spans="1:11" ht="13.5">
      <c r="A391" s="186" t="s">
        <v>2647</v>
      </c>
      <c r="B391" s="198" t="s">
        <v>8934</v>
      </c>
      <c r="C391" s="187" t="s">
        <v>2648</v>
      </c>
      <c r="D391" s="15">
        <v>2825</v>
      </c>
      <c r="E391" s="412" t="s">
        <v>9629</v>
      </c>
      <c r="F391" s="16" t="s">
        <v>1787</v>
      </c>
      <c r="G391" s="16" t="s">
        <v>5391</v>
      </c>
      <c r="H391" s="317">
        <v>36</v>
      </c>
      <c r="I391" s="317">
        <v>47</v>
      </c>
      <c r="J391" s="17"/>
      <c r="K391"/>
    </row>
    <row r="392" spans="1:11" ht="13.5">
      <c r="A392" s="186" t="s">
        <v>2647</v>
      </c>
      <c r="B392" s="198" t="s">
        <v>8934</v>
      </c>
      <c r="C392" s="187" t="s">
        <v>2648</v>
      </c>
      <c r="D392" s="15">
        <v>2632</v>
      </c>
      <c r="E392" s="412" t="s">
        <v>9629</v>
      </c>
      <c r="F392" s="16" t="s">
        <v>1787</v>
      </c>
      <c r="G392" s="16" t="s">
        <v>5391</v>
      </c>
      <c r="H392" s="317">
        <v>48</v>
      </c>
      <c r="I392" s="317">
        <v>59</v>
      </c>
      <c r="J392" s="17"/>
      <c r="K392"/>
    </row>
    <row r="393" spans="1:11" ht="13.5">
      <c r="A393" s="186" t="s">
        <v>2647</v>
      </c>
      <c r="B393" s="198" t="s">
        <v>8934</v>
      </c>
      <c r="C393" s="187" t="s">
        <v>2648</v>
      </c>
      <c r="D393" s="15">
        <v>2568</v>
      </c>
      <c r="E393" s="412" t="s">
        <v>9629</v>
      </c>
      <c r="F393" s="16" t="s">
        <v>1787</v>
      </c>
      <c r="G393" s="16" t="s">
        <v>5391</v>
      </c>
      <c r="H393" s="317">
        <v>60</v>
      </c>
      <c r="I393" s="317">
        <v>60</v>
      </c>
      <c r="J393" s="17"/>
      <c r="K393"/>
    </row>
    <row r="394" spans="1:11" ht="13.5">
      <c r="A394" s="223"/>
      <c r="B394" s="223"/>
      <c r="C394" s="223"/>
      <c r="D394" s="223"/>
      <c r="E394" s="223"/>
      <c r="F394" s="223"/>
      <c r="G394" s="223"/>
      <c r="H394" s="223"/>
      <c r="I394" s="223"/>
      <c r="J394" s="17"/>
      <c r="K394"/>
    </row>
    <row r="395" spans="1:11" ht="13.5">
      <c r="A395" s="186" t="s">
        <v>2649</v>
      </c>
      <c r="B395" s="198" t="s">
        <v>8935</v>
      </c>
      <c r="C395" s="187" t="s">
        <v>2648</v>
      </c>
      <c r="D395" s="15">
        <v>2311</v>
      </c>
      <c r="E395" s="412" t="s">
        <v>9629</v>
      </c>
      <c r="F395" s="16" t="s">
        <v>1787</v>
      </c>
      <c r="G395" s="16" t="s">
        <v>5391</v>
      </c>
      <c r="H395" s="317">
        <v>1</v>
      </c>
      <c r="I395" s="317">
        <v>2</v>
      </c>
      <c r="J395" s="17"/>
      <c r="K395"/>
    </row>
    <row r="396" spans="1:11" ht="13.5">
      <c r="A396" s="186" t="s">
        <v>2649</v>
      </c>
      <c r="B396" s="198" t="s">
        <v>8935</v>
      </c>
      <c r="C396" s="187" t="s">
        <v>2648</v>
      </c>
      <c r="D396" s="15">
        <v>1798</v>
      </c>
      <c r="E396" s="412" t="s">
        <v>9629</v>
      </c>
      <c r="F396" s="16" t="s">
        <v>1787</v>
      </c>
      <c r="G396" s="16" t="s">
        <v>5391</v>
      </c>
      <c r="H396" s="317">
        <v>3</v>
      </c>
      <c r="I396" s="317">
        <v>5</v>
      </c>
      <c r="J396" s="17"/>
      <c r="K396"/>
    </row>
    <row r="397" spans="1:11" ht="13.5">
      <c r="A397" s="186" t="s">
        <v>2649</v>
      </c>
      <c r="B397" s="198" t="s">
        <v>8935</v>
      </c>
      <c r="C397" s="187" t="s">
        <v>2648</v>
      </c>
      <c r="D397" s="15">
        <v>1181</v>
      </c>
      <c r="E397" s="412" t="s">
        <v>9629</v>
      </c>
      <c r="F397" s="16" t="s">
        <v>1787</v>
      </c>
      <c r="G397" s="16" t="s">
        <v>5391</v>
      </c>
      <c r="H397" s="317">
        <v>6</v>
      </c>
      <c r="I397" s="317">
        <v>11</v>
      </c>
      <c r="J397" s="17"/>
      <c r="K397"/>
    </row>
    <row r="398" spans="1:11" ht="13.5">
      <c r="A398" s="186" t="s">
        <v>2649</v>
      </c>
      <c r="B398" s="198" t="s">
        <v>8935</v>
      </c>
      <c r="C398" s="187" t="s">
        <v>2648</v>
      </c>
      <c r="D398" s="15">
        <v>770</v>
      </c>
      <c r="E398" s="412" t="s">
        <v>9629</v>
      </c>
      <c r="F398" s="16" t="s">
        <v>1787</v>
      </c>
      <c r="G398" s="16" t="s">
        <v>5391</v>
      </c>
      <c r="H398" s="317">
        <v>12</v>
      </c>
      <c r="I398" s="317">
        <v>23</v>
      </c>
      <c r="J398" s="17"/>
      <c r="K398"/>
    </row>
    <row r="399" spans="1:11" ht="13.5">
      <c r="A399" s="186" t="s">
        <v>2649</v>
      </c>
      <c r="B399" s="198" t="s">
        <v>8935</v>
      </c>
      <c r="C399" s="187" t="s">
        <v>2648</v>
      </c>
      <c r="D399" s="15">
        <v>642</v>
      </c>
      <c r="E399" s="412" t="s">
        <v>9629</v>
      </c>
      <c r="F399" s="16" t="s">
        <v>1787</v>
      </c>
      <c r="G399" s="16" t="s">
        <v>5391</v>
      </c>
      <c r="H399" s="317">
        <v>24</v>
      </c>
      <c r="I399" s="317">
        <v>35</v>
      </c>
      <c r="J399" s="17"/>
      <c r="K399"/>
    </row>
    <row r="400" spans="1:11" ht="13.5">
      <c r="A400" s="186" t="s">
        <v>2649</v>
      </c>
      <c r="B400" s="198" t="s">
        <v>8935</v>
      </c>
      <c r="C400" s="187" t="s">
        <v>2648</v>
      </c>
      <c r="D400" s="15">
        <v>565</v>
      </c>
      <c r="E400" s="412" t="s">
        <v>9629</v>
      </c>
      <c r="F400" s="16" t="s">
        <v>1787</v>
      </c>
      <c r="G400" s="16" t="s">
        <v>5391</v>
      </c>
      <c r="H400" s="317">
        <v>36</v>
      </c>
      <c r="I400" s="317">
        <v>47</v>
      </c>
      <c r="J400" s="17"/>
      <c r="K400"/>
    </row>
    <row r="401" spans="1:11" ht="13.5">
      <c r="A401" s="186" t="s">
        <v>2649</v>
      </c>
      <c r="B401" s="198" t="s">
        <v>8935</v>
      </c>
      <c r="C401" s="187" t="s">
        <v>2648</v>
      </c>
      <c r="D401" s="15">
        <v>526</v>
      </c>
      <c r="E401" s="412" t="s">
        <v>9629</v>
      </c>
      <c r="F401" s="16" t="s">
        <v>1787</v>
      </c>
      <c r="G401" s="16" t="s">
        <v>5391</v>
      </c>
      <c r="H401" s="317">
        <v>48</v>
      </c>
      <c r="I401" s="317">
        <v>59</v>
      </c>
      <c r="J401" s="17"/>
      <c r="K401"/>
    </row>
    <row r="402" spans="1:11" ht="13.5">
      <c r="A402" s="186" t="s">
        <v>2649</v>
      </c>
      <c r="B402" s="198" t="s">
        <v>8935</v>
      </c>
      <c r="C402" s="187" t="s">
        <v>2648</v>
      </c>
      <c r="D402" s="15">
        <v>514</v>
      </c>
      <c r="E402" s="412" t="s">
        <v>9629</v>
      </c>
      <c r="F402" s="16" t="s">
        <v>1787</v>
      </c>
      <c r="G402" s="16" t="s">
        <v>5391</v>
      </c>
      <c r="H402" s="317">
        <v>60</v>
      </c>
      <c r="I402" s="317">
        <v>60</v>
      </c>
      <c r="J402" s="17"/>
      <c r="K402"/>
    </row>
    <row r="403" spans="1:11" ht="13.5">
      <c r="A403" s="223"/>
      <c r="B403" s="223"/>
      <c r="C403" s="223"/>
      <c r="D403" s="223"/>
      <c r="E403" s="223"/>
      <c r="F403" s="223"/>
      <c r="G403" s="223"/>
      <c r="H403" s="223"/>
      <c r="I403" s="223"/>
      <c r="J403" s="17"/>
      <c r="K403"/>
    </row>
    <row r="404" spans="1:11" ht="24">
      <c r="A404" s="186" t="s">
        <v>2650</v>
      </c>
      <c r="B404" s="198" t="s">
        <v>8936</v>
      </c>
      <c r="C404" s="187" t="s">
        <v>2315</v>
      </c>
      <c r="D404" s="15">
        <v>3851</v>
      </c>
      <c r="E404" s="412" t="s">
        <v>9629</v>
      </c>
      <c r="F404" s="16" t="s">
        <v>1787</v>
      </c>
      <c r="G404" s="16" t="s">
        <v>5390</v>
      </c>
      <c r="H404" s="317">
        <v>1</v>
      </c>
      <c r="I404" s="317">
        <v>2</v>
      </c>
      <c r="J404" s="17"/>
      <c r="K404"/>
    </row>
    <row r="405" spans="1:11" ht="24">
      <c r="A405" s="186" t="s">
        <v>2650</v>
      </c>
      <c r="B405" s="198" t="s">
        <v>8936</v>
      </c>
      <c r="C405" s="187" t="s">
        <v>2315</v>
      </c>
      <c r="D405" s="15">
        <v>2995</v>
      </c>
      <c r="E405" s="412" t="s">
        <v>9629</v>
      </c>
      <c r="F405" s="16" t="s">
        <v>1787</v>
      </c>
      <c r="G405" s="16" t="s">
        <v>5390</v>
      </c>
      <c r="H405" s="317">
        <v>3</v>
      </c>
      <c r="I405" s="317">
        <v>5</v>
      </c>
      <c r="J405" s="17"/>
      <c r="K405"/>
    </row>
    <row r="406" spans="1:11" ht="24">
      <c r="A406" s="186" t="s">
        <v>2650</v>
      </c>
      <c r="B406" s="198" t="s">
        <v>8936</v>
      </c>
      <c r="C406" s="187" t="s">
        <v>2315</v>
      </c>
      <c r="D406" s="15">
        <v>1968</v>
      </c>
      <c r="E406" s="412" t="s">
        <v>9629</v>
      </c>
      <c r="F406" s="16" t="s">
        <v>1787</v>
      </c>
      <c r="G406" s="16" t="s">
        <v>5390</v>
      </c>
      <c r="H406" s="317">
        <v>6</v>
      </c>
      <c r="I406" s="317">
        <v>11</v>
      </c>
      <c r="J406" s="17"/>
      <c r="K406"/>
    </row>
    <row r="407" spans="1:11" ht="24">
      <c r="A407" s="186" t="s">
        <v>2650</v>
      </c>
      <c r="B407" s="198" t="s">
        <v>8936</v>
      </c>
      <c r="C407" s="187" t="s">
        <v>2315</v>
      </c>
      <c r="D407" s="15">
        <v>1284</v>
      </c>
      <c r="E407" s="412" t="s">
        <v>9629</v>
      </c>
      <c r="F407" s="16" t="s">
        <v>1787</v>
      </c>
      <c r="G407" s="16" t="s">
        <v>5390</v>
      </c>
      <c r="H407" s="317">
        <v>12</v>
      </c>
      <c r="I407" s="317">
        <v>23</v>
      </c>
      <c r="J407" s="17"/>
      <c r="K407"/>
    </row>
    <row r="408" spans="1:11" ht="24">
      <c r="A408" s="186" t="s">
        <v>2650</v>
      </c>
      <c r="B408" s="198" t="s">
        <v>8936</v>
      </c>
      <c r="C408" s="187" t="s">
        <v>2315</v>
      </c>
      <c r="D408" s="15">
        <v>1070</v>
      </c>
      <c r="E408" s="412" t="s">
        <v>9629</v>
      </c>
      <c r="F408" s="16" t="s">
        <v>1787</v>
      </c>
      <c r="G408" s="16" t="s">
        <v>5390</v>
      </c>
      <c r="H408" s="317">
        <v>24</v>
      </c>
      <c r="I408" s="317">
        <v>35</v>
      </c>
      <c r="J408" s="17"/>
      <c r="K408"/>
    </row>
    <row r="409" spans="1:11" ht="24">
      <c r="A409" s="186" t="s">
        <v>2650</v>
      </c>
      <c r="B409" s="198" t="s">
        <v>8936</v>
      </c>
      <c r="C409" s="187" t="s">
        <v>2315</v>
      </c>
      <c r="D409" s="15">
        <v>941</v>
      </c>
      <c r="E409" s="412" t="s">
        <v>9629</v>
      </c>
      <c r="F409" s="16" t="s">
        <v>1787</v>
      </c>
      <c r="G409" s="16" t="s">
        <v>5390</v>
      </c>
      <c r="H409" s="317">
        <v>36</v>
      </c>
      <c r="I409" s="317">
        <v>47</v>
      </c>
      <c r="J409" s="17"/>
      <c r="K409"/>
    </row>
    <row r="410" spans="1:11" ht="24">
      <c r="A410" s="186" t="s">
        <v>2650</v>
      </c>
      <c r="B410" s="198" t="s">
        <v>8936</v>
      </c>
      <c r="C410" s="187" t="s">
        <v>2315</v>
      </c>
      <c r="D410" s="15">
        <v>877</v>
      </c>
      <c r="E410" s="412" t="s">
        <v>9629</v>
      </c>
      <c r="F410" s="16" t="s">
        <v>1787</v>
      </c>
      <c r="G410" s="16" t="s">
        <v>5390</v>
      </c>
      <c r="H410" s="317">
        <v>48</v>
      </c>
      <c r="I410" s="317">
        <v>59</v>
      </c>
      <c r="J410" s="17"/>
      <c r="K410"/>
    </row>
    <row r="411" spans="1:11" ht="24">
      <c r="A411" s="186" t="s">
        <v>2650</v>
      </c>
      <c r="B411" s="198" t="s">
        <v>8936</v>
      </c>
      <c r="C411" s="187" t="s">
        <v>2315</v>
      </c>
      <c r="D411" s="15">
        <v>856</v>
      </c>
      <c r="E411" s="412" t="s">
        <v>9629</v>
      </c>
      <c r="F411" s="16" t="s">
        <v>1787</v>
      </c>
      <c r="G411" s="16" t="s">
        <v>5390</v>
      </c>
      <c r="H411" s="317">
        <v>60</v>
      </c>
      <c r="I411" s="317">
        <v>60</v>
      </c>
      <c r="J411" s="17"/>
      <c r="K411"/>
    </row>
    <row r="412" spans="1:11" ht="13.5">
      <c r="A412" s="223"/>
      <c r="B412" s="223"/>
      <c r="C412" s="223"/>
      <c r="D412" s="223"/>
      <c r="E412" s="223"/>
      <c r="F412" s="223"/>
      <c r="G412" s="223"/>
      <c r="H412" s="223"/>
      <c r="I412" s="223"/>
      <c r="J412" s="17"/>
      <c r="K412"/>
    </row>
    <row r="413" spans="1:11" ht="24">
      <c r="A413" s="186" t="s">
        <v>2651</v>
      </c>
      <c r="B413" s="198" t="s">
        <v>3834</v>
      </c>
      <c r="C413" s="187" t="s">
        <v>2315</v>
      </c>
      <c r="D413" s="15">
        <v>32741</v>
      </c>
      <c r="E413" s="412" t="s">
        <v>9629</v>
      </c>
      <c r="F413" s="16" t="s">
        <v>1787</v>
      </c>
      <c r="G413" s="16" t="s">
        <v>5390</v>
      </c>
      <c r="H413" s="317">
        <v>1</v>
      </c>
      <c r="I413" s="317">
        <v>2</v>
      </c>
      <c r="J413" s="17"/>
      <c r="K413"/>
    </row>
    <row r="414" spans="1:11" ht="24">
      <c r="A414" s="186" t="s">
        <v>2651</v>
      </c>
      <c r="B414" s="198" t="s">
        <v>3834</v>
      </c>
      <c r="C414" s="187" t="s">
        <v>2315</v>
      </c>
      <c r="D414" s="15">
        <v>25465</v>
      </c>
      <c r="E414" s="412" t="s">
        <v>9629</v>
      </c>
      <c r="F414" s="16" t="s">
        <v>1787</v>
      </c>
      <c r="G414" s="16" t="s">
        <v>5390</v>
      </c>
      <c r="H414" s="317">
        <v>3</v>
      </c>
      <c r="I414" s="317">
        <v>5</v>
      </c>
      <c r="J414" s="17"/>
      <c r="K414"/>
    </row>
    <row r="415" spans="1:11" ht="24">
      <c r="A415" s="186" t="s">
        <v>2651</v>
      </c>
      <c r="B415" s="198" t="s">
        <v>3834</v>
      </c>
      <c r="C415" s="187" t="s">
        <v>2315</v>
      </c>
      <c r="D415" s="15">
        <v>16734</v>
      </c>
      <c r="E415" s="412" t="s">
        <v>9629</v>
      </c>
      <c r="F415" s="16" t="s">
        <v>1787</v>
      </c>
      <c r="G415" s="16" t="s">
        <v>5390</v>
      </c>
      <c r="H415" s="317">
        <v>6</v>
      </c>
      <c r="I415" s="317">
        <v>11</v>
      </c>
      <c r="J415" s="17"/>
      <c r="K415"/>
    </row>
    <row r="416" spans="1:11" ht="24">
      <c r="A416" s="186" t="s">
        <v>2651</v>
      </c>
      <c r="B416" s="198" t="s">
        <v>3834</v>
      </c>
      <c r="C416" s="187" t="s">
        <v>2315</v>
      </c>
      <c r="D416" s="15">
        <v>10914</v>
      </c>
      <c r="E416" s="412" t="s">
        <v>9629</v>
      </c>
      <c r="F416" s="16" t="s">
        <v>1787</v>
      </c>
      <c r="G416" s="16" t="s">
        <v>5390</v>
      </c>
      <c r="H416" s="317">
        <v>12</v>
      </c>
      <c r="I416" s="317">
        <v>23</v>
      </c>
      <c r="J416" s="17"/>
      <c r="K416"/>
    </row>
    <row r="417" spans="1:11" ht="24">
      <c r="A417" s="186" t="s">
        <v>2651</v>
      </c>
      <c r="B417" s="198" t="s">
        <v>3834</v>
      </c>
      <c r="C417" s="187" t="s">
        <v>2315</v>
      </c>
      <c r="D417" s="15">
        <v>9095</v>
      </c>
      <c r="E417" s="412" t="s">
        <v>9629</v>
      </c>
      <c r="F417" s="16" t="s">
        <v>1787</v>
      </c>
      <c r="G417" s="16" t="s">
        <v>5390</v>
      </c>
      <c r="H417" s="317">
        <v>24</v>
      </c>
      <c r="I417" s="317">
        <v>35</v>
      </c>
      <c r="J417" s="17"/>
      <c r="K417"/>
    </row>
    <row r="418" spans="1:11" ht="24">
      <c r="A418" s="186" t="s">
        <v>2651</v>
      </c>
      <c r="B418" s="198" t="s">
        <v>3834</v>
      </c>
      <c r="C418" s="187" t="s">
        <v>2315</v>
      </c>
      <c r="D418" s="15">
        <v>8003</v>
      </c>
      <c r="E418" s="412" t="s">
        <v>9629</v>
      </c>
      <c r="F418" s="16" t="s">
        <v>1787</v>
      </c>
      <c r="G418" s="16" t="s">
        <v>5390</v>
      </c>
      <c r="H418" s="317">
        <v>36</v>
      </c>
      <c r="I418" s="317">
        <v>47</v>
      </c>
      <c r="J418" s="17"/>
      <c r="K418"/>
    </row>
    <row r="419" spans="1:11" ht="24">
      <c r="A419" s="186" t="s">
        <v>2651</v>
      </c>
      <c r="B419" s="198" t="s">
        <v>3834</v>
      </c>
      <c r="C419" s="187" t="s">
        <v>2315</v>
      </c>
      <c r="D419" s="15">
        <v>7458</v>
      </c>
      <c r="E419" s="412" t="s">
        <v>9629</v>
      </c>
      <c r="F419" s="16" t="s">
        <v>1787</v>
      </c>
      <c r="G419" s="16" t="s">
        <v>5390</v>
      </c>
      <c r="H419" s="317">
        <v>48</v>
      </c>
      <c r="I419" s="317">
        <v>59</v>
      </c>
      <c r="J419" s="17"/>
      <c r="K419"/>
    </row>
    <row r="420" spans="1:11" ht="24">
      <c r="A420" s="186" t="s">
        <v>2651</v>
      </c>
      <c r="B420" s="198" t="s">
        <v>3834</v>
      </c>
      <c r="C420" s="187" t="s">
        <v>2315</v>
      </c>
      <c r="D420" s="15">
        <v>7276</v>
      </c>
      <c r="E420" s="412" t="s">
        <v>9629</v>
      </c>
      <c r="F420" s="16" t="s">
        <v>1787</v>
      </c>
      <c r="G420" s="16" t="s">
        <v>5390</v>
      </c>
      <c r="H420" s="317">
        <v>60</v>
      </c>
      <c r="I420" s="317">
        <v>60</v>
      </c>
      <c r="J420" s="17"/>
      <c r="K420"/>
    </row>
    <row r="421" spans="1:11" ht="13.5">
      <c r="A421" s="223"/>
      <c r="B421" s="223"/>
      <c r="C421" s="223"/>
      <c r="D421" s="223"/>
      <c r="E421" s="223"/>
      <c r="F421" s="223"/>
      <c r="G421" s="223"/>
      <c r="H421" s="223"/>
      <c r="I421" s="223"/>
      <c r="J421" s="17"/>
      <c r="K421"/>
    </row>
    <row r="422" spans="1:11" ht="24">
      <c r="A422" s="186" t="s">
        <v>2652</v>
      </c>
      <c r="B422" s="198" t="s">
        <v>3836</v>
      </c>
      <c r="C422" s="187" t="s">
        <v>2315</v>
      </c>
      <c r="D422" s="15">
        <v>129041</v>
      </c>
      <c r="E422" s="412" t="s">
        <v>9629</v>
      </c>
      <c r="F422" s="16" t="s">
        <v>1787</v>
      </c>
      <c r="G422" s="16" t="s">
        <v>5390</v>
      </c>
      <c r="H422" s="317">
        <v>1</v>
      </c>
      <c r="I422" s="317">
        <v>2</v>
      </c>
      <c r="J422" s="17"/>
      <c r="K422"/>
    </row>
    <row r="423" spans="1:11" ht="24">
      <c r="A423" s="186" t="s">
        <v>2652</v>
      </c>
      <c r="B423" s="198" t="s">
        <v>3836</v>
      </c>
      <c r="C423" s="187" t="s">
        <v>2315</v>
      </c>
      <c r="D423" s="15">
        <v>100365</v>
      </c>
      <c r="E423" s="412" t="s">
        <v>9629</v>
      </c>
      <c r="F423" s="16" t="s">
        <v>1787</v>
      </c>
      <c r="G423" s="16" t="s">
        <v>5390</v>
      </c>
      <c r="H423" s="317">
        <v>3</v>
      </c>
      <c r="I423" s="317">
        <v>5</v>
      </c>
      <c r="J423" s="17"/>
      <c r="K423"/>
    </row>
    <row r="424" spans="1:11" ht="24">
      <c r="A424" s="186" t="s">
        <v>2652</v>
      </c>
      <c r="B424" s="198" t="s">
        <v>3836</v>
      </c>
      <c r="C424" s="187" t="s">
        <v>2315</v>
      </c>
      <c r="D424" s="15">
        <v>65954</v>
      </c>
      <c r="E424" s="412" t="s">
        <v>9629</v>
      </c>
      <c r="F424" s="16" t="s">
        <v>1787</v>
      </c>
      <c r="G424" s="16" t="s">
        <v>5390</v>
      </c>
      <c r="H424" s="317">
        <v>6</v>
      </c>
      <c r="I424" s="317">
        <v>11</v>
      </c>
      <c r="J424" s="17"/>
      <c r="K424"/>
    </row>
    <row r="425" spans="1:11" ht="24">
      <c r="A425" s="186" t="s">
        <v>2652</v>
      </c>
      <c r="B425" s="198" t="s">
        <v>3836</v>
      </c>
      <c r="C425" s="187" t="s">
        <v>2315</v>
      </c>
      <c r="D425" s="15">
        <v>43014</v>
      </c>
      <c r="E425" s="412" t="s">
        <v>9629</v>
      </c>
      <c r="F425" s="16" t="s">
        <v>1787</v>
      </c>
      <c r="G425" s="16" t="s">
        <v>5390</v>
      </c>
      <c r="H425" s="317">
        <v>12</v>
      </c>
      <c r="I425" s="317">
        <v>23</v>
      </c>
      <c r="J425" s="17"/>
      <c r="K425"/>
    </row>
    <row r="426" spans="1:11" ht="24">
      <c r="A426" s="186" t="s">
        <v>2652</v>
      </c>
      <c r="B426" s="198" t="s">
        <v>3836</v>
      </c>
      <c r="C426" s="187" t="s">
        <v>2315</v>
      </c>
      <c r="D426" s="15">
        <v>35845</v>
      </c>
      <c r="E426" s="412" t="s">
        <v>9629</v>
      </c>
      <c r="F426" s="16" t="s">
        <v>1787</v>
      </c>
      <c r="G426" s="16" t="s">
        <v>5390</v>
      </c>
      <c r="H426" s="317">
        <v>24</v>
      </c>
      <c r="I426" s="317">
        <v>35</v>
      </c>
      <c r="J426" s="17"/>
      <c r="K426"/>
    </row>
    <row r="427" spans="1:11" ht="24">
      <c r="A427" s="186" t="s">
        <v>2652</v>
      </c>
      <c r="B427" s="198" t="s">
        <v>3836</v>
      </c>
      <c r="C427" s="187" t="s">
        <v>2315</v>
      </c>
      <c r="D427" s="15">
        <v>31543</v>
      </c>
      <c r="E427" s="412" t="s">
        <v>9629</v>
      </c>
      <c r="F427" s="16" t="s">
        <v>1787</v>
      </c>
      <c r="G427" s="16" t="s">
        <v>5390</v>
      </c>
      <c r="H427" s="317">
        <v>36</v>
      </c>
      <c r="I427" s="317">
        <v>47</v>
      </c>
      <c r="J427" s="17"/>
      <c r="K427"/>
    </row>
    <row r="428" spans="1:11" ht="24">
      <c r="A428" s="186" t="s">
        <v>2652</v>
      </c>
      <c r="B428" s="198" t="s">
        <v>3836</v>
      </c>
      <c r="C428" s="187" t="s">
        <v>2315</v>
      </c>
      <c r="D428" s="15">
        <v>29393</v>
      </c>
      <c r="E428" s="412" t="s">
        <v>9629</v>
      </c>
      <c r="F428" s="16" t="s">
        <v>1787</v>
      </c>
      <c r="G428" s="16" t="s">
        <v>5390</v>
      </c>
      <c r="H428" s="317">
        <v>48</v>
      </c>
      <c r="I428" s="317">
        <v>59</v>
      </c>
      <c r="J428" s="17"/>
      <c r="K428"/>
    </row>
    <row r="429" spans="1:11" ht="24">
      <c r="A429" s="186" t="s">
        <v>2652</v>
      </c>
      <c r="B429" s="198" t="s">
        <v>3836</v>
      </c>
      <c r="C429" s="187" t="s">
        <v>2315</v>
      </c>
      <c r="D429" s="15">
        <v>28676</v>
      </c>
      <c r="E429" s="412" t="s">
        <v>9629</v>
      </c>
      <c r="F429" s="16" t="s">
        <v>1787</v>
      </c>
      <c r="G429" s="16" t="s">
        <v>5390</v>
      </c>
      <c r="H429" s="317">
        <v>60</v>
      </c>
      <c r="I429" s="317">
        <v>60</v>
      </c>
      <c r="J429" s="17"/>
      <c r="K429"/>
    </row>
    <row r="430" spans="1:11" ht="13.5">
      <c r="A430" s="223"/>
      <c r="B430" s="223"/>
      <c r="C430" s="223"/>
      <c r="D430" s="223"/>
      <c r="E430" s="223"/>
      <c r="F430" s="223"/>
      <c r="G430" s="223"/>
      <c r="H430" s="223"/>
      <c r="I430" s="223"/>
      <c r="J430" s="17"/>
      <c r="K430"/>
    </row>
    <row r="431" spans="1:11" ht="24">
      <c r="A431" s="186" t="s">
        <v>2653</v>
      </c>
      <c r="B431" s="198" t="s">
        <v>3838</v>
      </c>
      <c r="C431" s="187" t="s">
        <v>2315</v>
      </c>
      <c r="D431" s="15">
        <v>269999</v>
      </c>
      <c r="E431" s="412" t="s">
        <v>9629</v>
      </c>
      <c r="F431" s="16" t="s">
        <v>1787</v>
      </c>
      <c r="G431" s="16" t="s">
        <v>5390</v>
      </c>
      <c r="H431" s="317">
        <v>1</v>
      </c>
      <c r="I431" s="317">
        <v>2</v>
      </c>
      <c r="J431" s="17"/>
      <c r="K431"/>
    </row>
    <row r="432" spans="1:11" ht="24">
      <c r="A432" s="186" t="s">
        <v>2653</v>
      </c>
      <c r="B432" s="198" t="s">
        <v>3838</v>
      </c>
      <c r="C432" s="187" t="s">
        <v>2315</v>
      </c>
      <c r="D432" s="15">
        <v>209999</v>
      </c>
      <c r="E432" s="412" t="s">
        <v>9629</v>
      </c>
      <c r="F432" s="16" t="s">
        <v>1787</v>
      </c>
      <c r="G432" s="16" t="s">
        <v>5390</v>
      </c>
      <c r="H432" s="317">
        <v>3</v>
      </c>
      <c r="I432" s="317">
        <v>5</v>
      </c>
      <c r="J432" s="17"/>
      <c r="K432"/>
    </row>
    <row r="433" spans="1:11" ht="24">
      <c r="A433" s="186" t="s">
        <v>2653</v>
      </c>
      <c r="B433" s="198" t="s">
        <v>3838</v>
      </c>
      <c r="C433" s="187" t="s">
        <v>2315</v>
      </c>
      <c r="D433" s="15">
        <v>138000</v>
      </c>
      <c r="E433" s="412" t="s">
        <v>9629</v>
      </c>
      <c r="F433" s="16" t="s">
        <v>1787</v>
      </c>
      <c r="G433" s="16" t="s">
        <v>5390</v>
      </c>
      <c r="H433" s="317">
        <v>6</v>
      </c>
      <c r="I433" s="317">
        <v>11</v>
      </c>
      <c r="J433" s="17"/>
      <c r="K433"/>
    </row>
    <row r="434" spans="1:11" ht="24">
      <c r="A434" s="186" t="s">
        <v>2653</v>
      </c>
      <c r="B434" s="198" t="s">
        <v>3838</v>
      </c>
      <c r="C434" s="187" t="s">
        <v>2315</v>
      </c>
      <c r="D434" s="15">
        <v>90000</v>
      </c>
      <c r="E434" s="412" t="s">
        <v>9629</v>
      </c>
      <c r="F434" s="16" t="s">
        <v>1787</v>
      </c>
      <c r="G434" s="16" t="s">
        <v>5390</v>
      </c>
      <c r="H434" s="317">
        <v>12</v>
      </c>
      <c r="I434" s="317">
        <v>23</v>
      </c>
      <c r="J434" s="17"/>
      <c r="K434"/>
    </row>
    <row r="435" spans="1:11" ht="24">
      <c r="A435" s="186" t="s">
        <v>2653</v>
      </c>
      <c r="B435" s="198" t="s">
        <v>3838</v>
      </c>
      <c r="C435" s="187" t="s">
        <v>2315</v>
      </c>
      <c r="D435" s="15">
        <v>75000</v>
      </c>
      <c r="E435" s="412" t="s">
        <v>9629</v>
      </c>
      <c r="F435" s="16" t="s">
        <v>1787</v>
      </c>
      <c r="G435" s="16" t="s">
        <v>5390</v>
      </c>
      <c r="H435" s="317">
        <v>24</v>
      </c>
      <c r="I435" s="317">
        <v>35</v>
      </c>
      <c r="J435" s="17"/>
      <c r="K435"/>
    </row>
    <row r="436" spans="1:11" ht="24">
      <c r="A436" s="186" t="s">
        <v>2653</v>
      </c>
      <c r="B436" s="198" t="s">
        <v>3838</v>
      </c>
      <c r="C436" s="187" t="s">
        <v>2315</v>
      </c>
      <c r="D436" s="15">
        <v>66000</v>
      </c>
      <c r="E436" s="412" t="s">
        <v>9629</v>
      </c>
      <c r="F436" s="16" t="s">
        <v>1787</v>
      </c>
      <c r="G436" s="16" t="s">
        <v>5390</v>
      </c>
      <c r="H436" s="317">
        <v>36</v>
      </c>
      <c r="I436" s="317">
        <v>47</v>
      </c>
      <c r="J436" s="17"/>
      <c r="K436"/>
    </row>
    <row r="437" spans="1:11" ht="24">
      <c r="A437" s="186" t="s">
        <v>2653</v>
      </c>
      <c r="B437" s="198" t="s">
        <v>3838</v>
      </c>
      <c r="C437" s="187" t="s">
        <v>2315</v>
      </c>
      <c r="D437" s="15">
        <v>61500</v>
      </c>
      <c r="E437" s="412" t="s">
        <v>9629</v>
      </c>
      <c r="F437" s="16" t="s">
        <v>1787</v>
      </c>
      <c r="G437" s="16" t="s">
        <v>5390</v>
      </c>
      <c r="H437" s="317">
        <v>48</v>
      </c>
      <c r="I437" s="317">
        <v>59</v>
      </c>
      <c r="J437" s="17"/>
      <c r="K437"/>
    </row>
    <row r="438" spans="1:11" ht="24">
      <c r="A438" s="186" t="s">
        <v>2653</v>
      </c>
      <c r="B438" s="198" t="s">
        <v>3838</v>
      </c>
      <c r="C438" s="187" t="s">
        <v>2315</v>
      </c>
      <c r="D438" s="15">
        <v>60000</v>
      </c>
      <c r="E438" s="412" t="s">
        <v>9629</v>
      </c>
      <c r="F438" s="16" t="s">
        <v>1787</v>
      </c>
      <c r="G438" s="16" t="s">
        <v>5390</v>
      </c>
      <c r="H438" s="317">
        <v>60</v>
      </c>
      <c r="I438" s="317">
        <v>60</v>
      </c>
      <c r="J438" s="17"/>
      <c r="K438"/>
    </row>
    <row r="439" spans="1:11" ht="13.5">
      <c r="K439"/>
    </row>
    <row r="440" spans="1:11" ht="13.5">
      <c r="A440" s="624" t="s">
        <v>184</v>
      </c>
      <c r="B440" s="624"/>
      <c r="C440" s="629" t="s">
        <v>13947</v>
      </c>
      <c r="K440"/>
    </row>
    <row r="441" spans="1:11" ht="13.5">
      <c r="A441" s="627" t="s">
        <v>5</v>
      </c>
      <c r="B441" s="624" t="s">
        <v>185</v>
      </c>
      <c r="C441" s="625" t="s">
        <v>13948</v>
      </c>
      <c r="K441"/>
    </row>
    <row r="442" spans="1:11" ht="13.5">
      <c r="A442" s="627" t="s">
        <v>9</v>
      </c>
      <c r="B442" s="625" t="s">
        <v>186</v>
      </c>
      <c r="C442" s="625" t="s">
        <v>13949</v>
      </c>
      <c r="K442"/>
    </row>
    <row r="443" spans="1:11">
      <c r="A443" s="627" t="s">
        <v>187</v>
      </c>
      <c r="B443" s="624" t="s">
        <v>188</v>
      </c>
      <c r="C443" s="625" t="s">
        <v>13950</v>
      </c>
    </row>
    <row r="444" spans="1:11">
      <c r="A444" s="627" t="s">
        <v>189</v>
      </c>
      <c r="B444" s="624" t="s">
        <v>190</v>
      </c>
      <c r="C444" s="630" t="s">
        <v>13951</v>
      </c>
    </row>
    <row r="445" spans="1:11">
      <c r="A445" s="627" t="s">
        <v>191</v>
      </c>
      <c r="B445" s="624" t="s">
        <v>192</v>
      </c>
      <c r="C445" s="630" t="s">
        <v>13952</v>
      </c>
    </row>
    <row r="446" spans="1:11">
      <c r="A446" s="627" t="s">
        <v>193</v>
      </c>
      <c r="B446" s="624" t="s">
        <v>194</v>
      </c>
      <c r="C446" s="630" t="s">
        <v>13953</v>
      </c>
    </row>
    <row r="447" spans="1:11">
      <c r="A447" s="31" t="s">
        <v>1787</v>
      </c>
      <c r="B447" s="32" t="s">
        <v>1790</v>
      </c>
      <c r="C447" s="625" t="s">
        <v>13954</v>
      </c>
    </row>
    <row r="448" spans="1:11">
      <c r="A448" s="31" t="s">
        <v>1788</v>
      </c>
      <c r="B448" s="32" t="s">
        <v>1791</v>
      </c>
      <c r="C448" s="624" t="s">
        <v>13955</v>
      </c>
    </row>
    <row r="449" spans="1:3">
      <c r="A449" s="31" t="s">
        <v>1998</v>
      </c>
      <c r="B449" s="32" t="s">
        <v>1997</v>
      </c>
      <c r="C449" s="624" t="s">
        <v>13956</v>
      </c>
    </row>
    <row r="450" spans="1:3">
      <c r="A450" s="31" t="s">
        <v>1789</v>
      </c>
      <c r="B450" s="32" t="s">
        <v>1792</v>
      </c>
      <c r="C450" s="624" t="s">
        <v>13957</v>
      </c>
    </row>
    <row r="451" spans="1:3">
      <c r="A451" s="31" t="s">
        <v>195</v>
      </c>
      <c r="B451" s="32" t="s">
        <v>196</v>
      </c>
      <c r="C451" s="625" t="s">
        <v>13958</v>
      </c>
    </row>
    <row r="452" spans="1:3">
      <c r="A452" s="31" t="s">
        <v>8293</v>
      </c>
      <c r="B452" s="32" t="s">
        <v>8294</v>
      </c>
      <c r="C452" s="628"/>
    </row>
    <row r="453" spans="1:3">
      <c r="A453" s="31" t="s">
        <v>10613</v>
      </c>
      <c r="B453" s="32" t="s">
        <v>10614</v>
      </c>
      <c r="C453" s="289"/>
    </row>
    <row r="454" spans="1:3">
      <c r="A454" s="530"/>
      <c r="B454" s="530"/>
      <c r="C454" s="548"/>
    </row>
  </sheetData>
  <sheetProtection algorithmName="SHA-512" hashValue="jbhgPQ3JGFZyjhwDYbYW108LDLicuuFkwvDiNlVVDFiY+XypTXYALnrehK3qbMb3MxHcZSNdX2wTLcQHPL3jqQ==" saltValue="DIyat+QZ47hqvZwLodnVmw==" spinCount="100000" sheet="1" objects="1" scenarios="1"/>
  <sortState ref="A4:M483">
    <sortCondition ref="M4:M483"/>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33"/>
  <sheetViews>
    <sheetView zoomScaleNormal="100" workbookViewId="0"/>
  </sheetViews>
  <sheetFormatPr defaultColWidth="9.125" defaultRowHeight="12"/>
  <cols>
    <col min="1" max="1" width="23.25" style="4" customWidth="1"/>
    <col min="2" max="2" width="39.625" style="4" customWidth="1"/>
    <col min="3" max="3" width="40.5" style="29" customWidth="1"/>
    <col min="4" max="4" width="10.375" style="4" customWidth="1"/>
    <col min="5" max="5" width="5.375" style="4" customWidth="1"/>
    <col min="6" max="6" width="6.625" style="4" customWidth="1"/>
    <col min="7" max="7" width="9.375" style="4" customWidth="1"/>
    <col min="8" max="8" width="13.625" style="4" customWidth="1"/>
    <col min="9" max="9" width="8.625" style="4" customWidth="1"/>
    <col min="10" max="16384" width="9.125" style="4"/>
  </cols>
  <sheetData>
    <row r="1" spans="1:9" ht="18.75" thickBot="1">
      <c r="A1" s="1" t="s">
        <v>8629</v>
      </c>
      <c r="B1" s="220"/>
      <c r="C1" s="320"/>
      <c r="D1" s="320"/>
      <c r="E1" s="407"/>
      <c r="F1" s="320"/>
      <c r="G1" s="320"/>
    </row>
    <row r="2" spans="1:9" ht="24.75" thickBot="1">
      <c r="A2" s="7" t="s">
        <v>0</v>
      </c>
      <c r="B2" s="8" t="s">
        <v>1</v>
      </c>
      <c r="C2" s="9" t="s">
        <v>2</v>
      </c>
      <c r="D2" s="281" t="s">
        <v>5192</v>
      </c>
      <c r="E2" s="409" t="s">
        <v>9627</v>
      </c>
      <c r="F2" s="10" t="s">
        <v>4</v>
      </c>
      <c r="G2" s="978" t="s">
        <v>13946</v>
      </c>
      <c r="H2" s="71" t="s">
        <v>8635</v>
      </c>
    </row>
    <row r="3" spans="1:9" ht="12.75" thickBot="1">
      <c r="A3" s="237" t="s">
        <v>8629</v>
      </c>
      <c r="B3" s="238"/>
      <c r="C3" s="238"/>
      <c r="D3" s="104"/>
      <c r="E3" s="104"/>
      <c r="F3" s="104"/>
      <c r="G3" s="104"/>
      <c r="H3" s="104"/>
    </row>
    <row r="4" spans="1:9">
      <c r="A4" s="186" t="s">
        <v>8630</v>
      </c>
      <c r="B4" s="198" t="s">
        <v>8629</v>
      </c>
      <c r="C4" s="187" t="s">
        <v>8629</v>
      </c>
      <c r="D4" s="15">
        <v>49995</v>
      </c>
      <c r="E4" s="16" t="s">
        <v>9628</v>
      </c>
      <c r="F4" s="16" t="s">
        <v>1788</v>
      </c>
      <c r="G4" s="55" t="s">
        <v>9016</v>
      </c>
      <c r="H4" s="16" t="s">
        <v>8634</v>
      </c>
    </row>
    <row r="5" spans="1:9">
      <c r="A5" s="186" t="s">
        <v>8631</v>
      </c>
      <c r="B5" s="198" t="s">
        <v>8632</v>
      </c>
      <c r="C5" s="187" t="s">
        <v>8632</v>
      </c>
      <c r="D5" s="15">
        <v>0</v>
      </c>
      <c r="E5" s="16" t="s">
        <v>9628</v>
      </c>
      <c r="F5" s="16" t="s">
        <v>1788</v>
      </c>
      <c r="G5" s="55" t="s">
        <v>9016</v>
      </c>
      <c r="H5" s="16" t="s">
        <v>8634</v>
      </c>
    </row>
    <row r="6" spans="1:9" ht="15.75">
      <c r="A6" s="321"/>
      <c r="B6" s="1003"/>
      <c r="C6" s="323"/>
      <c r="D6" s="208"/>
      <c r="E6" s="208"/>
      <c r="F6" s="23"/>
      <c r="G6" s="23"/>
    </row>
    <row r="7" spans="1:9" ht="15.75" thickBot="1">
      <c r="A7" s="324" t="s">
        <v>417</v>
      </c>
      <c r="B7" s="258"/>
      <c r="C7" s="258"/>
      <c r="D7" s="258"/>
      <c r="E7" s="258"/>
      <c r="F7" s="93"/>
      <c r="G7" s="93"/>
      <c r="H7" s="94"/>
      <c r="I7" s="130"/>
    </row>
    <row r="8" spans="1:9" ht="24.75" thickBot="1">
      <c r="A8" s="7" t="s">
        <v>0</v>
      </c>
      <c r="B8" s="181" t="s">
        <v>1</v>
      </c>
      <c r="C8" s="182" t="s">
        <v>2</v>
      </c>
      <c r="D8" s="281" t="s">
        <v>5192</v>
      </c>
      <c r="E8" s="409" t="s">
        <v>9627</v>
      </c>
      <c r="F8" s="10" t="s">
        <v>4</v>
      </c>
      <c r="G8" s="978" t="s">
        <v>13946</v>
      </c>
      <c r="H8" s="9" t="s">
        <v>418</v>
      </c>
      <c r="I8" s="9" t="s">
        <v>419</v>
      </c>
    </row>
    <row r="9" spans="1:9" ht="12.75" thickBot="1">
      <c r="A9" s="620" t="s">
        <v>10912</v>
      </c>
      <c r="B9" s="292"/>
      <c r="C9" s="292"/>
      <c r="D9" s="239"/>
      <c r="E9" s="239"/>
      <c r="F9" s="239"/>
      <c r="G9" s="239"/>
      <c r="H9" s="631"/>
      <c r="I9" s="635"/>
    </row>
    <row r="10" spans="1:9" s="624" customFormat="1" ht="24">
      <c r="A10" s="650" t="s">
        <v>8633</v>
      </c>
      <c r="B10" s="651" t="s">
        <v>10908</v>
      </c>
      <c r="C10" s="652" t="s">
        <v>10909</v>
      </c>
      <c r="D10" s="653">
        <v>2958</v>
      </c>
      <c r="E10" s="653" t="s">
        <v>9629</v>
      </c>
      <c r="F10" s="654" t="s">
        <v>1787</v>
      </c>
      <c r="G10" s="654" t="s">
        <v>9016</v>
      </c>
      <c r="H10" s="657">
        <v>12</v>
      </c>
      <c r="I10" s="657">
        <v>12</v>
      </c>
    </row>
    <row r="11" spans="1:9" ht="24">
      <c r="A11" s="650" t="s">
        <v>8633</v>
      </c>
      <c r="B11" s="651" t="s">
        <v>10908</v>
      </c>
      <c r="C11" s="652" t="s">
        <v>10909</v>
      </c>
      <c r="D11" s="653">
        <v>2528</v>
      </c>
      <c r="E11" s="653" t="s">
        <v>9629</v>
      </c>
      <c r="F11" s="654" t="s">
        <v>1787</v>
      </c>
      <c r="G11" s="654" t="s">
        <v>9016</v>
      </c>
      <c r="H11" s="657">
        <v>36</v>
      </c>
      <c r="I11" s="657">
        <v>36</v>
      </c>
    </row>
    <row r="12" spans="1:9" ht="24.75" thickBot="1">
      <c r="A12" s="650" t="s">
        <v>8633</v>
      </c>
      <c r="B12" s="658" t="s">
        <v>10908</v>
      </c>
      <c r="C12" s="659" t="s">
        <v>10909</v>
      </c>
      <c r="D12" s="653">
        <v>2023</v>
      </c>
      <c r="E12" s="653" t="s">
        <v>9629</v>
      </c>
      <c r="F12" s="654" t="s">
        <v>1787</v>
      </c>
      <c r="G12" s="654" t="s">
        <v>9016</v>
      </c>
      <c r="H12" s="657">
        <v>60</v>
      </c>
      <c r="I12" s="657">
        <v>60</v>
      </c>
    </row>
    <row r="13" spans="1:9" s="624" customFormat="1" ht="12.75" thickBot="1">
      <c r="A13" s="620" t="s">
        <v>10913</v>
      </c>
      <c r="B13" s="622"/>
      <c r="C13" s="622"/>
      <c r="D13" s="631"/>
      <c r="E13" s="631"/>
      <c r="F13" s="631"/>
      <c r="G13" s="631"/>
      <c r="H13" s="631"/>
      <c r="I13" s="635"/>
    </row>
    <row r="14" spans="1:9" s="624" customFormat="1" ht="24">
      <c r="A14" s="660" t="s">
        <v>10910</v>
      </c>
      <c r="B14" s="661" t="s">
        <v>10908</v>
      </c>
      <c r="C14" s="662" t="s">
        <v>10911</v>
      </c>
      <c r="D14" s="663">
        <v>2958.2163073948755</v>
      </c>
      <c r="E14" s="653" t="s">
        <v>9629</v>
      </c>
      <c r="F14" s="654" t="s">
        <v>10613</v>
      </c>
      <c r="G14" s="654" t="s">
        <v>9016</v>
      </c>
      <c r="H14" s="657">
        <v>12</v>
      </c>
      <c r="I14" s="657">
        <v>12</v>
      </c>
    </row>
    <row r="15" spans="1:9" s="624" customFormat="1" ht="24">
      <c r="A15" s="660" t="s">
        <v>10910</v>
      </c>
      <c r="B15" s="661" t="s">
        <v>10908</v>
      </c>
      <c r="C15" s="662" t="s">
        <v>10911</v>
      </c>
      <c r="D15" s="663">
        <v>2528.3900063204064</v>
      </c>
      <c r="E15" s="653" t="s">
        <v>9629</v>
      </c>
      <c r="F15" s="654" t="s">
        <v>10613</v>
      </c>
      <c r="G15" s="654" t="s">
        <v>9016</v>
      </c>
      <c r="H15" s="657">
        <v>36</v>
      </c>
      <c r="I15" s="657">
        <v>36</v>
      </c>
    </row>
    <row r="16" spans="1:9" s="624" customFormat="1" ht="24">
      <c r="A16" s="660" t="s">
        <v>10910</v>
      </c>
      <c r="B16" s="661" t="s">
        <v>10908</v>
      </c>
      <c r="C16" s="662" t="s">
        <v>10911</v>
      </c>
      <c r="D16" s="663">
        <v>2022.7120050563253</v>
      </c>
      <c r="E16" s="653" t="s">
        <v>9629</v>
      </c>
      <c r="F16" s="654" t="s">
        <v>10613</v>
      </c>
      <c r="G16" s="654" t="s">
        <v>9016</v>
      </c>
      <c r="H16" s="657">
        <v>60</v>
      </c>
      <c r="I16" s="657">
        <v>60</v>
      </c>
    </row>
    <row r="17" spans="1:3" s="624" customFormat="1">
      <c r="C17" s="626"/>
    </row>
    <row r="18" spans="1:3" s="624" customFormat="1">
      <c r="C18" s="626"/>
    </row>
    <row r="19" spans="1:3">
      <c r="A19" s="624" t="s">
        <v>184</v>
      </c>
      <c r="B19" s="624"/>
      <c r="C19" s="629" t="s">
        <v>13947</v>
      </c>
    </row>
    <row r="20" spans="1:3">
      <c r="A20" s="627" t="s">
        <v>5</v>
      </c>
      <c r="B20" s="624" t="s">
        <v>185</v>
      </c>
      <c r="C20" s="625" t="s">
        <v>13948</v>
      </c>
    </row>
    <row r="21" spans="1:3">
      <c r="A21" s="627" t="s">
        <v>9</v>
      </c>
      <c r="B21" s="625" t="s">
        <v>186</v>
      </c>
      <c r="C21" s="625" t="s">
        <v>13949</v>
      </c>
    </row>
    <row r="22" spans="1:3">
      <c r="A22" s="627" t="s">
        <v>187</v>
      </c>
      <c r="B22" s="624" t="s">
        <v>188</v>
      </c>
      <c r="C22" s="625" t="s">
        <v>13950</v>
      </c>
    </row>
    <row r="23" spans="1:3">
      <c r="A23" s="627" t="s">
        <v>189</v>
      </c>
      <c r="B23" s="624" t="s">
        <v>190</v>
      </c>
      <c r="C23" s="630" t="s">
        <v>13951</v>
      </c>
    </row>
    <row r="24" spans="1:3">
      <c r="A24" s="627" t="s">
        <v>191</v>
      </c>
      <c r="B24" s="624" t="s">
        <v>192</v>
      </c>
      <c r="C24" s="630" t="s">
        <v>13952</v>
      </c>
    </row>
    <row r="25" spans="1:3">
      <c r="A25" s="627" t="s">
        <v>193</v>
      </c>
      <c r="B25" s="624" t="s">
        <v>194</v>
      </c>
      <c r="C25" s="630" t="s">
        <v>13953</v>
      </c>
    </row>
    <row r="26" spans="1:3">
      <c r="A26" s="31" t="s">
        <v>1787</v>
      </c>
      <c r="B26" s="32" t="s">
        <v>1790</v>
      </c>
      <c r="C26" s="625" t="s">
        <v>13954</v>
      </c>
    </row>
    <row r="27" spans="1:3">
      <c r="A27" s="31" t="s">
        <v>1788</v>
      </c>
      <c r="B27" s="32" t="s">
        <v>1791</v>
      </c>
      <c r="C27" s="624" t="s">
        <v>13955</v>
      </c>
    </row>
    <row r="28" spans="1:3">
      <c r="A28" s="31" t="s">
        <v>1998</v>
      </c>
      <c r="B28" s="32" t="s">
        <v>1997</v>
      </c>
      <c r="C28" s="624" t="s">
        <v>13956</v>
      </c>
    </row>
    <row r="29" spans="1:3">
      <c r="A29" s="31" t="s">
        <v>1789</v>
      </c>
      <c r="B29" s="32" t="s">
        <v>1792</v>
      </c>
      <c r="C29" s="624" t="s">
        <v>13957</v>
      </c>
    </row>
    <row r="30" spans="1:3">
      <c r="A30" s="31" t="s">
        <v>195</v>
      </c>
      <c r="B30" s="32" t="s">
        <v>196</v>
      </c>
      <c r="C30" s="625" t="s">
        <v>13958</v>
      </c>
    </row>
    <row r="31" spans="1:3">
      <c r="A31" s="31" t="s">
        <v>8293</v>
      </c>
      <c r="B31" s="32" t="s">
        <v>8294</v>
      </c>
      <c r="C31" s="628"/>
    </row>
    <row r="32" spans="1:3">
      <c r="A32" s="31" t="s">
        <v>10613</v>
      </c>
      <c r="B32" s="32" t="s">
        <v>10614</v>
      </c>
      <c r="C32" s="289"/>
    </row>
    <row r="33" spans="1:3">
      <c r="A33" s="530"/>
      <c r="B33" s="530"/>
      <c r="C33" s="548"/>
    </row>
  </sheetData>
  <sheetProtection algorithmName="SHA-512" hashValue="PVQJsan6I3jrJ4IE4MOOuBnEARKERzye1jSxcPXJAkgufspV6dQWahliYesK+eKVSN4F9xoOJZiwA4xCEEec1g==" saltValue="dMWo2t84PPqJA3PPhmC12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63"/>
  <sheetViews>
    <sheetView zoomScaleNormal="100" workbookViewId="0">
      <selection activeCell="B15" sqref="B15"/>
    </sheetView>
  </sheetViews>
  <sheetFormatPr defaultColWidth="9.125" defaultRowHeight="12"/>
  <cols>
    <col min="1" max="1" width="20.625" style="4" customWidth="1"/>
    <col min="2" max="2" width="46.625" style="4" customWidth="1"/>
    <col min="3" max="3" width="56.625" style="29" customWidth="1"/>
    <col min="4" max="4" width="8.625" style="4" customWidth="1"/>
    <col min="5" max="5" width="5.375" style="4" customWidth="1"/>
    <col min="6" max="6" width="5.625" style="4" customWidth="1"/>
    <col min="7" max="7" width="9.375" style="30" customWidth="1"/>
    <col min="8" max="8" width="12.375" style="4" customWidth="1"/>
    <col min="9" max="9" width="7.625" style="4" customWidth="1"/>
    <col min="10" max="16384" width="9.125" style="4"/>
  </cols>
  <sheetData>
    <row r="1" spans="1:12" ht="18.75" customHeight="1" thickBot="1">
      <c r="A1" s="69" t="s">
        <v>3723</v>
      </c>
      <c r="B1" s="79"/>
    </row>
    <row r="2" spans="1:12" s="80" customFormat="1" ht="24.75" thickBot="1">
      <c r="A2" s="7" t="s">
        <v>0</v>
      </c>
      <c r="B2" s="8" t="s">
        <v>1</v>
      </c>
      <c r="C2" s="9" t="s">
        <v>2</v>
      </c>
      <c r="D2" s="281" t="s">
        <v>5192</v>
      </c>
      <c r="E2" s="409" t="s">
        <v>9627</v>
      </c>
      <c r="F2" s="10" t="s">
        <v>4</v>
      </c>
      <c r="G2" s="978" t="s">
        <v>13946</v>
      </c>
      <c r="H2" s="6"/>
      <c r="I2" s="6"/>
      <c r="J2" s="6"/>
    </row>
    <row r="3" spans="1:12" s="80" customFormat="1" ht="15" thickBot="1">
      <c r="A3" s="103" t="s">
        <v>5193</v>
      </c>
      <c r="B3" s="81"/>
      <c r="C3" s="81"/>
      <c r="D3" s="81"/>
      <c r="E3" s="239"/>
      <c r="F3" s="239"/>
      <c r="G3" s="240"/>
      <c r="H3"/>
      <c r="I3" s="6"/>
      <c r="J3" s="6"/>
    </row>
    <row r="4" spans="1:12" s="80" customFormat="1" ht="14.25">
      <c r="A4" s="136" t="s">
        <v>5194</v>
      </c>
      <c r="B4" s="13" t="s">
        <v>5629</v>
      </c>
      <c r="C4" s="13" t="s">
        <v>5629</v>
      </c>
      <c r="D4" s="15">
        <v>13495</v>
      </c>
      <c r="E4" s="16" t="s">
        <v>9628</v>
      </c>
      <c r="F4" s="16" t="s">
        <v>5</v>
      </c>
      <c r="G4" s="16" t="s">
        <v>5388</v>
      </c>
      <c r="H4" s="258"/>
      <c r="I4" s="130"/>
      <c r="J4" s="17"/>
      <c r="K4" s="4"/>
      <c r="L4" s="4"/>
    </row>
    <row r="5" spans="1:12" s="80" customFormat="1" ht="15" thickBot="1">
      <c r="A5" s="136" t="s">
        <v>5195</v>
      </c>
      <c r="B5" s="13" t="s">
        <v>5630</v>
      </c>
      <c r="C5" s="13" t="s">
        <v>5630</v>
      </c>
      <c r="D5" s="15">
        <v>13495</v>
      </c>
      <c r="E5" s="16" t="s">
        <v>9628</v>
      </c>
      <c r="F5" s="16" t="s">
        <v>5</v>
      </c>
      <c r="G5" s="16" t="s">
        <v>5388</v>
      </c>
      <c r="H5" s="258"/>
      <c r="I5" s="130"/>
      <c r="J5" s="17"/>
      <c r="K5" s="4"/>
      <c r="L5" s="4"/>
    </row>
    <row r="6" spans="1:12" s="80" customFormat="1" ht="16.5" thickBot="1">
      <c r="A6" s="230" t="s">
        <v>5198</v>
      </c>
      <c r="B6" s="1002"/>
      <c r="C6" s="239"/>
      <c r="D6" s="239"/>
      <c r="E6" s="239"/>
      <c r="F6" s="239"/>
      <c r="G6" s="240"/>
      <c r="H6" s="258"/>
      <c r="I6" s="130"/>
      <c r="J6" s="17"/>
      <c r="K6" s="4"/>
      <c r="L6" s="4"/>
    </row>
    <row r="7" spans="1:12" s="80" customFormat="1" ht="14.25">
      <c r="A7" s="136" t="s">
        <v>5196</v>
      </c>
      <c r="B7" s="13" t="s">
        <v>5631</v>
      </c>
      <c r="C7" s="13" t="s">
        <v>5631</v>
      </c>
      <c r="D7" s="15">
        <v>1500</v>
      </c>
      <c r="E7" s="16" t="s">
        <v>9628</v>
      </c>
      <c r="F7" s="16" t="s">
        <v>5</v>
      </c>
      <c r="G7" s="16" t="s">
        <v>5388</v>
      </c>
      <c r="H7" s="258"/>
      <c r="I7" s="130"/>
      <c r="J7" s="17"/>
      <c r="K7" s="4"/>
      <c r="L7" s="4"/>
    </row>
    <row r="8" spans="1:12" s="80" customFormat="1" ht="24.75" thickBot="1">
      <c r="A8" s="136" t="s">
        <v>5197</v>
      </c>
      <c r="B8" s="13" t="s">
        <v>5632</v>
      </c>
      <c r="C8" s="13" t="s">
        <v>5632</v>
      </c>
      <c r="D8" s="15">
        <v>0</v>
      </c>
      <c r="E8" s="16" t="s">
        <v>9628</v>
      </c>
      <c r="F8" s="16" t="s">
        <v>5</v>
      </c>
      <c r="G8" s="16" t="s">
        <v>5388</v>
      </c>
      <c r="H8"/>
      <c r="I8" s="6"/>
      <c r="J8" s="17"/>
      <c r="K8" s="4"/>
      <c r="L8" s="4"/>
    </row>
    <row r="9" spans="1:12" s="80" customFormat="1" ht="15" thickBot="1">
      <c r="A9" s="103" t="s">
        <v>6190</v>
      </c>
      <c r="B9" s="239"/>
      <c r="C9" s="239"/>
      <c r="D9" s="239"/>
      <c r="E9" s="239"/>
      <c r="F9" s="239"/>
      <c r="G9" s="240"/>
      <c r="H9" s="258"/>
      <c r="I9" s="130"/>
      <c r="J9" s="17"/>
      <c r="K9" s="4"/>
      <c r="L9" s="4"/>
    </row>
    <row r="10" spans="1:12" s="80" customFormat="1" ht="14.25">
      <c r="A10" s="136" t="s">
        <v>6191</v>
      </c>
      <c r="B10" s="13" t="s">
        <v>6194</v>
      </c>
      <c r="C10" s="13" t="s">
        <v>6194</v>
      </c>
      <c r="D10" s="15">
        <v>8095</v>
      </c>
      <c r="E10" s="16" t="s">
        <v>9628</v>
      </c>
      <c r="F10" s="16" t="s">
        <v>5</v>
      </c>
      <c r="G10" s="16" t="s">
        <v>5388</v>
      </c>
      <c r="H10" s="258"/>
      <c r="I10" s="130"/>
      <c r="J10" s="17"/>
      <c r="K10" s="4"/>
      <c r="L10" s="4"/>
    </row>
    <row r="11" spans="1:12" s="80" customFormat="1" ht="15" thickBot="1">
      <c r="A11" s="136" t="s">
        <v>6192</v>
      </c>
      <c r="B11" s="13" t="s">
        <v>6195</v>
      </c>
      <c r="C11" s="13" t="s">
        <v>6195</v>
      </c>
      <c r="D11" s="15">
        <v>8095</v>
      </c>
      <c r="E11" s="16" t="s">
        <v>9628</v>
      </c>
      <c r="F11" s="16" t="s">
        <v>5</v>
      </c>
      <c r="G11" s="16" t="s">
        <v>5388</v>
      </c>
      <c r="H11" s="258"/>
      <c r="I11" s="130"/>
      <c r="J11" s="17"/>
      <c r="K11" s="4"/>
      <c r="L11" s="4"/>
    </row>
    <row r="12" spans="1:12" s="80" customFormat="1" ht="15" thickBot="1">
      <c r="A12" s="230" t="s">
        <v>6193</v>
      </c>
      <c r="B12" s="239"/>
      <c r="C12" s="239"/>
      <c r="D12" s="239"/>
      <c r="E12" s="239"/>
      <c r="F12" s="239"/>
      <c r="G12" s="240"/>
      <c r="H12" s="258"/>
      <c r="I12" s="130"/>
      <c r="J12" s="17"/>
      <c r="K12" s="4"/>
      <c r="L12" s="4"/>
    </row>
    <row r="13" spans="1:12" s="80" customFormat="1" ht="14.25">
      <c r="A13" s="136" t="s">
        <v>6196</v>
      </c>
      <c r="B13" s="13" t="s">
        <v>6197</v>
      </c>
      <c r="C13" s="13" t="s">
        <v>6197</v>
      </c>
      <c r="D13" s="15">
        <v>900</v>
      </c>
      <c r="E13" s="16" t="s">
        <v>9628</v>
      </c>
      <c r="F13" s="16" t="s">
        <v>5</v>
      </c>
      <c r="G13" s="16" t="s">
        <v>5388</v>
      </c>
      <c r="H13"/>
      <c r="I13" s="6"/>
      <c r="J13" s="17"/>
      <c r="K13" s="4"/>
      <c r="L13" s="4"/>
    </row>
    <row r="14" spans="1:12" s="80" customFormat="1" ht="15" thickBot="1">
      <c r="A14" s="136" t="s">
        <v>6198</v>
      </c>
      <c r="B14" s="13" t="s">
        <v>6199</v>
      </c>
      <c r="C14" s="13" t="s">
        <v>6199</v>
      </c>
      <c r="D14" s="15">
        <v>0</v>
      </c>
      <c r="E14" s="16" t="s">
        <v>9628</v>
      </c>
      <c r="F14" s="16" t="s">
        <v>5</v>
      </c>
      <c r="G14" s="16" t="s">
        <v>5388</v>
      </c>
      <c r="H14"/>
      <c r="I14" s="6"/>
      <c r="J14" s="17"/>
      <c r="K14" s="4"/>
      <c r="L14" s="4"/>
    </row>
    <row r="15" spans="1:12" s="80" customFormat="1" ht="15" thickBot="1">
      <c r="A15" s="230" t="s">
        <v>3725</v>
      </c>
      <c r="B15" s="239"/>
      <c r="C15" s="239"/>
      <c r="D15" s="239"/>
      <c r="E15" s="239"/>
      <c r="F15" s="239"/>
      <c r="G15" s="240"/>
      <c r="H15" s="258"/>
      <c r="I15" s="130"/>
      <c r="J15" s="17"/>
      <c r="K15" s="4"/>
      <c r="L15" s="4"/>
    </row>
    <row r="16" spans="1:12" s="80" customFormat="1" ht="24">
      <c r="A16" s="136" t="s">
        <v>6202</v>
      </c>
      <c r="B16" s="13" t="s">
        <v>6203</v>
      </c>
      <c r="C16" s="13" t="s">
        <v>6203</v>
      </c>
      <c r="D16" s="15">
        <v>0</v>
      </c>
      <c r="E16" s="16" t="s">
        <v>9628</v>
      </c>
      <c r="F16" s="16" t="s">
        <v>1788</v>
      </c>
      <c r="G16" s="16" t="s">
        <v>5388</v>
      </c>
      <c r="H16"/>
      <c r="I16" s="6"/>
      <c r="J16" s="17"/>
      <c r="K16" s="4"/>
      <c r="L16" s="4"/>
    </row>
    <row r="17" spans="1:12" s="80" customFormat="1" ht="24">
      <c r="A17" s="82" t="s">
        <v>590</v>
      </c>
      <c r="B17" s="13" t="s">
        <v>5639</v>
      </c>
      <c r="C17" s="13" t="s">
        <v>5640</v>
      </c>
      <c r="D17" s="83">
        <v>0</v>
      </c>
      <c r="E17" s="16" t="s">
        <v>9628</v>
      </c>
      <c r="F17" s="16" t="s">
        <v>1788</v>
      </c>
      <c r="G17" s="16" t="s">
        <v>5388</v>
      </c>
      <c r="H17"/>
      <c r="I17" s="6"/>
      <c r="J17" s="17"/>
      <c r="K17" s="4"/>
      <c r="L17" s="4"/>
    </row>
    <row r="18" spans="1:12" s="80" customFormat="1" ht="15" thickBot="1">
      <c r="A18" s="132" t="s">
        <v>591</v>
      </c>
      <c r="B18" s="13" t="s">
        <v>5641</v>
      </c>
      <c r="C18" s="13" t="s">
        <v>5641</v>
      </c>
      <c r="D18" s="83">
        <v>0</v>
      </c>
      <c r="E18" s="16" t="s">
        <v>9628</v>
      </c>
      <c r="F18" s="16" t="s">
        <v>1788</v>
      </c>
      <c r="G18" s="16" t="s">
        <v>5388</v>
      </c>
      <c r="H18"/>
      <c r="I18" s="6"/>
      <c r="J18" s="17"/>
      <c r="K18" s="4"/>
      <c r="L18" s="4"/>
    </row>
    <row r="19" spans="1:12" s="80" customFormat="1" ht="15" thickBot="1">
      <c r="A19" s="85" t="s">
        <v>424</v>
      </c>
      <c r="B19" s="239"/>
      <c r="C19" s="239"/>
      <c r="D19" s="239"/>
      <c r="E19" s="239"/>
      <c r="F19" s="239"/>
      <c r="G19" s="240"/>
      <c r="H19" s="258"/>
      <c r="I19" s="130"/>
      <c r="J19" s="17"/>
      <c r="K19" s="4"/>
      <c r="L19" s="4"/>
    </row>
    <row r="20" spans="1:12" s="80" customFormat="1" ht="15" thickBot="1">
      <c r="A20" s="82" t="s">
        <v>425</v>
      </c>
      <c r="B20" s="90" t="s">
        <v>3891</v>
      </c>
      <c r="C20" s="90" t="s">
        <v>3891</v>
      </c>
      <c r="D20" s="83">
        <v>1500</v>
      </c>
      <c r="E20" s="16" t="s">
        <v>9628</v>
      </c>
      <c r="F20" s="16" t="s">
        <v>1788</v>
      </c>
      <c r="G20" s="16" t="s">
        <v>5388</v>
      </c>
      <c r="H20" s="258"/>
      <c r="I20" s="130"/>
      <c r="J20" s="17"/>
      <c r="K20" s="4"/>
      <c r="L20" s="4"/>
    </row>
    <row r="21" spans="1:12" s="80" customFormat="1" ht="15" thickBot="1">
      <c r="A21" s="103" t="s">
        <v>6302</v>
      </c>
      <c r="B21" s="239"/>
      <c r="C21" s="239"/>
      <c r="D21" s="239"/>
      <c r="E21" s="239"/>
      <c r="F21" s="239"/>
      <c r="G21" s="240"/>
      <c r="H21" s="258"/>
      <c r="I21" s="130"/>
      <c r="J21" s="17"/>
      <c r="K21" s="4"/>
      <c r="L21" s="4"/>
    </row>
    <row r="22" spans="1:12" s="80" customFormat="1" ht="24.75" thickBot="1">
      <c r="A22" s="82" t="s">
        <v>426</v>
      </c>
      <c r="B22" s="90" t="s">
        <v>3892</v>
      </c>
      <c r="C22" s="90" t="s">
        <v>3892</v>
      </c>
      <c r="D22" s="83">
        <v>0</v>
      </c>
      <c r="E22" s="16" t="s">
        <v>9628</v>
      </c>
      <c r="F22" s="16" t="s">
        <v>1788</v>
      </c>
      <c r="G22" s="16" t="s">
        <v>5388</v>
      </c>
      <c r="H22"/>
      <c r="I22" s="6"/>
      <c r="J22" s="17"/>
      <c r="K22" s="4"/>
      <c r="L22" s="4"/>
    </row>
    <row r="23" spans="1:12" ht="18" customHeight="1" thickBot="1">
      <c r="A23" s="230" t="s">
        <v>2717</v>
      </c>
      <c r="B23" s="239"/>
      <c r="C23" s="239"/>
      <c r="D23" s="239"/>
      <c r="E23" s="239"/>
      <c r="F23" s="239"/>
      <c r="G23" s="240"/>
      <c r="H23" s="89"/>
      <c r="I23" s="89"/>
      <c r="J23" s="17"/>
    </row>
    <row r="24" spans="1:12" ht="24.75" thickBot="1">
      <c r="A24" s="91" t="s">
        <v>428</v>
      </c>
      <c r="B24" s="109" t="s">
        <v>6306</v>
      </c>
      <c r="C24" s="166" t="s">
        <v>6307</v>
      </c>
      <c r="D24" s="92">
        <v>0</v>
      </c>
      <c r="E24" s="16" t="s">
        <v>9628</v>
      </c>
      <c r="F24" s="16" t="s">
        <v>1788</v>
      </c>
      <c r="G24" s="16" t="s">
        <v>5388</v>
      </c>
      <c r="H24" s="89"/>
      <c r="I24" s="89"/>
      <c r="J24" s="17"/>
    </row>
    <row r="25" spans="1:12" ht="12.75" thickBot="1">
      <c r="A25" s="267" t="s">
        <v>3724</v>
      </c>
      <c r="B25" s="239"/>
      <c r="C25" s="239"/>
      <c r="D25" s="239"/>
      <c r="E25" s="239"/>
      <c r="F25" s="239"/>
      <c r="G25" s="240"/>
      <c r="H25" s="89"/>
      <c r="I25" s="89"/>
      <c r="J25" s="17"/>
    </row>
    <row r="26" spans="1:12">
      <c r="A26" s="129" t="s">
        <v>592</v>
      </c>
      <c r="B26" s="13" t="s">
        <v>5633</v>
      </c>
      <c r="C26" s="14" t="s">
        <v>9086</v>
      </c>
      <c r="D26" s="92">
        <v>0</v>
      </c>
      <c r="E26" s="16" t="s">
        <v>9628</v>
      </c>
      <c r="F26" s="16" t="s">
        <v>1788</v>
      </c>
      <c r="G26" s="16" t="s">
        <v>5388</v>
      </c>
      <c r="H26" s="89"/>
      <c r="I26" s="89"/>
      <c r="J26" s="17"/>
    </row>
    <row r="27" spans="1:12" ht="12.75" thickBot="1">
      <c r="A27" s="129" t="s">
        <v>5296</v>
      </c>
      <c r="B27" s="13" t="s">
        <v>5634</v>
      </c>
      <c r="C27" s="14" t="s">
        <v>9087</v>
      </c>
      <c r="D27" s="92">
        <v>0</v>
      </c>
      <c r="E27" s="16" t="s">
        <v>9628</v>
      </c>
      <c r="F27" s="16" t="s">
        <v>1788</v>
      </c>
      <c r="G27" s="16" t="s">
        <v>5388</v>
      </c>
      <c r="H27" s="89"/>
      <c r="I27" s="89"/>
      <c r="J27" s="17"/>
    </row>
    <row r="28" spans="1:12" ht="12.75" thickBot="1">
      <c r="A28" s="267" t="s">
        <v>3724</v>
      </c>
      <c r="B28" s="239"/>
      <c r="C28" s="239"/>
      <c r="D28" s="239"/>
      <c r="E28" s="239"/>
      <c r="F28" s="239"/>
      <c r="G28" s="240"/>
      <c r="H28" s="89"/>
      <c r="I28" s="89"/>
      <c r="J28" s="17"/>
    </row>
    <row r="29" spans="1:12">
      <c r="A29" s="129" t="s">
        <v>3192</v>
      </c>
      <c r="B29" s="13" t="s">
        <v>5635</v>
      </c>
      <c r="C29" s="14" t="s">
        <v>9088</v>
      </c>
      <c r="D29" s="92">
        <v>0</v>
      </c>
      <c r="E29" s="16" t="s">
        <v>9628</v>
      </c>
      <c r="F29" s="16" t="s">
        <v>1788</v>
      </c>
      <c r="G29" s="16" t="s">
        <v>5388</v>
      </c>
      <c r="H29" s="89"/>
      <c r="I29" s="89"/>
      <c r="J29" s="17"/>
    </row>
    <row r="30" spans="1:12" ht="15.75" customHeight="1" thickBot="1">
      <c r="A30" s="258"/>
      <c r="B30" s="258"/>
      <c r="C30" s="258"/>
      <c r="D30" s="258"/>
      <c r="E30" s="410"/>
      <c r="F30" s="93"/>
      <c r="G30" s="93"/>
      <c r="H30" s="94" t="s">
        <v>417</v>
      </c>
      <c r="I30" s="130"/>
      <c r="J30" s="17"/>
    </row>
    <row r="31" spans="1:12" ht="24.75" thickBot="1">
      <c r="A31" s="7" t="s">
        <v>0</v>
      </c>
      <c r="B31" s="181" t="s">
        <v>1</v>
      </c>
      <c r="C31" s="182" t="s">
        <v>2</v>
      </c>
      <c r="D31" s="281" t="s">
        <v>5192</v>
      </c>
      <c r="E31" s="409" t="s">
        <v>9627</v>
      </c>
      <c r="F31" s="10" t="s">
        <v>4</v>
      </c>
      <c r="G31" s="978" t="s">
        <v>13946</v>
      </c>
      <c r="H31" s="9" t="s">
        <v>418</v>
      </c>
      <c r="I31" s="9" t="s">
        <v>419</v>
      </c>
      <c r="J31" s="17"/>
    </row>
    <row r="32" spans="1:12" ht="17.25" customHeight="1" thickBot="1">
      <c r="A32" s="267" t="s">
        <v>3725</v>
      </c>
      <c r="B32" s="239"/>
      <c r="C32" s="239"/>
      <c r="D32" s="239"/>
      <c r="E32" s="239"/>
      <c r="F32" s="239"/>
      <c r="G32" s="239"/>
      <c r="H32" s="239"/>
      <c r="I32" s="240"/>
      <c r="J32" s="17"/>
    </row>
    <row r="33" spans="1:10" ht="24">
      <c r="A33" s="82" t="s">
        <v>429</v>
      </c>
      <c r="B33" s="90" t="s">
        <v>3887</v>
      </c>
      <c r="C33" s="90" t="s">
        <v>3888</v>
      </c>
      <c r="D33" s="83">
        <v>2500</v>
      </c>
      <c r="E33" s="16" t="s">
        <v>9628</v>
      </c>
      <c r="F33" s="16" t="s">
        <v>1788</v>
      </c>
      <c r="G33" s="16" t="s">
        <v>5388</v>
      </c>
      <c r="H33" s="97" t="s">
        <v>430</v>
      </c>
      <c r="I33" s="97" t="s">
        <v>431</v>
      </c>
      <c r="J33" s="17"/>
    </row>
    <row r="34" spans="1:10" ht="24">
      <c r="A34" s="82" t="s">
        <v>429</v>
      </c>
      <c r="B34" s="90" t="s">
        <v>3887</v>
      </c>
      <c r="C34" s="90" t="s">
        <v>3888</v>
      </c>
      <c r="D34" s="83">
        <v>2000</v>
      </c>
      <c r="E34" s="16" t="s">
        <v>9628</v>
      </c>
      <c r="F34" s="16" t="s">
        <v>1788</v>
      </c>
      <c r="G34" s="16" t="s">
        <v>5388</v>
      </c>
      <c r="H34" s="97" t="s">
        <v>432</v>
      </c>
      <c r="I34" s="97" t="s">
        <v>433</v>
      </c>
      <c r="J34" s="17"/>
    </row>
    <row r="35" spans="1:10" ht="24">
      <c r="A35" s="82" t="s">
        <v>429</v>
      </c>
      <c r="B35" s="90" t="s">
        <v>3887</v>
      </c>
      <c r="C35" s="90" t="s">
        <v>3888</v>
      </c>
      <c r="D35" s="83">
        <v>1200</v>
      </c>
      <c r="E35" s="16" t="s">
        <v>9628</v>
      </c>
      <c r="F35" s="16" t="s">
        <v>1788</v>
      </c>
      <c r="G35" s="16" t="s">
        <v>5388</v>
      </c>
      <c r="H35" s="98" t="s">
        <v>434</v>
      </c>
      <c r="I35" s="98" t="s">
        <v>435</v>
      </c>
      <c r="J35" s="17"/>
    </row>
    <row r="36" spans="1:10" ht="24">
      <c r="A36" s="82" t="s">
        <v>429</v>
      </c>
      <c r="B36" s="90" t="s">
        <v>3887</v>
      </c>
      <c r="C36" s="90" t="s">
        <v>3888</v>
      </c>
      <c r="D36" s="83">
        <v>900</v>
      </c>
      <c r="E36" s="16" t="s">
        <v>9628</v>
      </c>
      <c r="F36" s="16" t="s">
        <v>1788</v>
      </c>
      <c r="G36" s="16" t="s">
        <v>5388</v>
      </c>
      <c r="H36" s="98" t="s">
        <v>436</v>
      </c>
      <c r="I36" s="98" t="s">
        <v>437</v>
      </c>
      <c r="J36" s="17"/>
    </row>
    <row r="37" spans="1:10" ht="24">
      <c r="A37" s="82" t="s">
        <v>429</v>
      </c>
      <c r="B37" s="90" t="s">
        <v>3887</v>
      </c>
      <c r="C37" s="90" t="s">
        <v>3888</v>
      </c>
      <c r="D37" s="83">
        <v>750</v>
      </c>
      <c r="E37" s="16" t="s">
        <v>9628</v>
      </c>
      <c r="F37" s="16" t="s">
        <v>1788</v>
      </c>
      <c r="G37" s="16" t="s">
        <v>5388</v>
      </c>
      <c r="H37" s="98" t="s">
        <v>438</v>
      </c>
      <c r="I37" s="98" t="s">
        <v>439</v>
      </c>
      <c r="J37" s="17"/>
    </row>
    <row r="38" spans="1:10" ht="24.75" thickBot="1">
      <c r="A38" s="82" t="s">
        <v>429</v>
      </c>
      <c r="B38" s="90" t="s">
        <v>3887</v>
      </c>
      <c r="C38" s="90" t="s">
        <v>3888</v>
      </c>
      <c r="D38" s="83">
        <v>550</v>
      </c>
      <c r="E38" s="16" t="s">
        <v>9628</v>
      </c>
      <c r="F38" s="16" t="s">
        <v>1788</v>
      </c>
      <c r="G38" s="16" t="s">
        <v>5388</v>
      </c>
      <c r="H38" s="98" t="s">
        <v>440</v>
      </c>
      <c r="I38" s="98" t="s">
        <v>440</v>
      </c>
      <c r="J38" s="17"/>
    </row>
    <row r="39" spans="1:10" ht="24.75" thickBot="1">
      <c r="A39" s="7" t="s">
        <v>0</v>
      </c>
      <c r="B39" s="8" t="s">
        <v>1</v>
      </c>
      <c r="C39" s="9" t="s">
        <v>2</v>
      </c>
      <c r="D39" s="281" t="s">
        <v>5192</v>
      </c>
      <c r="E39" s="409" t="s">
        <v>9627</v>
      </c>
      <c r="F39" s="10" t="s">
        <v>4</v>
      </c>
      <c r="G39" s="978" t="s">
        <v>13946</v>
      </c>
      <c r="H39" s="9" t="s">
        <v>418</v>
      </c>
      <c r="I39" s="9" t="s">
        <v>419</v>
      </c>
      <c r="J39" s="17"/>
    </row>
    <row r="40" spans="1:10" ht="15" customHeight="1" thickBot="1">
      <c r="A40" s="267" t="s">
        <v>3726</v>
      </c>
      <c r="B40" s="239"/>
      <c r="C40" s="239"/>
      <c r="D40" s="239"/>
      <c r="E40" s="239"/>
      <c r="F40" s="239"/>
      <c r="G40" s="239"/>
      <c r="H40" s="239"/>
      <c r="I40" s="240"/>
      <c r="J40" s="17"/>
    </row>
    <row r="41" spans="1:10" ht="24">
      <c r="A41" s="99" t="s">
        <v>441</v>
      </c>
      <c r="B41" s="280" t="s">
        <v>3889</v>
      </c>
      <c r="C41" s="90" t="s">
        <v>3890</v>
      </c>
      <c r="D41" s="83">
        <v>2500</v>
      </c>
      <c r="E41" s="16" t="s">
        <v>9628</v>
      </c>
      <c r="F41" s="16" t="s">
        <v>1788</v>
      </c>
      <c r="G41" s="16" t="s">
        <v>5388</v>
      </c>
      <c r="H41" s="97" t="s">
        <v>430</v>
      </c>
      <c r="I41" s="97" t="s">
        <v>442</v>
      </c>
      <c r="J41" s="17"/>
    </row>
    <row r="42" spans="1:10" ht="24">
      <c r="A42" s="99" t="s">
        <v>441</v>
      </c>
      <c r="B42" s="280" t="s">
        <v>3889</v>
      </c>
      <c r="C42" s="90" t="s">
        <v>3890</v>
      </c>
      <c r="D42" s="83">
        <v>2000</v>
      </c>
      <c r="E42" s="16" t="s">
        <v>9628</v>
      </c>
      <c r="F42" s="16" t="s">
        <v>1788</v>
      </c>
      <c r="G42" s="16" t="s">
        <v>5388</v>
      </c>
      <c r="H42" s="97" t="s">
        <v>443</v>
      </c>
      <c r="I42" s="97" t="s">
        <v>444</v>
      </c>
      <c r="J42" s="17"/>
    </row>
    <row r="43" spans="1:10" ht="24">
      <c r="A43" s="99" t="s">
        <v>441</v>
      </c>
      <c r="B43" s="280" t="s">
        <v>3889</v>
      </c>
      <c r="C43" s="90" t="s">
        <v>3890</v>
      </c>
      <c r="D43" s="83">
        <v>1200</v>
      </c>
      <c r="E43" s="16" t="s">
        <v>9628</v>
      </c>
      <c r="F43" s="16" t="s">
        <v>1788</v>
      </c>
      <c r="G43" s="16" t="s">
        <v>5388</v>
      </c>
      <c r="H43" s="97" t="s">
        <v>445</v>
      </c>
      <c r="I43" s="97" t="s">
        <v>446</v>
      </c>
      <c r="J43" s="17"/>
    </row>
    <row r="44" spans="1:10" ht="24">
      <c r="A44" s="99" t="s">
        <v>441</v>
      </c>
      <c r="B44" s="280" t="s">
        <v>3889</v>
      </c>
      <c r="C44" s="90" t="s">
        <v>3890</v>
      </c>
      <c r="D44" s="83">
        <v>900</v>
      </c>
      <c r="E44" s="16" t="s">
        <v>9628</v>
      </c>
      <c r="F44" s="16" t="s">
        <v>1788</v>
      </c>
      <c r="G44" s="16" t="s">
        <v>5388</v>
      </c>
      <c r="H44" s="97" t="s">
        <v>447</v>
      </c>
      <c r="I44" s="97" t="s">
        <v>448</v>
      </c>
      <c r="J44" s="17"/>
    </row>
    <row r="45" spans="1:10" ht="24">
      <c r="A45" s="99" t="s">
        <v>441</v>
      </c>
      <c r="B45" s="280" t="s">
        <v>3889</v>
      </c>
      <c r="C45" s="90" t="s">
        <v>3890</v>
      </c>
      <c r="D45" s="83">
        <v>750</v>
      </c>
      <c r="E45" s="16" t="s">
        <v>9628</v>
      </c>
      <c r="F45" s="16" t="s">
        <v>1788</v>
      </c>
      <c r="G45" s="16" t="s">
        <v>5388</v>
      </c>
      <c r="H45" s="97" t="s">
        <v>449</v>
      </c>
      <c r="I45" s="97" t="s">
        <v>450</v>
      </c>
      <c r="J45" s="17"/>
    </row>
    <row r="46" spans="1:10" ht="24.75" thickBot="1">
      <c r="A46" s="99" t="s">
        <v>441</v>
      </c>
      <c r="B46" s="280" t="s">
        <v>3889</v>
      </c>
      <c r="C46" s="90" t="s">
        <v>3890</v>
      </c>
      <c r="D46" s="83">
        <v>550</v>
      </c>
      <c r="E46" s="16" t="s">
        <v>9628</v>
      </c>
      <c r="F46" s="16" t="s">
        <v>1788</v>
      </c>
      <c r="G46" s="16" t="s">
        <v>5388</v>
      </c>
      <c r="H46" s="97" t="s">
        <v>451</v>
      </c>
      <c r="I46" s="97" t="s">
        <v>451</v>
      </c>
      <c r="J46" s="17"/>
    </row>
    <row r="47" spans="1:10" ht="24.75" thickBot="1">
      <c r="A47" s="7" t="s">
        <v>0</v>
      </c>
      <c r="B47" s="8" t="s">
        <v>1</v>
      </c>
      <c r="C47" s="9" t="s">
        <v>2</v>
      </c>
      <c r="D47" s="281" t="s">
        <v>5192</v>
      </c>
      <c r="E47" s="409" t="s">
        <v>9627</v>
      </c>
      <c r="F47" s="10" t="s">
        <v>4</v>
      </c>
      <c r="G47" s="978" t="s">
        <v>13946</v>
      </c>
      <c r="H47" s="9" t="s">
        <v>418</v>
      </c>
      <c r="I47" s="9" t="s">
        <v>419</v>
      </c>
      <c r="J47" s="17"/>
    </row>
    <row r="48" spans="1:10" ht="12.75" thickBot="1">
      <c r="A48" s="267" t="s">
        <v>3727</v>
      </c>
      <c r="B48" s="239"/>
      <c r="C48" s="239"/>
      <c r="D48" s="239"/>
      <c r="E48" s="239"/>
      <c r="F48" s="239"/>
      <c r="G48" s="239"/>
      <c r="H48" s="239"/>
      <c r="I48" s="240"/>
      <c r="J48" s="17"/>
    </row>
    <row r="49" spans="1:12" ht="15" customHeight="1">
      <c r="A49" s="87" t="s">
        <v>452</v>
      </c>
      <c r="B49" s="13" t="s">
        <v>5636</v>
      </c>
      <c r="C49" s="14" t="s">
        <v>9086</v>
      </c>
      <c r="D49" s="86">
        <v>1990</v>
      </c>
      <c r="E49" s="16" t="s">
        <v>9628</v>
      </c>
      <c r="F49" s="16" t="s">
        <v>1788</v>
      </c>
      <c r="G49" s="16" t="s">
        <v>5388</v>
      </c>
      <c r="H49" s="101" t="s">
        <v>430</v>
      </c>
      <c r="I49" s="101" t="s">
        <v>453</v>
      </c>
      <c r="J49" s="17"/>
    </row>
    <row r="50" spans="1:12" ht="15" customHeight="1">
      <c r="A50" s="87" t="s">
        <v>452</v>
      </c>
      <c r="B50" s="13" t="s">
        <v>5636</v>
      </c>
      <c r="C50" s="14" t="s">
        <v>9086</v>
      </c>
      <c r="D50" s="86">
        <v>1970</v>
      </c>
      <c r="E50" s="16" t="s">
        <v>9628</v>
      </c>
      <c r="F50" s="16" t="s">
        <v>1788</v>
      </c>
      <c r="G50" s="16" t="s">
        <v>5388</v>
      </c>
      <c r="H50" s="101" t="s">
        <v>454</v>
      </c>
      <c r="I50" s="101" t="s">
        <v>455</v>
      </c>
      <c r="J50" s="17"/>
    </row>
    <row r="51" spans="1:12" ht="15" customHeight="1">
      <c r="A51" s="87" t="s">
        <v>452</v>
      </c>
      <c r="B51" s="13" t="s">
        <v>5636</v>
      </c>
      <c r="C51" s="14" t="s">
        <v>9086</v>
      </c>
      <c r="D51" s="86">
        <v>1950</v>
      </c>
      <c r="E51" s="16" t="s">
        <v>9628</v>
      </c>
      <c r="F51" s="16" t="s">
        <v>1788</v>
      </c>
      <c r="G51" s="16" t="s">
        <v>5388</v>
      </c>
      <c r="H51" s="101" t="s">
        <v>431</v>
      </c>
      <c r="I51" s="101" t="s">
        <v>443</v>
      </c>
      <c r="J51" s="17"/>
    </row>
    <row r="52" spans="1:12" ht="15" customHeight="1">
      <c r="A52" s="87" t="s">
        <v>452</v>
      </c>
      <c r="B52" s="13" t="s">
        <v>5636</v>
      </c>
      <c r="C52" s="14" t="s">
        <v>9086</v>
      </c>
      <c r="D52" s="86">
        <v>1670</v>
      </c>
      <c r="E52" s="16" t="s">
        <v>9628</v>
      </c>
      <c r="F52" s="16" t="s">
        <v>1788</v>
      </c>
      <c r="G52" s="16" t="s">
        <v>5388</v>
      </c>
      <c r="H52" s="101" t="s">
        <v>456</v>
      </c>
      <c r="I52" s="101" t="s">
        <v>445</v>
      </c>
      <c r="J52" s="17"/>
    </row>
    <row r="53" spans="1:12" ht="15" customHeight="1">
      <c r="A53" s="87" t="s">
        <v>452</v>
      </c>
      <c r="B53" s="13" t="s">
        <v>5636</v>
      </c>
      <c r="C53" s="14" t="s">
        <v>9086</v>
      </c>
      <c r="D53" s="86">
        <v>1650</v>
      </c>
      <c r="E53" s="16" t="s">
        <v>9628</v>
      </c>
      <c r="F53" s="16" t="s">
        <v>1788</v>
      </c>
      <c r="G53" s="16" t="s">
        <v>5388</v>
      </c>
      <c r="H53" s="102" t="s">
        <v>457</v>
      </c>
      <c r="I53" s="102" t="s">
        <v>447</v>
      </c>
      <c r="J53" s="17"/>
    </row>
    <row r="54" spans="1:12" ht="15" customHeight="1">
      <c r="A54" s="87" t="s">
        <v>452</v>
      </c>
      <c r="B54" s="13" t="s">
        <v>5636</v>
      </c>
      <c r="C54" s="14" t="s">
        <v>9086</v>
      </c>
      <c r="D54" s="86">
        <v>1600</v>
      </c>
      <c r="E54" s="16" t="s">
        <v>9628</v>
      </c>
      <c r="F54" s="16" t="s">
        <v>1788</v>
      </c>
      <c r="G54" s="16" t="s">
        <v>5388</v>
      </c>
      <c r="H54" s="101" t="s">
        <v>458</v>
      </c>
      <c r="I54" s="101" t="s">
        <v>449</v>
      </c>
      <c r="J54" s="17"/>
    </row>
    <row r="55" spans="1:12" ht="15" customHeight="1">
      <c r="A55" s="87" t="s">
        <v>452</v>
      </c>
      <c r="B55" s="13" t="s">
        <v>5636</v>
      </c>
      <c r="C55" s="14" t="s">
        <v>9086</v>
      </c>
      <c r="D55" s="86">
        <v>1550</v>
      </c>
      <c r="E55" s="16" t="s">
        <v>9628</v>
      </c>
      <c r="F55" s="16" t="s">
        <v>1788</v>
      </c>
      <c r="G55" s="16" t="s">
        <v>5388</v>
      </c>
      <c r="H55" s="101" t="s">
        <v>459</v>
      </c>
      <c r="I55" s="101" t="s">
        <v>451</v>
      </c>
      <c r="J55" s="17"/>
    </row>
    <row r="56" spans="1:12" s="89" customFormat="1" ht="15" customHeight="1">
      <c r="A56" s="87" t="s">
        <v>452</v>
      </c>
      <c r="B56" s="13" t="s">
        <v>5636</v>
      </c>
      <c r="C56" s="14" t="s">
        <v>9086</v>
      </c>
      <c r="D56" s="86">
        <v>1250</v>
      </c>
      <c r="E56" s="16" t="s">
        <v>9628</v>
      </c>
      <c r="F56" s="16" t="s">
        <v>1788</v>
      </c>
      <c r="G56" s="16" t="s">
        <v>5388</v>
      </c>
      <c r="H56" s="101" t="s">
        <v>460</v>
      </c>
      <c r="I56" s="101" t="s">
        <v>461</v>
      </c>
      <c r="J56" s="17"/>
      <c r="K56" s="4"/>
      <c r="L56" s="4"/>
    </row>
    <row r="57" spans="1:12" s="80" customFormat="1" ht="15" customHeight="1">
      <c r="A57" s="87" t="s">
        <v>452</v>
      </c>
      <c r="B57" s="13" t="s">
        <v>5636</v>
      </c>
      <c r="C57" s="14" t="s">
        <v>9086</v>
      </c>
      <c r="D57" s="86">
        <v>1200</v>
      </c>
      <c r="E57" s="16" t="s">
        <v>9628</v>
      </c>
      <c r="F57" s="16" t="s">
        <v>1788</v>
      </c>
      <c r="G57" s="16" t="s">
        <v>5388</v>
      </c>
      <c r="H57" s="101" t="s">
        <v>462</v>
      </c>
      <c r="I57" s="101" t="s">
        <v>463</v>
      </c>
      <c r="J57" s="17"/>
      <c r="K57" s="4"/>
      <c r="L57" s="4"/>
    </row>
    <row r="58" spans="1:12" ht="15" customHeight="1">
      <c r="A58" s="87" t="s">
        <v>452</v>
      </c>
      <c r="B58" s="13" t="s">
        <v>5636</v>
      </c>
      <c r="C58" s="14" t="s">
        <v>9086</v>
      </c>
      <c r="D58" s="86">
        <v>1180</v>
      </c>
      <c r="E58" s="16" t="s">
        <v>9628</v>
      </c>
      <c r="F58" s="16" t="s">
        <v>1788</v>
      </c>
      <c r="G58" s="16" t="s">
        <v>5388</v>
      </c>
      <c r="H58" s="101" t="s">
        <v>464</v>
      </c>
      <c r="I58" s="101" t="s">
        <v>465</v>
      </c>
      <c r="J58" s="17"/>
    </row>
    <row r="59" spans="1:12" ht="15" customHeight="1">
      <c r="A59" s="87" t="s">
        <v>452</v>
      </c>
      <c r="B59" s="13" t="s">
        <v>5636</v>
      </c>
      <c r="C59" s="14" t="s">
        <v>9086</v>
      </c>
      <c r="D59" s="86">
        <v>1150</v>
      </c>
      <c r="E59" s="16" t="s">
        <v>9628</v>
      </c>
      <c r="F59" s="16" t="s">
        <v>1788</v>
      </c>
      <c r="G59" s="16" t="s">
        <v>5388</v>
      </c>
      <c r="H59" s="102" t="s">
        <v>466</v>
      </c>
      <c r="I59" s="102" t="s">
        <v>467</v>
      </c>
      <c r="J59" s="17"/>
    </row>
    <row r="60" spans="1:12">
      <c r="A60" s="193" t="s">
        <v>5295</v>
      </c>
      <c r="B60" s="13" t="s">
        <v>5637</v>
      </c>
      <c r="C60" s="14" t="s">
        <v>9087</v>
      </c>
      <c r="D60" s="15">
        <v>1990</v>
      </c>
      <c r="E60" s="16" t="s">
        <v>9628</v>
      </c>
      <c r="F60" s="16" t="s">
        <v>1788</v>
      </c>
      <c r="G60" s="16" t="s">
        <v>5388</v>
      </c>
      <c r="H60" s="284" t="s">
        <v>430</v>
      </c>
      <c r="I60" s="284" t="s">
        <v>453</v>
      </c>
      <c r="J60" s="17"/>
    </row>
    <row r="61" spans="1:12">
      <c r="A61" s="91" t="s">
        <v>5295</v>
      </c>
      <c r="B61" s="13" t="s">
        <v>5637</v>
      </c>
      <c r="C61" s="14" t="s">
        <v>9087</v>
      </c>
      <c r="D61" s="15">
        <v>1970</v>
      </c>
      <c r="E61" s="16" t="s">
        <v>9628</v>
      </c>
      <c r="F61" s="16" t="s">
        <v>1788</v>
      </c>
      <c r="G61" s="16" t="s">
        <v>5388</v>
      </c>
      <c r="H61" s="284" t="s">
        <v>454</v>
      </c>
      <c r="I61" s="284" t="s">
        <v>455</v>
      </c>
      <c r="J61" s="17"/>
    </row>
    <row r="62" spans="1:12">
      <c r="A62" s="91" t="s">
        <v>5295</v>
      </c>
      <c r="B62" s="13" t="s">
        <v>5637</v>
      </c>
      <c r="C62" s="14" t="s">
        <v>9087</v>
      </c>
      <c r="D62" s="15">
        <v>1950</v>
      </c>
      <c r="E62" s="16" t="s">
        <v>9628</v>
      </c>
      <c r="F62" s="16" t="s">
        <v>1788</v>
      </c>
      <c r="G62" s="16" t="s">
        <v>5388</v>
      </c>
      <c r="H62" s="284" t="s">
        <v>431</v>
      </c>
      <c r="I62" s="284" t="s">
        <v>443</v>
      </c>
      <c r="J62" s="17"/>
    </row>
    <row r="63" spans="1:12">
      <c r="A63" s="91" t="s">
        <v>5295</v>
      </c>
      <c r="B63" s="13" t="s">
        <v>5637</v>
      </c>
      <c r="C63" s="14" t="s">
        <v>9087</v>
      </c>
      <c r="D63" s="15">
        <v>1670</v>
      </c>
      <c r="E63" s="16" t="s">
        <v>9628</v>
      </c>
      <c r="F63" s="16" t="s">
        <v>1788</v>
      </c>
      <c r="G63" s="16" t="s">
        <v>5388</v>
      </c>
      <c r="H63" s="284" t="s">
        <v>456</v>
      </c>
      <c r="I63" s="284" t="s">
        <v>445</v>
      </c>
      <c r="J63" s="17"/>
    </row>
    <row r="64" spans="1:12">
      <c r="A64" s="91" t="s">
        <v>5295</v>
      </c>
      <c r="B64" s="13" t="s">
        <v>5637</v>
      </c>
      <c r="C64" s="14" t="s">
        <v>9087</v>
      </c>
      <c r="D64" s="15">
        <v>1650</v>
      </c>
      <c r="E64" s="16" t="s">
        <v>9628</v>
      </c>
      <c r="F64" s="16" t="s">
        <v>1788</v>
      </c>
      <c r="G64" s="16" t="s">
        <v>5388</v>
      </c>
      <c r="H64" s="284" t="s">
        <v>457</v>
      </c>
      <c r="I64" s="284" t="s">
        <v>447</v>
      </c>
      <c r="J64" s="17"/>
    </row>
    <row r="65" spans="1:10">
      <c r="A65" s="91" t="s">
        <v>5295</v>
      </c>
      <c r="B65" s="13" t="s">
        <v>5637</v>
      </c>
      <c r="C65" s="14" t="s">
        <v>9087</v>
      </c>
      <c r="D65" s="15">
        <v>1600</v>
      </c>
      <c r="E65" s="16" t="s">
        <v>9628</v>
      </c>
      <c r="F65" s="16" t="s">
        <v>1788</v>
      </c>
      <c r="G65" s="16" t="s">
        <v>5388</v>
      </c>
      <c r="H65" s="284" t="s">
        <v>458</v>
      </c>
      <c r="I65" s="284" t="s">
        <v>449</v>
      </c>
      <c r="J65" s="17"/>
    </row>
    <row r="66" spans="1:10">
      <c r="A66" s="91" t="s">
        <v>5295</v>
      </c>
      <c r="B66" s="13" t="s">
        <v>5637</v>
      </c>
      <c r="C66" s="14" t="s">
        <v>9087</v>
      </c>
      <c r="D66" s="15">
        <v>1550</v>
      </c>
      <c r="E66" s="16" t="s">
        <v>9628</v>
      </c>
      <c r="F66" s="16" t="s">
        <v>1788</v>
      </c>
      <c r="G66" s="16" t="s">
        <v>5388</v>
      </c>
      <c r="H66" s="284" t="s">
        <v>459</v>
      </c>
      <c r="I66" s="284" t="s">
        <v>451</v>
      </c>
      <c r="J66" s="17"/>
    </row>
    <row r="67" spans="1:10">
      <c r="A67" s="91" t="s">
        <v>5295</v>
      </c>
      <c r="B67" s="13" t="s">
        <v>5637</v>
      </c>
      <c r="C67" s="14" t="s">
        <v>9087</v>
      </c>
      <c r="D67" s="15">
        <v>1250</v>
      </c>
      <c r="E67" s="16" t="s">
        <v>9628</v>
      </c>
      <c r="F67" s="16" t="s">
        <v>1788</v>
      </c>
      <c r="G67" s="16" t="s">
        <v>5388</v>
      </c>
      <c r="H67" s="284" t="s">
        <v>460</v>
      </c>
      <c r="I67" s="284" t="s">
        <v>461</v>
      </c>
      <c r="J67" s="17"/>
    </row>
    <row r="68" spans="1:10">
      <c r="A68" s="91" t="s">
        <v>5295</v>
      </c>
      <c r="B68" s="13" t="s">
        <v>5637</v>
      </c>
      <c r="C68" s="14" t="s">
        <v>9087</v>
      </c>
      <c r="D68" s="15">
        <v>1200</v>
      </c>
      <c r="E68" s="16" t="s">
        <v>9628</v>
      </c>
      <c r="F68" s="16" t="s">
        <v>1788</v>
      </c>
      <c r="G68" s="16" t="s">
        <v>5388</v>
      </c>
      <c r="H68" s="284" t="s">
        <v>462</v>
      </c>
      <c r="I68" s="284" t="s">
        <v>463</v>
      </c>
      <c r="J68" s="17"/>
    </row>
    <row r="69" spans="1:10">
      <c r="A69" s="91" t="s">
        <v>5295</v>
      </c>
      <c r="B69" s="13" t="s">
        <v>5637</v>
      </c>
      <c r="C69" s="14" t="s">
        <v>9087</v>
      </c>
      <c r="D69" s="15">
        <v>1180</v>
      </c>
      <c r="E69" s="16" t="s">
        <v>9628</v>
      </c>
      <c r="F69" s="16" t="s">
        <v>1788</v>
      </c>
      <c r="G69" s="16" t="s">
        <v>5388</v>
      </c>
      <c r="H69" s="284" t="s">
        <v>464</v>
      </c>
      <c r="I69" s="284" t="s">
        <v>465</v>
      </c>
      <c r="J69" s="17"/>
    </row>
    <row r="70" spans="1:10" ht="12.75" thickBot="1">
      <c r="A70" s="91" t="s">
        <v>5295</v>
      </c>
      <c r="B70" s="13" t="s">
        <v>5637</v>
      </c>
      <c r="C70" s="14" t="s">
        <v>9087</v>
      </c>
      <c r="D70" s="15">
        <v>1150</v>
      </c>
      <c r="E70" s="16" t="s">
        <v>9628</v>
      </c>
      <c r="F70" s="16" t="s">
        <v>1788</v>
      </c>
      <c r="G70" s="16" t="s">
        <v>5388</v>
      </c>
      <c r="H70" s="284" t="s">
        <v>466</v>
      </c>
      <c r="I70" s="284" t="s">
        <v>467</v>
      </c>
      <c r="J70" s="17"/>
    </row>
    <row r="71" spans="1:10" ht="24.75" thickBot="1">
      <c r="A71" s="7" t="s">
        <v>0</v>
      </c>
      <c r="B71" s="8" t="s">
        <v>1</v>
      </c>
      <c r="C71" s="9" t="s">
        <v>2</v>
      </c>
      <c r="D71" s="281" t="s">
        <v>5192</v>
      </c>
      <c r="E71" s="409" t="s">
        <v>9627</v>
      </c>
      <c r="F71" s="10" t="s">
        <v>4</v>
      </c>
      <c r="G71" s="978" t="s">
        <v>13946</v>
      </c>
      <c r="H71" s="9" t="s">
        <v>418</v>
      </c>
      <c r="I71" s="9" t="s">
        <v>419</v>
      </c>
      <c r="J71" s="17"/>
    </row>
    <row r="72" spans="1:10" ht="12.75" thickBot="1">
      <c r="A72" s="267" t="s">
        <v>3728</v>
      </c>
      <c r="B72" s="239"/>
      <c r="C72" s="239"/>
      <c r="D72" s="239"/>
      <c r="E72" s="239"/>
      <c r="F72" s="239"/>
      <c r="G72" s="239"/>
      <c r="H72" s="239"/>
      <c r="I72" s="240"/>
      <c r="J72" s="17"/>
    </row>
    <row r="73" spans="1:10">
      <c r="A73" s="193" t="s">
        <v>3190</v>
      </c>
      <c r="B73" s="13" t="s">
        <v>5638</v>
      </c>
      <c r="C73" s="14" t="s">
        <v>9088</v>
      </c>
      <c r="D73" s="15">
        <v>8040</v>
      </c>
      <c r="E73" s="16" t="s">
        <v>9628</v>
      </c>
      <c r="F73" s="16" t="s">
        <v>1788</v>
      </c>
      <c r="G73" s="16" t="s">
        <v>5388</v>
      </c>
      <c r="H73" s="144">
        <v>1</v>
      </c>
      <c r="I73" s="231" t="s">
        <v>449</v>
      </c>
      <c r="J73" s="17"/>
    </row>
    <row r="74" spans="1:10">
      <c r="A74" s="91" t="s">
        <v>3190</v>
      </c>
      <c r="B74" s="13" t="s">
        <v>5638</v>
      </c>
      <c r="C74" s="14" t="s">
        <v>9088</v>
      </c>
      <c r="D74" s="15">
        <v>7520</v>
      </c>
      <c r="E74" s="16" t="s">
        <v>9628</v>
      </c>
      <c r="F74" s="16" t="s">
        <v>1788</v>
      </c>
      <c r="G74" s="16" t="s">
        <v>5388</v>
      </c>
      <c r="H74" s="232" t="s">
        <v>459</v>
      </c>
      <c r="I74" s="233">
        <v>200</v>
      </c>
      <c r="J74" s="17"/>
    </row>
    <row r="75" spans="1:10">
      <c r="A75" s="91" t="s">
        <v>3190</v>
      </c>
      <c r="B75" s="13" t="s">
        <v>5638</v>
      </c>
      <c r="C75" s="14" t="s">
        <v>9088</v>
      </c>
      <c r="D75" s="15">
        <v>7160</v>
      </c>
      <c r="E75" s="16" t="s">
        <v>9628</v>
      </c>
      <c r="F75" s="16" t="s">
        <v>1788</v>
      </c>
      <c r="G75" s="16" t="s">
        <v>5388</v>
      </c>
      <c r="H75" s="232" t="s">
        <v>460</v>
      </c>
      <c r="I75" s="233">
        <v>500</v>
      </c>
      <c r="J75" s="17"/>
    </row>
    <row r="76" spans="1:10">
      <c r="A76" s="91" t="s">
        <v>3190</v>
      </c>
      <c r="B76" s="13" t="s">
        <v>5638</v>
      </c>
      <c r="C76" s="14" t="s">
        <v>9088</v>
      </c>
      <c r="D76" s="15">
        <v>6950</v>
      </c>
      <c r="E76" s="16" t="s">
        <v>9628</v>
      </c>
      <c r="F76" s="16" t="s">
        <v>1788</v>
      </c>
      <c r="G76" s="16" t="s">
        <v>5388</v>
      </c>
      <c r="H76" s="232" t="s">
        <v>462</v>
      </c>
      <c r="I76" s="233">
        <v>1000</v>
      </c>
      <c r="J76" s="17"/>
    </row>
    <row r="77" spans="1:10" ht="12.75" thickBot="1">
      <c r="A77" s="91" t="s">
        <v>3190</v>
      </c>
      <c r="B77" s="13" t="s">
        <v>5638</v>
      </c>
      <c r="C77" s="14" t="s">
        <v>9088</v>
      </c>
      <c r="D77" s="15">
        <v>6810</v>
      </c>
      <c r="E77" s="16" t="s">
        <v>9628</v>
      </c>
      <c r="F77" s="16" t="s">
        <v>1788</v>
      </c>
      <c r="G77" s="16" t="s">
        <v>5388</v>
      </c>
      <c r="H77" s="232" t="s">
        <v>464</v>
      </c>
      <c r="I77" s="233" t="s">
        <v>3191</v>
      </c>
      <c r="J77" s="17"/>
    </row>
    <row r="78" spans="1:10" ht="24.75" thickBot="1">
      <c r="A78" s="7" t="s">
        <v>0</v>
      </c>
      <c r="B78" s="8" t="s">
        <v>1</v>
      </c>
      <c r="C78" s="9" t="s">
        <v>2</v>
      </c>
      <c r="D78" s="281" t="s">
        <v>5192</v>
      </c>
      <c r="E78" s="409" t="s">
        <v>9627</v>
      </c>
      <c r="F78" s="10" t="s">
        <v>4</v>
      </c>
      <c r="G78" s="978" t="s">
        <v>13946</v>
      </c>
      <c r="H78" s="9" t="s">
        <v>418</v>
      </c>
      <c r="I78" s="9" t="s">
        <v>419</v>
      </c>
      <c r="J78" s="17"/>
    </row>
    <row r="79" spans="1:10" ht="12.75" thickBot="1">
      <c r="A79" s="267" t="s">
        <v>3725</v>
      </c>
      <c r="B79" s="239"/>
      <c r="C79" s="239"/>
      <c r="D79" s="239"/>
      <c r="E79" s="239"/>
      <c r="F79" s="239"/>
      <c r="G79" s="239"/>
      <c r="H79" s="239"/>
      <c r="I79" s="240"/>
      <c r="J79" s="17"/>
    </row>
    <row r="80" spans="1:10" ht="24">
      <c r="A80" s="282" t="s">
        <v>6200</v>
      </c>
      <c r="B80" s="302" t="s">
        <v>6201</v>
      </c>
      <c r="C80" s="14" t="s">
        <v>9089</v>
      </c>
      <c r="D80" s="15">
        <v>2500</v>
      </c>
      <c r="E80" s="16" t="s">
        <v>9628</v>
      </c>
      <c r="F80" s="16" t="s">
        <v>1788</v>
      </c>
      <c r="G80" s="16" t="s">
        <v>5388</v>
      </c>
      <c r="H80" s="146" t="s">
        <v>430</v>
      </c>
      <c r="I80" s="146" t="s">
        <v>431</v>
      </c>
      <c r="J80" s="17"/>
    </row>
    <row r="81" spans="1:10" ht="24">
      <c r="A81" s="282" t="s">
        <v>6200</v>
      </c>
      <c r="B81" s="302" t="s">
        <v>6201</v>
      </c>
      <c r="C81" s="14" t="s">
        <v>9089</v>
      </c>
      <c r="D81" s="15">
        <v>2000</v>
      </c>
      <c r="E81" s="16" t="s">
        <v>9628</v>
      </c>
      <c r="F81" s="16" t="s">
        <v>1788</v>
      </c>
      <c r="G81" s="16" t="s">
        <v>5388</v>
      </c>
      <c r="H81" s="146" t="s">
        <v>432</v>
      </c>
      <c r="I81" s="146" t="s">
        <v>433</v>
      </c>
      <c r="J81" s="17"/>
    </row>
    <row r="82" spans="1:10" ht="24">
      <c r="A82" s="282" t="s">
        <v>6200</v>
      </c>
      <c r="B82" s="302" t="s">
        <v>6201</v>
      </c>
      <c r="C82" s="14" t="s">
        <v>9089</v>
      </c>
      <c r="D82" s="15">
        <v>1200</v>
      </c>
      <c r="E82" s="16" t="s">
        <v>9628</v>
      </c>
      <c r="F82" s="16" t="s">
        <v>1788</v>
      </c>
      <c r="G82" s="16" t="s">
        <v>5388</v>
      </c>
      <c r="H82" s="146" t="s">
        <v>434</v>
      </c>
      <c r="I82" s="146" t="s">
        <v>435</v>
      </c>
      <c r="J82" s="17"/>
    </row>
    <row r="83" spans="1:10" ht="24">
      <c r="A83" s="282" t="s">
        <v>6200</v>
      </c>
      <c r="B83" s="302" t="s">
        <v>6201</v>
      </c>
      <c r="C83" s="14" t="s">
        <v>9089</v>
      </c>
      <c r="D83" s="15">
        <v>900</v>
      </c>
      <c r="E83" s="16" t="s">
        <v>9628</v>
      </c>
      <c r="F83" s="16" t="s">
        <v>1788</v>
      </c>
      <c r="G83" s="16" t="s">
        <v>5388</v>
      </c>
      <c r="H83" s="146" t="s">
        <v>436</v>
      </c>
      <c r="I83" s="146" t="s">
        <v>437</v>
      </c>
      <c r="J83" s="17"/>
    </row>
    <row r="84" spans="1:10" ht="24">
      <c r="A84" s="282" t="s">
        <v>6200</v>
      </c>
      <c r="B84" s="302" t="s">
        <v>6201</v>
      </c>
      <c r="C84" s="14" t="s">
        <v>9089</v>
      </c>
      <c r="D84" s="15">
        <v>750</v>
      </c>
      <c r="E84" s="16" t="s">
        <v>9628</v>
      </c>
      <c r="F84" s="16" t="s">
        <v>1788</v>
      </c>
      <c r="G84" s="16" t="s">
        <v>5388</v>
      </c>
      <c r="H84" s="146" t="s">
        <v>438</v>
      </c>
      <c r="I84" s="146" t="s">
        <v>439</v>
      </c>
      <c r="J84" s="17"/>
    </row>
    <row r="85" spans="1:10" ht="24.75" thickBot="1">
      <c r="A85" s="282" t="s">
        <v>6200</v>
      </c>
      <c r="B85" s="302" t="s">
        <v>6201</v>
      </c>
      <c r="C85" s="14" t="s">
        <v>9089</v>
      </c>
      <c r="D85" s="15">
        <v>550</v>
      </c>
      <c r="E85" s="16" t="s">
        <v>9628</v>
      </c>
      <c r="F85" s="16" t="s">
        <v>1788</v>
      </c>
      <c r="G85" s="16" t="s">
        <v>5388</v>
      </c>
      <c r="H85" s="146" t="s">
        <v>440</v>
      </c>
      <c r="I85" s="146" t="s">
        <v>440</v>
      </c>
      <c r="J85" s="17"/>
    </row>
    <row r="86" spans="1:10" s="624" customFormat="1" ht="24.75" thickBot="1">
      <c r="A86" s="499" t="s">
        <v>0</v>
      </c>
      <c r="B86" s="500" t="s">
        <v>1</v>
      </c>
      <c r="C86" s="501" t="s">
        <v>2</v>
      </c>
      <c r="D86" s="506" t="s">
        <v>5192</v>
      </c>
      <c r="E86" s="939" t="s">
        <v>9627</v>
      </c>
      <c r="F86" s="502" t="s">
        <v>4</v>
      </c>
      <c r="G86" s="978" t="s">
        <v>13946</v>
      </c>
      <c r="H86" s="501" t="s">
        <v>418</v>
      </c>
      <c r="I86" s="501" t="s">
        <v>419</v>
      </c>
      <c r="J86" s="625"/>
    </row>
    <row r="87" spans="1:10" s="624" customFormat="1" ht="12.75" thickBot="1">
      <c r="A87" s="636" t="s">
        <v>13676</v>
      </c>
      <c r="B87" s="631"/>
      <c r="C87" s="631"/>
      <c r="D87" s="631"/>
      <c r="E87" s="631"/>
      <c r="F87" s="631"/>
      <c r="G87" s="631"/>
      <c r="H87" s="631"/>
      <c r="I87" s="635"/>
      <c r="J87" s="625"/>
    </row>
    <row r="88" spans="1:10" s="624" customFormat="1" ht="26.45" customHeight="1">
      <c r="A88" s="957" t="s">
        <v>427</v>
      </c>
      <c r="B88" s="949" t="s">
        <v>13675</v>
      </c>
      <c r="C88" s="956" t="s">
        <v>13677</v>
      </c>
      <c r="D88" s="947">
        <v>5995</v>
      </c>
      <c r="E88" s="948" t="s">
        <v>9628</v>
      </c>
      <c r="F88" s="948" t="s">
        <v>1788</v>
      </c>
      <c r="G88" s="948" t="s">
        <v>5388</v>
      </c>
      <c r="H88" s="950">
        <v>0</v>
      </c>
      <c r="I88" s="950">
        <v>4000</v>
      </c>
      <c r="J88" s="625"/>
    </row>
    <row r="89" spans="1:10" s="624" customFormat="1" ht="26.45" customHeight="1">
      <c r="A89" s="957" t="s">
        <v>427</v>
      </c>
      <c r="B89" s="949" t="s">
        <v>13675</v>
      </c>
      <c r="C89" s="956" t="s">
        <v>13677</v>
      </c>
      <c r="D89" s="947">
        <v>10995</v>
      </c>
      <c r="E89" s="948" t="s">
        <v>9628</v>
      </c>
      <c r="F89" s="948" t="s">
        <v>1788</v>
      </c>
      <c r="G89" s="948" t="s">
        <v>5388</v>
      </c>
      <c r="H89" s="950">
        <v>4001</v>
      </c>
      <c r="I89" s="950">
        <v>35000</v>
      </c>
      <c r="J89" s="625"/>
    </row>
    <row r="90" spans="1:10" s="624" customFormat="1">
      <c r="A90" s="940"/>
      <c r="B90" s="941"/>
      <c r="C90" s="27"/>
      <c r="D90" s="22"/>
      <c r="E90" s="23"/>
      <c r="F90" s="23"/>
      <c r="G90" s="23"/>
      <c r="H90" s="405"/>
      <c r="I90" s="405"/>
      <c r="J90" s="625"/>
    </row>
    <row r="91" spans="1:10" ht="12.75">
      <c r="A91" s="624" t="s">
        <v>184</v>
      </c>
      <c r="B91" s="624"/>
      <c r="C91" s="629" t="s">
        <v>13947</v>
      </c>
      <c r="F91" s="30"/>
      <c r="I91" s="6"/>
    </row>
    <row r="92" spans="1:10">
      <c r="A92" s="627" t="s">
        <v>5</v>
      </c>
      <c r="B92" s="624" t="s">
        <v>185</v>
      </c>
      <c r="C92" s="625" t="s">
        <v>13948</v>
      </c>
      <c r="F92" s="30"/>
    </row>
    <row r="93" spans="1:10">
      <c r="A93" s="627" t="s">
        <v>9</v>
      </c>
      <c r="B93" s="625" t="s">
        <v>186</v>
      </c>
      <c r="C93" s="625" t="s">
        <v>13949</v>
      </c>
      <c r="F93" s="30"/>
    </row>
    <row r="94" spans="1:10">
      <c r="A94" s="627" t="s">
        <v>187</v>
      </c>
      <c r="B94" s="624" t="s">
        <v>188</v>
      </c>
      <c r="C94" s="625" t="s">
        <v>13950</v>
      </c>
      <c r="F94" s="30"/>
    </row>
    <row r="95" spans="1:10">
      <c r="A95" s="627" t="s">
        <v>189</v>
      </c>
      <c r="B95" s="624" t="s">
        <v>190</v>
      </c>
      <c r="C95" s="630" t="s">
        <v>13951</v>
      </c>
      <c r="F95" s="30"/>
    </row>
    <row r="96" spans="1:10">
      <c r="A96" s="627" t="s">
        <v>191</v>
      </c>
      <c r="B96" s="624" t="s">
        <v>192</v>
      </c>
      <c r="C96" s="630" t="s">
        <v>13952</v>
      </c>
      <c r="F96" s="30"/>
    </row>
    <row r="97" spans="1:6">
      <c r="A97" s="627" t="s">
        <v>193</v>
      </c>
      <c r="B97" s="624" t="s">
        <v>194</v>
      </c>
      <c r="C97" s="630" t="s">
        <v>13953</v>
      </c>
      <c r="F97" s="30"/>
    </row>
    <row r="98" spans="1:6">
      <c r="A98" s="31" t="s">
        <v>1787</v>
      </c>
      <c r="B98" s="32" t="s">
        <v>1790</v>
      </c>
      <c r="C98" s="625" t="s">
        <v>13954</v>
      </c>
      <c r="F98" s="30"/>
    </row>
    <row r="99" spans="1:6">
      <c r="A99" s="31" t="s">
        <v>1788</v>
      </c>
      <c r="B99" s="32" t="s">
        <v>1791</v>
      </c>
      <c r="C99" s="624" t="s">
        <v>13955</v>
      </c>
      <c r="F99" s="30"/>
    </row>
    <row r="100" spans="1:6">
      <c r="A100" s="31" t="s">
        <v>1998</v>
      </c>
      <c r="B100" s="32" t="s">
        <v>1997</v>
      </c>
      <c r="C100" s="624" t="s">
        <v>13956</v>
      </c>
      <c r="F100" s="30"/>
    </row>
    <row r="101" spans="1:6">
      <c r="A101" s="31" t="s">
        <v>1789</v>
      </c>
      <c r="B101" s="32" t="s">
        <v>1792</v>
      </c>
      <c r="C101" s="624" t="s">
        <v>13957</v>
      </c>
      <c r="F101" s="30"/>
    </row>
    <row r="102" spans="1:6">
      <c r="A102" s="31" t="s">
        <v>195</v>
      </c>
      <c r="B102" s="32" t="s">
        <v>196</v>
      </c>
      <c r="C102" s="625" t="s">
        <v>13958</v>
      </c>
      <c r="F102" s="30"/>
    </row>
    <row r="103" spans="1:6">
      <c r="A103" s="31" t="s">
        <v>8293</v>
      </c>
      <c r="B103" s="32" t="s">
        <v>8294</v>
      </c>
      <c r="C103" s="628"/>
      <c r="F103" s="30"/>
    </row>
    <row r="104" spans="1:6">
      <c r="A104" s="31" t="s">
        <v>10613</v>
      </c>
      <c r="B104" s="32" t="s">
        <v>10614</v>
      </c>
      <c r="C104" s="289"/>
      <c r="F104" s="30"/>
    </row>
    <row r="105" spans="1:6">
      <c r="A105" s="530"/>
      <c r="B105" s="530"/>
      <c r="C105" s="548"/>
      <c r="F105" s="30"/>
    </row>
    <row r="106" spans="1:6">
      <c r="F106" s="30"/>
    </row>
    <row r="107" spans="1:6">
      <c r="F107" s="30"/>
    </row>
    <row r="108" spans="1:6">
      <c r="F108" s="30"/>
    </row>
    <row r="109" spans="1:6">
      <c r="F109" s="30"/>
    </row>
    <row r="110" spans="1:6">
      <c r="F110" s="30"/>
    </row>
    <row r="111" spans="1:6">
      <c r="F111" s="30"/>
    </row>
    <row r="112" spans="1:6">
      <c r="F112" s="30"/>
    </row>
    <row r="113" spans="6:6">
      <c r="F113" s="30"/>
    </row>
    <row r="114" spans="6:6">
      <c r="F114" s="30"/>
    </row>
    <row r="115" spans="6:6">
      <c r="F115" s="30"/>
    </row>
    <row r="116" spans="6:6">
      <c r="F116" s="30"/>
    </row>
    <row r="117" spans="6:6">
      <c r="F117" s="30"/>
    </row>
    <row r="118" spans="6:6">
      <c r="F118" s="30"/>
    </row>
    <row r="119" spans="6:6">
      <c r="F119" s="30"/>
    </row>
    <row r="120" spans="6:6">
      <c r="F120" s="30"/>
    </row>
    <row r="121" spans="6:6">
      <c r="F121" s="30"/>
    </row>
    <row r="122" spans="6:6">
      <c r="F122" s="30"/>
    </row>
    <row r="123" spans="6:6">
      <c r="F123" s="30"/>
    </row>
    <row r="124" spans="6:6">
      <c r="F124" s="30"/>
    </row>
    <row r="125" spans="6:6">
      <c r="F125" s="30"/>
    </row>
    <row r="126" spans="6:6">
      <c r="F126" s="30"/>
    </row>
    <row r="127" spans="6:6">
      <c r="F127" s="30"/>
    </row>
    <row r="128" spans="6:6">
      <c r="F128" s="30"/>
    </row>
    <row r="129" spans="6:6">
      <c r="F129" s="30"/>
    </row>
    <row r="130" spans="6:6">
      <c r="F130" s="30"/>
    </row>
    <row r="131" spans="6:6">
      <c r="F131" s="30"/>
    </row>
    <row r="132" spans="6:6">
      <c r="F132" s="30"/>
    </row>
    <row r="133" spans="6:6">
      <c r="F133" s="30"/>
    </row>
    <row r="134" spans="6:6">
      <c r="F134" s="30"/>
    </row>
    <row r="135" spans="6:6">
      <c r="F135" s="30"/>
    </row>
    <row r="136" spans="6:6">
      <c r="F136" s="30"/>
    </row>
    <row r="137" spans="6:6">
      <c r="F137" s="30"/>
    </row>
    <row r="138" spans="6:6">
      <c r="F138" s="30"/>
    </row>
    <row r="139" spans="6:6">
      <c r="F139" s="30"/>
    </row>
    <row r="140" spans="6:6">
      <c r="F140" s="30"/>
    </row>
    <row r="141" spans="6:6">
      <c r="F141" s="30"/>
    </row>
    <row r="142" spans="6:6">
      <c r="F142" s="30"/>
    </row>
    <row r="143" spans="6:6">
      <c r="F143" s="30"/>
    </row>
    <row r="144" spans="6:6">
      <c r="F144" s="30"/>
    </row>
    <row r="145" spans="6:6">
      <c r="F145" s="30"/>
    </row>
    <row r="146" spans="6:6">
      <c r="F146" s="30"/>
    </row>
    <row r="147" spans="6:6">
      <c r="F147" s="30"/>
    </row>
    <row r="148" spans="6:6">
      <c r="F148" s="30"/>
    </row>
    <row r="149" spans="6:6">
      <c r="F149" s="30"/>
    </row>
    <row r="150" spans="6:6">
      <c r="F150" s="30"/>
    </row>
    <row r="151" spans="6:6">
      <c r="F151" s="30"/>
    </row>
    <row r="152" spans="6:6">
      <c r="F152" s="30"/>
    </row>
    <row r="153" spans="6:6">
      <c r="F153" s="30"/>
    </row>
    <row r="154" spans="6:6">
      <c r="F154" s="30"/>
    </row>
    <row r="155" spans="6:6">
      <c r="F155" s="30"/>
    </row>
    <row r="156" spans="6:6">
      <c r="F156" s="30"/>
    </row>
    <row r="157" spans="6:6">
      <c r="F157" s="30"/>
    </row>
    <row r="158" spans="6:6">
      <c r="F158" s="30"/>
    </row>
    <row r="159" spans="6:6">
      <c r="F159" s="30"/>
    </row>
    <row r="160" spans="6:6">
      <c r="F160" s="30"/>
    </row>
    <row r="161" spans="6:6">
      <c r="F161" s="30"/>
    </row>
    <row r="162" spans="6:6">
      <c r="F162" s="30"/>
    </row>
    <row r="163" spans="6:6">
      <c r="F163" s="30"/>
    </row>
  </sheetData>
  <sheetProtection algorithmName="SHA-512" hashValue="E7gnp57mm7Jdz3BG/oNnA8HWAIQktV2ZPFA4S0YeMtN3dxeO8pW7H7X3vid3mBWEA+fRqc2RGtWqHI41bMS55w==" saltValue="jaJQ0ROhYzHj3MDH3ZyBBw==" spinCount="100000" sheet="1" objects="1" scenarios="1"/>
  <sortState ref="A4:L90">
    <sortCondition ref="L4:L90"/>
  </sortState>
  <customSheetViews>
    <customSheetView guid="{BFA5E16F-D786-453C-82A8-C4AF05421942}" showPageBreaks="1">
      <selection activeCell="D4" sqref="D4"/>
      <pageMargins left="0.5" right="0.5" top="1" bottom="0.92" header="0.5" footer="0.22"/>
      <pageSetup scale="53" fitToHeight="4"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4"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9"/>
  <sheetViews>
    <sheetView zoomScaleNormal="100" workbookViewId="0"/>
  </sheetViews>
  <sheetFormatPr defaultColWidth="9.125" defaultRowHeight="12"/>
  <cols>
    <col min="1" max="1" width="22.625" style="4" customWidth="1"/>
    <col min="2" max="2" width="47.625" style="4" customWidth="1"/>
    <col min="3" max="3" width="58.625" style="29" customWidth="1"/>
    <col min="4" max="4" width="9.625" style="4" customWidth="1"/>
    <col min="5" max="5" width="5.375" style="4" customWidth="1"/>
    <col min="6" max="6" width="6.625" style="4" customWidth="1"/>
    <col min="7" max="7" width="9.375" style="4" customWidth="1"/>
    <col min="8" max="8" width="12.375" style="4" customWidth="1"/>
    <col min="9" max="9" width="6.625" style="4" customWidth="1"/>
    <col min="10" max="16384" width="9.125" style="4"/>
  </cols>
  <sheetData>
    <row r="1" spans="1:9" ht="18">
      <c r="A1" s="1" t="s">
        <v>8786</v>
      </c>
      <c r="B1" s="2"/>
      <c r="C1" s="3"/>
      <c r="D1" s="3"/>
      <c r="E1" s="3"/>
    </row>
    <row r="2" spans="1:9" ht="15.75">
      <c r="A2" s="5" t="s">
        <v>1804</v>
      </c>
      <c r="B2" s="6"/>
      <c r="C2" s="3"/>
      <c r="D2" s="3"/>
      <c r="E2" s="3"/>
    </row>
    <row r="3" spans="1:9" ht="14.25" thickBot="1">
      <c r="A3"/>
      <c r="B3"/>
      <c r="C3"/>
      <c r="D3"/>
      <c r="E3"/>
      <c r="F3"/>
    </row>
    <row r="4" spans="1:9" s="530" customFormat="1" ht="24.75" thickBot="1">
      <c r="A4" s="534" t="s">
        <v>0</v>
      </c>
      <c r="B4" s="681" t="s">
        <v>1</v>
      </c>
      <c r="C4" s="535" t="s">
        <v>2</v>
      </c>
      <c r="D4" s="946" t="s">
        <v>5192</v>
      </c>
      <c r="E4" s="996" t="s">
        <v>9627</v>
      </c>
      <c r="F4" s="945" t="s">
        <v>4</v>
      </c>
      <c r="G4" s="673" t="s">
        <v>13946</v>
      </c>
    </row>
    <row r="5" spans="1:9" s="530" customFormat="1" ht="12.75" thickBot="1">
      <c r="A5" s="536" t="s">
        <v>14272</v>
      </c>
      <c r="B5" s="560"/>
      <c r="C5" s="560"/>
      <c r="D5" s="632"/>
      <c r="E5" s="632"/>
      <c r="F5" s="632"/>
      <c r="G5" s="637"/>
    </row>
    <row r="6" spans="1:9" s="530" customFormat="1" ht="14.25" customHeight="1">
      <c r="A6" s="1020" t="s">
        <v>9731</v>
      </c>
      <c r="B6" s="1021" t="s">
        <v>9732</v>
      </c>
      <c r="C6" s="1022" t="s">
        <v>9732</v>
      </c>
      <c r="D6" s="966">
        <v>7445</v>
      </c>
      <c r="E6" s="967" t="s">
        <v>9628</v>
      </c>
      <c r="F6" s="967" t="s">
        <v>5</v>
      </c>
      <c r="G6" s="967" t="s">
        <v>5388</v>
      </c>
      <c r="I6" s="965"/>
    </row>
    <row r="7" spans="1:9" s="530" customFormat="1" ht="14.25" customHeight="1">
      <c r="A7" s="1025" t="s">
        <v>14070</v>
      </c>
      <c r="B7" s="1023"/>
      <c r="C7" s="1023"/>
      <c r="D7" s="1023"/>
      <c r="E7" s="1023"/>
      <c r="F7" s="1023"/>
      <c r="G7" s="1024"/>
      <c r="H7" s="689"/>
      <c r="I7" s="258"/>
    </row>
    <row r="8" spans="1:9" s="530" customFormat="1" ht="14.25" customHeight="1">
      <c r="A8" s="1026" t="s">
        <v>3453</v>
      </c>
      <c r="B8" s="1021" t="s">
        <v>8243</v>
      </c>
      <c r="C8" s="1021" t="s">
        <v>8243</v>
      </c>
      <c r="D8" s="1027">
        <v>800</v>
      </c>
      <c r="E8" s="967" t="s">
        <v>9628</v>
      </c>
      <c r="F8" s="967" t="s">
        <v>5</v>
      </c>
      <c r="G8" s="967" t="s">
        <v>5388</v>
      </c>
      <c r="H8" s="689"/>
      <c r="I8" s="258"/>
    </row>
    <row r="9" spans="1:9" s="530" customFormat="1" ht="14.25" customHeight="1">
      <c r="A9" s="1026" t="s">
        <v>3454</v>
      </c>
      <c r="B9" s="1021" t="s">
        <v>8245</v>
      </c>
      <c r="C9" s="1021" t="s">
        <v>8245</v>
      </c>
      <c r="D9" s="1027">
        <v>2800</v>
      </c>
      <c r="E9" s="967" t="s">
        <v>9628</v>
      </c>
      <c r="F9" s="967" t="s">
        <v>5</v>
      </c>
      <c r="G9" s="967" t="s">
        <v>5388</v>
      </c>
      <c r="H9" s="689"/>
      <c r="I9" s="258"/>
    </row>
    <row r="10" spans="1:9" s="530" customFormat="1" ht="14.25" customHeight="1" thickBot="1">
      <c r="A10" s="1026" t="s">
        <v>3455</v>
      </c>
      <c r="B10" s="1021" t="s">
        <v>8241</v>
      </c>
      <c r="C10" s="1021" t="s">
        <v>8241</v>
      </c>
      <c r="D10" s="1028">
        <v>4300</v>
      </c>
      <c r="E10" s="967" t="s">
        <v>9628</v>
      </c>
      <c r="F10" s="1029" t="s">
        <v>5</v>
      </c>
      <c r="G10" s="1029" t="s">
        <v>5388</v>
      </c>
      <c r="H10" s="689"/>
    </row>
    <row r="11" spans="1:9" s="530" customFormat="1" ht="12.75" thickBot="1">
      <c r="A11" s="536" t="s">
        <v>3467</v>
      </c>
      <c r="B11" s="560"/>
      <c r="C11" s="560"/>
      <c r="D11" s="632"/>
      <c r="E11" s="632"/>
      <c r="F11" s="632"/>
      <c r="G11" s="637"/>
      <c r="I11" s="706"/>
    </row>
    <row r="12" spans="1:9" s="530" customFormat="1" ht="14.25" customHeight="1">
      <c r="A12" s="1020" t="s">
        <v>9735</v>
      </c>
      <c r="B12" s="1021" t="s">
        <v>9736</v>
      </c>
      <c r="C12" s="1022" t="s">
        <v>9736</v>
      </c>
      <c r="D12" s="966">
        <v>11950</v>
      </c>
      <c r="E12" s="967" t="s">
        <v>9628</v>
      </c>
      <c r="F12" s="967" t="s">
        <v>5</v>
      </c>
      <c r="G12" s="967" t="s">
        <v>5388</v>
      </c>
      <c r="H12" s="689"/>
      <c r="I12" s="258"/>
    </row>
    <row r="13" spans="1:9" s="530" customFormat="1">
      <c r="A13" s="1030" t="s">
        <v>14071</v>
      </c>
      <c r="B13" s="1023"/>
      <c r="C13" s="1023"/>
      <c r="D13" s="1023"/>
      <c r="E13" s="1023"/>
      <c r="F13" s="1023"/>
      <c r="G13" s="1024"/>
      <c r="I13" s="706"/>
    </row>
    <row r="14" spans="1:9" s="530" customFormat="1">
      <c r="A14" s="1026" t="s">
        <v>3461</v>
      </c>
      <c r="B14" s="1021" t="s">
        <v>8249</v>
      </c>
      <c r="C14" s="1021" t="s">
        <v>8249</v>
      </c>
      <c r="D14" s="1027">
        <v>1295</v>
      </c>
      <c r="E14" s="967" t="s">
        <v>9628</v>
      </c>
      <c r="F14" s="967" t="s">
        <v>5</v>
      </c>
      <c r="G14" s="967" t="s">
        <v>5388</v>
      </c>
    </row>
    <row r="15" spans="1:9" s="530" customFormat="1">
      <c r="A15" s="1026" t="s">
        <v>3462</v>
      </c>
      <c r="B15" s="1021" t="s">
        <v>8251</v>
      </c>
      <c r="C15" s="1021" t="s">
        <v>8251</v>
      </c>
      <c r="D15" s="1027">
        <v>3295</v>
      </c>
      <c r="E15" s="967" t="s">
        <v>9628</v>
      </c>
      <c r="F15" s="967" t="s">
        <v>5</v>
      </c>
      <c r="G15" s="967" t="s">
        <v>5388</v>
      </c>
    </row>
    <row r="16" spans="1:9" s="530" customFormat="1" ht="12.75" thickBot="1">
      <c r="A16" s="1026" t="s">
        <v>3463</v>
      </c>
      <c r="B16" s="1021" t="s">
        <v>8247</v>
      </c>
      <c r="C16" s="1021" t="s">
        <v>8247</v>
      </c>
      <c r="D16" s="1027">
        <v>8295</v>
      </c>
      <c r="E16" s="967" t="s">
        <v>9628</v>
      </c>
      <c r="F16" s="967" t="s">
        <v>5</v>
      </c>
      <c r="G16" s="967" t="s">
        <v>5388</v>
      </c>
    </row>
    <row r="17" spans="1:9" s="530" customFormat="1" ht="12.75" thickBot="1">
      <c r="A17" s="536" t="s">
        <v>14271</v>
      </c>
      <c r="B17" s="560"/>
      <c r="C17" s="560"/>
      <c r="D17" s="632"/>
      <c r="E17" s="632"/>
      <c r="F17" s="632"/>
      <c r="G17" s="637"/>
      <c r="I17" s="706"/>
    </row>
    <row r="18" spans="1:9" s="530" customFormat="1" ht="13.5">
      <c r="A18" s="1020" t="s">
        <v>9739</v>
      </c>
      <c r="B18" s="1021" t="s">
        <v>9740</v>
      </c>
      <c r="C18" s="1022" t="s">
        <v>9740</v>
      </c>
      <c r="D18" s="966">
        <v>24245</v>
      </c>
      <c r="E18" s="967" t="s">
        <v>9628</v>
      </c>
      <c r="F18" s="967" t="s">
        <v>5</v>
      </c>
      <c r="G18" s="967" t="s">
        <v>5388</v>
      </c>
      <c r="H18" s="689"/>
      <c r="I18" s="258"/>
    </row>
    <row r="19" spans="1:9" s="530" customFormat="1" ht="13.5">
      <c r="A19" s="1020" t="s">
        <v>9741</v>
      </c>
      <c r="B19" s="1021" t="s">
        <v>9742</v>
      </c>
      <c r="C19" s="1022" t="s">
        <v>9742</v>
      </c>
      <c r="D19" s="966">
        <v>24245</v>
      </c>
      <c r="E19" s="967" t="s">
        <v>9628</v>
      </c>
      <c r="F19" s="967" t="s">
        <v>5</v>
      </c>
      <c r="G19" s="967" t="s">
        <v>5388</v>
      </c>
      <c r="H19" s="689"/>
      <c r="I19" s="258"/>
    </row>
    <row r="20" spans="1:9" s="530" customFormat="1">
      <c r="A20" s="1030" t="s">
        <v>14072</v>
      </c>
      <c r="B20" s="1023"/>
      <c r="C20" s="1023"/>
      <c r="D20" s="1023"/>
      <c r="E20" s="1023"/>
      <c r="F20" s="1023"/>
      <c r="G20" s="1024"/>
      <c r="I20" s="706"/>
    </row>
    <row r="21" spans="1:9" s="530" customFormat="1">
      <c r="A21" s="1026" t="s">
        <v>6343</v>
      </c>
      <c r="B21" s="1021" t="s">
        <v>8225</v>
      </c>
      <c r="C21" s="1021" t="s">
        <v>8225</v>
      </c>
      <c r="D21" s="966">
        <v>2500</v>
      </c>
      <c r="E21" s="967" t="s">
        <v>9628</v>
      </c>
      <c r="F21" s="967" t="s">
        <v>5</v>
      </c>
      <c r="G21" s="967" t="s">
        <v>5388</v>
      </c>
    </row>
    <row r="22" spans="1:9" s="530" customFormat="1">
      <c r="A22" s="1026" t="s">
        <v>6344</v>
      </c>
      <c r="B22" s="1021" t="s">
        <v>8226</v>
      </c>
      <c r="C22" s="1021" t="s">
        <v>8226</v>
      </c>
      <c r="D22" s="966">
        <v>13500</v>
      </c>
      <c r="E22" s="967" t="s">
        <v>9628</v>
      </c>
      <c r="F22" s="967" t="s">
        <v>5</v>
      </c>
      <c r="G22" s="967" t="s">
        <v>5388</v>
      </c>
    </row>
    <row r="23" spans="1:9" s="530" customFormat="1" ht="12.75" thickBot="1">
      <c r="A23" s="1026" t="s">
        <v>6345</v>
      </c>
      <c r="B23" s="1021" t="s">
        <v>8227</v>
      </c>
      <c r="C23" s="1021" t="s">
        <v>8227</v>
      </c>
      <c r="D23" s="966">
        <v>26000</v>
      </c>
      <c r="E23" s="967" t="s">
        <v>9628</v>
      </c>
      <c r="F23" s="967" t="s">
        <v>5</v>
      </c>
      <c r="G23" s="967" t="s">
        <v>5388</v>
      </c>
    </row>
    <row r="24" spans="1:9" s="530" customFormat="1" ht="12.75" thickBot="1">
      <c r="A24" s="536" t="s">
        <v>3460</v>
      </c>
      <c r="B24" s="560"/>
      <c r="C24" s="560"/>
      <c r="D24" s="632"/>
      <c r="E24" s="632"/>
      <c r="F24" s="632"/>
      <c r="G24" s="637"/>
      <c r="I24" s="706"/>
    </row>
    <row r="25" spans="1:9" s="530" customFormat="1" ht="13.5">
      <c r="A25" s="1020" t="s">
        <v>9733</v>
      </c>
      <c r="B25" s="1021" t="s">
        <v>9734</v>
      </c>
      <c r="C25" s="1022" t="s">
        <v>9734</v>
      </c>
      <c r="D25" s="966">
        <v>7445</v>
      </c>
      <c r="E25" s="967" t="s">
        <v>9628</v>
      </c>
      <c r="F25" s="967" t="s">
        <v>5</v>
      </c>
      <c r="G25" s="967" t="s">
        <v>5388</v>
      </c>
      <c r="H25" s="689"/>
      <c r="I25" s="258"/>
    </row>
    <row r="26" spans="1:9" s="530" customFormat="1">
      <c r="A26" s="1030" t="s">
        <v>10136</v>
      </c>
      <c r="B26" s="1023"/>
      <c r="C26" s="1023"/>
      <c r="D26" s="1023"/>
      <c r="E26" s="1023"/>
      <c r="F26" s="1023"/>
      <c r="G26" s="1024"/>
      <c r="I26" s="706"/>
    </row>
    <row r="27" spans="1:9" s="530" customFormat="1">
      <c r="A27" s="1026" t="s">
        <v>3456</v>
      </c>
      <c r="B27" s="1021" t="s">
        <v>8244</v>
      </c>
      <c r="C27" s="1021" t="s">
        <v>8244</v>
      </c>
      <c r="D27" s="1027">
        <v>0</v>
      </c>
      <c r="E27" s="967" t="s">
        <v>9628</v>
      </c>
      <c r="F27" s="967" t="s">
        <v>5</v>
      </c>
      <c r="G27" s="967" t="s">
        <v>5388</v>
      </c>
    </row>
    <row r="28" spans="1:9" s="530" customFormat="1">
      <c r="A28" s="1026" t="s">
        <v>3457</v>
      </c>
      <c r="B28" s="1021" t="s">
        <v>8246</v>
      </c>
      <c r="C28" s="1021" t="s">
        <v>8246</v>
      </c>
      <c r="D28" s="1027">
        <v>0</v>
      </c>
      <c r="E28" s="967" t="s">
        <v>9628</v>
      </c>
      <c r="F28" s="967" t="s">
        <v>5</v>
      </c>
      <c r="G28" s="967" t="s">
        <v>5388</v>
      </c>
    </row>
    <row r="29" spans="1:9" s="530" customFormat="1" ht="12.75" thickBot="1">
      <c r="A29" s="1026" t="s">
        <v>3458</v>
      </c>
      <c r="B29" s="1021" t="s">
        <v>8242</v>
      </c>
      <c r="C29" s="1021" t="s">
        <v>8242</v>
      </c>
      <c r="D29" s="1027">
        <v>0</v>
      </c>
      <c r="E29" s="967" t="s">
        <v>9628</v>
      </c>
      <c r="F29" s="967" t="s">
        <v>5</v>
      </c>
      <c r="G29" s="967" t="s">
        <v>5388</v>
      </c>
    </row>
    <row r="30" spans="1:9" s="530" customFormat="1" ht="12.75" thickBot="1">
      <c r="A30" s="536" t="s">
        <v>3468</v>
      </c>
      <c r="B30" s="560"/>
      <c r="C30" s="560"/>
      <c r="D30" s="632"/>
      <c r="E30" s="632"/>
      <c r="F30" s="632"/>
      <c r="G30" s="637"/>
      <c r="I30" s="706"/>
    </row>
    <row r="31" spans="1:9" s="530" customFormat="1" ht="13.5">
      <c r="A31" s="1020" t="s">
        <v>9737</v>
      </c>
      <c r="B31" s="1021" t="s">
        <v>9738</v>
      </c>
      <c r="C31" s="1022" t="s">
        <v>9738</v>
      </c>
      <c r="D31" s="966">
        <v>11950</v>
      </c>
      <c r="E31" s="967" t="s">
        <v>9628</v>
      </c>
      <c r="F31" s="967" t="s">
        <v>5</v>
      </c>
      <c r="G31" s="967" t="s">
        <v>5388</v>
      </c>
      <c r="H31" s="689"/>
      <c r="I31" s="258"/>
    </row>
    <row r="32" spans="1:9" s="530" customFormat="1">
      <c r="A32" s="1030" t="s">
        <v>10137</v>
      </c>
      <c r="B32" s="1023"/>
      <c r="C32" s="1023"/>
      <c r="D32" s="1023"/>
      <c r="E32" s="1023"/>
      <c r="F32" s="1023"/>
      <c r="G32" s="1024"/>
      <c r="I32" s="706"/>
    </row>
    <row r="33" spans="1:9" s="530" customFormat="1">
      <c r="A33" s="1026" t="s">
        <v>3464</v>
      </c>
      <c r="B33" s="1021" t="s">
        <v>8250</v>
      </c>
      <c r="C33" s="1021" t="s">
        <v>8250</v>
      </c>
      <c r="D33" s="1027">
        <v>0</v>
      </c>
      <c r="E33" s="967" t="s">
        <v>9628</v>
      </c>
      <c r="F33" s="967" t="s">
        <v>5</v>
      </c>
      <c r="G33" s="967" t="s">
        <v>5388</v>
      </c>
    </row>
    <row r="34" spans="1:9" s="530" customFormat="1">
      <c r="A34" s="1026" t="s">
        <v>3465</v>
      </c>
      <c r="B34" s="1021" t="s">
        <v>8252</v>
      </c>
      <c r="C34" s="1021" t="s">
        <v>8252</v>
      </c>
      <c r="D34" s="1027">
        <v>0</v>
      </c>
      <c r="E34" s="967" t="s">
        <v>9628</v>
      </c>
      <c r="F34" s="967" t="s">
        <v>5</v>
      </c>
      <c r="G34" s="967" t="s">
        <v>5388</v>
      </c>
    </row>
    <row r="35" spans="1:9" s="530" customFormat="1" ht="12.75" thickBot="1">
      <c r="A35" s="1026" t="s">
        <v>3466</v>
      </c>
      <c r="B35" s="1021" t="s">
        <v>8248</v>
      </c>
      <c r="C35" s="1021" t="s">
        <v>8248</v>
      </c>
      <c r="D35" s="1027">
        <v>0</v>
      </c>
      <c r="E35" s="967" t="s">
        <v>9628</v>
      </c>
      <c r="F35" s="967" t="s">
        <v>5</v>
      </c>
      <c r="G35" s="967" t="s">
        <v>5388</v>
      </c>
    </row>
    <row r="36" spans="1:9" s="530" customFormat="1" ht="12.75" thickBot="1">
      <c r="A36" s="536" t="s">
        <v>10138</v>
      </c>
      <c r="B36" s="560"/>
      <c r="C36" s="560"/>
      <c r="D36" s="632"/>
      <c r="E36" s="632"/>
      <c r="F36" s="632"/>
      <c r="G36" s="637"/>
      <c r="I36" s="706"/>
    </row>
    <row r="37" spans="1:9" s="530" customFormat="1" ht="13.5">
      <c r="A37" s="1020" t="s">
        <v>9743</v>
      </c>
      <c r="B37" s="1021" t="s">
        <v>9744</v>
      </c>
      <c r="C37" s="1022" t="s">
        <v>9744</v>
      </c>
      <c r="D37" s="966">
        <v>24245</v>
      </c>
      <c r="E37" s="967" t="s">
        <v>9628</v>
      </c>
      <c r="F37" s="967" t="s">
        <v>5</v>
      </c>
      <c r="G37" s="967" t="s">
        <v>5388</v>
      </c>
      <c r="I37" s="965"/>
    </row>
    <row r="38" spans="1:9" s="530" customFormat="1" ht="13.5">
      <c r="A38" s="1020" t="s">
        <v>9745</v>
      </c>
      <c r="B38" s="1021" t="s">
        <v>9746</v>
      </c>
      <c r="C38" s="1022" t="s">
        <v>9746</v>
      </c>
      <c r="D38" s="966">
        <v>24245</v>
      </c>
      <c r="E38" s="967" t="s">
        <v>9628</v>
      </c>
      <c r="F38" s="967" t="s">
        <v>5</v>
      </c>
      <c r="G38" s="967" t="s">
        <v>5388</v>
      </c>
      <c r="H38" s="689"/>
      <c r="I38" s="258"/>
    </row>
    <row r="39" spans="1:9" s="530" customFormat="1">
      <c r="A39" s="1030" t="s">
        <v>6368</v>
      </c>
      <c r="B39" s="1023"/>
      <c r="C39" s="1023"/>
      <c r="D39" s="1023"/>
      <c r="E39" s="1023"/>
      <c r="F39" s="1023"/>
      <c r="G39" s="1024"/>
      <c r="I39" s="706"/>
    </row>
    <row r="40" spans="1:9" s="530" customFormat="1">
      <c r="A40" s="1026" t="s">
        <v>6346</v>
      </c>
      <c r="B40" s="1021" t="s">
        <v>8228</v>
      </c>
      <c r="C40" s="1021" t="s">
        <v>8228</v>
      </c>
      <c r="D40" s="966">
        <v>0</v>
      </c>
      <c r="E40" s="967" t="s">
        <v>9628</v>
      </c>
      <c r="F40" s="967" t="s">
        <v>5</v>
      </c>
      <c r="G40" s="967" t="s">
        <v>5388</v>
      </c>
    </row>
    <row r="41" spans="1:9" s="530" customFormat="1">
      <c r="A41" s="1026" t="s">
        <v>6347</v>
      </c>
      <c r="B41" s="1021" t="s">
        <v>8229</v>
      </c>
      <c r="C41" s="1021" t="s">
        <v>8229</v>
      </c>
      <c r="D41" s="966">
        <v>0</v>
      </c>
      <c r="E41" s="967" t="s">
        <v>9628</v>
      </c>
      <c r="F41" s="967" t="s">
        <v>5</v>
      </c>
      <c r="G41" s="967" t="s">
        <v>5388</v>
      </c>
    </row>
    <row r="42" spans="1:9" s="530" customFormat="1" ht="12.75" thickBot="1">
      <c r="A42" s="1026" t="s">
        <v>6348</v>
      </c>
      <c r="B42" s="1021" t="s">
        <v>8230</v>
      </c>
      <c r="C42" s="1021" t="s">
        <v>8230</v>
      </c>
      <c r="D42" s="966">
        <v>0</v>
      </c>
      <c r="E42" s="967" t="s">
        <v>9628</v>
      </c>
      <c r="F42" s="967" t="s">
        <v>5</v>
      </c>
      <c r="G42" s="967" t="s">
        <v>5388</v>
      </c>
    </row>
    <row r="43" spans="1:9" ht="12.75" thickBot="1">
      <c r="A43" s="191" t="s">
        <v>6369</v>
      </c>
      <c r="B43" s="238"/>
      <c r="C43" s="238"/>
      <c r="D43" s="104"/>
      <c r="E43" s="104"/>
      <c r="F43" s="104"/>
      <c r="G43" s="414"/>
      <c r="I43" s="17"/>
    </row>
    <row r="44" spans="1:9">
      <c r="A44" s="12" t="s">
        <v>6319</v>
      </c>
      <c r="B44" s="449" t="s">
        <v>6320</v>
      </c>
      <c r="C44" s="13" t="s">
        <v>6320</v>
      </c>
      <c r="D44" s="15">
        <v>62995</v>
      </c>
      <c r="E44" s="16" t="s">
        <v>9628</v>
      </c>
      <c r="F44" s="16" t="s">
        <v>5</v>
      </c>
      <c r="G44" s="16" t="s">
        <v>5388</v>
      </c>
    </row>
    <row r="45" spans="1:9">
      <c r="A45" s="12" t="s">
        <v>6335</v>
      </c>
      <c r="B45" s="13" t="s">
        <v>6320</v>
      </c>
      <c r="C45" s="13" t="s">
        <v>6320</v>
      </c>
      <c r="D45" s="15">
        <v>62995</v>
      </c>
      <c r="E45" s="16" t="s">
        <v>9628</v>
      </c>
      <c r="F45" s="16" t="s">
        <v>5</v>
      </c>
      <c r="G45" s="16" t="s">
        <v>5388</v>
      </c>
    </row>
    <row r="46" spans="1:9">
      <c r="A46" s="12" t="s">
        <v>6327</v>
      </c>
      <c r="B46" s="13" t="s">
        <v>6328</v>
      </c>
      <c r="C46" s="13" t="s">
        <v>6328</v>
      </c>
      <c r="D46" s="15">
        <v>62995</v>
      </c>
      <c r="E46" s="16" t="s">
        <v>9628</v>
      </c>
      <c r="F46" s="16" t="s">
        <v>5</v>
      </c>
      <c r="G46" s="16" t="s">
        <v>5388</v>
      </c>
    </row>
    <row r="47" spans="1:9">
      <c r="A47" s="12" t="s">
        <v>6339</v>
      </c>
      <c r="B47" s="13" t="s">
        <v>6328</v>
      </c>
      <c r="C47" s="13" t="s">
        <v>6328</v>
      </c>
      <c r="D47" s="15">
        <v>62995</v>
      </c>
      <c r="E47" s="16" t="s">
        <v>9628</v>
      </c>
      <c r="F47" s="16" t="s">
        <v>5</v>
      </c>
      <c r="G47" s="16" t="s">
        <v>5388</v>
      </c>
    </row>
    <row r="48" spans="1:9">
      <c r="A48" s="18" t="s">
        <v>6370</v>
      </c>
      <c r="B48" s="355"/>
      <c r="C48" s="355"/>
      <c r="D48" s="355"/>
      <c r="E48" s="355"/>
      <c r="F48" s="355"/>
      <c r="G48" s="354"/>
      <c r="I48" s="17"/>
    </row>
    <row r="49" spans="1:9">
      <c r="A49" s="12" t="s">
        <v>6349</v>
      </c>
      <c r="B49" s="13" t="s">
        <v>8231</v>
      </c>
      <c r="C49" s="13" t="s">
        <v>8231</v>
      </c>
      <c r="D49" s="15">
        <v>7000</v>
      </c>
      <c r="E49" s="16" t="s">
        <v>9628</v>
      </c>
      <c r="F49" s="16" t="s">
        <v>5</v>
      </c>
      <c r="G49" s="16" t="s">
        <v>5388</v>
      </c>
    </row>
    <row r="50" spans="1:9">
      <c r="A50" s="12" t="s">
        <v>6350</v>
      </c>
      <c r="B50" s="13" t="s">
        <v>8232</v>
      </c>
      <c r="C50" s="13" t="s">
        <v>8232</v>
      </c>
      <c r="D50" s="15">
        <v>47000</v>
      </c>
      <c r="E50" s="16" t="s">
        <v>9628</v>
      </c>
      <c r="F50" s="16" t="s">
        <v>5</v>
      </c>
      <c r="G50" s="16" t="s">
        <v>5388</v>
      </c>
    </row>
    <row r="51" spans="1:9">
      <c r="A51" s="12" t="s">
        <v>6351</v>
      </c>
      <c r="B51" s="13" t="s">
        <v>8233</v>
      </c>
      <c r="C51" s="13" t="s">
        <v>8233</v>
      </c>
      <c r="D51" s="15">
        <v>0</v>
      </c>
      <c r="E51" s="16" t="s">
        <v>9628</v>
      </c>
      <c r="F51" s="16" t="s">
        <v>5</v>
      </c>
      <c r="G51" s="16" t="s">
        <v>5388</v>
      </c>
    </row>
    <row r="52" spans="1:9" ht="12.75" thickBot="1">
      <c r="A52" s="12" t="s">
        <v>6352</v>
      </c>
      <c r="B52" s="13" t="s">
        <v>8234</v>
      </c>
      <c r="C52" s="13" t="s">
        <v>8234</v>
      </c>
      <c r="D52" s="15">
        <v>0</v>
      </c>
      <c r="E52" s="16" t="s">
        <v>9628</v>
      </c>
      <c r="F52" s="16" t="s">
        <v>5</v>
      </c>
      <c r="G52" s="16" t="s">
        <v>5388</v>
      </c>
    </row>
    <row r="53" spans="1:9" ht="12.75" thickBot="1">
      <c r="A53" s="191" t="s">
        <v>6378</v>
      </c>
      <c r="B53" s="238"/>
      <c r="C53" s="238"/>
      <c r="D53" s="104"/>
      <c r="E53" s="104"/>
      <c r="F53" s="104"/>
      <c r="G53" s="414"/>
      <c r="I53" s="17"/>
    </row>
    <row r="54" spans="1:9" ht="12.75" thickBot="1">
      <c r="A54" s="12" t="s">
        <v>6365</v>
      </c>
      <c r="B54" s="13" t="s">
        <v>6366</v>
      </c>
      <c r="C54" s="13" t="s">
        <v>6366</v>
      </c>
      <c r="D54" s="15">
        <v>46000</v>
      </c>
      <c r="E54" s="16" t="s">
        <v>9628</v>
      </c>
      <c r="F54" s="16" t="s">
        <v>5</v>
      </c>
      <c r="G54" s="16" t="s">
        <v>5388</v>
      </c>
    </row>
    <row r="55" spans="1:9" ht="12.75" thickBot="1">
      <c r="A55" s="191" t="s">
        <v>6371</v>
      </c>
      <c r="B55" s="238"/>
      <c r="C55" s="238"/>
      <c r="D55" s="104"/>
      <c r="E55" s="104"/>
      <c r="F55" s="104"/>
      <c r="G55" s="414"/>
      <c r="I55" s="17"/>
    </row>
    <row r="56" spans="1:9">
      <c r="A56" s="12" t="s">
        <v>6321</v>
      </c>
      <c r="B56" s="13" t="s">
        <v>6322</v>
      </c>
      <c r="C56" s="13" t="s">
        <v>6322</v>
      </c>
      <c r="D56" s="15">
        <v>114995</v>
      </c>
      <c r="E56" s="16" t="s">
        <v>9628</v>
      </c>
      <c r="F56" s="16" t="s">
        <v>5</v>
      </c>
      <c r="G56" s="16" t="s">
        <v>5388</v>
      </c>
    </row>
    <row r="57" spans="1:9">
      <c r="A57" s="12" t="s">
        <v>6336</v>
      </c>
      <c r="B57" s="13" t="s">
        <v>6322</v>
      </c>
      <c r="C57" s="13" t="s">
        <v>6322</v>
      </c>
      <c r="D57" s="15">
        <v>114995</v>
      </c>
      <c r="E57" s="16" t="s">
        <v>9628</v>
      </c>
      <c r="F57" s="16" t="s">
        <v>5</v>
      </c>
      <c r="G57" s="16" t="s">
        <v>5388</v>
      </c>
    </row>
    <row r="58" spans="1:9" ht="24">
      <c r="A58" s="12" t="s">
        <v>6329</v>
      </c>
      <c r="B58" s="13" t="s">
        <v>6330</v>
      </c>
      <c r="C58" s="13" t="s">
        <v>6330</v>
      </c>
      <c r="D58" s="15">
        <v>114995</v>
      </c>
      <c r="E58" s="16" t="s">
        <v>9628</v>
      </c>
      <c r="F58" s="16" t="s">
        <v>5</v>
      </c>
      <c r="G58" s="16" t="s">
        <v>5388</v>
      </c>
    </row>
    <row r="59" spans="1:9" ht="24">
      <c r="A59" s="12" t="s">
        <v>6340</v>
      </c>
      <c r="B59" s="13" t="s">
        <v>6330</v>
      </c>
      <c r="C59" s="13" t="s">
        <v>6330</v>
      </c>
      <c r="D59" s="15">
        <v>114995</v>
      </c>
      <c r="E59" s="16" t="s">
        <v>9628</v>
      </c>
      <c r="F59" s="16" t="s">
        <v>5</v>
      </c>
      <c r="G59" s="16" t="s">
        <v>5388</v>
      </c>
    </row>
    <row r="60" spans="1:9">
      <c r="A60" s="18" t="s">
        <v>6374</v>
      </c>
      <c r="B60" s="355"/>
      <c r="C60" s="355"/>
      <c r="D60" s="355"/>
      <c r="E60" s="355"/>
      <c r="F60" s="355"/>
      <c r="G60" s="354"/>
      <c r="I60" s="17"/>
    </row>
    <row r="61" spans="1:9">
      <c r="A61" s="12" t="s">
        <v>6353</v>
      </c>
      <c r="B61" s="13" t="s">
        <v>8235</v>
      </c>
      <c r="C61" s="13" t="s">
        <v>8235</v>
      </c>
      <c r="D61" s="15">
        <v>15000</v>
      </c>
      <c r="E61" s="16" t="s">
        <v>9628</v>
      </c>
      <c r="F61" s="16" t="s">
        <v>5</v>
      </c>
      <c r="G61" s="16" t="s">
        <v>5388</v>
      </c>
    </row>
    <row r="62" spans="1:9" ht="12.75" thickBot="1">
      <c r="A62" s="12" t="s">
        <v>6356</v>
      </c>
      <c r="B62" s="13" t="s">
        <v>8238</v>
      </c>
      <c r="C62" s="13" t="s">
        <v>8238</v>
      </c>
      <c r="D62" s="15">
        <v>0</v>
      </c>
      <c r="E62" s="16" t="s">
        <v>9628</v>
      </c>
      <c r="F62" s="16" t="s">
        <v>5</v>
      </c>
      <c r="G62" s="16" t="s">
        <v>5388</v>
      </c>
    </row>
    <row r="63" spans="1:9" ht="12.75" thickBot="1">
      <c r="A63" s="191" t="s">
        <v>6372</v>
      </c>
      <c r="B63" s="238"/>
      <c r="C63" s="238"/>
      <c r="D63" s="104"/>
      <c r="E63" s="104"/>
      <c r="F63" s="104"/>
      <c r="G63" s="414"/>
      <c r="I63" s="17"/>
    </row>
    <row r="64" spans="1:9">
      <c r="A64" s="12" t="s">
        <v>6323</v>
      </c>
      <c r="B64" s="13" t="s">
        <v>6324</v>
      </c>
      <c r="C64" s="13" t="s">
        <v>6324</v>
      </c>
      <c r="D64" s="15">
        <v>144995</v>
      </c>
      <c r="E64" s="16" t="s">
        <v>9628</v>
      </c>
      <c r="F64" s="16" t="s">
        <v>5</v>
      </c>
      <c r="G64" s="16" t="s">
        <v>5388</v>
      </c>
    </row>
    <row r="65" spans="1:9">
      <c r="A65" s="12" t="s">
        <v>6337</v>
      </c>
      <c r="B65" s="13" t="s">
        <v>6324</v>
      </c>
      <c r="C65" s="13" t="s">
        <v>6324</v>
      </c>
      <c r="D65" s="15">
        <v>144995</v>
      </c>
      <c r="E65" s="16" t="s">
        <v>9628</v>
      </c>
      <c r="F65" s="16" t="s">
        <v>5</v>
      </c>
      <c r="G65" s="16" t="s">
        <v>5388</v>
      </c>
    </row>
    <row r="66" spans="1:9" ht="24">
      <c r="A66" s="12" t="s">
        <v>6331</v>
      </c>
      <c r="B66" s="13" t="s">
        <v>6332</v>
      </c>
      <c r="C66" s="13" t="s">
        <v>6332</v>
      </c>
      <c r="D66" s="15">
        <v>144995</v>
      </c>
      <c r="E66" s="16" t="s">
        <v>9628</v>
      </c>
      <c r="F66" s="16" t="s">
        <v>5</v>
      </c>
      <c r="G66" s="16" t="s">
        <v>5388</v>
      </c>
    </row>
    <row r="67" spans="1:9" ht="24">
      <c r="A67" s="12" t="s">
        <v>6341</v>
      </c>
      <c r="B67" s="13" t="s">
        <v>6332</v>
      </c>
      <c r="C67" s="13" t="s">
        <v>6332</v>
      </c>
      <c r="D67" s="15">
        <v>144995</v>
      </c>
      <c r="E67" s="16" t="s">
        <v>9628</v>
      </c>
      <c r="F67" s="16" t="s">
        <v>5</v>
      </c>
      <c r="G67" s="16" t="s">
        <v>5388</v>
      </c>
    </row>
    <row r="68" spans="1:9">
      <c r="A68" s="18" t="s">
        <v>6376</v>
      </c>
      <c r="B68" s="355"/>
      <c r="C68" s="355"/>
      <c r="D68" s="355"/>
      <c r="E68" s="355"/>
      <c r="F68" s="355"/>
      <c r="G68" s="354"/>
      <c r="I68" s="17"/>
    </row>
    <row r="69" spans="1:9">
      <c r="A69" s="12" t="s">
        <v>6354</v>
      </c>
      <c r="B69" s="13" t="s">
        <v>8236</v>
      </c>
      <c r="C69" s="13" t="s">
        <v>8236</v>
      </c>
      <c r="D69" s="15">
        <v>35000</v>
      </c>
      <c r="E69" s="16" t="s">
        <v>9628</v>
      </c>
      <c r="F69" s="16" t="s">
        <v>5</v>
      </c>
      <c r="G69" s="16" t="s">
        <v>5388</v>
      </c>
    </row>
    <row r="70" spans="1:9" ht="12.75" thickBot="1">
      <c r="A70" s="12" t="s">
        <v>6357</v>
      </c>
      <c r="B70" s="13" t="s">
        <v>8239</v>
      </c>
      <c r="C70" s="13" t="s">
        <v>8239</v>
      </c>
      <c r="D70" s="15">
        <v>0</v>
      </c>
      <c r="E70" s="16" t="s">
        <v>9628</v>
      </c>
      <c r="F70" s="16" t="s">
        <v>5</v>
      </c>
      <c r="G70" s="16" t="s">
        <v>5388</v>
      </c>
    </row>
    <row r="71" spans="1:9" ht="12.75" thickBot="1">
      <c r="A71" s="191" t="s">
        <v>6373</v>
      </c>
      <c r="B71" s="238"/>
      <c r="C71" s="238"/>
      <c r="D71" s="104"/>
      <c r="E71" s="104"/>
      <c r="F71" s="104"/>
      <c r="G71" s="414"/>
      <c r="I71" s="17"/>
    </row>
    <row r="72" spans="1:9">
      <c r="A72" s="12" t="s">
        <v>6325</v>
      </c>
      <c r="B72" s="13" t="s">
        <v>6326</v>
      </c>
      <c r="C72" s="13" t="s">
        <v>6326</v>
      </c>
      <c r="D72" s="15">
        <v>194995</v>
      </c>
      <c r="E72" s="16" t="s">
        <v>9628</v>
      </c>
      <c r="F72" s="16" t="s">
        <v>5</v>
      </c>
      <c r="G72" s="16" t="s">
        <v>5388</v>
      </c>
    </row>
    <row r="73" spans="1:9">
      <c r="A73" s="12" t="s">
        <v>6338</v>
      </c>
      <c r="B73" s="13" t="s">
        <v>6326</v>
      </c>
      <c r="C73" s="13" t="s">
        <v>6326</v>
      </c>
      <c r="D73" s="15">
        <v>194995</v>
      </c>
      <c r="E73" s="16" t="s">
        <v>9628</v>
      </c>
      <c r="F73" s="16" t="s">
        <v>5</v>
      </c>
      <c r="G73" s="16" t="s">
        <v>5388</v>
      </c>
    </row>
    <row r="74" spans="1:9" ht="24">
      <c r="A74" s="12" t="s">
        <v>6333</v>
      </c>
      <c r="B74" s="13" t="s">
        <v>6334</v>
      </c>
      <c r="C74" s="13" t="s">
        <v>6334</v>
      </c>
      <c r="D74" s="15">
        <v>194995</v>
      </c>
      <c r="E74" s="16" t="s">
        <v>9628</v>
      </c>
      <c r="F74" s="16" t="s">
        <v>5</v>
      </c>
      <c r="G74" s="16" t="s">
        <v>5388</v>
      </c>
    </row>
    <row r="75" spans="1:9" ht="24">
      <c r="A75" s="12" t="s">
        <v>6342</v>
      </c>
      <c r="B75" s="13" t="s">
        <v>6334</v>
      </c>
      <c r="C75" s="13" t="s">
        <v>6334</v>
      </c>
      <c r="D75" s="15">
        <v>194995</v>
      </c>
      <c r="E75" s="16" t="s">
        <v>9628</v>
      </c>
      <c r="F75" s="16" t="s">
        <v>5</v>
      </c>
      <c r="G75" s="16" t="s">
        <v>5388</v>
      </c>
    </row>
    <row r="76" spans="1:9">
      <c r="A76" s="18" t="s">
        <v>6375</v>
      </c>
      <c r="B76" s="355"/>
      <c r="C76" s="355"/>
      <c r="D76" s="355"/>
      <c r="E76" s="355"/>
      <c r="F76" s="355"/>
      <c r="G76" s="354"/>
      <c r="I76" s="17"/>
    </row>
    <row r="77" spans="1:9">
      <c r="A77" s="12" t="s">
        <v>6355</v>
      </c>
      <c r="B77" s="13" t="s">
        <v>8237</v>
      </c>
      <c r="C77" s="13" t="s">
        <v>8237</v>
      </c>
      <c r="D77" s="15">
        <v>65000</v>
      </c>
      <c r="E77" s="16" t="s">
        <v>9628</v>
      </c>
      <c r="F77" s="16" t="s">
        <v>5</v>
      </c>
      <c r="G77" s="16" t="s">
        <v>5388</v>
      </c>
    </row>
    <row r="78" spans="1:9" ht="12.75" thickBot="1">
      <c r="A78" s="12" t="s">
        <v>6358</v>
      </c>
      <c r="B78" s="13" t="s">
        <v>8240</v>
      </c>
      <c r="C78" s="13" t="s">
        <v>8240</v>
      </c>
      <c r="D78" s="15">
        <v>0</v>
      </c>
      <c r="E78" s="16" t="s">
        <v>9628</v>
      </c>
      <c r="F78" s="16" t="s">
        <v>5</v>
      </c>
      <c r="G78" s="16" t="s">
        <v>5388</v>
      </c>
    </row>
    <row r="79" spans="1:9" ht="12.75" thickBot="1">
      <c r="A79" s="191" t="s">
        <v>6377</v>
      </c>
      <c r="B79" s="238"/>
      <c r="C79" s="238"/>
      <c r="D79" s="104"/>
      <c r="E79" s="104"/>
      <c r="F79" s="104"/>
      <c r="G79" s="414"/>
      <c r="I79" s="17"/>
    </row>
    <row r="80" spans="1:9" ht="24">
      <c r="A80" s="12" t="s">
        <v>6367</v>
      </c>
      <c r="B80" s="13" t="s">
        <v>1894</v>
      </c>
      <c r="C80" s="13" t="s">
        <v>1894</v>
      </c>
      <c r="D80" s="15">
        <v>15000</v>
      </c>
      <c r="E80" s="16" t="s">
        <v>9628</v>
      </c>
      <c r="F80" s="16" t="s">
        <v>193</v>
      </c>
      <c r="G80" s="16" t="s">
        <v>5388</v>
      </c>
    </row>
    <row r="81" spans="1:9" s="515" customFormat="1">
      <c r="A81" s="20"/>
      <c r="B81" s="21"/>
      <c r="C81" s="21"/>
      <c r="D81" s="22"/>
      <c r="E81" s="23"/>
      <c r="F81" s="23"/>
      <c r="G81" s="23"/>
    </row>
    <row r="82" spans="1:9" s="515" customFormat="1" ht="16.5" thickBot="1">
      <c r="A82" s="5" t="s">
        <v>10427</v>
      </c>
      <c r="B82" s="21"/>
      <c r="C82" s="21"/>
      <c r="D82" s="22"/>
      <c r="E82" s="23"/>
      <c r="F82" s="23"/>
      <c r="G82" s="23"/>
    </row>
    <row r="83" spans="1:9" s="515" customFormat="1" ht="24.75" thickBot="1">
      <c r="A83" s="499" t="s">
        <v>0</v>
      </c>
      <c r="B83" s="500" t="s">
        <v>1</v>
      </c>
      <c r="C83" s="501" t="s">
        <v>2</v>
      </c>
      <c r="D83" s="506" t="s">
        <v>5192</v>
      </c>
      <c r="E83" s="507" t="s">
        <v>9627</v>
      </c>
      <c r="F83" s="502" t="s">
        <v>4</v>
      </c>
      <c r="G83" s="673" t="s">
        <v>13946</v>
      </c>
      <c r="H83" s="508" t="s">
        <v>8904</v>
      </c>
    </row>
    <row r="84" spans="1:9" s="515" customFormat="1" ht="12.75" thickBot="1">
      <c r="A84" s="504" t="s">
        <v>8906</v>
      </c>
      <c r="B84" s="505"/>
      <c r="C84" s="505"/>
      <c r="D84" s="503"/>
      <c r="E84" s="503"/>
      <c r="F84" s="503"/>
      <c r="G84" s="503"/>
      <c r="H84" s="414"/>
    </row>
    <row r="85" spans="1:9" s="515" customFormat="1">
      <c r="A85" s="12" t="s">
        <v>10316</v>
      </c>
      <c r="B85" s="13" t="s">
        <v>10317</v>
      </c>
      <c r="C85" s="13" t="s">
        <v>10318</v>
      </c>
      <c r="D85" s="15">
        <v>750000</v>
      </c>
      <c r="E85" s="16" t="s">
        <v>9628</v>
      </c>
      <c r="F85" s="16" t="s">
        <v>5</v>
      </c>
      <c r="G85" s="16" t="s">
        <v>5388</v>
      </c>
      <c r="H85" s="12" t="s">
        <v>8905</v>
      </c>
    </row>
    <row r="86" spans="1:9" s="515" customFormat="1">
      <c r="A86" s="12" t="s">
        <v>10393</v>
      </c>
      <c r="B86" s="13" t="s">
        <v>10319</v>
      </c>
      <c r="C86" s="13" t="s">
        <v>10320</v>
      </c>
      <c r="D86" s="15">
        <v>750000</v>
      </c>
      <c r="E86" s="16" t="s">
        <v>9628</v>
      </c>
      <c r="F86" s="16" t="s">
        <v>5</v>
      </c>
      <c r="G86" s="16" t="s">
        <v>5388</v>
      </c>
      <c r="H86" s="12" t="s">
        <v>8905</v>
      </c>
    </row>
    <row r="87" spans="1:9" s="515" customFormat="1">
      <c r="A87" s="12" t="s">
        <v>10321</v>
      </c>
      <c r="B87" s="13" t="s">
        <v>10322</v>
      </c>
      <c r="C87" s="13" t="s">
        <v>10323</v>
      </c>
      <c r="D87" s="15">
        <v>750000</v>
      </c>
      <c r="E87" s="16" t="s">
        <v>9628</v>
      </c>
      <c r="F87" s="16" t="s">
        <v>5</v>
      </c>
      <c r="G87" s="16" t="s">
        <v>5388</v>
      </c>
      <c r="H87" s="12" t="s">
        <v>8905</v>
      </c>
    </row>
    <row r="88" spans="1:9" s="515" customFormat="1">
      <c r="A88" s="12" t="s">
        <v>10612</v>
      </c>
      <c r="B88" s="13" t="s">
        <v>10324</v>
      </c>
      <c r="C88" s="13" t="s">
        <v>10325</v>
      </c>
      <c r="D88" s="15">
        <v>750000</v>
      </c>
      <c r="E88" s="16" t="s">
        <v>9628</v>
      </c>
      <c r="F88" s="16" t="s">
        <v>5</v>
      </c>
      <c r="G88" s="16" t="s">
        <v>5388</v>
      </c>
      <c r="H88" s="12" t="s">
        <v>8905</v>
      </c>
    </row>
    <row r="89" spans="1:9" s="515" customFormat="1">
      <c r="A89" s="18" t="s">
        <v>10392</v>
      </c>
      <c r="B89" s="355"/>
      <c r="C89" s="355"/>
      <c r="D89" s="355"/>
      <c r="E89" s="355"/>
      <c r="F89" s="355"/>
      <c r="G89" s="355"/>
      <c r="H89" s="354"/>
      <c r="I89" s="516"/>
    </row>
    <row r="90" spans="1:9" s="515" customFormat="1">
      <c r="A90" s="12" t="s">
        <v>10326</v>
      </c>
      <c r="B90" s="13" t="s">
        <v>10327</v>
      </c>
      <c r="C90" s="13" t="s">
        <v>10327</v>
      </c>
      <c r="D90" s="15">
        <v>150000</v>
      </c>
      <c r="E90" s="16" t="s">
        <v>9628</v>
      </c>
      <c r="F90" s="16" t="s">
        <v>5</v>
      </c>
      <c r="G90" s="16" t="s">
        <v>5388</v>
      </c>
      <c r="H90" s="12" t="s">
        <v>8905</v>
      </c>
    </row>
    <row r="91" spans="1:9" s="515" customFormat="1">
      <c r="A91" s="12" t="s">
        <v>10328</v>
      </c>
      <c r="B91" s="13" t="s">
        <v>10329</v>
      </c>
      <c r="C91" s="13" t="s">
        <v>10329</v>
      </c>
      <c r="D91" s="15">
        <v>0</v>
      </c>
      <c r="E91" s="16" t="s">
        <v>9628</v>
      </c>
      <c r="F91" s="16" t="s">
        <v>5</v>
      </c>
      <c r="G91" s="16" t="s">
        <v>5388</v>
      </c>
      <c r="H91" s="12" t="s">
        <v>8905</v>
      </c>
    </row>
    <row r="92" spans="1:9" s="515" customFormat="1" ht="12.75" thickBot="1">
      <c r="A92" s="20"/>
      <c r="B92" s="21"/>
      <c r="C92" s="21"/>
      <c r="D92" s="22"/>
      <c r="E92" s="23"/>
      <c r="F92" s="23"/>
      <c r="G92" s="23"/>
    </row>
    <row r="93" spans="1:9" ht="24.75" thickBot="1">
      <c r="A93" s="33" t="s">
        <v>0</v>
      </c>
      <c r="B93" s="34" t="s">
        <v>1</v>
      </c>
      <c r="C93" s="35" t="s">
        <v>2</v>
      </c>
      <c r="D93" s="281" t="s">
        <v>5192</v>
      </c>
      <c r="E93" s="409" t="s">
        <v>9627</v>
      </c>
      <c r="F93" s="36" t="s">
        <v>4</v>
      </c>
      <c r="G93" s="673" t="s">
        <v>13946</v>
      </c>
      <c r="I93" s="17"/>
    </row>
    <row r="94" spans="1:9" ht="12.75" thickBot="1">
      <c r="A94" s="191" t="s">
        <v>8610</v>
      </c>
      <c r="B94" s="238"/>
      <c r="C94" s="238"/>
      <c r="D94" s="104"/>
      <c r="E94" s="104"/>
      <c r="F94" s="104"/>
      <c r="G94" s="414"/>
    </row>
    <row r="95" spans="1:9">
      <c r="A95" s="14" t="s">
        <v>8597</v>
      </c>
      <c r="B95" s="13" t="s">
        <v>8598</v>
      </c>
      <c r="C95" s="13" t="s">
        <v>8598</v>
      </c>
      <c r="D95" s="54">
        <v>44995</v>
      </c>
      <c r="E95" s="16" t="s">
        <v>9628</v>
      </c>
      <c r="F95" s="55" t="s">
        <v>5</v>
      </c>
      <c r="G95" s="55" t="s">
        <v>5388</v>
      </c>
    </row>
    <row r="96" spans="1:9">
      <c r="A96" s="14" t="s">
        <v>8601</v>
      </c>
      <c r="B96" s="13" t="s">
        <v>8602</v>
      </c>
      <c r="C96" s="13" t="s">
        <v>8602</v>
      </c>
      <c r="D96" s="54">
        <v>44995</v>
      </c>
      <c r="E96" s="16" t="s">
        <v>9628</v>
      </c>
      <c r="F96" s="55" t="s">
        <v>5</v>
      </c>
      <c r="G96" s="55" t="s">
        <v>5388</v>
      </c>
    </row>
    <row r="97" spans="1:9">
      <c r="A97" s="14" t="s">
        <v>8599</v>
      </c>
      <c r="B97" s="13" t="s">
        <v>8600</v>
      </c>
      <c r="C97" s="13" t="s">
        <v>8600</v>
      </c>
      <c r="D97" s="54">
        <v>44995</v>
      </c>
      <c r="E97" s="16" t="s">
        <v>9628</v>
      </c>
      <c r="F97" s="55" t="s">
        <v>5</v>
      </c>
      <c r="G97" s="55" t="s">
        <v>5388</v>
      </c>
    </row>
    <row r="98" spans="1:9">
      <c r="A98" s="14" t="s">
        <v>8603</v>
      </c>
      <c r="B98" s="13" t="s">
        <v>8604</v>
      </c>
      <c r="C98" s="13" t="s">
        <v>8604</v>
      </c>
      <c r="D98" s="54">
        <v>44995</v>
      </c>
      <c r="E98" s="16" t="s">
        <v>9628</v>
      </c>
      <c r="F98" s="55" t="s">
        <v>5</v>
      </c>
      <c r="G98" s="55" t="s">
        <v>5388</v>
      </c>
    </row>
    <row r="99" spans="1:9">
      <c r="A99" s="18" t="s">
        <v>8609</v>
      </c>
      <c r="B99" s="355"/>
      <c r="C99" s="355"/>
      <c r="D99" s="355"/>
      <c r="E99" s="355"/>
      <c r="F99" s="355"/>
      <c r="G99" s="354"/>
      <c r="I99" s="32"/>
    </row>
    <row r="100" spans="1:9">
      <c r="A100" s="14" t="s">
        <v>8605</v>
      </c>
      <c r="B100" s="13" t="s">
        <v>8606</v>
      </c>
      <c r="C100" s="13" t="s">
        <v>8606</v>
      </c>
      <c r="D100" s="54">
        <v>5000</v>
      </c>
      <c r="E100" s="16" t="s">
        <v>9628</v>
      </c>
      <c r="F100" s="55" t="s">
        <v>5</v>
      </c>
      <c r="G100" s="55" t="s">
        <v>5388</v>
      </c>
    </row>
    <row r="101" spans="1:9">
      <c r="A101" s="14" t="s">
        <v>8607</v>
      </c>
      <c r="B101" s="13" t="s">
        <v>8608</v>
      </c>
      <c r="C101" s="13" t="s">
        <v>8608</v>
      </c>
      <c r="D101" s="54">
        <v>0</v>
      </c>
      <c r="E101" s="16" t="s">
        <v>9628</v>
      </c>
      <c r="F101" s="55" t="s">
        <v>5</v>
      </c>
      <c r="G101" s="55" t="s">
        <v>5388</v>
      </c>
    </row>
    <row r="102" spans="1:9" ht="13.5">
      <c r="A102" s="20"/>
      <c r="B102" s="21"/>
      <c r="C102" s="21"/>
      <c r="D102"/>
      <c r="E102"/>
      <c r="F102"/>
      <c r="G102"/>
      <c r="I102" s="32"/>
    </row>
    <row r="103" spans="1:9" ht="18.75" thickBot="1">
      <c r="A103" s="257" t="s">
        <v>8221</v>
      </c>
      <c r="B103" s="89"/>
      <c r="C103" s="89"/>
      <c r="D103"/>
      <c r="E103"/>
      <c r="F103"/>
      <c r="G103" s="338"/>
      <c r="I103" s="32"/>
    </row>
    <row r="104" spans="1:9" ht="24.75" thickBot="1">
      <c r="A104" s="7" t="s">
        <v>0</v>
      </c>
      <c r="B104" s="8" t="s">
        <v>1</v>
      </c>
      <c r="C104" s="9" t="s">
        <v>2</v>
      </c>
      <c r="D104" s="281" t="s">
        <v>5192</v>
      </c>
      <c r="E104" s="409" t="s">
        <v>9627</v>
      </c>
      <c r="F104" s="10" t="s">
        <v>4</v>
      </c>
      <c r="G104" s="673" t="s">
        <v>13946</v>
      </c>
      <c r="I104" s="17"/>
    </row>
    <row r="105" spans="1:9" ht="12.75" thickBot="1">
      <c r="A105" s="191" t="s">
        <v>5303</v>
      </c>
      <c r="B105" s="238"/>
      <c r="C105" s="238"/>
      <c r="D105" s="104"/>
      <c r="E105" s="104"/>
      <c r="F105" s="104"/>
      <c r="G105" s="414"/>
      <c r="I105" s="48"/>
    </row>
    <row r="106" spans="1:9">
      <c r="A106" s="12" t="s">
        <v>2692</v>
      </c>
      <c r="B106" s="13" t="s">
        <v>5556</v>
      </c>
      <c r="C106" s="13" t="s">
        <v>5556</v>
      </c>
      <c r="D106" s="15">
        <v>1795</v>
      </c>
      <c r="E106" s="16" t="s">
        <v>9628</v>
      </c>
      <c r="F106" s="16" t="s">
        <v>5</v>
      </c>
      <c r="G106" s="16" t="s">
        <v>5388</v>
      </c>
    </row>
    <row r="107" spans="1:9">
      <c r="A107" s="18" t="s">
        <v>2697</v>
      </c>
      <c r="B107" s="355"/>
      <c r="C107" s="355"/>
      <c r="D107" s="355"/>
      <c r="E107" s="355"/>
      <c r="F107" s="355"/>
      <c r="G107" s="354"/>
      <c r="I107" s="48"/>
    </row>
    <row r="108" spans="1:9">
      <c r="A108" s="12" t="s">
        <v>2693</v>
      </c>
      <c r="B108" s="13" t="s">
        <v>5557</v>
      </c>
      <c r="C108" s="13" t="s">
        <v>5557</v>
      </c>
      <c r="D108" s="15">
        <v>200</v>
      </c>
      <c r="E108" s="16" t="s">
        <v>9628</v>
      </c>
      <c r="F108" s="16" t="s">
        <v>5</v>
      </c>
      <c r="G108" s="16" t="s">
        <v>5388</v>
      </c>
    </row>
    <row r="109" spans="1:9">
      <c r="A109" s="12" t="s">
        <v>2694</v>
      </c>
      <c r="B109" s="13" t="s">
        <v>5558</v>
      </c>
      <c r="C109" s="13" t="s">
        <v>5558</v>
      </c>
      <c r="D109" s="15">
        <v>1200</v>
      </c>
      <c r="E109" s="16" t="s">
        <v>9628</v>
      </c>
      <c r="F109" s="16" t="s">
        <v>5</v>
      </c>
      <c r="G109" s="16" t="s">
        <v>5388</v>
      </c>
    </row>
    <row r="110" spans="1:9">
      <c r="A110" s="12" t="s">
        <v>2695</v>
      </c>
      <c r="B110" s="13" t="s">
        <v>5559</v>
      </c>
      <c r="C110" s="13" t="s">
        <v>5559</v>
      </c>
      <c r="D110" s="15">
        <v>3200</v>
      </c>
      <c r="E110" s="16" t="s">
        <v>9628</v>
      </c>
      <c r="F110" s="16" t="s">
        <v>5</v>
      </c>
      <c r="G110" s="16" t="s">
        <v>5388</v>
      </c>
    </row>
    <row r="111" spans="1:9">
      <c r="A111" s="12" t="s">
        <v>2696</v>
      </c>
      <c r="B111" s="13" t="s">
        <v>5560</v>
      </c>
      <c r="C111" s="13" t="s">
        <v>5560</v>
      </c>
      <c r="D111" s="15">
        <v>5200</v>
      </c>
      <c r="E111" s="16" t="s">
        <v>9628</v>
      </c>
      <c r="F111" s="16" t="s">
        <v>5</v>
      </c>
      <c r="G111" s="16" t="s">
        <v>5388</v>
      </c>
    </row>
    <row r="112" spans="1:9" ht="13.5">
      <c r="A112" s="89"/>
      <c r="B112" s="89"/>
      <c r="C112" s="89"/>
      <c r="D112"/>
      <c r="E112"/>
      <c r="F112"/>
      <c r="G112" s="89"/>
      <c r="I112" s="48"/>
    </row>
    <row r="113" spans="1:9" ht="18.75" thickBot="1">
      <c r="A113" s="257" t="s">
        <v>6</v>
      </c>
      <c r="B113" s="89"/>
      <c r="C113" s="89"/>
      <c r="D113"/>
      <c r="E113"/>
      <c r="F113"/>
      <c r="G113" s="89"/>
      <c r="I113" s="48"/>
    </row>
    <row r="114" spans="1:9" ht="24.75" thickBot="1">
      <c r="A114" s="7" t="s">
        <v>0</v>
      </c>
      <c r="B114" s="8" t="s">
        <v>1</v>
      </c>
      <c r="C114" s="9" t="s">
        <v>2</v>
      </c>
      <c r="D114" s="281" t="s">
        <v>5192</v>
      </c>
      <c r="E114" s="409" t="s">
        <v>9627</v>
      </c>
      <c r="F114" s="10" t="s">
        <v>4</v>
      </c>
      <c r="G114" s="673" t="s">
        <v>13946</v>
      </c>
      <c r="I114" s="17"/>
    </row>
    <row r="115" spans="1:9" ht="12.75" thickBot="1">
      <c r="A115" s="191" t="s">
        <v>5304</v>
      </c>
      <c r="B115" s="238"/>
      <c r="C115" s="238"/>
      <c r="D115" s="104"/>
      <c r="E115" s="104"/>
      <c r="F115" s="104"/>
      <c r="G115" s="414"/>
      <c r="I115" s="48"/>
    </row>
    <row r="116" spans="1:9">
      <c r="A116" s="12" t="s">
        <v>2699</v>
      </c>
      <c r="B116" s="13" t="s">
        <v>5561</v>
      </c>
      <c r="C116" s="13" t="s">
        <v>5561</v>
      </c>
      <c r="D116" s="15">
        <v>1795</v>
      </c>
      <c r="E116" s="16" t="s">
        <v>9628</v>
      </c>
      <c r="F116" s="16" t="s">
        <v>5</v>
      </c>
      <c r="G116" s="16" t="s">
        <v>5388</v>
      </c>
    </row>
    <row r="117" spans="1:9">
      <c r="A117" s="18" t="s">
        <v>2698</v>
      </c>
      <c r="B117" s="355"/>
      <c r="C117" s="355"/>
      <c r="D117" s="355"/>
      <c r="E117" s="355"/>
      <c r="F117" s="355"/>
      <c r="G117" s="354"/>
      <c r="I117" s="48"/>
    </row>
    <row r="118" spans="1:9">
      <c r="A118" s="52" t="s">
        <v>2765</v>
      </c>
      <c r="B118" s="13" t="s">
        <v>5562</v>
      </c>
      <c r="C118" s="13" t="s">
        <v>5562</v>
      </c>
      <c r="D118" s="15">
        <v>0</v>
      </c>
      <c r="E118" s="16" t="s">
        <v>9628</v>
      </c>
      <c r="F118" s="16" t="s">
        <v>5</v>
      </c>
      <c r="G118" s="16" t="s">
        <v>5388</v>
      </c>
    </row>
    <row r="119" spans="1:9">
      <c r="A119" s="52" t="s">
        <v>2766</v>
      </c>
      <c r="B119" s="13" t="s">
        <v>5563</v>
      </c>
      <c r="C119" s="13" t="s">
        <v>5563</v>
      </c>
      <c r="D119" s="15">
        <v>0</v>
      </c>
      <c r="E119" s="16" t="s">
        <v>9628</v>
      </c>
      <c r="F119" s="16" t="s">
        <v>5</v>
      </c>
      <c r="G119" s="16" t="s">
        <v>5388</v>
      </c>
    </row>
    <row r="120" spans="1:9">
      <c r="A120" s="52" t="s">
        <v>2767</v>
      </c>
      <c r="B120" s="13" t="s">
        <v>5564</v>
      </c>
      <c r="C120" s="13" t="s">
        <v>5564</v>
      </c>
      <c r="D120" s="15">
        <v>0</v>
      </c>
      <c r="E120" s="16" t="s">
        <v>9628</v>
      </c>
      <c r="F120" s="16" t="s">
        <v>5</v>
      </c>
      <c r="G120" s="16" t="s">
        <v>5388</v>
      </c>
    </row>
    <row r="121" spans="1:9">
      <c r="A121" s="52" t="s">
        <v>2768</v>
      </c>
      <c r="B121" s="13" t="s">
        <v>5565</v>
      </c>
      <c r="C121" s="13" t="s">
        <v>5565</v>
      </c>
      <c r="D121" s="15">
        <v>0</v>
      </c>
      <c r="E121" s="16" t="s">
        <v>9628</v>
      </c>
      <c r="F121" s="16" t="s">
        <v>5</v>
      </c>
      <c r="G121" s="16" t="s">
        <v>5388</v>
      </c>
    </row>
    <row r="122" spans="1:9">
      <c r="A122" s="20"/>
      <c r="B122" s="21"/>
      <c r="C122" s="21"/>
      <c r="D122" s="22"/>
      <c r="E122" s="22"/>
      <c r="F122" s="23"/>
      <c r="G122" s="23"/>
      <c r="I122" s="48"/>
    </row>
    <row r="123" spans="1:9" ht="18.75" thickBot="1">
      <c r="A123" s="257" t="s">
        <v>8222</v>
      </c>
      <c r="B123" s="21"/>
      <c r="C123" s="21"/>
      <c r="D123" s="22"/>
      <c r="E123" s="22"/>
      <c r="F123" s="23"/>
      <c r="G123" s="23"/>
      <c r="I123" s="32"/>
    </row>
    <row r="124" spans="1:9" ht="24.75" thickBot="1">
      <c r="A124" s="7" t="s">
        <v>0</v>
      </c>
      <c r="B124" s="8" t="s">
        <v>1</v>
      </c>
      <c r="C124" s="9" t="s">
        <v>2</v>
      </c>
      <c r="D124" s="281" t="s">
        <v>5192</v>
      </c>
      <c r="E124" s="409" t="s">
        <v>9627</v>
      </c>
      <c r="F124" s="10" t="s">
        <v>4</v>
      </c>
      <c r="G124" s="673" t="s">
        <v>13946</v>
      </c>
      <c r="I124" s="17"/>
    </row>
    <row r="125" spans="1:9" ht="12.75" thickBot="1">
      <c r="A125" s="191" t="s">
        <v>8222</v>
      </c>
      <c r="B125" s="238"/>
      <c r="C125" s="238"/>
      <c r="D125" s="104"/>
      <c r="E125" s="104"/>
      <c r="F125" s="104"/>
      <c r="G125" s="414"/>
      <c r="I125" s="32"/>
    </row>
    <row r="126" spans="1:9">
      <c r="A126" s="28" t="s">
        <v>2700</v>
      </c>
      <c r="B126" s="13" t="s">
        <v>5566</v>
      </c>
      <c r="C126" s="13" t="s">
        <v>5566</v>
      </c>
      <c r="D126" s="15">
        <v>1150</v>
      </c>
      <c r="E126" s="16" t="s">
        <v>9628</v>
      </c>
      <c r="F126" s="16" t="s">
        <v>5</v>
      </c>
      <c r="G126" s="16" t="s">
        <v>5388</v>
      </c>
    </row>
    <row r="127" spans="1:9">
      <c r="A127" s="28" t="s">
        <v>2701</v>
      </c>
      <c r="B127" s="13" t="s">
        <v>5567</v>
      </c>
      <c r="C127" s="13" t="s">
        <v>5567</v>
      </c>
      <c r="D127" s="15">
        <v>3449.9999999999995</v>
      </c>
      <c r="E127" s="16" t="s">
        <v>9628</v>
      </c>
      <c r="F127" s="16" t="s">
        <v>5</v>
      </c>
      <c r="G127" s="16" t="s">
        <v>5388</v>
      </c>
    </row>
    <row r="128" spans="1:9">
      <c r="A128" s="28" t="s">
        <v>2702</v>
      </c>
      <c r="B128" s="13" t="s">
        <v>5568</v>
      </c>
      <c r="C128" s="13" t="s">
        <v>5568</v>
      </c>
      <c r="D128" s="15">
        <v>5750</v>
      </c>
      <c r="E128" s="16" t="s">
        <v>9628</v>
      </c>
      <c r="F128" s="16" t="s">
        <v>5</v>
      </c>
      <c r="G128" s="16" t="s">
        <v>5388</v>
      </c>
    </row>
    <row r="129" spans="1:9">
      <c r="A129" s="28" t="s">
        <v>2703</v>
      </c>
      <c r="B129" s="13" t="s">
        <v>5569</v>
      </c>
      <c r="C129" s="13" t="s">
        <v>5569</v>
      </c>
      <c r="D129" s="15">
        <v>2300</v>
      </c>
      <c r="E129" s="16" t="s">
        <v>9628</v>
      </c>
      <c r="F129" s="16" t="s">
        <v>5</v>
      </c>
      <c r="G129" s="16" t="s">
        <v>5388</v>
      </c>
    </row>
    <row r="130" spans="1:9">
      <c r="A130" s="28" t="s">
        <v>2704</v>
      </c>
      <c r="B130" s="13" t="s">
        <v>5570</v>
      </c>
      <c r="C130" s="13" t="s">
        <v>5570</v>
      </c>
      <c r="D130" s="15">
        <v>4600</v>
      </c>
      <c r="E130" s="16" t="s">
        <v>9628</v>
      </c>
      <c r="F130" s="16" t="s">
        <v>5</v>
      </c>
      <c r="G130" s="16" t="s">
        <v>5388</v>
      </c>
    </row>
    <row r="131" spans="1:9">
      <c r="A131" s="28" t="s">
        <v>2705</v>
      </c>
      <c r="B131" s="13" t="s">
        <v>5571</v>
      </c>
      <c r="C131" s="13" t="s">
        <v>5571</v>
      </c>
      <c r="D131" s="15">
        <v>2300</v>
      </c>
      <c r="E131" s="16" t="s">
        <v>9628</v>
      </c>
      <c r="F131" s="16" t="s">
        <v>5</v>
      </c>
      <c r="G131" s="16" t="s">
        <v>5388</v>
      </c>
    </row>
    <row r="132" spans="1:9">
      <c r="A132" s="28" t="s">
        <v>2803</v>
      </c>
      <c r="B132" s="13" t="s">
        <v>5572</v>
      </c>
      <c r="C132" s="13" t="s">
        <v>5572</v>
      </c>
      <c r="D132" s="15">
        <v>2300</v>
      </c>
      <c r="E132" s="16" t="s">
        <v>9628</v>
      </c>
      <c r="F132" s="16" t="s">
        <v>5</v>
      </c>
      <c r="G132" s="16" t="s">
        <v>5388</v>
      </c>
    </row>
    <row r="133" spans="1:9">
      <c r="A133" s="28" t="s">
        <v>2804</v>
      </c>
      <c r="B133" s="13" t="s">
        <v>5573</v>
      </c>
      <c r="C133" s="13" t="s">
        <v>5573</v>
      </c>
      <c r="D133" s="15">
        <v>4024.9999999999995</v>
      </c>
      <c r="E133" s="16" t="s">
        <v>9628</v>
      </c>
      <c r="F133" s="16" t="s">
        <v>5</v>
      </c>
      <c r="G133" s="16" t="s">
        <v>5388</v>
      </c>
    </row>
    <row r="134" spans="1:9">
      <c r="A134" s="28" t="s">
        <v>45</v>
      </c>
      <c r="B134" s="13" t="s">
        <v>46</v>
      </c>
      <c r="C134" s="14" t="s">
        <v>46</v>
      </c>
      <c r="D134" s="15">
        <v>1724.9999999999998</v>
      </c>
      <c r="E134" s="16" t="s">
        <v>9628</v>
      </c>
      <c r="F134" s="16" t="s">
        <v>5</v>
      </c>
      <c r="G134" s="16" t="s">
        <v>5388</v>
      </c>
    </row>
    <row r="135" spans="1:9">
      <c r="A135" s="28" t="s">
        <v>47</v>
      </c>
      <c r="B135" s="13" t="s">
        <v>48</v>
      </c>
      <c r="C135" s="14" t="s">
        <v>48</v>
      </c>
      <c r="D135" s="15">
        <v>2300</v>
      </c>
      <c r="E135" s="16" t="s">
        <v>9628</v>
      </c>
      <c r="F135" s="16" t="s">
        <v>5</v>
      </c>
      <c r="G135" s="16" t="s">
        <v>5388</v>
      </c>
    </row>
    <row r="136" spans="1:9" ht="24">
      <c r="A136" s="28" t="s">
        <v>2240</v>
      </c>
      <c r="B136" s="14" t="s">
        <v>2243</v>
      </c>
      <c r="C136" s="14" t="s">
        <v>2243</v>
      </c>
      <c r="D136" s="15">
        <v>5750</v>
      </c>
      <c r="E136" s="16" t="s">
        <v>9628</v>
      </c>
      <c r="F136" s="16" t="s">
        <v>5</v>
      </c>
      <c r="G136" s="16" t="s">
        <v>5388</v>
      </c>
    </row>
    <row r="137" spans="1:9" ht="24">
      <c r="A137" s="28" t="s">
        <v>2239</v>
      </c>
      <c r="B137" s="14" t="s">
        <v>2244</v>
      </c>
      <c r="C137" s="14" t="s">
        <v>2244</v>
      </c>
      <c r="D137" s="15">
        <v>8050</v>
      </c>
      <c r="E137" s="16" t="s">
        <v>9628</v>
      </c>
      <c r="F137" s="16" t="s">
        <v>5</v>
      </c>
      <c r="G137" s="16" t="s">
        <v>5388</v>
      </c>
    </row>
    <row r="138" spans="1:9">
      <c r="A138" s="28" t="s">
        <v>49</v>
      </c>
      <c r="B138" s="13" t="s">
        <v>50</v>
      </c>
      <c r="C138" s="14" t="s">
        <v>50</v>
      </c>
      <c r="D138" s="15">
        <v>8049.9999999999991</v>
      </c>
      <c r="E138" s="16" t="s">
        <v>9628</v>
      </c>
      <c r="F138" s="16" t="s">
        <v>5</v>
      </c>
      <c r="G138" s="16" t="s">
        <v>5388</v>
      </c>
    </row>
    <row r="139" spans="1:9" ht="24">
      <c r="A139" s="28" t="s">
        <v>2242</v>
      </c>
      <c r="B139" s="14" t="s">
        <v>2245</v>
      </c>
      <c r="C139" s="14" t="s">
        <v>2245</v>
      </c>
      <c r="D139" s="15">
        <v>4600</v>
      </c>
      <c r="E139" s="16" t="s">
        <v>9628</v>
      </c>
      <c r="F139" s="16" t="s">
        <v>5</v>
      </c>
      <c r="G139" s="16" t="s">
        <v>5388</v>
      </c>
    </row>
    <row r="140" spans="1:9" ht="24">
      <c r="A140" s="28" t="s">
        <v>2241</v>
      </c>
      <c r="B140" s="14" t="s">
        <v>2246</v>
      </c>
      <c r="C140" s="14" t="s">
        <v>2246</v>
      </c>
      <c r="D140" s="15">
        <v>12650</v>
      </c>
      <c r="E140" s="16" t="s">
        <v>9628</v>
      </c>
      <c r="F140" s="16" t="s">
        <v>5</v>
      </c>
      <c r="G140" s="16" t="s">
        <v>5388</v>
      </c>
    </row>
    <row r="141" spans="1:9">
      <c r="A141" s="28" t="s">
        <v>1892</v>
      </c>
      <c r="B141" s="13" t="s">
        <v>1893</v>
      </c>
      <c r="C141" s="14" t="s">
        <v>1893</v>
      </c>
      <c r="D141" s="15">
        <v>40250</v>
      </c>
      <c r="E141" s="16" t="s">
        <v>9628</v>
      </c>
      <c r="F141" s="16" t="s">
        <v>5</v>
      </c>
      <c r="G141" s="16" t="s">
        <v>5388</v>
      </c>
    </row>
    <row r="142" spans="1:9">
      <c r="A142" s="20"/>
      <c r="B142" s="21"/>
      <c r="C142" s="21"/>
      <c r="D142" s="22"/>
      <c r="E142" s="22"/>
      <c r="F142" s="23"/>
      <c r="G142" s="23"/>
      <c r="I142" s="48"/>
    </row>
    <row r="143" spans="1:9" ht="18.75" thickBot="1">
      <c r="A143" s="1037" t="s">
        <v>8611</v>
      </c>
      <c r="B143" s="1032"/>
      <c r="C143" s="1032"/>
      <c r="D143" s="965"/>
      <c r="E143" s="965"/>
      <c r="F143" s="965"/>
      <c r="G143" s="965"/>
    </row>
    <row r="144" spans="1:9" ht="24.75" thickBot="1">
      <c r="A144" s="534" t="s">
        <v>0</v>
      </c>
      <c r="B144" s="681" t="s">
        <v>1</v>
      </c>
      <c r="C144" s="535" t="s">
        <v>2</v>
      </c>
      <c r="D144" s="946" t="s">
        <v>5192</v>
      </c>
      <c r="E144" s="996" t="s">
        <v>9627</v>
      </c>
      <c r="F144" s="945" t="s">
        <v>4</v>
      </c>
      <c r="G144" s="673" t="s">
        <v>13946</v>
      </c>
    </row>
    <row r="145" spans="1:7" ht="12.75" thickBot="1">
      <c r="A145" s="536" t="s">
        <v>8611</v>
      </c>
      <c r="B145" s="560"/>
      <c r="C145" s="560"/>
      <c r="D145" s="632"/>
      <c r="E145" s="632"/>
      <c r="F145" s="632"/>
      <c r="G145" s="637"/>
    </row>
    <row r="146" spans="1:7">
      <c r="A146" s="1038" t="s">
        <v>3485</v>
      </c>
      <c r="B146" s="1021" t="s">
        <v>3486</v>
      </c>
      <c r="C146" s="1022" t="s">
        <v>3486</v>
      </c>
      <c r="D146" s="966">
        <v>2300</v>
      </c>
      <c r="E146" s="967" t="s">
        <v>9628</v>
      </c>
      <c r="F146" s="967" t="s">
        <v>5</v>
      </c>
      <c r="G146" s="967" t="s">
        <v>5388</v>
      </c>
    </row>
    <row r="147" spans="1:7">
      <c r="A147" s="1038" t="s">
        <v>3487</v>
      </c>
      <c r="B147" s="1021" t="s">
        <v>3488</v>
      </c>
      <c r="C147" s="1022" t="s">
        <v>3488</v>
      </c>
      <c r="D147" s="966">
        <v>4024.9999999999995</v>
      </c>
      <c r="E147" s="967" t="s">
        <v>9628</v>
      </c>
      <c r="F147" s="967" t="s">
        <v>5</v>
      </c>
      <c r="G147" s="967" t="s">
        <v>5388</v>
      </c>
    </row>
    <row r="148" spans="1:7">
      <c r="A148" s="1038" t="s">
        <v>3489</v>
      </c>
      <c r="B148" s="1021" t="s">
        <v>3490</v>
      </c>
      <c r="C148" s="1022" t="s">
        <v>3490</v>
      </c>
      <c r="D148" s="966">
        <v>1724.9999999999998</v>
      </c>
      <c r="E148" s="967" t="s">
        <v>9628</v>
      </c>
      <c r="F148" s="967" t="s">
        <v>5</v>
      </c>
      <c r="G148" s="967" t="s">
        <v>5388</v>
      </c>
    </row>
    <row r="149" spans="1:7">
      <c r="A149" s="1038" t="s">
        <v>3491</v>
      </c>
      <c r="B149" s="1021" t="s">
        <v>3492</v>
      </c>
      <c r="C149" s="1022" t="s">
        <v>3492</v>
      </c>
      <c r="D149" s="966">
        <v>2300</v>
      </c>
      <c r="E149" s="967" t="s">
        <v>9628</v>
      </c>
      <c r="F149" s="967" t="s">
        <v>5</v>
      </c>
      <c r="G149" s="967" t="s">
        <v>5388</v>
      </c>
    </row>
    <row r="150" spans="1:7">
      <c r="A150" s="1038" t="s">
        <v>3493</v>
      </c>
      <c r="B150" s="1022" t="s">
        <v>5305</v>
      </c>
      <c r="C150" s="1022" t="s">
        <v>5305</v>
      </c>
      <c r="D150" s="966">
        <v>5750</v>
      </c>
      <c r="E150" s="967" t="s">
        <v>9628</v>
      </c>
      <c r="F150" s="967" t="s">
        <v>5</v>
      </c>
      <c r="G150" s="967" t="s">
        <v>5388</v>
      </c>
    </row>
    <row r="151" spans="1:7">
      <c r="A151" s="1038" t="s">
        <v>3494</v>
      </c>
      <c r="B151" s="1022" t="s">
        <v>5306</v>
      </c>
      <c r="C151" s="1022" t="s">
        <v>5306</v>
      </c>
      <c r="D151" s="966">
        <v>8049.9999999999991</v>
      </c>
      <c r="E151" s="967" t="s">
        <v>9628</v>
      </c>
      <c r="F151" s="967" t="s">
        <v>5</v>
      </c>
      <c r="G151" s="967" t="s">
        <v>5388</v>
      </c>
    </row>
    <row r="152" spans="1:7">
      <c r="A152" s="1026" t="s">
        <v>6359</v>
      </c>
      <c r="B152" s="1021" t="s">
        <v>6360</v>
      </c>
      <c r="C152" s="1021" t="s">
        <v>6360</v>
      </c>
      <c r="D152" s="966">
        <v>12649.999999999998</v>
      </c>
      <c r="E152" s="967" t="s">
        <v>9628</v>
      </c>
      <c r="F152" s="967" t="s">
        <v>5</v>
      </c>
      <c r="G152" s="967" t="s">
        <v>5388</v>
      </c>
    </row>
    <row r="153" spans="1:7">
      <c r="A153" s="1026" t="s">
        <v>6361</v>
      </c>
      <c r="B153" s="1021" t="s">
        <v>6362</v>
      </c>
      <c r="C153" s="1021" t="s">
        <v>6362</v>
      </c>
      <c r="D153" s="966">
        <v>14374.999999999998</v>
      </c>
      <c r="E153" s="967" t="s">
        <v>9628</v>
      </c>
      <c r="F153" s="967" t="s">
        <v>5</v>
      </c>
      <c r="G153" s="967" t="s">
        <v>5388</v>
      </c>
    </row>
    <row r="154" spans="1:7">
      <c r="A154" s="1026" t="s">
        <v>6363</v>
      </c>
      <c r="B154" s="1021" t="s">
        <v>6364</v>
      </c>
      <c r="C154" s="1021" t="s">
        <v>6364</v>
      </c>
      <c r="D154" s="966">
        <v>27024.999999999996</v>
      </c>
      <c r="E154" s="967" t="s">
        <v>9628</v>
      </c>
      <c r="F154" s="967" t="s">
        <v>5</v>
      </c>
      <c r="G154" s="967" t="s">
        <v>5388</v>
      </c>
    </row>
    <row r="156" spans="1:7">
      <c r="A156" s="4" t="s">
        <v>184</v>
      </c>
      <c r="C156" s="629" t="s">
        <v>13947</v>
      </c>
    </row>
    <row r="157" spans="1:7">
      <c r="A157" s="30" t="s">
        <v>5</v>
      </c>
      <c r="B157" s="4" t="s">
        <v>185</v>
      </c>
      <c r="C157" s="625" t="s">
        <v>13948</v>
      </c>
    </row>
    <row r="158" spans="1:7">
      <c r="A158" s="30" t="s">
        <v>9</v>
      </c>
      <c r="B158" s="17" t="s">
        <v>186</v>
      </c>
      <c r="C158" s="625" t="s">
        <v>13949</v>
      </c>
    </row>
    <row r="159" spans="1:7">
      <c r="A159" s="30" t="s">
        <v>187</v>
      </c>
      <c r="B159" s="4" t="s">
        <v>188</v>
      </c>
      <c r="C159" s="625" t="s">
        <v>13950</v>
      </c>
    </row>
    <row r="160" spans="1:7">
      <c r="A160" s="30" t="s">
        <v>189</v>
      </c>
      <c r="B160" s="4" t="s">
        <v>190</v>
      </c>
      <c r="C160" s="630" t="s">
        <v>13951</v>
      </c>
    </row>
    <row r="161" spans="1:3">
      <c r="A161" s="30" t="s">
        <v>191</v>
      </c>
      <c r="B161" s="4" t="s">
        <v>192</v>
      </c>
      <c r="C161" s="630" t="s">
        <v>13952</v>
      </c>
    </row>
    <row r="162" spans="1:3">
      <c r="A162" s="30" t="s">
        <v>193</v>
      </c>
      <c r="B162" s="4" t="s">
        <v>194</v>
      </c>
      <c r="C162" s="630" t="s">
        <v>13953</v>
      </c>
    </row>
    <row r="163" spans="1:3">
      <c r="A163" s="31" t="s">
        <v>1787</v>
      </c>
      <c r="B163" s="32" t="s">
        <v>1790</v>
      </c>
      <c r="C163" s="625" t="s">
        <v>13954</v>
      </c>
    </row>
    <row r="164" spans="1:3">
      <c r="A164" s="31" t="s">
        <v>1788</v>
      </c>
      <c r="B164" s="32" t="s">
        <v>1791</v>
      </c>
      <c r="C164" s="624" t="s">
        <v>13955</v>
      </c>
    </row>
    <row r="165" spans="1:3">
      <c r="A165" s="31" t="s">
        <v>1998</v>
      </c>
      <c r="B165" s="32" t="s">
        <v>1997</v>
      </c>
      <c r="C165" s="624" t="s">
        <v>13956</v>
      </c>
    </row>
    <row r="166" spans="1:3">
      <c r="A166" s="31" t="s">
        <v>1789</v>
      </c>
      <c r="B166" s="32" t="s">
        <v>1792</v>
      </c>
      <c r="C166" s="624" t="s">
        <v>13957</v>
      </c>
    </row>
    <row r="167" spans="1:3">
      <c r="A167" s="31" t="s">
        <v>195</v>
      </c>
      <c r="B167" s="32" t="s">
        <v>196</v>
      </c>
      <c r="C167" s="625" t="s">
        <v>13958</v>
      </c>
    </row>
    <row r="168" spans="1:3">
      <c r="A168" s="31" t="s">
        <v>8293</v>
      </c>
      <c r="B168" s="32" t="s">
        <v>8294</v>
      </c>
      <c r="C168" s="174"/>
    </row>
    <row r="169" spans="1:3">
      <c r="A169" s="31" t="s">
        <v>10613</v>
      </c>
      <c r="B169" s="32" t="s">
        <v>10614</v>
      </c>
    </row>
  </sheetData>
  <sheetProtection algorithmName="SHA-512" hashValue="D50BxR1ktsSTd9qjpeROn3qjHMMZj1t7JuPRUP1uhGYqurn8mILE5mb+pLpBOWDdcV0r6QmueV7O94fVivHKMg==" saltValue="YSXMHAXXkBXb3uU8FBWH4Q==" spinCount="100000" sheet="1" objects="1" scenarios="1"/>
  <sortState ref="A6:K163">
    <sortCondition ref="K6:K163"/>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06"/>
  <sheetViews>
    <sheetView zoomScaleNormal="100" workbookViewId="0">
      <selection activeCell="B15" sqref="B15"/>
    </sheetView>
  </sheetViews>
  <sheetFormatPr defaultColWidth="9.125" defaultRowHeight="12"/>
  <cols>
    <col min="1" max="1" width="25.625" style="4" customWidth="1"/>
    <col min="2" max="2" width="50.625" style="4" customWidth="1"/>
    <col min="3" max="3" width="52.625" style="29" customWidth="1"/>
    <col min="4" max="4" width="10.375" style="4" customWidth="1"/>
    <col min="5" max="5" width="5.375" style="4" customWidth="1"/>
    <col min="6" max="6" width="7.625" style="4" customWidth="1"/>
    <col min="7" max="8" width="9.375" style="4" customWidth="1"/>
    <col min="9" max="9" width="9.625" style="4" customWidth="1"/>
    <col min="10" max="16384" width="9.125" style="4"/>
  </cols>
  <sheetData>
    <row r="1" spans="1:10" ht="18">
      <c r="A1" s="1" t="s">
        <v>6451</v>
      </c>
      <c r="B1" s="220"/>
      <c r="C1" s="318"/>
    </row>
    <row r="2" spans="1:10" ht="18.75" thickBot="1">
      <c r="A2" s="5" t="s">
        <v>1804</v>
      </c>
      <c r="B2" s="220"/>
      <c r="C2" s="318"/>
    </row>
    <row r="3" spans="1:10" ht="24.75" thickBot="1">
      <c r="A3" s="7" t="s">
        <v>0</v>
      </c>
      <c r="B3" s="8" t="s">
        <v>1</v>
      </c>
      <c r="C3" s="9" t="s">
        <v>2</v>
      </c>
      <c r="D3" s="281" t="s">
        <v>5192</v>
      </c>
      <c r="E3" s="409" t="s">
        <v>9627</v>
      </c>
      <c r="F3" s="10" t="s">
        <v>4</v>
      </c>
      <c r="G3" s="978" t="s">
        <v>13946</v>
      </c>
    </row>
    <row r="4" spans="1:10" ht="12.75" thickBot="1">
      <c r="A4" s="267" t="s">
        <v>8873</v>
      </c>
      <c r="B4" s="81"/>
      <c r="C4" s="81"/>
      <c r="D4" s="104"/>
      <c r="E4" s="104"/>
      <c r="F4" s="104"/>
      <c r="G4" s="414"/>
    </row>
    <row r="5" spans="1:10">
      <c r="A5" s="108" t="s">
        <v>6533</v>
      </c>
      <c r="B5" s="106" t="s">
        <v>6534</v>
      </c>
      <c r="C5" s="106" t="s">
        <v>6534</v>
      </c>
      <c r="D5" s="92">
        <v>21995</v>
      </c>
      <c r="E5" s="107" t="s">
        <v>9628</v>
      </c>
      <c r="F5" s="107" t="s">
        <v>5</v>
      </c>
      <c r="G5" s="107" t="s">
        <v>5391</v>
      </c>
      <c r="J5" s="17"/>
    </row>
    <row r="6" spans="1:10">
      <c r="A6" s="108" t="s">
        <v>6535</v>
      </c>
      <c r="B6" s="1040" t="s">
        <v>6536</v>
      </c>
      <c r="C6" s="106" t="s">
        <v>6536</v>
      </c>
      <c r="D6" s="92">
        <v>21995</v>
      </c>
      <c r="E6" s="107" t="s">
        <v>9628</v>
      </c>
      <c r="F6" s="107" t="s">
        <v>5</v>
      </c>
      <c r="G6" s="107" t="s">
        <v>5391</v>
      </c>
      <c r="J6" s="17"/>
    </row>
    <row r="7" spans="1:10">
      <c r="A7" s="356" t="s">
        <v>6549</v>
      </c>
      <c r="B7" s="355"/>
      <c r="C7" s="355"/>
      <c r="D7" s="355"/>
      <c r="E7" s="355"/>
      <c r="F7" s="355"/>
      <c r="G7" s="354"/>
      <c r="J7" s="17"/>
    </row>
    <row r="8" spans="1:10">
      <c r="A8" s="108" t="s">
        <v>6537</v>
      </c>
      <c r="B8" s="106" t="s">
        <v>3931</v>
      </c>
      <c r="C8" s="106" t="s">
        <v>3931</v>
      </c>
      <c r="D8" s="92">
        <v>2000</v>
      </c>
      <c r="E8" s="107" t="s">
        <v>9628</v>
      </c>
      <c r="F8" s="107" t="s">
        <v>5</v>
      </c>
      <c r="G8" s="107" t="s">
        <v>5391</v>
      </c>
      <c r="J8" s="17"/>
    </row>
    <row r="9" spans="1:10">
      <c r="A9" s="108" t="s">
        <v>6538</v>
      </c>
      <c r="B9" s="106" t="s">
        <v>3925</v>
      </c>
      <c r="C9" s="106" t="s">
        <v>3925</v>
      </c>
      <c r="D9" s="92">
        <v>15000</v>
      </c>
      <c r="E9" s="107" t="s">
        <v>9628</v>
      </c>
      <c r="F9" s="107" t="s">
        <v>5</v>
      </c>
      <c r="G9" s="107" t="s">
        <v>5391</v>
      </c>
      <c r="J9" s="17"/>
    </row>
    <row r="10" spans="1:10">
      <c r="A10" s="108" t="s">
        <v>6539</v>
      </c>
      <c r="B10" s="106" t="s">
        <v>3927</v>
      </c>
      <c r="C10" s="106" t="s">
        <v>3927</v>
      </c>
      <c r="D10" s="92">
        <v>37000</v>
      </c>
      <c r="E10" s="107" t="s">
        <v>9628</v>
      </c>
      <c r="F10" s="107" t="s">
        <v>5</v>
      </c>
      <c r="G10" s="107" t="s">
        <v>5391</v>
      </c>
      <c r="J10" s="17"/>
    </row>
    <row r="11" spans="1:10">
      <c r="A11" s="108" t="s">
        <v>6540</v>
      </c>
      <c r="B11" s="106" t="s">
        <v>3923</v>
      </c>
      <c r="C11" s="106" t="s">
        <v>3923</v>
      </c>
      <c r="D11" s="92">
        <v>57000</v>
      </c>
      <c r="E11" s="107" t="s">
        <v>9628</v>
      </c>
      <c r="F11" s="107" t="s">
        <v>5</v>
      </c>
      <c r="G11" s="107" t="s">
        <v>5391</v>
      </c>
      <c r="J11" s="17"/>
    </row>
    <row r="12" spans="1:10">
      <c r="A12" s="108" t="s">
        <v>6541</v>
      </c>
      <c r="B12" s="106" t="s">
        <v>3933</v>
      </c>
      <c r="C12" s="106" t="s">
        <v>3933</v>
      </c>
      <c r="D12" s="92">
        <v>75000</v>
      </c>
      <c r="E12" s="107" t="s">
        <v>9628</v>
      </c>
      <c r="F12" s="107" t="s">
        <v>5</v>
      </c>
      <c r="G12" s="107" t="s">
        <v>5391</v>
      </c>
      <c r="J12" s="17"/>
    </row>
    <row r="13" spans="1:10">
      <c r="A13" s="108" t="s">
        <v>6542</v>
      </c>
      <c r="B13" s="106" t="s">
        <v>3932</v>
      </c>
      <c r="C13" s="106" t="s">
        <v>3932</v>
      </c>
      <c r="D13" s="92">
        <v>0</v>
      </c>
      <c r="E13" s="107" t="s">
        <v>9628</v>
      </c>
      <c r="F13" s="107" t="s">
        <v>5</v>
      </c>
      <c r="G13" s="107" t="s">
        <v>5391</v>
      </c>
      <c r="J13" s="17"/>
    </row>
    <row r="14" spans="1:10">
      <c r="A14" s="108" t="s">
        <v>6543</v>
      </c>
      <c r="B14" s="106" t="s">
        <v>3926</v>
      </c>
      <c r="C14" s="106" t="s">
        <v>3926</v>
      </c>
      <c r="D14" s="92">
        <v>0</v>
      </c>
      <c r="E14" s="107" t="s">
        <v>9628</v>
      </c>
      <c r="F14" s="107" t="s">
        <v>5</v>
      </c>
      <c r="G14" s="107" t="s">
        <v>5391</v>
      </c>
      <c r="J14" s="17"/>
    </row>
    <row r="15" spans="1:10">
      <c r="A15" s="108" t="s">
        <v>6544</v>
      </c>
      <c r="B15" s="106" t="s">
        <v>3928</v>
      </c>
      <c r="C15" s="106" t="s">
        <v>3928</v>
      </c>
      <c r="D15" s="92">
        <v>0</v>
      </c>
      <c r="E15" s="107" t="s">
        <v>9628</v>
      </c>
      <c r="F15" s="107" t="s">
        <v>5</v>
      </c>
      <c r="G15" s="107" t="s">
        <v>5391</v>
      </c>
      <c r="J15" s="17"/>
    </row>
    <row r="16" spans="1:10">
      <c r="A16" s="108" t="s">
        <v>6545</v>
      </c>
      <c r="B16" s="106" t="s">
        <v>3924</v>
      </c>
      <c r="C16" s="106" t="s">
        <v>3924</v>
      </c>
      <c r="D16" s="92">
        <v>0</v>
      </c>
      <c r="E16" s="107" t="s">
        <v>9628</v>
      </c>
      <c r="F16" s="107" t="s">
        <v>5</v>
      </c>
      <c r="G16" s="107" t="s">
        <v>5391</v>
      </c>
      <c r="J16" s="17"/>
    </row>
    <row r="17" spans="1:10" ht="12.75" thickBot="1">
      <c r="A17" s="108" t="s">
        <v>6546</v>
      </c>
      <c r="B17" s="106" t="s">
        <v>3934</v>
      </c>
      <c r="C17" s="106" t="s">
        <v>3934</v>
      </c>
      <c r="D17" s="92">
        <v>0</v>
      </c>
      <c r="E17" s="107" t="s">
        <v>9628</v>
      </c>
      <c r="F17" s="107" t="s">
        <v>5</v>
      </c>
      <c r="G17" s="107" t="s">
        <v>5391</v>
      </c>
      <c r="J17" s="17"/>
    </row>
    <row r="18" spans="1:10" ht="12.75" thickBot="1">
      <c r="A18" s="267" t="s">
        <v>3729</v>
      </c>
      <c r="B18" s="239"/>
      <c r="C18" s="239"/>
      <c r="D18" s="104"/>
      <c r="E18" s="104"/>
      <c r="F18" s="104"/>
      <c r="G18" s="414"/>
      <c r="J18" s="17"/>
    </row>
    <row r="19" spans="1:10">
      <c r="A19" s="108" t="s">
        <v>6547</v>
      </c>
      <c r="B19" s="106" t="s">
        <v>3935</v>
      </c>
      <c r="C19" s="106" t="s">
        <v>6681</v>
      </c>
      <c r="D19" s="92">
        <v>1995</v>
      </c>
      <c r="E19" s="107" t="s">
        <v>9628</v>
      </c>
      <c r="F19" s="107" t="s">
        <v>1788</v>
      </c>
      <c r="G19" s="107" t="s">
        <v>5391</v>
      </c>
      <c r="J19" s="17"/>
    </row>
    <row r="20" spans="1:10">
      <c r="A20" s="108" t="s">
        <v>6548</v>
      </c>
      <c r="B20" s="106" t="s">
        <v>3936</v>
      </c>
      <c r="C20" s="106" t="s">
        <v>6681</v>
      </c>
      <c r="D20" s="92">
        <v>0</v>
      </c>
      <c r="E20" s="107" t="s">
        <v>9628</v>
      </c>
      <c r="F20" s="107" t="s">
        <v>1788</v>
      </c>
      <c r="G20" s="107" t="s">
        <v>5391</v>
      </c>
      <c r="J20" s="17"/>
    </row>
    <row r="21" spans="1:10">
      <c r="A21" s="105" t="s">
        <v>468</v>
      </c>
      <c r="B21" s="106" t="s">
        <v>3919</v>
      </c>
      <c r="C21" s="106" t="s">
        <v>3919</v>
      </c>
      <c r="D21" s="92">
        <v>9995</v>
      </c>
      <c r="E21" s="107" t="s">
        <v>9628</v>
      </c>
      <c r="F21" s="107" t="s">
        <v>1788</v>
      </c>
      <c r="G21" s="107" t="s">
        <v>5391</v>
      </c>
      <c r="J21" s="17"/>
    </row>
    <row r="22" spans="1:10">
      <c r="A22" s="108" t="s">
        <v>469</v>
      </c>
      <c r="B22" s="109" t="s">
        <v>3920</v>
      </c>
      <c r="C22" s="109" t="s">
        <v>3920</v>
      </c>
      <c r="D22" s="92">
        <v>0</v>
      </c>
      <c r="E22" s="107" t="s">
        <v>9628</v>
      </c>
      <c r="F22" s="107" t="s">
        <v>1788</v>
      </c>
      <c r="G22" s="107" t="s">
        <v>5391</v>
      </c>
      <c r="J22" s="17"/>
    </row>
    <row r="23" spans="1:10">
      <c r="A23" s="190" t="s">
        <v>2025</v>
      </c>
      <c r="B23" s="190" t="s">
        <v>3921</v>
      </c>
      <c r="C23" s="190" t="s">
        <v>3921</v>
      </c>
      <c r="D23" s="92">
        <v>1995</v>
      </c>
      <c r="E23" s="107" t="s">
        <v>9628</v>
      </c>
      <c r="F23" s="107" t="s">
        <v>1788</v>
      </c>
      <c r="G23" s="107" t="s">
        <v>5391</v>
      </c>
      <c r="J23" s="17"/>
    </row>
    <row r="24" spans="1:10">
      <c r="A24" s="190" t="s">
        <v>2026</v>
      </c>
      <c r="B24" s="190" t="s">
        <v>3922</v>
      </c>
      <c r="C24" s="190" t="s">
        <v>3922</v>
      </c>
      <c r="D24" s="92">
        <v>0</v>
      </c>
      <c r="E24" s="107" t="s">
        <v>9628</v>
      </c>
      <c r="F24" s="107" t="s">
        <v>1788</v>
      </c>
      <c r="G24" s="107" t="s">
        <v>5391</v>
      </c>
      <c r="J24" s="17"/>
    </row>
    <row r="25" spans="1:10">
      <c r="A25" s="108" t="s">
        <v>2090</v>
      </c>
      <c r="B25" s="106" t="s">
        <v>3929</v>
      </c>
      <c r="C25" s="106" t="s">
        <v>3929</v>
      </c>
      <c r="D25" s="92">
        <v>1995</v>
      </c>
      <c r="E25" s="107" t="s">
        <v>9628</v>
      </c>
      <c r="F25" s="107" t="s">
        <v>1788</v>
      </c>
      <c r="G25" s="107" t="s">
        <v>5391</v>
      </c>
      <c r="J25" s="17"/>
    </row>
    <row r="26" spans="1:10" ht="12.75" thickBot="1">
      <c r="A26" s="108" t="s">
        <v>2091</v>
      </c>
      <c r="B26" s="106" t="s">
        <v>3930</v>
      </c>
      <c r="C26" s="106" t="s">
        <v>3930</v>
      </c>
      <c r="D26" s="92">
        <v>0</v>
      </c>
      <c r="E26" s="107" t="s">
        <v>9628</v>
      </c>
      <c r="F26" s="107" t="s">
        <v>1788</v>
      </c>
      <c r="G26" s="107" t="s">
        <v>5391</v>
      </c>
      <c r="J26" s="17"/>
    </row>
    <row r="27" spans="1:10" ht="12.75" thickBot="1">
      <c r="A27" s="267" t="s">
        <v>3730</v>
      </c>
      <c r="B27" s="239"/>
      <c r="C27" s="239"/>
      <c r="D27" s="104"/>
      <c r="E27" s="104"/>
      <c r="F27" s="104"/>
      <c r="G27" s="414"/>
      <c r="J27" s="17"/>
    </row>
    <row r="28" spans="1:10">
      <c r="A28" s="105" t="s">
        <v>6550</v>
      </c>
      <c r="B28" s="106" t="s">
        <v>6551</v>
      </c>
      <c r="C28" s="106" t="s">
        <v>6551</v>
      </c>
      <c r="D28" s="92">
        <v>14949.999999999998</v>
      </c>
      <c r="E28" s="107" t="s">
        <v>9628</v>
      </c>
      <c r="F28" s="107" t="s">
        <v>5</v>
      </c>
      <c r="G28" s="107" t="s">
        <v>5391</v>
      </c>
      <c r="J28" s="17"/>
    </row>
    <row r="29" spans="1:10">
      <c r="A29" s="105" t="s">
        <v>6552</v>
      </c>
      <c r="B29" s="106" t="s">
        <v>6553</v>
      </c>
      <c r="C29" s="106" t="s">
        <v>6553</v>
      </c>
      <c r="D29" s="92">
        <v>40250</v>
      </c>
      <c r="E29" s="107" t="s">
        <v>9628</v>
      </c>
      <c r="F29" s="107" t="s">
        <v>5</v>
      </c>
      <c r="G29" s="107" t="s">
        <v>5391</v>
      </c>
      <c r="J29" s="17"/>
    </row>
    <row r="30" spans="1:10">
      <c r="A30" s="105" t="s">
        <v>6554</v>
      </c>
      <c r="B30" s="106" t="s">
        <v>6555</v>
      </c>
      <c r="C30" s="106" t="s">
        <v>6555</v>
      </c>
      <c r="D30" s="92">
        <v>63249.999999999993</v>
      </c>
      <c r="E30" s="107" t="s">
        <v>9628</v>
      </c>
      <c r="F30" s="107" t="s">
        <v>5</v>
      </c>
      <c r="G30" s="107" t="s">
        <v>5391</v>
      </c>
      <c r="J30" s="17"/>
    </row>
    <row r="31" spans="1:10">
      <c r="A31" s="105" t="s">
        <v>6556</v>
      </c>
      <c r="B31" s="106" t="s">
        <v>6557</v>
      </c>
      <c r="C31" s="106" t="s">
        <v>6557</v>
      </c>
      <c r="D31" s="92">
        <v>83950</v>
      </c>
      <c r="E31" s="107" t="s">
        <v>9628</v>
      </c>
      <c r="F31" s="107" t="s">
        <v>5</v>
      </c>
      <c r="G31" s="107" t="s">
        <v>5391</v>
      </c>
      <c r="J31" s="17"/>
    </row>
    <row r="32" spans="1:10">
      <c r="A32" s="105" t="s">
        <v>6558</v>
      </c>
      <c r="B32" s="106" t="s">
        <v>6559</v>
      </c>
      <c r="C32" s="106" t="s">
        <v>6559</v>
      </c>
      <c r="D32" s="92">
        <v>25299.999999999996</v>
      </c>
      <c r="E32" s="107" t="s">
        <v>9628</v>
      </c>
      <c r="F32" s="107" t="s">
        <v>5</v>
      </c>
      <c r="G32" s="107" t="s">
        <v>5391</v>
      </c>
      <c r="J32" s="17"/>
    </row>
    <row r="33" spans="1:10">
      <c r="A33" s="105" t="s">
        <v>6560</v>
      </c>
      <c r="B33" s="106" t="s">
        <v>6561</v>
      </c>
      <c r="C33" s="106" t="s">
        <v>6561</v>
      </c>
      <c r="D33" s="92">
        <v>48299.999999999993</v>
      </c>
      <c r="E33" s="107" t="s">
        <v>9628</v>
      </c>
      <c r="F33" s="107" t="s">
        <v>5</v>
      </c>
      <c r="G33" s="107" t="s">
        <v>5391</v>
      </c>
      <c r="J33" s="17"/>
    </row>
    <row r="34" spans="1:10">
      <c r="A34" s="105" t="s">
        <v>6562</v>
      </c>
      <c r="B34" s="106" t="s">
        <v>6563</v>
      </c>
      <c r="C34" s="106" t="s">
        <v>6563</v>
      </c>
      <c r="D34" s="92">
        <v>69000</v>
      </c>
      <c r="E34" s="107" t="s">
        <v>9628</v>
      </c>
      <c r="F34" s="107" t="s">
        <v>5</v>
      </c>
      <c r="G34" s="107" t="s">
        <v>5391</v>
      </c>
      <c r="J34" s="17"/>
    </row>
    <row r="35" spans="1:10">
      <c r="A35" s="105" t="s">
        <v>6564</v>
      </c>
      <c r="B35" s="106" t="s">
        <v>6565</v>
      </c>
      <c r="C35" s="106" t="s">
        <v>6565</v>
      </c>
      <c r="D35" s="92">
        <v>23000</v>
      </c>
      <c r="E35" s="107" t="s">
        <v>9628</v>
      </c>
      <c r="F35" s="107" t="s">
        <v>5</v>
      </c>
      <c r="G35" s="107" t="s">
        <v>5391</v>
      </c>
      <c r="J35" s="17"/>
    </row>
    <row r="36" spans="1:10">
      <c r="A36" s="105" t="s">
        <v>6566</v>
      </c>
      <c r="B36" s="106" t="s">
        <v>6567</v>
      </c>
      <c r="C36" s="106" t="s">
        <v>6567</v>
      </c>
      <c r="D36" s="92">
        <v>43700</v>
      </c>
      <c r="E36" s="107" t="s">
        <v>9628</v>
      </c>
      <c r="F36" s="107" t="s">
        <v>5</v>
      </c>
      <c r="G36" s="107" t="s">
        <v>5391</v>
      </c>
      <c r="J36" s="17"/>
    </row>
    <row r="37" spans="1:10">
      <c r="A37" s="105" t="s">
        <v>6568</v>
      </c>
      <c r="B37" s="106" t="s">
        <v>6569</v>
      </c>
      <c r="C37" s="106" t="s">
        <v>6569</v>
      </c>
      <c r="D37" s="92">
        <v>20700</v>
      </c>
      <c r="E37" s="107" t="s">
        <v>9628</v>
      </c>
      <c r="F37" s="107" t="s">
        <v>5</v>
      </c>
      <c r="G37" s="107" t="s">
        <v>5391</v>
      </c>
      <c r="J37" s="17"/>
    </row>
    <row r="38" spans="1:10">
      <c r="A38" s="105" t="s">
        <v>2149</v>
      </c>
      <c r="B38" s="106" t="s">
        <v>3944</v>
      </c>
      <c r="C38" s="106" t="s">
        <v>3944</v>
      </c>
      <c r="D38" s="92">
        <v>16099.999999999998</v>
      </c>
      <c r="E38" s="107" t="s">
        <v>9628</v>
      </c>
      <c r="F38" s="107" t="s">
        <v>5</v>
      </c>
      <c r="G38" s="107" t="s">
        <v>5391</v>
      </c>
      <c r="J38" s="17"/>
    </row>
    <row r="39" spans="1:10">
      <c r="A39" s="105" t="s">
        <v>2150</v>
      </c>
      <c r="B39" s="106" t="s">
        <v>3945</v>
      </c>
      <c r="C39" s="106" t="s">
        <v>3945</v>
      </c>
      <c r="D39" s="92">
        <v>41400</v>
      </c>
      <c r="E39" s="107" t="s">
        <v>9628</v>
      </c>
      <c r="F39" s="107" t="s">
        <v>5</v>
      </c>
      <c r="G39" s="107" t="s">
        <v>5391</v>
      </c>
      <c r="J39" s="17"/>
    </row>
    <row r="40" spans="1:10">
      <c r="A40" s="105" t="s">
        <v>2151</v>
      </c>
      <c r="B40" s="106" t="s">
        <v>3943</v>
      </c>
      <c r="C40" s="106" t="s">
        <v>3943</v>
      </c>
      <c r="D40" s="92">
        <v>64399.999999999993</v>
      </c>
      <c r="E40" s="107" t="s">
        <v>9628</v>
      </c>
      <c r="F40" s="107" t="s">
        <v>5</v>
      </c>
      <c r="G40" s="107" t="s">
        <v>5391</v>
      </c>
      <c r="J40" s="17"/>
    </row>
    <row r="41" spans="1:10" ht="24">
      <c r="A41" s="105" t="s">
        <v>2152</v>
      </c>
      <c r="B41" s="106" t="s">
        <v>3946</v>
      </c>
      <c r="C41" s="106" t="s">
        <v>3946</v>
      </c>
      <c r="D41" s="92">
        <v>85100</v>
      </c>
      <c r="E41" s="107" t="s">
        <v>9628</v>
      </c>
      <c r="F41" s="107" t="s">
        <v>5</v>
      </c>
      <c r="G41" s="107" t="s">
        <v>5391</v>
      </c>
      <c r="J41" s="17"/>
    </row>
    <row r="42" spans="1:10">
      <c r="A42" s="105" t="s">
        <v>2153</v>
      </c>
      <c r="B42" s="106" t="s">
        <v>3939</v>
      </c>
      <c r="C42" s="106" t="s">
        <v>3939</v>
      </c>
      <c r="D42" s="92">
        <v>25299.999999999996</v>
      </c>
      <c r="E42" s="107" t="s">
        <v>9628</v>
      </c>
      <c r="F42" s="107" t="s">
        <v>5</v>
      </c>
      <c r="G42" s="107" t="s">
        <v>5391</v>
      </c>
      <c r="J42" s="17"/>
    </row>
    <row r="43" spans="1:10">
      <c r="A43" s="105" t="s">
        <v>2154</v>
      </c>
      <c r="B43" s="106" t="s">
        <v>3938</v>
      </c>
      <c r="C43" s="106" t="s">
        <v>3938</v>
      </c>
      <c r="D43" s="92">
        <v>48299.999999999993</v>
      </c>
      <c r="E43" s="107" t="s">
        <v>9628</v>
      </c>
      <c r="F43" s="107" t="s">
        <v>5</v>
      </c>
      <c r="G43" s="107" t="s">
        <v>5391</v>
      </c>
      <c r="J43" s="17"/>
    </row>
    <row r="44" spans="1:10">
      <c r="A44" s="105" t="s">
        <v>2155</v>
      </c>
      <c r="B44" s="106" t="s">
        <v>3940</v>
      </c>
      <c r="C44" s="106" t="s">
        <v>3940</v>
      </c>
      <c r="D44" s="92">
        <v>69000</v>
      </c>
      <c r="E44" s="107" t="s">
        <v>9628</v>
      </c>
      <c r="F44" s="107" t="s">
        <v>5</v>
      </c>
      <c r="G44" s="107" t="s">
        <v>5391</v>
      </c>
      <c r="J44" s="17"/>
    </row>
    <row r="45" spans="1:10">
      <c r="A45" s="105" t="s">
        <v>2156</v>
      </c>
      <c r="B45" s="106" t="s">
        <v>3941</v>
      </c>
      <c r="C45" s="106" t="s">
        <v>3941</v>
      </c>
      <c r="D45" s="92">
        <v>23000</v>
      </c>
      <c r="E45" s="107" t="s">
        <v>9628</v>
      </c>
      <c r="F45" s="107" t="s">
        <v>5</v>
      </c>
      <c r="G45" s="107" t="s">
        <v>5391</v>
      </c>
      <c r="J45" s="17"/>
    </row>
    <row r="46" spans="1:10">
      <c r="A46" s="105" t="s">
        <v>2157</v>
      </c>
      <c r="B46" s="106" t="s">
        <v>3942</v>
      </c>
      <c r="C46" s="106" t="s">
        <v>3942</v>
      </c>
      <c r="D46" s="92">
        <v>43700</v>
      </c>
      <c r="E46" s="107" t="s">
        <v>9628</v>
      </c>
      <c r="F46" s="107" t="s">
        <v>5</v>
      </c>
      <c r="G46" s="107" t="s">
        <v>5391</v>
      </c>
      <c r="J46" s="17"/>
    </row>
    <row r="47" spans="1:10">
      <c r="A47" s="105" t="s">
        <v>2158</v>
      </c>
      <c r="B47" s="106" t="s">
        <v>3937</v>
      </c>
      <c r="C47" s="106" t="s">
        <v>3937</v>
      </c>
      <c r="D47" s="92">
        <v>20700</v>
      </c>
      <c r="E47" s="107" t="s">
        <v>9628</v>
      </c>
      <c r="F47" s="107" t="s">
        <v>5</v>
      </c>
      <c r="G47" s="107" t="s">
        <v>5391</v>
      </c>
      <c r="J47" s="17"/>
    </row>
    <row r="48" spans="1:10">
      <c r="A48" s="105" t="s">
        <v>470</v>
      </c>
      <c r="B48" s="106" t="s">
        <v>471</v>
      </c>
      <c r="C48" s="106" t="s">
        <v>471</v>
      </c>
      <c r="D48" s="92">
        <v>24149.999999999996</v>
      </c>
      <c r="E48" s="107" t="s">
        <v>9628</v>
      </c>
      <c r="F48" s="107" t="s">
        <v>5</v>
      </c>
      <c r="G48" s="107" t="s">
        <v>5391</v>
      </c>
      <c r="J48" s="17"/>
    </row>
    <row r="49" spans="1:10">
      <c r="A49" s="105" t="s">
        <v>472</v>
      </c>
      <c r="B49" s="106" t="s">
        <v>473</v>
      </c>
      <c r="C49" s="106" t="s">
        <v>473</v>
      </c>
      <c r="D49" s="92">
        <v>47149.999999999993</v>
      </c>
      <c r="E49" s="107" t="s">
        <v>9628</v>
      </c>
      <c r="F49" s="107" t="s">
        <v>5</v>
      </c>
      <c r="G49" s="107" t="s">
        <v>5391</v>
      </c>
      <c r="J49" s="17"/>
    </row>
    <row r="50" spans="1:10" ht="12.75" thickBot="1">
      <c r="A50" s="105" t="s">
        <v>474</v>
      </c>
      <c r="B50" s="106" t="s">
        <v>475</v>
      </c>
      <c r="C50" s="106" t="s">
        <v>475</v>
      </c>
      <c r="D50" s="92">
        <v>23000</v>
      </c>
      <c r="E50" s="107" t="s">
        <v>9628</v>
      </c>
      <c r="F50" s="107" t="s">
        <v>5</v>
      </c>
      <c r="G50" s="107" t="s">
        <v>5391</v>
      </c>
      <c r="J50" s="17"/>
    </row>
    <row r="51" spans="1:10" ht="12.75" thickBot="1">
      <c r="A51" s="267" t="s">
        <v>8874</v>
      </c>
      <c r="B51" s="239"/>
      <c r="C51" s="239"/>
      <c r="D51" s="104"/>
      <c r="E51" s="104"/>
      <c r="F51" s="104"/>
      <c r="G51" s="414"/>
      <c r="J51" s="17"/>
    </row>
    <row r="52" spans="1:10">
      <c r="A52" s="108" t="s">
        <v>6570</v>
      </c>
      <c r="B52" s="106" t="s">
        <v>6571</v>
      </c>
      <c r="C52" s="106" t="s">
        <v>6571</v>
      </c>
      <c r="D52" s="92">
        <v>94495</v>
      </c>
      <c r="E52" s="107" t="s">
        <v>9628</v>
      </c>
      <c r="F52" s="107" t="s">
        <v>5</v>
      </c>
      <c r="G52" s="107" t="s">
        <v>5391</v>
      </c>
      <c r="J52" s="17"/>
    </row>
    <row r="53" spans="1:10">
      <c r="A53" s="108" t="s">
        <v>6572</v>
      </c>
      <c r="B53" s="106" t="s">
        <v>6573</v>
      </c>
      <c r="C53" s="106" t="s">
        <v>6573</v>
      </c>
      <c r="D53" s="92">
        <v>94495</v>
      </c>
      <c r="E53" s="107" t="s">
        <v>9628</v>
      </c>
      <c r="F53" s="107" t="s">
        <v>5</v>
      </c>
      <c r="G53" s="107" t="s">
        <v>5391</v>
      </c>
      <c r="J53" s="17"/>
    </row>
    <row r="54" spans="1:10">
      <c r="A54" s="108" t="s">
        <v>6574</v>
      </c>
      <c r="B54" s="106" t="s">
        <v>6575</v>
      </c>
      <c r="C54" s="106" t="s">
        <v>6575</v>
      </c>
      <c r="D54" s="92">
        <v>94495</v>
      </c>
      <c r="E54" s="107" t="s">
        <v>9628</v>
      </c>
      <c r="F54" s="107" t="s">
        <v>5</v>
      </c>
      <c r="G54" s="107" t="s">
        <v>5391</v>
      </c>
      <c r="J54" s="17"/>
    </row>
    <row r="55" spans="1:10">
      <c r="A55" s="108" t="s">
        <v>6576</v>
      </c>
      <c r="B55" s="106" t="s">
        <v>6577</v>
      </c>
      <c r="C55" s="106" t="s">
        <v>6577</v>
      </c>
      <c r="D55" s="92">
        <v>94495</v>
      </c>
      <c r="E55" s="107" t="s">
        <v>9628</v>
      </c>
      <c r="F55" s="107" t="s">
        <v>5</v>
      </c>
      <c r="G55" s="107" t="s">
        <v>5391</v>
      </c>
      <c r="J55" s="17"/>
    </row>
    <row r="56" spans="1:10">
      <c r="A56" s="18" t="s">
        <v>6578</v>
      </c>
      <c r="B56" s="355"/>
      <c r="C56" s="355"/>
      <c r="D56" s="355"/>
      <c r="E56" s="355"/>
      <c r="F56" s="355"/>
      <c r="G56" s="354"/>
      <c r="J56" s="17"/>
    </row>
    <row r="57" spans="1:10">
      <c r="A57" s="108" t="s">
        <v>6579</v>
      </c>
      <c r="B57" s="106" t="s">
        <v>6580</v>
      </c>
      <c r="C57" s="106" t="s">
        <v>6580</v>
      </c>
      <c r="D57" s="92">
        <v>10500</v>
      </c>
      <c r="E57" s="107" t="s">
        <v>9628</v>
      </c>
      <c r="F57" s="107" t="s">
        <v>5</v>
      </c>
      <c r="G57" s="107" t="s">
        <v>5391</v>
      </c>
      <c r="J57" s="17"/>
    </row>
    <row r="58" spans="1:10">
      <c r="A58" s="108" t="s">
        <v>6581</v>
      </c>
      <c r="B58" s="106" t="s">
        <v>6582</v>
      </c>
      <c r="C58" s="106" t="s">
        <v>6582</v>
      </c>
      <c r="D58" s="92">
        <v>53500</v>
      </c>
      <c r="E58" s="107" t="s">
        <v>9628</v>
      </c>
      <c r="F58" s="107" t="s">
        <v>5</v>
      </c>
      <c r="G58" s="107" t="s">
        <v>5391</v>
      </c>
      <c r="J58" s="17"/>
    </row>
    <row r="59" spans="1:10">
      <c r="A59" s="108" t="s">
        <v>6583</v>
      </c>
      <c r="B59" s="106" t="s">
        <v>3912</v>
      </c>
      <c r="C59" s="106" t="s">
        <v>3912</v>
      </c>
      <c r="D59" s="92">
        <v>85500</v>
      </c>
      <c r="E59" s="107" t="s">
        <v>9628</v>
      </c>
      <c r="F59" s="107" t="s">
        <v>5</v>
      </c>
      <c r="G59" s="107" t="s">
        <v>5391</v>
      </c>
      <c r="J59" s="17"/>
    </row>
    <row r="60" spans="1:10">
      <c r="A60" s="108" t="s">
        <v>6584</v>
      </c>
      <c r="B60" s="106" t="s">
        <v>6585</v>
      </c>
      <c r="C60" s="106" t="s">
        <v>6585</v>
      </c>
      <c r="D60" s="92">
        <v>113500</v>
      </c>
      <c r="E60" s="107" t="s">
        <v>9628</v>
      </c>
      <c r="F60" s="107" t="s">
        <v>5</v>
      </c>
      <c r="G60" s="107" t="s">
        <v>5391</v>
      </c>
      <c r="J60" s="17"/>
    </row>
    <row r="61" spans="1:10">
      <c r="A61" s="108" t="s">
        <v>6586</v>
      </c>
      <c r="B61" s="106" t="s">
        <v>6587</v>
      </c>
      <c r="C61" s="106" t="s">
        <v>6587</v>
      </c>
      <c r="D61" s="92">
        <v>136500</v>
      </c>
      <c r="E61" s="107" t="s">
        <v>9628</v>
      </c>
      <c r="F61" s="107" t="s">
        <v>5</v>
      </c>
      <c r="G61" s="107" t="s">
        <v>5391</v>
      </c>
      <c r="J61" s="17"/>
    </row>
    <row r="62" spans="1:10">
      <c r="A62" s="108" t="s">
        <v>6588</v>
      </c>
      <c r="B62" s="106" t="s">
        <v>6589</v>
      </c>
      <c r="C62" s="106" t="s">
        <v>6589</v>
      </c>
      <c r="D62" s="92">
        <v>0</v>
      </c>
      <c r="E62" s="107" t="s">
        <v>9628</v>
      </c>
      <c r="F62" s="107" t="s">
        <v>5</v>
      </c>
      <c r="G62" s="107" t="s">
        <v>5391</v>
      </c>
      <c r="J62" s="17"/>
    </row>
    <row r="63" spans="1:10">
      <c r="A63" s="108" t="s">
        <v>6590</v>
      </c>
      <c r="B63" s="106" t="s">
        <v>6591</v>
      </c>
      <c r="C63" s="106" t="s">
        <v>6591</v>
      </c>
      <c r="D63" s="92">
        <v>0</v>
      </c>
      <c r="E63" s="107" t="s">
        <v>9628</v>
      </c>
      <c r="F63" s="107" t="s">
        <v>5</v>
      </c>
      <c r="G63" s="107" t="s">
        <v>5391</v>
      </c>
      <c r="J63" s="17"/>
    </row>
    <row r="64" spans="1:10">
      <c r="A64" s="108" t="s">
        <v>6592</v>
      </c>
      <c r="B64" s="106" t="s">
        <v>3913</v>
      </c>
      <c r="C64" s="106" t="s">
        <v>3913</v>
      </c>
      <c r="D64" s="92">
        <v>0</v>
      </c>
      <c r="E64" s="107" t="s">
        <v>9628</v>
      </c>
      <c r="F64" s="107" t="s">
        <v>5</v>
      </c>
      <c r="G64" s="107" t="s">
        <v>5391</v>
      </c>
      <c r="J64" s="17"/>
    </row>
    <row r="65" spans="1:10">
      <c r="A65" s="108" t="s">
        <v>6593</v>
      </c>
      <c r="B65" s="106" t="s">
        <v>6594</v>
      </c>
      <c r="C65" s="106" t="s">
        <v>6594</v>
      </c>
      <c r="D65" s="92">
        <v>0</v>
      </c>
      <c r="E65" s="107" t="s">
        <v>9628</v>
      </c>
      <c r="F65" s="107" t="s">
        <v>5</v>
      </c>
      <c r="G65" s="107" t="s">
        <v>5391</v>
      </c>
      <c r="J65" s="17"/>
    </row>
    <row r="66" spans="1:10" ht="12.75" thickBot="1">
      <c r="A66" s="108" t="s">
        <v>6595</v>
      </c>
      <c r="B66" s="106" t="s">
        <v>6596</v>
      </c>
      <c r="C66" s="106" t="s">
        <v>6596</v>
      </c>
      <c r="D66" s="92">
        <v>0</v>
      </c>
      <c r="E66" s="107" t="s">
        <v>9628</v>
      </c>
      <c r="F66" s="107" t="s">
        <v>5</v>
      </c>
      <c r="G66" s="107" t="s">
        <v>5391</v>
      </c>
      <c r="J66" s="17"/>
    </row>
    <row r="67" spans="1:10" ht="12.75" thickBot="1">
      <c r="A67" s="267" t="s">
        <v>3731</v>
      </c>
      <c r="B67" s="239"/>
      <c r="C67" s="239"/>
      <c r="D67" s="104"/>
      <c r="E67" s="104"/>
      <c r="F67" s="104"/>
      <c r="G67" s="414"/>
      <c r="J67" s="17"/>
    </row>
    <row r="68" spans="1:10">
      <c r="A68" s="108" t="s">
        <v>6597</v>
      </c>
      <c r="B68" s="106" t="s">
        <v>6598</v>
      </c>
      <c r="C68" s="106" t="s">
        <v>6682</v>
      </c>
      <c r="D68" s="92">
        <v>4995</v>
      </c>
      <c r="E68" s="107" t="s">
        <v>9628</v>
      </c>
      <c r="F68" s="107" t="s">
        <v>1788</v>
      </c>
      <c r="G68" s="107" t="s">
        <v>5391</v>
      </c>
      <c r="J68" s="17"/>
    </row>
    <row r="69" spans="1:10">
      <c r="A69" s="108" t="s">
        <v>6599</v>
      </c>
      <c r="B69" s="106" t="s">
        <v>6600</v>
      </c>
      <c r="C69" s="106" t="s">
        <v>6682</v>
      </c>
      <c r="D69" s="92">
        <v>0</v>
      </c>
      <c r="E69" s="107" t="s">
        <v>9628</v>
      </c>
      <c r="F69" s="107" t="s">
        <v>1788</v>
      </c>
      <c r="G69" s="107" t="s">
        <v>5391</v>
      </c>
      <c r="J69" s="17"/>
    </row>
    <row r="70" spans="1:10">
      <c r="A70" s="105" t="s">
        <v>476</v>
      </c>
      <c r="B70" s="106" t="s">
        <v>3910</v>
      </c>
      <c r="C70" s="106" t="s">
        <v>3910</v>
      </c>
      <c r="D70" s="92">
        <v>39995</v>
      </c>
      <c r="E70" s="107" t="s">
        <v>9628</v>
      </c>
      <c r="F70" s="107" t="s">
        <v>1788</v>
      </c>
      <c r="G70" s="107" t="s">
        <v>5391</v>
      </c>
      <c r="J70" s="17"/>
    </row>
    <row r="71" spans="1:10">
      <c r="A71" s="108" t="s">
        <v>477</v>
      </c>
      <c r="B71" s="106" t="s">
        <v>3911</v>
      </c>
      <c r="C71" s="106" t="s">
        <v>3911</v>
      </c>
      <c r="D71" s="92">
        <v>0</v>
      </c>
      <c r="E71" s="107" t="s">
        <v>9628</v>
      </c>
      <c r="F71" s="107" t="s">
        <v>1788</v>
      </c>
      <c r="G71" s="107" t="s">
        <v>5391</v>
      </c>
      <c r="J71" s="17"/>
    </row>
    <row r="72" spans="1:10">
      <c r="A72" s="190" t="s">
        <v>2027</v>
      </c>
      <c r="B72" s="190" t="s">
        <v>3914</v>
      </c>
      <c r="C72" s="190" t="s">
        <v>3914</v>
      </c>
      <c r="D72" s="92">
        <v>4995</v>
      </c>
      <c r="E72" s="107" t="s">
        <v>9628</v>
      </c>
      <c r="F72" s="107" t="s">
        <v>1788</v>
      </c>
      <c r="G72" s="107" t="s">
        <v>5391</v>
      </c>
      <c r="J72" s="17"/>
    </row>
    <row r="73" spans="1:10" ht="12.75" thickBot="1">
      <c r="A73" s="190" t="s">
        <v>2028</v>
      </c>
      <c r="B73" s="190" t="s">
        <v>3915</v>
      </c>
      <c r="C73" s="190" t="s">
        <v>3915</v>
      </c>
      <c r="D73" s="92">
        <v>0</v>
      </c>
      <c r="E73" s="107" t="s">
        <v>9628</v>
      </c>
      <c r="F73" s="107" t="s">
        <v>1788</v>
      </c>
      <c r="G73" s="107" t="s">
        <v>5391</v>
      </c>
      <c r="J73" s="17"/>
    </row>
    <row r="74" spans="1:10" ht="12.75" thickBot="1">
      <c r="A74" s="267" t="s">
        <v>3732</v>
      </c>
      <c r="B74" s="239"/>
      <c r="C74" s="239"/>
      <c r="D74" s="104"/>
      <c r="E74" s="104"/>
      <c r="F74" s="104"/>
      <c r="G74" s="414"/>
      <c r="H74" s="79"/>
      <c r="J74" s="17"/>
    </row>
    <row r="75" spans="1:10">
      <c r="A75" s="108" t="s">
        <v>6601</v>
      </c>
      <c r="B75" s="106" t="s">
        <v>6602</v>
      </c>
      <c r="C75" s="106" t="s">
        <v>6602</v>
      </c>
      <c r="D75" s="92">
        <v>49449.999999999993</v>
      </c>
      <c r="E75" s="107" t="s">
        <v>9628</v>
      </c>
      <c r="F75" s="107" t="s">
        <v>5</v>
      </c>
      <c r="G75" s="107" t="s">
        <v>5391</v>
      </c>
      <c r="H75" s="218"/>
      <c r="J75" s="17"/>
    </row>
    <row r="76" spans="1:10">
      <c r="A76" s="108" t="s">
        <v>6603</v>
      </c>
      <c r="B76" s="106" t="s">
        <v>6604</v>
      </c>
      <c r="C76" s="106" t="s">
        <v>6604</v>
      </c>
      <c r="D76" s="92">
        <v>86250</v>
      </c>
      <c r="E76" s="107" t="s">
        <v>9628</v>
      </c>
      <c r="F76" s="107" t="s">
        <v>5</v>
      </c>
      <c r="G76" s="107" t="s">
        <v>5391</v>
      </c>
      <c r="H76" s="218"/>
      <c r="J76" s="17"/>
    </row>
    <row r="77" spans="1:10">
      <c r="A77" s="108" t="s">
        <v>6605</v>
      </c>
      <c r="B77" s="106" t="s">
        <v>6606</v>
      </c>
      <c r="C77" s="106" t="s">
        <v>6606</v>
      </c>
      <c r="D77" s="92">
        <v>118449.99999999999</v>
      </c>
      <c r="E77" s="107" t="s">
        <v>9628</v>
      </c>
      <c r="F77" s="107" t="s">
        <v>5</v>
      </c>
      <c r="G77" s="107" t="s">
        <v>5391</v>
      </c>
      <c r="H77" s="218"/>
      <c r="J77" s="17"/>
    </row>
    <row r="78" spans="1:10">
      <c r="A78" s="108" t="s">
        <v>6607</v>
      </c>
      <c r="B78" s="106" t="s">
        <v>6608</v>
      </c>
      <c r="C78" s="106" t="s">
        <v>6608</v>
      </c>
      <c r="D78" s="92">
        <v>144900</v>
      </c>
      <c r="E78" s="107" t="s">
        <v>9628</v>
      </c>
      <c r="F78" s="107" t="s">
        <v>5</v>
      </c>
      <c r="G78" s="107" t="s">
        <v>5391</v>
      </c>
      <c r="H78" s="218"/>
      <c r="J78" s="17"/>
    </row>
    <row r="79" spans="1:10">
      <c r="A79" s="108" t="s">
        <v>6609</v>
      </c>
      <c r="B79" s="106" t="s">
        <v>6610</v>
      </c>
      <c r="C79" s="106" t="s">
        <v>6610</v>
      </c>
      <c r="D79" s="92">
        <v>36800</v>
      </c>
      <c r="E79" s="107" t="s">
        <v>9628</v>
      </c>
      <c r="F79" s="107" t="s">
        <v>5</v>
      </c>
      <c r="G79" s="107" t="s">
        <v>5391</v>
      </c>
      <c r="H79" s="218"/>
      <c r="J79" s="17"/>
    </row>
    <row r="80" spans="1:10">
      <c r="A80" s="108" t="s">
        <v>6611</v>
      </c>
      <c r="B80" s="106" t="s">
        <v>6612</v>
      </c>
      <c r="C80" s="106" t="s">
        <v>6612</v>
      </c>
      <c r="D80" s="92">
        <v>69000</v>
      </c>
      <c r="E80" s="107" t="s">
        <v>9628</v>
      </c>
      <c r="F80" s="107" t="s">
        <v>5</v>
      </c>
      <c r="G80" s="107" t="s">
        <v>5391</v>
      </c>
      <c r="H80" s="218"/>
      <c r="J80" s="17"/>
    </row>
    <row r="81" spans="1:10">
      <c r="A81" s="108" t="s">
        <v>6613</v>
      </c>
      <c r="B81" s="106" t="s">
        <v>6614</v>
      </c>
      <c r="C81" s="106" t="s">
        <v>6614</v>
      </c>
      <c r="D81" s="92">
        <v>95449.999999999985</v>
      </c>
      <c r="E81" s="107" t="s">
        <v>9628</v>
      </c>
      <c r="F81" s="107" t="s">
        <v>5</v>
      </c>
      <c r="G81" s="107" t="s">
        <v>5391</v>
      </c>
      <c r="H81" s="218"/>
      <c r="J81" s="17"/>
    </row>
    <row r="82" spans="1:10">
      <c r="A82" s="108" t="s">
        <v>6615</v>
      </c>
      <c r="B82" s="106" t="s">
        <v>6616</v>
      </c>
      <c r="C82" s="106" t="s">
        <v>6616</v>
      </c>
      <c r="D82" s="92">
        <v>32199.999999999996</v>
      </c>
      <c r="E82" s="107" t="s">
        <v>9628</v>
      </c>
      <c r="F82" s="107" t="s">
        <v>5</v>
      </c>
      <c r="G82" s="107" t="s">
        <v>5391</v>
      </c>
      <c r="H82" s="218"/>
      <c r="J82" s="17"/>
    </row>
    <row r="83" spans="1:10">
      <c r="A83" s="108" t="s">
        <v>6617</v>
      </c>
      <c r="B83" s="106" t="s">
        <v>6618</v>
      </c>
      <c r="C83" s="106" t="s">
        <v>6618</v>
      </c>
      <c r="D83" s="92">
        <v>58649.999999999993</v>
      </c>
      <c r="E83" s="107" t="s">
        <v>9628</v>
      </c>
      <c r="F83" s="107" t="s">
        <v>5</v>
      </c>
      <c r="G83" s="107" t="s">
        <v>5391</v>
      </c>
      <c r="H83" s="218"/>
      <c r="J83" s="17"/>
    </row>
    <row r="84" spans="1:10">
      <c r="A84" s="108" t="s">
        <v>6619</v>
      </c>
      <c r="B84" s="106" t="s">
        <v>6620</v>
      </c>
      <c r="C84" s="106" t="s">
        <v>6620</v>
      </c>
      <c r="D84" s="92">
        <v>26449.999999999996</v>
      </c>
      <c r="E84" s="107" t="s">
        <v>9628</v>
      </c>
      <c r="F84" s="107" t="s">
        <v>5</v>
      </c>
      <c r="G84" s="107" t="s">
        <v>5391</v>
      </c>
      <c r="H84" s="218"/>
      <c r="J84" s="17"/>
    </row>
    <row r="85" spans="1:10">
      <c r="A85" s="105" t="s">
        <v>478</v>
      </c>
      <c r="B85" s="106" t="s">
        <v>479</v>
      </c>
      <c r="C85" s="106" t="s">
        <v>479</v>
      </c>
      <c r="D85" s="92">
        <v>35075</v>
      </c>
      <c r="E85" s="107" t="s">
        <v>9628</v>
      </c>
      <c r="F85" s="107" t="s">
        <v>5</v>
      </c>
      <c r="G85" s="107" t="s">
        <v>5391</v>
      </c>
      <c r="H85" s="218"/>
      <c r="J85" s="17"/>
    </row>
    <row r="86" spans="1:10">
      <c r="A86" s="105" t="s">
        <v>480</v>
      </c>
      <c r="B86" s="106" t="s">
        <v>481</v>
      </c>
      <c r="C86" s="106" t="s">
        <v>481</v>
      </c>
      <c r="D86" s="92">
        <v>92575</v>
      </c>
      <c r="E86" s="107" t="s">
        <v>9628</v>
      </c>
      <c r="F86" s="107" t="s">
        <v>5</v>
      </c>
      <c r="G86" s="107" t="s">
        <v>5391</v>
      </c>
      <c r="H86" s="218"/>
      <c r="J86" s="17"/>
    </row>
    <row r="87" spans="1:10" ht="12.75" thickBot="1">
      <c r="A87" s="105" t="s">
        <v>482</v>
      </c>
      <c r="B87" s="106" t="s">
        <v>483</v>
      </c>
      <c r="C87" s="106" t="s">
        <v>483</v>
      </c>
      <c r="D87" s="92">
        <v>57499.999999999993</v>
      </c>
      <c r="E87" s="107" t="s">
        <v>9628</v>
      </c>
      <c r="F87" s="107" t="s">
        <v>5</v>
      </c>
      <c r="G87" s="107" t="s">
        <v>5391</v>
      </c>
      <c r="H87" s="218"/>
      <c r="J87" s="17"/>
    </row>
    <row r="88" spans="1:10" ht="12.75" thickBot="1">
      <c r="A88" s="267" t="s">
        <v>6642</v>
      </c>
      <c r="B88" s="239"/>
      <c r="C88" s="239"/>
      <c r="D88" s="104"/>
      <c r="E88" s="104"/>
      <c r="F88" s="104"/>
      <c r="G88" s="414"/>
      <c r="H88" s="79"/>
      <c r="J88" s="17"/>
    </row>
    <row r="89" spans="1:10">
      <c r="A89" s="18" t="s">
        <v>6664</v>
      </c>
      <c r="B89" s="355"/>
      <c r="C89" s="355"/>
      <c r="D89" s="355"/>
      <c r="E89" s="355"/>
      <c r="F89" s="355"/>
      <c r="G89" s="354"/>
      <c r="J89" s="17"/>
    </row>
    <row r="90" spans="1:10">
      <c r="A90" s="108" t="s">
        <v>6621</v>
      </c>
      <c r="B90" s="106" t="s">
        <v>3900</v>
      </c>
      <c r="C90" s="106" t="s">
        <v>3900</v>
      </c>
      <c r="D90" s="92">
        <v>42995</v>
      </c>
      <c r="E90" s="107" t="s">
        <v>9628</v>
      </c>
      <c r="F90" s="107" t="s">
        <v>5</v>
      </c>
      <c r="G90" s="107" t="s">
        <v>5391</v>
      </c>
      <c r="H90" s="218"/>
      <c r="J90" s="17"/>
    </row>
    <row r="91" spans="1:10">
      <c r="A91" s="108" t="s">
        <v>6622</v>
      </c>
      <c r="B91" s="106" t="s">
        <v>3901</v>
      </c>
      <c r="C91" s="106" t="s">
        <v>3901</v>
      </c>
      <c r="D91" s="92">
        <v>42995</v>
      </c>
      <c r="E91" s="107" t="s">
        <v>9628</v>
      </c>
      <c r="F91" s="107" t="s">
        <v>5</v>
      </c>
      <c r="G91" s="107" t="s">
        <v>5391</v>
      </c>
      <c r="H91" s="218"/>
      <c r="J91" s="17"/>
    </row>
    <row r="92" spans="1:10">
      <c r="A92" s="18" t="s">
        <v>6636</v>
      </c>
      <c r="B92" s="355"/>
      <c r="C92" s="355"/>
      <c r="D92" s="355"/>
      <c r="E92" s="355"/>
      <c r="F92" s="355"/>
      <c r="G92" s="354"/>
      <c r="J92" s="17"/>
    </row>
    <row r="93" spans="1:10">
      <c r="A93" s="108" t="s">
        <v>6631</v>
      </c>
      <c r="B93" s="106" t="s">
        <v>6632</v>
      </c>
      <c r="C93" s="106" t="s">
        <v>6632</v>
      </c>
      <c r="D93" s="92">
        <v>4000</v>
      </c>
      <c r="E93" s="107" t="s">
        <v>9628</v>
      </c>
      <c r="F93" s="107" t="s">
        <v>5</v>
      </c>
      <c r="G93" s="107" t="s">
        <v>5391</v>
      </c>
      <c r="H93" s="218"/>
      <c r="J93" s="17"/>
    </row>
    <row r="94" spans="1:10">
      <c r="A94" s="108" t="s">
        <v>6633</v>
      </c>
      <c r="B94" s="106" t="s">
        <v>6634</v>
      </c>
      <c r="C94" s="106" t="s">
        <v>6634</v>
      </c>
      <c r="D94" s="92">
        <v>0</v>
      </c>
      <c r="E94" s="107" t="s">
        <v>9628</v>
      </c>
      <c r="F94" s="107" t="s">
        <v>5</v>
      </c>
      <c r="G94" s="107" t="s">
        <v>5391</v>
      </c>
      <c r="H94" s="218"/>
      <c r="J94" s="17"/>
    </row>
    <row r="95" spans="1:10">
      <c r="A95" s="18" t="s">
        <v>6663</v>
      </c>
      <c r="B95" s="355"/>
      <c r="C95" s="355"/>
      <c r="D95" s="355"/>
      <c r="E95" s="355"/>
      <c r="F95" s="355"/>
      <c r="G95" s="354"/>
      <c r="H95" s="218"/>
      <c r="J95" s="17"/>
    </row>
    <row r="96" spans="1:10">
      <c r="A96" s="108" t="s">
        <v>6623</v>
      </c>
      <c r="B96" s="106" t="s">
        <v>3898</v>
      </c>
      <c r="C96" s="106" t="s">
        <v>3898</v>
      </c>
      <c r="D96" s="92">
        <v>57595</v>
      </c>
      <c r="E96" s="107" t="s">
        <v>9628</v>
      </c>
      <c r="F96" s="107" t="s">
        <v>5</v>
      </c>
      <c r="G96" s="107" t="s">
        <v>5391</v>
      </c>
      <c r="H96" s="218"/>
      <c r="J96" s="17"/>
    </row>
    <row r="97" spans="1:10">
      <c r="A97" s="108" t="s">
        <v>6624</v>
      </c>
      <c r="B97" s="106" t="s">
        <v>3899</v>
      </c>
      <c r="C97" s="106" t="s">
        <v>3899</v>
      </c>
      <c r="D97" s="92">
        <v>57595</v>
      </c>
      <c r="E97" s="107" t="s">
        <v>9628</v>
      </c>
      <c r="F97" s="107" t="s">
        <v>5</v>
      </c>
      <c r="G97" s="107" t="s">
        <v>5391</v>
      </c>
      <c r="H97" s="218"/>
      <c r="J97" s="17"/>
    </row>
    <row r="98" spans="1:10">
      <c r="A98" s="18" t="s">
        <v>6635</v>
      </c>
      <c r="B98" s="355"/>
      <c r="C98" s="355"/>
      <c r="D98" s="355"/>
      <c r="E98" s="355"/>
      <c r="F98" s="355"/>
      <c r="G98" s="354"/>
      <c r="J98" s="17"/>
    </row>
    <row r="99" spans="1:10">
      <c r="A99" s="108" t="s">
        <v>6638</v>
      </c>
      <c r="B99" s="106" t="s">
        <v>6639</v>
      </c>
      <c r="C99" s="106" t="s">
        <v>6639</v>
      </c>
      <c r="D99" s="92">
        <v>6400</v>
      </c>
      <c r="E99" s="107" t="s">
        <v>9628</v>
      </c>
      <c r="F99" s="107" t="s">
        <v>5</v>
      </c>
      <c r="G99" s="107" t="s">
        <v>5391</v>
      </c>
      <c r="H99" s="218"/>
      <c r="J99" s="17"/>
    </row>
    <row r="100" spans="1:10">
      <c r="A100" s="108" t="s">
        <v>6640</v>
      </c>
      <c r="B100" s="106" t="s">
        <v>6641</v>
      </c>
      <c r="C100" s="106" t="s">
        <v>6641</v>
      </c>
      <c r="D100" s="92">
        <v>0</v>
      </c>
      <c r="E100" s="107" t="s">
        <v>9628</v>
      </c>
      <c r="F100" s="107" t="s">
        <v>5</v>
      </c>
      <c r="G100" s="107" t="s">
        <v>5391</v>
      </c>
      <c r="H100" s="218"/>
      <c r="J100" s="17"/>
    </row>
    <row r="101" spans="1:10">
      <c r="A101" s="18" t="s">
        <v>6662</v>
      </c>
      <c r="B101" s="355"/>
      <c r="C101" s="355"/>
      <c r="D101" s="355"/>
      <c r="E101" s="355"/>
      <c r="F101" s="355"/>
      <c r="G101" s="354"/>
      <c r="H101" s="218"/>
      <c r="J101" s="17"/>
    </row>
    <row r="102" spans="1:10">
      <c r="A102" s="108" t="s">
        <v>6625</v>
      </c>
      <c r="B102" s="106" t="s">
        <v>3896</v>
      </c>
      <c r="C102" s="106" t="s">
        <v>3896</v>
      </c>
      <c r="D102" s="92">
        <v>137695</v>
      </c>
      <c r="E102" s="107" t="s">
        <v>9628</v>
      </c>
      <c r="F102" s="107" t="s">
        <v>5</v>
      </c>
      <c r="G102" s="107" t="s">
        <v>5391</v>
      </c>
      <c r="H102" s="218"/>
      <c r="J102" s="17"/>
    </row>
    <row r="103" spans="1:10">
      <c r="A103" s="108" t="s">
        <v>6627</v>
      </c>
      <c r="B103" s="106" t="s">
        <v>6628</v>
      </c>
      <c r="C103" s="106" t="s">
        <v>6628</v>
      </c>
      <c r="D103" s="92">
        <v>137695</v>
      </c>
      <c r="E103" s="107" t="s">
        <v>9628</v>
      </c>
      <c r="F103" s="107" t="s">
        <v>5</v>
      </c>
      <c r="G103" s="107" t="s">
        <v>5391</v>
      </c>
      <c r="H103" s="218"/>
      <c r="J103" s="17"/>
    </row>
    <row r="104" spans="1:10">
      <c r="A104" s="108" t="s">
        <v>6626</v>
      </c>
      <c r="B104" s="106" t="s">
        <v>3897</v>
      </c>
      <c r="C104" s="106" t="s">
        <v>3897</v>
      </c>
      <c r="D104" s="92">
        <v>137695</v>
      </c>
      <c r="E104" s="107" t="s">
        <v>9628</v>
      </c>
      <c r="F104" s="107" t="s">
        <v>5</v>
      </c>
      <c r="G104" s="107" t="s">
        <v>5391</v>
      </c>
      <c r="H104" s="218"/>
      <c r="J104" s="17"/>
    </row>
    <row r="105" spans="1:10">
      <c r="A105" s="108" t="s">
        <v>6629</v>
      </c>
      <c r="B105" s="106" t="s">
        <v>6630</v>
      </c>
      <c r="C105" s="106" t="s">
        <v>6630</v>
      </c>
      <c r="D105" s="92">
        <v>137695</v>
      </c>
      <c r="E105" s="107" t="s">
        <v>9628</v>
      </c>
      <c r="F105" s="107" t="s">
        <v>5</v>
      </c>
      <c r="G105" s="107" t="s">
        <v>5391</v>
      </c>
      <c r="H105" s="218"/>
      <c r="J105" s="17"/>
    </row>
    <row r="106" spans="1:10">
      <c r="A106" s="18" t="s">
        <v>6637</v>
      </c>
      <c r="B106" s="355"/>
      <c r="C106" s="355"/>
      <c r="D106" s="355"/>
      <c r="E106" s="355"/>
      <c r="F106" s="355"/>
      <c r="G106" s="354"/>
      <c r="J106" s="17"/>
    </row>
    <row r="107" spans="1:10">
      <c r="A107" s="108" t="s">
        <v>6643</v>
      </c>
      <c r="B107" s="106" t="s">
        <v>6644</v>
      </c>
      <c r="C107" s="106" t="s">
        <v>6644</v>
      </c>
      <c r="D107" s="92">
        <v>15300</v>
      </c>
      <c r="E107" s="107" t="s">
        <v>9628</v>
      </c>
      <c r="F107" s="107" t="s">
        <v>5</v>
      </c>
      <c r="G107" s="107" t="s">
        <v>5391</v>
      </c>
      <c r="H107" s="218"/>
      <c r="J107" s="17"/>
    </row>
    <row r="108" spans="1:10" ht="12.75" thickBot="1">
      <c r="A108" s="108" t="s">
        <v>6645</v>
      </c>
      <c r="B108" s="106" t="s">
        <v>6646</v>
      </c>
      <c r="C108" s="106" t="s">
        <v>6646</v>
      </c>
      <c r="D108" s="92">
        <v>0</v>
      </c>
      <c r="E108" s="107" t="s">
        <v>9628</v>
      </c>
      <c r="F108" s="107" t="s">
        <v>5</v>
      </c>
      <c r="G108" s="107" t="s">
        <v>5391</v>
      </c>
      <c r="H108" s="218"/>
      <c r="J108" s="17"/>
    </row>
    <row r="109" spans="1:10" ht="12.75" thickBot="1">
      <c r="A109" s="267" t="s">
        <v>6647</v>
      </c>
      <c r="B109" s="239"/>
      <c r="C109" s="239"/>
      <c r="D109" s="104"/>
      <c r="E109" s="104"/>
      <c r="F109" s="104"/>
      <c r="G109" s="414"/>
      <c r="H109" s="218"/>
      <c r="J109" s="17"/>
    </row>
    <row r="110" spans="1:10">
      <c r="A110" s="18" t="s">
        <v>6665</v>
      </c>
      <c r="B110" s="355"/>
      <c r="C110" s="355"/>
      <c r="D110" s="355"/>
      <c r="E110" s="355"/>
      <c r="F110" s="355"/>
      <c r="G110" s="354"/>
      <c r="H110" s="218"/>
      <c r="J110" s="17"/>
    </row>
    <row r="111" spans="1:10">
      <c r="A111" s="108" t="s">
        <v>6654</v>
      </c>
      <c r="B111" s="106" t="s">
        <v>6655</v>
      </c>
      <c r="C111" s="106" t="s">
        <v>6655</v>
      </c>
      <c r="D111" s="92">
        <v>137695</v>
      </c>
      <c r="E111" s="107" t="s">
        <v>9628</v>
      </c>
      <c r="F111" s="107" t="s">
        <v>5</v>
      </c>
      <c r="G111" s="107" t="s">
        <v>5391</v>
      </c>
      <c r="H111" s="218"/>
      <c r="J111" s="17"/>
    </row>
    <row r="112" spans="1:10">
      <c r="A112" s="108" t="s">
        <v>6656</v>
      </c>
      <c r="B112" s="106" t="s">
        <v>6657</v>
      </c>
      <c r="C112" s="106" t="s">
        <v>6657</v>
      </c>
      <c r="D112" s="92">
        <v>137695</v>
      </c>
      <c r="E112" s="107" t="s">
        <v>9628</v>
      </c>
      <c r="F112" s="107" t="s">
        <v>5</v>
      </c>
      <c r="G112" s="107" t="s">
        <v>5391</v>
      </c>
      <c r="H112" s="218"/>
      <c r="J112" s="17"/>
    </row>
    <row r="113" spans="1:10" ht="24">
      <c r="A113" s="108" t="s">
        <v>6658</v>
      </c>
      <c r="B113" s="106" t="s">
        <v>6659</v>
      </c>
      <c r="C113" s="106" t="s">
        <v>6659</v>
      </c>
      <c r="D113" s="92">
        <v>137695</v>
      </c>
      <c r="E113" s="107" t="s">
        <v>9628</v>
      </c>
      <c r="F113" s="107" t="s">
        <v>5</v>
      </c>
      <c r="G113" s="107" t="s">
        <v>5391</v>
      </c>
      <c r="H113" s="218"/>
      <c r="J113" s="17"/>
    </row>
    <row r="114" spans="1:10" ht="24">
      <c r="A114" s="108" t="s">
        <v>6660</v>
      </c>
      <c r="B114" s="106" t="s">
        <v>6661</v>
      </c>
      <c r="C114" s="106" t="s">
        <v>6661</v>
      </c>
      <c r="D114" s="92">
        <v>137695</v>
      </c>
      <c r="E114" s="107" t="s">
        <v>9628</v>
      </c>
      <c r="F114" s="107" t="s">
        <v>5</v>
      </c>
      <c r="G114" s="107" t="s">
        <v>5391</v>
      </c>
      <c r="H114" s="218"/>
      <c r="J114" s="17"/>
    </row>
    <row r="115" spans="1:10">
      <c r="A115" s="18" t="s">
        <v>6666</v>
      </c>
      <c r="B115" s="355"/>
      <c r="C115" s="355"/>
      <c r="D115" s="355"/>
      <c r="E115" s="355"/>
      <c r="F115" s="355"/>
      <c r="G115" s="354"/>
      <c r="J115" s="17"/>
    </row>
    <row r="116" spans="1:10">
      <c r="A116" s="108" t="s">
        <v>6667</v>
      </c>
      <c r="B116" s="106" t="s">
        <v>6668</v>
      </c>
      <c r="C116" s="106" t="s">
        <v>6668</v>
      </c>
      <c r="D116" s="92">
        <v>15300</v>
      </c>
      <c r="E116" s="107" t="s">
        <v>9628</v>
      </c>
      <c r="F116" s="107" t="s">
        <v>5</v>
      </c>
      <c r="G116" s="107" t="s">
        <v>5391</v>
      </c>
      <c r="H116" s="218"/>
      <c r="J116" s="17"/>
    </row>
    <row r="117" spans="1:10">
      <c r="A117" s="108" t="s">
        <v>6669</v>
      </c>
      <c r="B117" s="106" t="s">
        <v>6670</v>
      </c>
      <c r="C117" s="106" t="s">
        <v>6670</v>
      </c>
      <c r="D117" s="92">
        <v>0</v>
      </c>
      <c r="E117" s="107" t="s">
        <v>9628</v>
      </c>
      <c r="F117" s="107" t="s">
        <v>5</v>
      </c>
      <c r="G117" s="107" t="s">
        <v>5391</v>
      </c>
      <c r="H117" s="218"/>
      <c r="J117" s="17"/>
    </row>
    <row r="118" spans="1:10">
      <c r="A118" s="18" t="s">
        <v>6671</v>
      </c>
      <c r="B118" s="355"/>
      <c r="C118" s="355"/>
      <c r="D118" s="355"/>
      <c r="E118" s="355"/>
      <c r="F118" s="355"/>
      <c r="G118" s="354"/>
      <c r="H118" s="218"/>
      <c r="J118" s="17"/>
    </row>
    <row r="119" spans="1:10">
      <c r="A119" s="108" t="s">
        <v>6673</v>
      </c>
      <c r="B119" s="106" t="s">
        <v>6674</v>
      </c>
      <c r="C119" s="106" t="s">
        <v>6674</v>
      </c>
      <c r="D119" s="92">
        <v>47695</v>
      </c>
      <c r="E119" s="107" t="s">
        <v>9628</v>
      </c>
      <c r="F119" s="107" t="s">
        <v>5</v>
      </c>
      <c r="G119" s="107" t="s">
        <v>5391</v>
      </c>
      <c r="H119" s="218"/>
      <c r="J119" s="17"/>
    </row>
    <row r="120" spans="1:10">
      <c r="A120" s="108" t="s">
        <v>6675</v>
      </c>
      <c r="B120" s="106" t="s">
        <v>6676</v>
      </c>
      <c r="C120" s="106" t="s">
        <v>6676</v>
      </c>
      <c r="D120" s="92">
        <v>47695</v>
      </c>
      <c r="E120" s="107" t="s">
        <v>9628</v>
      </c>
      <c r="F120" s="107" t="s">
        <v>5</v>
      </c>
      <c r="G120" s="107" t="s">
        <v>5391</v>
      </c>
      <c r="H120" s="218"/>
      <c r="J120" s="17"/>
    </row>
    <row r="121" spans="1:10">
      <c r="A121" s="18" t="s">
        <v>6672</v>
      </c>
      <c r="B121" s="355"/>
      <c r="C121" s="355"/>
      <c r="D121" s="355"/>
      <c r="E121" s="355"/>
      <c r="F121" s="355"/>
      <c r="G121" s="354"/>
      <c r="H121" s="218"/>
      <c r="J121" s="17"/>
    </row>
    <row r="122" spans="1:10">
      <c r="A122" s="108" t="s">
        <v>6677</v>
      </c>
      <c r="B122" s="106" t="s">
        <v>6678</v>
      </c>
      <c r="C122" s="106" t="s">
        <v>6678</v>
      </c>
      <c r="D122" s="92">
        <v>5300</v>
      </c>
      <c r="E122" s="107" t="s">
        <v>9628</v>
      </c>
      <c r="F122" s="107" t="s">
        <v>5</v>
      </c>
      <c r="G122" s="107" t="s">
        <v>5391</v>
      </c>
      <c r="H122" s="218"/>
      <c r="J122" s="17"/>
    </row>
    <row r="123" spans="1:10" ht="12.75" thickBot="1">
      <c r="A123" s="108" t="s">
        <v>6679</v>
      </c>
      <c r="B123" s="106" t="s">
        <v>6680</v>
      </c>
      <c r="C123" s="106" t="s">
        <v>6680</v>
      </c>
      <c r="D123" s="92">
        <v>0</v>
      </c>
      <c r="E123" s="107" t="s">
        <v>9628</v>
      </c>
      <c r="F123" s="107" t="s">
        <v>5</v>
      </c>
      <c r="G123" s="107" t="s">
        <v>5391</v>
      </c>
      <c r="H123" s="218"/>
      <c r="J123" s="17"/>
    </row>
    <row r="124" spans="1:10" ht="12.75" thickBot="1">
      <c r="A124" s="267" t="s">
        <v>6649</v>
      </c>
      <c r="B124" s="239"/>
      <c r="C124" s="239"/>
      <c r="D124" s="104"/>
      <c r="E124" s="104"/>
      <c r="F124" s="104"/>
      <c r="G124" s="414"/>
      <c r="H124" s="218"/>
      <c r="J124" s="17"/>
    </row>
    <row r="125" spans="1:10">
      <c r="A125" s="108" t="s">
        <v>6650</v>
      </c>
      <c r="B125" s="106" t="s">
        <v>6651</v>
      </c>
      <c r="C125" s="109" t="s">
        <v>6683</v>
      </c>
      <c r="D125" s="92">
        <v>4995</v>
      </c>
      <c r="E125" s="107" t="s">
        <v>9628</v>
      </c>
      <c r="F125" s="107" t="s">
        <v>1788</v>
      </c>
      <c r="G125" s="107" t="s">
        <v>5391</v>
      </c>
      <c r="H125" s="218"/>
      <c r="J125" s="17"/>
    </row>
    <row r="126" spans="1:10" ht="12.75" thickBot="1">
      <c r="A126" s="108" t="s">
        <v>6652</v>
      </c>
      <c r="B126" s="106" t="s">
        <v>6653</v>
      </c>
      <c r="C126" s="109" t="s">
        <v>6683</v>
      </c>
      <c r="D126" s="92">
        <v>0</v>
      </c>
      <c r="E126" s="107" t="s">
        <v>9628</v>
      </c>
      <c r="F126" s="107" t="s">
        <v>1788</v>
      </c>
      <c r="G126" s="107" t="s">
        <v>5391</v>
      </c>
      <c r="H126" s="218"/>
      <c r="J126" s="17"/>
    </row>
    <row r="127" spans="1:10" ht="12.75" thickBot="1">
      <c r="A127" s="267" t="s">
        <v>6648</v>
      </c>
      <c r="B127" s="239"/>
      <c r="C127" s="239"/>
      <c r="D127" s="104"/>
      <c r="E127" s="104"/>
      <c r="F127" s="104"/>
      <c r="G127" s="414"/>
      <c r="J127" s="17"/>
    </row>
    <row r="128" spans="1:10">
      <c r="A128" s="105" t="s">
        <v>484</v>
      </c>
      <c r="B128" s="106" t="s">
        <v>3916</v>
      </c>
      <c r="C128" s="106" t="s">
        <v>3916</v>
      </c>
      <c r="D128" s="92">
        <v>69995</v>
      </c>
      <c r="E128" s="107" t="s">
        <v>9628</v>
      </c>
      <c r="F128" s="107" t="s">
        <v>1788</v>
      </c>
      <c r="G128" s="107" t="s">
        <v>5391</v>
      </c>
      <c r="J128" s="17"/>
    </row>
    <row r="129" spans="1:10">
      <c r="A129" s="108" t="s">
        <v>485</v>
      </c>
      <c r="B129" s="106" t="s">
        <v>3917</v>
      </c>
      <c r="C129" s="106" t="s">
        <v>3917</v>
      </c>
      <c r="D129" s="92">
        <v>0</v>
      </c>
      <c r="E129" s="107" t="s">
        <v>9628</v>
      </c>
      <c r="F129" s="107" t="s">
        <v>1788</v>
      </c>
      <c r="G129" s="107" t="s">
        <v>5391</v>
      </c>
      <c r="J129" s="17"/>
    </row>
    <row r="130" spans="1:10">
      <c r="A130" s="190" t="s">
        <v>2029</v>
      </c>
      <c r="B130" s="190" t="s">
        <v>3918</v>
      </c>
      <c r="C130" s="190" t="s">
        <v>3918</v>
      </c>
      <c r="D130" s="92">
        <v>9995</v>
      </c>
      <c r="E130" s="107" t="s">
        <v>9628</v>
      </c>
      <c r="F130" s="107" t="s">
        <v>1788</v>
      </c>
      <c r="G130" s="107" t="s">
        <v>5391</v>
      </c>
      <c r="J130" s="17"/>
    </row>
    <row r="131" spans="1:10" ht="12.75" thickBot="1">
      <c r="A131" s="206" t="s">
        <v>3713</v>
      </c>
      <c r="B131" s="190" t="s">
        <v>5136</v>
      </c>
      <c r="C131" s="190" t="s">
        <v>5136</v>
      </c>
      <c r="D131" s="92">
        <v>0</v>
      </c>
      <c r="E131" s="107" t="s">
        <v>9628</v>
      </c>
      <c r="F131" s="107" t="s">
        <v>1788</v>
      </c>
      <c r="G131" s="107" t="s">
        <v>5391</v>
      </c>
      <c r="J131" s="17"/>
    </row>
    <row r="132" spans="1:10" ht="12.75" thickBot="1">
      <c r="A132" s="636" t="s">
        <v>6684</v>
      </c>
      <c r="B132" s="239"/>
      <c r="C132" s="239"/>
      <c r="D132" s="104"/>
      <c r="E132" s="104"/>
      <c r="F132" s="104"/>
      <c r="G132" s="414"/>
      <c r="J132" s="17"/>
    </row>
    <row r="133" spans="1:10">
      <c r="A133" s="108" t="s">
        <v>6688</v>
      </c>
      <c r="B133" s="106" t="s">
        <v>6689</v>
      </c>
      <c r="C133" s="106" t="s">
        <v>6689</v>
      </c>
      <c r="D133" s="92">
        <v>19995</v>
      </c>
      <c r="E133" s="107" t="s">
        <v>9628</v>
      </c>
      <c r="F133" s="107" t="s">
        <v>5</v>
      </c>
      <c r="G133" s="107" t="s">
        <v>5391</v>
      </c>
      <c r="J133" s="17"/>
    </row>
    <row r="134" spans="1:10">
      <c r="A134" s="108" t="s">
        <v>6690</v>
      </c>
      <c r="B134" s="106" t="s">
        <v>6691</v>
      </c>
      <c r="C134" s="106" t="s">
        <v>6691</v>
      </c>
      <c r="D134" s="92">
        <v>19995</v>
      </c>
      <c r="E134" s="107" t="s">
        <v>9628</v>
      </c>
      <c r="F134" s="107" t="s">
        <v>5</v>
      </c>
      <c r="G134" s="107" t="s">
        <v>5391</v>
      </c>
      <c r="J134" s="17"/>
    </row>
    <row r="135" spans="1:10">
      <c r="A135" s="18" t="s">
        <v>6687</v>
      </c>
      <c r="B135" s="355"/>
      <c r="C135" s="355"/>
      <c r="D135" s="355"/>
      <c r="E135" s="355"/>
      <c r="F135" s="355"/>
      <c r="G135" s="354"/>
      <c r="J135" s="17"/>
    </row>
    <row r="136" spans="1:10">
      <c r="A136" s="108" t="s">
        <v>6692</v>
      </c>
      <c r="B136" s="106" t="s">
        <v>6693</v>
      </c>
      <c r="C136" s="106" t="s">
        <v>6693</v>
      </c>
      <c r="D136" s="92">
        <v>5000</v>
      </c>
      <c r="E136" s="107" t="s">
        <v>9628</v>
      </c>
      <c r="F136" s="107" t="s">
        <v>5</v>
      </c>
      <c r="G136" s="107" t="s">
        <v>5391</v>
      </c>
      <c r="J136" s="17"/>
    </row>
    <row r="137" spans="1:10">
      <c r="A137" s="108" t="s">
        <v>6694</v>
      </c>
      <c r="B137" s="106" t="s">
        <v>6695</v>
      </c>
      <c r="C137" s="106" t="s">
        <v>6695</v>
      </c>
      <c r="D137" s="92">
        <v>22000</v>
      </c>
      <c r="E137" s="107" t="s">
        <v>9628</v>
      </c>
      <c r="F137" s="107" t="s">
        <v>5</v>
      </c>
      <c r="G137" s="107" t="s">
        <v>5391</v>
      </c>
      <c r="J137" s="17"/>
    </row>
    <row r="138" spans="1:10">
      <c r="A138" s="108" t="s">
        <v>6696</v>
      </c>
      <c r="B138" s="106" t="s">
        <v>3906</v>
      </c>
      <c r="C138" s="106" t="s">
        <v>3906</v>
      </c>
      <c r="D138" s="92">
        <v>36000</v>
      </c>
      <c r="E138" s="107" t="s">
        <v>9628</v>
      </c>
      <c r="F138" s="107" t="s">
        <v>5</v>
      </c>
      <c r="G138" s="107" t="s">
        <v>5391</v>
      </c>
      <c r="J138" s="17"/>
    </row>
    <row r="139" spans="1:10">
      <c r="A139" s="108" t="s">
        <v>6697</v>
      </c>
      <c r="B139" s="106" t="s">
        <v>3908</v>
      </c>
      <c r="C139" s="106" t="s">
        <v>3908</v>
      </c>
      <c r="D139" s="92">
        <v>48000</v>
      </c>
      <c r="E139" s="107" t="s">
        <v>9628</v>
      </c>
      <c r="F139" s="107" t="s">
        <v>5</v>
      </c>
      <c r="G139" s="107" t="s">
        <v>5391</v>
      </c>
      <c r="J139" s="17"/>
    </row>
    <row r="140" spans="1:10">
      <c r="A140" s="108" t="s">
        <v>6698</v>
      </c>
      <c r="B140" s="106" t="s">
        <v>6699</v>
      </c>
      <c r="C140" s="106" t="s">
        <v>6699</v>
      </c>
      <c r="D140" s="92">
        <v>59000</v>
      </c>
      <c r="E140" s="107" t="s">
        <v>9628</v>
      </c>
      <c r="F140" s="107" t="s">
        <v>5</v>
      </c>
      <c r="G140" s="107" t="s">
        <v>5391</v>
      </c>
      <c r="J140" s="17"/>
    </row>
    <row r="141" spans="1:10">
      <c r="A141" s="108" t="s">
        <v>6700</v>
      </c>
      <c r="B141" s="106" t="s">
        <v>6701</v>
      </c>
      <c r="C141" s="106" t="s">
        <v>6701</v>
      </c>
      <c r="D141" s="92">
        <v>99000</v>
      </c>
      <c r="E141" s="107" t="s">
        <v>9628</v>
      </c>
      <c r="F141" s="107" t="s">
        <v>5</v>
      </c>
      <c r="G141" s="107" t="s">
        <v>5391</v>
      </c>
      <c r="J141" s="17"/>
    </row>
    <row r="142" spans="1:10">
      <c r="A142" s="108" t="s">
        <v>9356</v>
      </c>
      <c r="B142" s="106" t="s">
        <v>9357</v>
      </c>
      <c r="C142" s="106" t="s">
        <v>9357</v>
      </c>
      <c r="D142" s="92">
        <v>159000</v>
      </c>
      <c r="E142" s="107" t="s">
        <v>9628</v>
      </c>
      <c r="F142" s="107" t="s">
        <v>5</v>
      </c>
      <c r="G142" s="107" t="s">
        <v>5391</v>
      </c>
      <c r="J142" s="17"/>
    </row>
    <row r="143" spans="1:10" s="624" customFormat="1">
      <c r="A143" s="108" t="s">
        <v>13353</v>
      </c>
      <c r="B143" s="106" t="s">
        <v>13354</v>
      </c>
      <c r="C143" s="106" t="s">
        <v>13354</v>
      </c>
      <c r="D143" s="92">
        <v>220000</v>
      </c>
      <c r="E143" s="107" t="s">
        <v>9628</v>
      </c>
      <c r="F143" s="107" t="s">
        <v>5</v>
      </c>
      <c r="G143" s="107" t="s">
        <v>5391</v>
      </c>
      <c r="J143" s="625"/>
    </row>
    <row r="144" spans="1:10">
      <c r="A144" s="108" t="s">
        <v>6702</v>
      </c>
      <c r="B144" s="106" t="s">
        <v>6703</v>
      </c>
      <c r="C144" s="106" t="s">
        <v>6703</v>
      </c>
      <c r="D144" s="92">
        <v>0</v>
      </c>
      <c r="E144" s="107" t="s">
        <v>9628</v>
      </c>
      <c r="F144" s="107" t="s">
        <v>5</v>
      </c>
      <c r="G144" s="107" t="s">
        <v>5391</v>
      </c>
      <c r="J144" s="17"/>
    </row>
    <row r="145" spans="1:10">
      <c r="A145" s="108" t="s">
        <v>6704</v>
      </c>
      <c r="B145" s="106" t="s">
        <v>6705</v>
      </c>
      <c r="C145" s="106" t="s">
        <v>6705</v>
      </c>
      <c r="D145" s="92">
        <v>0</v>
      </c>
      <c r="E145" s="107" t="s">
        <v>9628</v>
      </c>
      <c r="F145" s="107" t="s">
        <v>5</v>
      </c>
      <c r="G145" s="107" t="s">
        <v>5391</v>
      </c>
      <c r="J145" s="17"/>
    </row>
    <row r="146" spans="1:10">
      <c r="A146" s="108" t="s">
        <v>6706</v>
      </c>
      <c r="B146" s="106" t="s">
        <v>3907</v>
      </c>
      <c r="C146" s="106" t="s">
        <v>3907</v>
      </c>
      <c r="D146" s="92">
        <v>0</v>
      </c>
      <c r="E146" s="107" t="s">
        <v>9628</v>
      </c>
      <c r="F146" s="107" t="s">
        <v>5</v>
      </c>
      <c r="G146" s="107" t="s">
        <v>5391</v>
      </c>
      <c r="J146" s="17"/>
    </row>
    <row r="147" spans="1:10">
      <c r="A147" s="108" t="s">
        <v>6707</v>
      </c>
      <c r="B147" s="106" t="s">
        <v>3909</v>
      </c>
      <c r="C147" s="106" t="s">
        <v>3909</v>
      </c>
      <c r="D147" s="92">
        <v>0</v>
      </c>
      <c r="E147" s="107" t="s">
        <v>9628</v>
      </c>
      <c r="F147" s="107" t="s">
        <v>5</v>
      </c>
      <c r="G147" s="107" t="s">
        <v>5391</v>
      </c>
      <c r="J147" s="17"/>
    </row>
    <row r="148" spans="1:10">
      <c r="A148" s="108" t="s">
        <v>6708</v>
      </c>
      <c r="B148" s="106" t="s">
        <v>6709</v>
      </c>
      <c r="C148" s="106" t="s">
        <v>6709</v>
      </c>
      <c r="D148" s="92">
        <v>0</v>
      </c>
      <c r="E148" s="107" t="s">
        <v>9628</v>
      </c>
      <c r="F148" s="107" t="s">
        <v>5</v>
      </c>
      <c r="G148" s="107" t="s">
        <v>5391</v>
      </c>
      <c r="J148" s="17"/>
    </row>
    <row r="149" spans="1:10">
      <c r="A149" s="108" t="s">
        <v>6710</v>
      </c>
      <c r="B149" s="106" t="s">
        <v>6711</v>
      </c>
      <c r="C149" s="106" t="s">
        <v>6711</v>
      </c>
      <c r="D149" s="92">
        <v>0</v>
      </c>
      <c r="E149" s="107" t="s">
        <v>9628</v>
      </c>
      <c r="F149" s="107" t="s">
        <v>5</v>
      </c>
      <c r="G149" s="107" t="s">
        <v>5391</v>
      </c>
      <c r="J149" s="17"/>
    </row>
    <row r="150" spans="1:10">
      <c r="A150" s="108" t="s">
        <v>9358</v>
      </c>
      <c r="B150" s="106" t="s">
        <v>9359</v>
      </c>
      <c r="C150" s="106" t="s">
        <v>9359</v>
      </c>
      <c r="D150" s="92">
        <v>0</v>
      </c>
      <c r="E150" s="107" t="s">
        <v>9628</v>
      </c>
      <c r="F150" s="107" t="s">
        <v>5</v>
      </c>
      <c r="G150" s="107" t="s">
        <v>5391</v>
      </c>
      <c r="J150" s="17"/>
    </row>
    <row r="151" spans="1:10" s="624" customFormat="1" ht="12.75" thickBot="1">
      <c r="A151" s="108" t="s">
        <v>13355</v>
      </c>
      <c r="B151" s="106" t="s">
        <v>13356</v>
      </c>
      <c r="C151" s="106" t="s">
        <v>13356</v>
      </c>
      <c r="D151" s="92">
        <v>0</v>
      </c>
      <c r="E151" s="107" t="s">
        <v>9628</v>
      </c>
      <c r="F151" s="107" t="s">
        <v>5</v>
      </c>
      <c r="G151" s="107" t="s">
        <v>5391</v>
      </c>
      <c r="J151" s="625"/>
    </row>
    <row r="152" spans="1:10" ht="12.75" thickBot="1">
      <c r="A152" s="267" t="s">
        <v>6686</v>
      </c>
      <c r="B152" s="239"/>
      <c r="C152" s="239"/>
      <c r="D152" s="104"/>
      <c r="E152" s="104"/>
      <c r="F152" s="104"/>
      <c r="G152" s="414"/>
      <c r="J152" s="17"/>
    </row>
    <row r="153" spans="1:10">
      <c r="A153" s="196" t="s">
        <v>6712</v>
      </c>
      <c r="B153" s="187" t="s">
        <v>6713</v>
      </c>
      <c r="C153" s="187" t="s">
        <v>6713</v>
      </c>
      <c r="D153" s="92">
        <v>19550</v>
      </c>
      <c r="E153" s="107" t="s">
        <v>9628</v>
      </c>
      <c r="F153" s="107" t="s">
        <v>5</v>
      </c>
      <c r="G153" s="107" t="s">
        <v>5391</v>
      </c>
      <c r="J153" s="17"/>
    </row>
    <row r="154" spans="1:10">
      <c r="A154" s="196" t="s">
        <v>6714</v>
      </c>
      <c r="B154" s="187" t="s">
        <v>6715</v>
      </c>
      <c r="C154" s="187" t="s">
        <v>6715</v>
      </c>
      <c r="D154" s="92">
        <v>35650</v>
      </c>
      <c r="E154" s="107" t="s">
        <v>9628</v>
      </c>
      <c r="F154" s="107" t="s">
        <v>5</v>
      </c>
      <c r="G154" s="107" t="s">
        <v>5391</v>
      </c>
      <c r="J154" s="17"/>
    </row>
    <row r="155" spans="1:10">
      <c r="A155" s="196" t="s">
        <v>6716</v>
      </c>
      <c r="B155" s="187" t="s">
        <v>6717</v>
      </c>
      <c r="C155" s="187" t="s">
        <v>6717</v>
      </c>
      <c r="D155" s="92">
        <v>49449.999999999993</v>
      </c>
      <c r="E155" s="107" t="s">
        <v>9628</v>
      </c>
      <c r="F155" s="107" t="s">
        <v>5</v>
      </c>
      <c r="G155" s="107" t="s">
        <v>5391</v>
      </c>
      <c r="J155" s="17"/>
    </row>
    <row r="156" spans="1:10">
      <c r="A156" s="196" t="s">
        <v>6718</v>
      </c>
      <c r="B156" s="187" t="s">
        <v>6719</v>
      </c>
      <c r="C156" s="187" t="s">
        <v>6719</v>
      </c>
      <c r="D156" s="92">
        <v>62099.999999999993</v>
      </c>
      <c r="E156" s="107" t="s">
        <v>9628</v>
      </c>
      <c r="F156" s="107" t="s">
        <v>5</v>
      </c>
      <c r="G156" s="107" t="s">
        <v>5391</v>
      </c>
      <c r="J156" s="17"/>
    </row>
    <row r="157" spans="1:10">
      <c r="A157" s="196" t="s">
        <v>6720</v>
      </c>
      <c r="B157" s="187" t="s">
        <v>6721</v>
      </c>
      <c r="C157" s="187" t="s">
        <v>6721</v>
      </c>
      <c r="D157" s="92">
        <v>108099.99999999999</v>
      </c>
      <c r="E157" s="107" t="s">
        <v>9628</v>
      </c>
      <c r="F157" s="107" t="s">
        <v>5</v>
      </c>
      <c r="G157" s="107" t="s">
        <v>5391</v>
      </c>
      <c r="J157" s="17"/>
    </row>
    <row r="158" spans="1:10">
      <c r="A158" s="196" t="s">
        <v>9360</v>
      </c>
      <c r="B158" s="187" t="s">
        <v>9361</v>
      </c>
      <c r="C158" s="187" t="s">
        <v>9361</v>
      </c>
      <c r="D158" s="92">
        <v>177100</v>
      </c>
      <c r="E158" s="107" t="s">
        <v>9628</v>
      </c>
      <c r="F158" s="107" t="s">
        <v>5</v>
      </c>
      <c r="G158" s="107" t="s">
        <v>5391</v>
      </c>
      <c r="J158" s="17"/>
    </row>
    <row r="159" spans="1:10" s="624" customFormat="1">
      <c r="A159" s="196" t="s">
        <v>13357</v>
      </c>
      <c r="B159" s="187" t="s">
        <v>13358</v>
      </c>
      <c r="C159" s="187" t="s">
        <v>13358</v>
      </c>
      <c r="D159" s="92">
        <v>247249.99999999997</v>
      </c>
      <c r="E159" s="107" t="s">
        <v>9628</v>
      </c>
      <c r="F159" s="107" t="s">
        <v>5</v>
      </c>
      <c r="G159" s="107" t="s">
        <v>5391</v>
      </c>
      <c r="J159" s="625"/>
    </row>
    <row r="160" spans="1:10">
      <c r="A160" s="196" t="s">
        <v>6722</v>
      </c>
      <c r="B160" s="187" t="s">
        <v>6723</v>
      </c>
      <c r="C160" s="187" t="s">
        <v>6723</v>
      </c>
      <c r="D160" s="92">
        <v>16099.999999999998</v>
      </c>
      <c r="E160" s="107" t="s">
        <v>9628</v>
      </c>
      <c r="F160" s="107" t="s">
        <v>5</v>
      </c>
      <c r="G160" s="107" t="s">
        <v>5391</v>
      </c>
      <c r="J160" s="17"/>
    </row>
    <row r="161" spans="1:10">
      <c r="A161" s="196" t="s">
        <v>6724</v>
      </c>
      <c r="B161" s="187" t="s">
        <v>6725</v>
      </c>
      <c r="C161" s="187" t="s">
        <v>6725</v>
      </c>
      <c r="D161" s="92">
        <v>29899.999999999996</v>
      </c>
      <c r="E161" s="107" t="s">
        <v>9628</v>
      </c>
      <c r="F161" s="107" t="s">
        <v>5</v>
      </c>
      <c r="G161" s="107" t="s">
        <v>5391</v>
      </c>
      <c r="J161" s="17"/>
    </row>
    <row r="162" spans="1:10">
      <c r="A162" s="196" t="s">
        <v>6726</v>
      </c>
      <c r="B162" s="187" t="s">
        <v>6727</v>
      </c>
      <c r="C162" s="187" t="s">
        <v>6727</v>
      </c>
      <c r="D162" s="92">
        <v>42550</v>
      </c>
      <c r="E162" s="107" t="s">
        <v>9628</v>
      </c>
      <c r="F162" s="107" t="s">
        <v>5</v>
      </c>
      <c r="G162" s="107" t="s">
        <v>5391</v>
      </c>
      <c r="J162" s="17"/>
    </row>
    <row r="163" spans="1:10">
      <c r="A163" s="196" t="s">
        <v>6728</v>
      </c>
      <c r="B163" s="187" t="s">
        <v>6729</v>
      </c>
      <c r="C163" s="187" t="s">
        <v>6729</v>
      </c>
      <c r="D163" s="92">
        <v>88550</v>
      </c>
      <c r="E163" s="107" t="s">
        <v>9628</v>
      </c>
      <c r="F163" s="107" t="s">
        <v>5</v>
      </c>
      <c r="G163" s="107" t="s">
        <v>5391</v>
      </c>
      <c r="J163" s="17"/>
    </row>
    <row r="164" spans="1:10">
      <c r="A164" s="196" t="s">
        <v>9362</v>
      </c>
      <c r="B164" s="187" t="s">
        <v>9363</v>
      </c>
      <c r="C164" s="187" t="s">
        <v>9363</v>
      </c>
      <c r="D164" s="92">
        <v>157550</v>
      </c>
      <c r="E164" s="107" t="s">
        <v>9628</v>
      </c>
      <c r="F164" s="107" t="s">
        <v>5</v>
      </c>
      <c r="G164" s="107" t="s">
        <v>5391</v>
      </c>
      <c r="J164" s="17"/>
    </row>
    <row r="165" spans="1:10" s="624" customFormat="1">
      <c r="A165" s="196" t="s">
        <v>13359</v>
      </c>
      <c r="B165" s="187" t="s">
        <v>13360</v>
      </c>
      <c r="C165" s="187" t="s">
        <v>13360</v>
      </c>
      <c r="D165" s="92">
        <v>227699.99999999997</v>
      </c>
      <c r="E165" s="107" t="s">
        <v>9628</v>
      </c>
      <c r="F165" s="107" t="s">
        <v>5</v>
      </c>
      <c r="G165" s="107" t="s">
        <v>5391</v>
      </c>
      <c r="J165" s="625"/>
    </row>
    <row r="166" spans="1:10">
      <c r="A166" s="196" t="s">
        <v>6730</v>
      </c>
      <c r="B166" s="187" t="s">
        <v>6731</v>
      </c>
      <c r="C166" s="187" t="s">
        <v>6731</v>
      </c>
      <c r="D166" s="92">
        <v>13799.999999999998</v>
      </c>
      <c r="E166" s="107" t="s">
        <v>9628</v>
      </c>
      <c r="F166" s="107" t="s">
        <v>5</v>
      </c>
      <c r="G166" s="107" t="s">
        <v>5391</v>
      </c>
      <c r="J166" s="17"/>
    </row>
    <row r="167" spans="1:10">
      <c r="A167" s="196" t="s">
        <v>6732</v>
      </c>
      <c r="B167" s="187" t="s">
        <v>6733</v>
      </c>
      <c r="C167" s="187" t="s">
        <v>6733</v>
      </c>
      <c r="D167" s="92">
        <v>26449.999999999996</v>
      </c>
      <c r="E167" s="107" t="s">
        <v>9628</v>
      </c>
      <c r="F167" s="107" t="s">
        <v>5</v>
      </c>
      <c r="G167" s="107" t="s">
        <v>5391</v>
      </c>
      <c r="J167" s="17"/>
    </row>
    <row r="168" spans="1:10">
      <c r="A168" s="196" t="s">
        <v>6734</v>
      </c>
      <c r="B168" s="187" t="s">
        <v>6735</v>
      </c>
      <c r="C168" s="187" t="s">
        <v>6735</v>
      </c>
      <c r="D168" s="92">
        <v>72450</v>
      </c>
      <c r="E168" s="107" t="s">
        <v>9628</v>
      </c>
      <c r="F168" s="107" t="s">
        <v>5</v>
      </c>
      <c r="G168" s="107" t="s">
        <v>5391</v>
      </c>
      <c r="J168" s="17"/>
    </row>
    <row r="169" spans="1:10">
      <c r="A169" s="196" t="s">
        <v>9364</v>
      </c>
      <c r="B169" s="187" t="s">
        <v>9365</v>
      </c>
      <c r="C169" s="187" t="s">
        <v>9365</v>
      </c>
      <c r="D169" s="92">
        <v>141450</v>
      </c>
      <c r="E169" s="107" t="s">
        <v>9628</v>
      </c>
      <c r="F169" s="107" t="s">
        <v>5</v>
      </c>
      <c r="G169" s="107" t="s">
        <v>5391</v>
      </c>
      <c r="J169" s="17"/>
    </row>
    <row r="170" spans="1:10" s="624" customFormat="1">
      <c r="A170" s="196" t="s">
        <v>13361</v>
      </c>
      <c r="B170" s="187" t="s">
        <v>13362</v>
      </c>
      <c r="C170" s="187" t="s">
        <v>13362</v>
      </c>
      <c r="D170" s="92">
        <v>211599.99999999997</v>
      </c>
      <c r="E170" s="107" t="s">
        <v>9628</v>
      </c>
      <c r="F170" s="107" t="s">
        <v>5</v>
      </c>
      <c r="G170" s="107" t="s">
        <v>5391</v>
      </c>
      <c r="J170" s="625"/>
    </row>
    <row r="171" spans="1:10">
      <c r="A171" s="196" t="s">
        <v>6736</v>
      </c>
      <c r="B171" s="187" t="s">
        <v>6737</v>
      </c>
      <c r="C171" s="187" t="s">
        <v>6737</v>
      </c>
      <c r="D171" s="92">
        <v>12649.999999999998</v>
      </c>
      <c r="E171" s="107" t="s">
        <v>9628</v>
      </c>
      <c r="F171" s="107" t="s">
        <v>5</v>
      </c>
      <c r="G171" s="107" t="s">
        <v>5391</v>
      </c>
      <c r="J171" s="17"/>
    </row>
    <row r="172" spans="1:10">
      <c r="A172" s="196" t="s">
        <v>6738</v>
      </c>
      <c r="B172" s="187" t="s">
        <v>6739</v>
      </c>
      <c r="C172" s="187" t="s">
        <v>6739</v>
      </c>
      <c r="D172" s="92">
        <v>58649.999999999993</v>
      </c>
      <c r="E172" s="107" t="s">
        <v>9628</v>
      </c>
      <c r="F172" s="107" t="s">
        <v>5</v>
      </c>
      <c r="G172" s="107" t="s">
        <v>5391</v>
      </c>
      <c r="J172" s="17"/>
    </row>
    <row r="173" spans="1:10">
      <c r="A173" s="196" t="s">
        <v>9366</v>
      </c>
      <c r="B173" s="187" t="s">
        <v>9367</v>
      </c>
      <c r="C173" s="187" t="s">
        <v>9367</v>
      </c>
      <c r="D173" s="92">
        <v>127650</v>
      </c>
      <c r="E173" s="107" t="s">
        <v>9628</v>
      </c>
      <c r="F173" s="107" t="s">
        <v>5</v>
      </c>
      <c r="G173" s="107" t="s">
        <v>5391</v>
      </c>
      <c r="J173" s="17"/>
    </row>
    <row r="174" spans="1:10" s="624" customFormat="1">
      <c r="A174" s="196" t="s">
        <v>13363</v>
      </c>
      <c r="B174" s="187" t="s">
        <v>13364</v>
      </c>
      <c r="C174" s="187" t="s">
        <v>13364</v>
      </c>
      <c r="D174" s="92">
        <v>197799.99999999997</v>
      </c>
      <c r="E174" s="107" t="s">
        <v>9628</v>
      </c>
      <c r="F174" s="107" t="s">
        <v>5</v>
      </c>
      <c r="G174" s="107" t="s">
        <v>5391</v>
      </c>
      <c r="J174" s="625"/>
    </row>
    <row r="175" spans="1:10">
      <c r="A175" s="196" t="s">
        <v>6740</v>
      </c>
      <c r="B175" s="187" t="s">
        <v>6741</v>
      </c>
      <c r="C175" s="187" t="s">
        <v>6741</v>
      </c>
      <c r="D175" s="92">
        <v>46000</v>
      </c>
      <c r="E175" s="107" t="s">
        <v>9628</v>
      </c>
      <c r="F175" s="107" t="s">
        <v>5</v>
      </c>
      <c r="G175" s="107" t="s">
        <v>5391</v>
      </c>
      <c r="J175" s="17"/>
    </row>
    <row r="176" spans="1:10">
      <c r="A176" s="196" t="s">
        <v>9368</v>
      </c>
      <c r="B176" s="187" t="s">
        <v>9369</v>
      </c>
      <c r="C176" s="187" t="s">
        <v>9369</v>
      </c>
      <c r="D176" s="92">
        <v>115000</v>
      </c>
      <c r="E176" s="107" t="s">
        <v>9628</v>
      </c>
      <c r="F176" s="107" t="s">
        <v>5</v>
      </c>
      <c r="G176" s="107" t="s">
        <v>5391</v>
      </c>
      <c r="J176" s="17"/>
    </row>
    <row r="177" spans="1:10" s="624" customFormat="1">
      <c r="A177" s="196" t="s">
        <v>13365</v>
      </c>
      <c r="B177" s="187" t="s">
        <v>13366</v>
      </c>
      <c r="C177" s="187" t="s">
        <v>13366</v>
      </c>
      <c r="D177" s="92">
        <v>185150</v>
      </c>
      <c r="E177" s="107" t="s">
        <v>9628</v>
      </c>
      <c r="F177" s="107" t="s">
        <v>5</v>
      </c>
      <c r="G177" s="107" t="s">
        <v>5391</v>
      </c>
      <c r="J177" s="625"/>
    </row>
    <row r="178" spans="1:10">
      <c r="A178" s="196" t="s">
        <v>9370</v>
      </c>
      <c r="B178" s="187" t="s">
        <v>9371</v>
      </c>
      <c r="C178" s="187" t="s">
        <v>9371</v>
      </c>
      <c r="D178" s="92">
        <v>69000</v>
      </c>
      <c r="E178" s="107" t="s">
        <v>9628</v>
      </c>
      <c r="F178" s="107" t="s">
        <v>5</v>
      </c>
      <c r="G178" s="107" t="s">
        <v>5391</v>
      </c>
      <c r="J178" s="17"/>
    </row>
    <row r="179" spans="1:10" s="624" customFormat="1">
      <c r="A179" s="196" t="s">
        <v>13367</v>
      </c>
      <c r="B179" s="187" t="s">
        <v>13368</v>
      </c>
      <c r="C179" s="187" t="s">
        <v>13368</v>
      </c>
      <c r="D179" s="92">
        <v>139150</v>
      </c>
      <c r="E179" s="107" t="s">
        <v>9628</v>
      </c>
      <c r="F179" s="107" t="s">
        <v>5</v>
      </c>
      <c r="G179" s="107" t="s">
        <v>5391</v>
      </c>
      <c r="J179" s="625"/>
    </row>
    <row r="180" spans="1:10" s="624" customFormat="1" ht="12.75" thickBot="1">
      <c r="A180" s="196" t="s">
        <v>13369</v>
      </c>
      <c r="B180" s="187" t="s">
        <v>13370</v>
      </c>
      <c r="C180" s="187" t="s">
        <v>13370</v>
      </c>
      <c r="D180" s="92">
        <v>70150</v>
      </c>
      <c r="E180" s="107" t="s">
        <v>9628</v>
      </c>
      <c r="F180" s="107" t="s">
        <v>5</v>
      </c>
      <c r="G180" s="107" t="s">
        <v>5391</v>
      </c>
      <c r="J180" s="625"/>
    </row>
    <row r="181" spans="1:10" ht="12.75" thickBot="1">
      <c r="A181" s="267" t="s">
        <v>6685</v>
      </c>
      <c r="B181" s="239"/>
      <c r="C181" s="239"/>
      <c r="D181" s="104"/>
      <c r="E181" s="104"/>
      <c r="F181" s="104"/>
      <c r="G181" s="414"/>
      <c r="H181" s="89"/>
      <c r="I181" s="89"/>
      <c r="J181" s="17"/>
    </row>
    <row r="182" spans="1:10">
      <c r="A182" s="105" t="s">
        <v>486</v>
      </c>
      <c r="B182" s="106" t="s">
        <v>487</v>
      </c>
      <c r="C182" s="106" t="s">
        <v>487</v>
      </c>
      <c r="D182" s="92">
        <v>17250</v>
      </c>
      <c r="E182" s="107" t="s">
        <v>9628</v>
      </c>
      <c r="F182" s="107" t="s">
        <v>5</v>
      </c>
      <c r="G182" s="107" t="s">
        <v>5391</v>
      </c>
      <c r="J182" s="17"/>
    </row>
    <row r="183" spans="1:10">
      <c r="A183" s="105" t="s">
        <v>488</v>
      </c>
      <c r="B183" s="109" t="s">
        <v>489</v>
      </c>
      <c r="C183" s="109" t="s">
        <v>489</v>
      </c>
      <c r="D183" s="92">
        <v>34500</v>
      </c>
      <c r="E183" s="107" t="s">
        <v>9628</v>
      </c>
      <c r="F183" s="107" t="s">
        <v>5</v>
      </c>
      <c r="G183" s="107" t="s">
        <v>5391</v>
      </c>
      <c r="J183" s="17"/>
    </row>
    <row r="184" spans="1:10">
      <c r="A184" s="105" t="s">
        <v>490</v>
      </c>
      <c r="B184" s="109" t="s">
        <v>491</v>
      </c>
      <c r="C184" s="109" t="s">
        <v>491</v>
      </c>
      <c r="D184" s="92">
        <v>51749.999999999993</v>
      </c>
      <c r="E184" s="107" t="s">
        <v>9628</v>
      </c>
      <c r="F184" s="107" t="s">
        <v>5</v>
      </c>
      <c r="G184" s="107" t="s">
        <v>5391</v>
      </c>
      <c r="J184" s="17"/>
    </row>
    <row r="185" spans="1:10">
      <c r="A185" s="105" t="s">
        <v>492</v>
      </c>
      <c r="B185" s="109" t="s">
        <v>493</v>
      </c>
      <c r="C185" s="109" t="s">
        <v>493</v>
      </c>
      <c r="D185" s="92">
        <v>69000</v>
      </c>
      <c r="E185" s="107" t="s">
        <v>9628</v>
      </c>
      <c r="F185" s="107" t="s">
        <v>5</v>
      </c>
      <c r="G185" s="107" t="s">
        <v>5391</v>
      </c>
      <c r="J185" s="17"/>
    </row>
    <row r="186" spans="1:10">
      <c r="A186" s="105" t="s">
        <v>494</v>
      </c>
      <c r="B186" s="106" t="s">
        <v>495</v>
      </c>
      <c r="C186" s="106" t="s">
        <v>495</v>
      </c>
      <c r="D186" s="92">
        <v>17250</v>
      </c>
      <c r="E186" s="107" t="s">
        <v>9628</v>
      </c>
      <c r="F186" s="107" t="s">
        <v>5</v>
      </c>
      <c r="G186" s="107" t="s">
        <v>5391</v>
      </c>
      <c r="J186" s="17"/>
    </row>
    <row r="187" spans="1:10">
      <c r="A187" s="105" t="s">
        <v>496</v>
      </c>
      <c r="B187" s="109" t="s">
        <v>497</v>
      </c>
      <c r="C187" s="109" t="s">
        <v>497</v>
      </c>
      <c r="D187" s="92">
        <v>34500</v>
      </c>
      <c r="E187" s="107" t="s">
        <v>9628</v>
      </c>
      <c r="F187" s="107" t="s">
        <v>5</v>
      </c>
      <c r="G187" s="107" t="s">
        <v>5391</v>
      </c>
      <c r="J187" s="17"/>
    </row>
    <row r="188" spans="1:10">
      <c r="A188" s="105" t="s">
        <v>498</v>
      </c>
      <c r="B188" s="109" t="s">
        <v>499</v>
      </c>
      <c r="C188" s="109" t="s">
        <v>499</v>
      </c>
      <c r="D188" s="92">
        <v>51749.999999999993</v>
      </c>
      <c r="E188" s="107" t="s">
        <v>9628</v>
      </c>
      <c r="F188" s="107" t="s">
        <v>5</v>
      </c>
      <c r="G188" s="107" t="s">
        <v>5391</v>
      </c>
      <c r="J188" s="17"/>
    </row>
    <row r="189" spans="1:10">
      <c r="A189" s="105" t="s">
        <v>500</v>
      </c>
      <c r="B189" s="106" t="s">
        <v>501</v>
      </c>
      <c r="C189" s="106" t="s">
        <v>501</v>
      </c>
      <c r="D189" s="92">
        <v>17250</v>
      </c>
      <c r="E189" s="107" t="s">
        <v>9628</v>
      </c>
      <c r="F189" s="107" t="s">
        <v>5</v>
      </c>
      <c r="G189" s="107" t="s">
        <v>5391</v>
      </c>
      <c r="J189" s="17"/>
    </row>
    <row r="190" spans="1:10">
      <c r="A190" s="105" t="s">
        <v>502</v>
      </c>
      <c r="B190" s="109" t="s">
        <v>503</v>
      </c>
      <c r="C190" s="109" t="s">
        <v>503</v>
      </c>
      <c r="D190" s="92">
        <v>34500</v>
      </c>
      <c r="E190" s="107" t="s">
        <v>9628</v>
      </c>
      <c r="F190" s="107" t="s">
        <v>5</v>
      </c>
      <c r="G190" s="107" t="s">
        <v>5391</v>
      </c>
      <c r="J190" s="17"/>
    </row>
    <row r="191" spans="1:10" ht="12.75" thickBot="1">
      <c r="A191" s="105" t="s">
        <v>504</v>
      </c>
      <c r="B191" s="106" t="s">
        <v>505</v>
      </c>
      <c r="C191" s="106" t="s">
        <v>505</v>
      </c>
      <c r="D191" s="92">
        <v>17250</v>
      </c>
      <c r="E191" s="107" t="s">
        <v>9628</v>
      </c>
      <c r="F191" s="107" t="s">
        <v>5</v>
      </c>
      <c r="G191" s="107" t="s">
        <v>5391</v>
      </c>
      <c r="J191" s="17"/>
    </row>
    <row r="192" spans="1:10" ht="12.75" thickBot="1">
      <c r="A192" s="268" t="s">
        <v>6757</v>
      </c>
      <c r="B192" s="239"/>
      <c r="C192" s="239"/>
      <c r="D192" s="104"/>
      <c r="E192" s="104"/>
      <c r="F192" s="104"/>
      <c r="G192" s="414"/>
      <c r="H192" s="89"/>
      <c r="J192" s="17"/>
    </row>
    <row r="193" spans="1:10" ht="24">
      <c r="A193" s="108" t="s">
        <v>6742</v>
      </c>
      <c r="B193" s="106" t="s">
        <v>6743</v>
      </c>
      <c r="C193" s="106" t="s">
        <v>6744</v>
      </c>
      <c r="D193" s="92">
        <v>19995</v>
      </c>
      <c r="E193" s="107" t="s">
        <v>9628</v>
      </c>
      <c r="F193" s="107" t="s">
        <v>1788</v>
      </c>
      <c r="G193" s="107" t="s">
        <v>5391</v>
      </c>
      <c r="J193" s="17"/>
    </row>
    <row r="194" spans="1:10" ht="24">
      <c r="A194" s="108" t="s">
        <v>6745</v>
      </c>
      <c r="B194" s="106" t="s">
        <v>6746</v>
      </c>
      <c r="C194" s="106" t="s">
        <v>6747</v>
      </c>
      <c r="D194" s="92">
        <v>32995</v>
      </c>
      <c r="E194" s="107" t="s">
        <v>9628</v>
      </c>
      <c r="F194" s="107" t="s">
        <v>1788</v>
      </c>
      <c r="G194" s="107" t="s">
        <v>5391</v>
      </c>
      <c r="J194" s="17"/>
    </row>
    <row r="195" spans="1:10" ht="24">
      <c r="A195" s="108" t="s">
        <v>6748</v>
      </c>
      <c r="B195" s="106" t="s">
        <v>6749</v>
      </c>
      <c r="C195" s="106" t="s">
        <v>6750</v>
      </c>
      <c r="D195" s="92">
        <v>53995</v>
      </c>
      <c r="E195" s="107" t="s">
        <v>9628</v>
      </c>
      <c r="F195" s="107" t="s">
        <v>1788</v>
      </c>
      <c r="G195" s="107" t="s">
        <v>5391</v>
      </c>
      <c r="J195" s="17"/>
    </row>
    <row r="196" spans="1:10" ht="24">
      <c r="A196" s="108" t="s">
        <v>6751</v>
      </c>
      <c r="B196" s="106" t="s">
        <v>6752</v>
      </c>
      <c r="C196" s="106" t="s">
        <v>6753</v>
      </c>
      <c r="D196" s="92">
        <v>73995</v>
      </c>
      <c r="E196" s="107" t="s">
        <v>9628</v>
      </c>
      <c r="F196" s="107" t="s">
        <v>1788</v>
      </c>
      <c r="G196" s="107" t="s">
        <v>5391</v>
      </c>
      <c r="J196" s="17"/>
    </row>
    <row r="197" spans="1:10" ht="24.75" thickBot="1">
      <c r="A197" s="108" t="s">
        <v>6754</v>
      </c>
      <c r="B197" s="106" t="s">
        <v>6755</v>
      </c>
      <c r="C197" s="106" t="s">
        <v>6756</v>
      </c>
      <c r="D197" s="92">
        <v>87995</v>
      </c>
      <c r="E197" s="107" t="s">
        <v>9628</v>
      </c>
      <c r="F197" s="107" t="s">
        <v>1788</v>
      </c>
      <c r="G197" s="107" t="s">
        <v>5391</v>
      </c>
      <c r="J197" s="17"/>
    </row>
    <row r="198" spans="1:10" ht="12.75" thickBot="1">
      <c r="A198" s="268" t="s">
        <v>7031</v>
      </c>
      <c r="B198" s="239"/>
      <c r="C198" s="239"/>
      <c r="D198" s="104"/>
      <c r="E198" s="104"/>
      <c r="F198" s="104"/>
      <c r="G198" s="414"/>
      <c r="H198" s="89"/>
      <c r="J198" s="17"/>
    </row>
    <row r="199" spans="1:10" ht="24">
      <c r="A199" s="108" t="s">
        <v>7032</v>
      </c>
      <c r="B199" s="106" t="s">
        <v>7033</v>
      </c>
      <c r="C199" s="106" t="s">
        <v>7034</v>
      </c>
      <c r="D199" s="92">
        <v>0</v>
      </c>
      <c r="E199" s="107" t="s">
        <v>9628</v>
      </c>
      <c r="F199" s="107" t="s">
        <v>1788</v>
      </c>
      <c r="G199" s="107" t="s">
        <v>5391</v>
      </c>
      <c r="J199" s="17"/>
    </row>
    <row r="200" spans="1:10" ht="24.75" thickBot="1">
      <c r="A200" s="108" t="s">
        <v>7035</v>
      </c>
      <c r="B200" s="106" t="s">
        <v>7036</v>
      </c>
      <c r="C200" s="106" t="s">
        <v>7037</v>
      </c>
      <c r="D200" s="92">
        <v>0</v>
      </c>
      <c r="E200" s="107" t="s">
        <v>9628</v>
      </c>
      <c r="F200" s="107" t="s">
        <v>1788</v>
      </c>
      <c r="G200" s="107" t="s">
        <v>5391</v>
      </c>
      <c r="J200" s="17"/>
    </row>
    <row r="201" spans="1:10" ht="12.75" thickBot="1">
      <c r="A201" s="268" t="s">
        <v>6761</v>
      </c>
      <c r="B201" s="239"/>
      <c r="C201" s="239"/>
      <c r="D201" s="104"/>
      <c r="E201" s="104"/>
      <c r="F201" s="104"/>
      <c r="G201" s="414"/>
      <c r="J201" s="17"/>
    </row>
    <row r="202" spans="1:10">
      <c r="A202" s="108" t="s">
        <v>6762</v>
      </c>
      <c r="B202" s="106" t="s">
        <v>6763</v>
      </c>
      <c r="C202" s="106" t="s">
        <v>6786</v>
      </c>
      <c r="D202" s="92">
        <v>1995</v>
      </c>
      <c r="E202" s="107" t="s">
        <v>9628</v>
      </c>
      <c r="F202" s="107" t="s">
        <v>1788</v>
      </c>
      <c r="G202" s="107" t="s">
        <v>5391</v>
      </c>
      <c r="J202" s="17"/>
    </row>
    <row r="203" spans="1:10" ht="12.75" thickBot="1">
      <c r="A203" s="108" t="s">
        <v>6764</v>
      </c>
      <c r="B203" s="106" t="s">
        <v>6765</v>
      </c>
      <c r="C203" s="106" t="s">
        <v>6786</v>
      </c>
      <c r="D203" s="92">
        <v>0</v>
      </c>
      <c r="E203" s="107" t="s">
        <v>9628</v>
      </c>
      <c r="F203" s="107" t="s">
        <v>1788</v>
      </c>
      <c r="G203" s="107" t="s">
        <v>5391</v>
      </c>
      <c r="J203" s="17"/>
    </row>
    <row r="204" spans="1:10" ht="12.75" thickBot="1">
      <c r="A204" s="268" t="s">
        <v>6760</v>
      </c>
      <c r="B204" s="239"/>
      <c r="C204" s="239"/>
      <c r="D204" s="104"/>
      <c r="E204" s="104"/>
      <c r="F204" s="104"/>
      <c r="G204" s="414"/>
      <c r="J204" s="17"/>
    </row>
    <row r="205" spans="1:10">
      <c r="A205" s="108" t="s">
        <v>6766</v>
      </c>
      <c r="B205" s="106" t="s">
        <v>6767</v>
      </c>
      <c r="C205" s="106" t="s">
        <v>6767</v>
      </c>
      <c r="D205" s="92">
        <v>14949.999999999998</v>
      </c>
      <c r="E205" s="107" t="s">
        <v>9628</v>
      </c>
      <c r="F205" s="107" t="s">
        <v>5</v>
      </c>
      <c r="G205" s="107" t="s">
        <v>5391</v>
      </c>
      <c r="J205" s="17"/>
    </row>
    <row r="206" spans="1:10">
      <c r="A206" s="108" t="s">
        <v>6768</v>
      </c>
      <c r="B206" s="106" t="s">
        <v>6769</v>
      </c>
      <c r="C206" s="106" t="s">
        <v>6769</v>
      </c>
      <c r="D206" s="92">
        <v>39100</v>
      </c>
      <c r="E206" s="107" t="s">
        <v>9628</v>
      </c>
      <c r="F206" s="107" t="s">
        <v>5</v>
      </c>
      <c r="G206" s="107" t="s">
        <v>5391</v>
      </c>
      <c r="J206" s="17"/>
    </row>
    <row r="207" spans="1:10">
      <c r="A207" s="108" t="s">
        <v>6770</v>
      </c>
      <c r="B207" s="106" t="s">
        <v>6771</v>
      </c>
      <c r="C207" s="106" t="s">
        <v>6771</v>
      </c>
      <c r="D207" s="92">
        <v>62099.999999999993</v>
      </c>
      <c r="E207" s="107" t="s">
        <v>9628</v>
      </c>
      <c r="F207" s="107" t="s">
        <v>5</v>
      </c>
      <c r="G207" s="107" t="s">
        <v>5391</v>
      </c>
      <c r="J207" s="17"/>
    </row>
    <row r="208" spans="1:10">
      <c r="A208" s="108" t="s">
        <v>6772</v>
      </c>
      <c r="B208" s="106" t="s">
        <v>6773</v>
      </c>
      <c r="C208" s="106" t="s">
        <v>6773</v>
      </c>
      <c r="D208" s="92">
        <v>78200</v>
      </c>
      <c r="E208" s="107" t="s">
        <v>9628</v>
      </c>
      <c r="F208" s="107" t="s">
        <v>5</v>
      </c>
      <c r="G208" s="107" t="s">
        <v>5391</v>
      </c>
      <c r="J208" s="17"/>
    </row>
    <row r="209" spans="1:10">
      <c r="A209" s="108" t="s">
        <v>6774</v>
      </c>
      <c r="B209" s="106" t="s">
        <v>6775</v>
      </c>
      <c r="C209" s="106" t="s">
        <v>6775</v>
      </c>
      <c r="D209" s="92">
        <v>24149.999999999996</v>
      </c>
      <c r="E209" s="107" t="s">
        <v>9628</v>
      </c>
      <c r="F209" s="107" t="s">
        <v>5</v>
      </c>
      <c r="G209" s="107" t="s">
        <v>5391</v>
      </c>
      <c r="J209" s="17"/>
    </row>
    <row r="210" spans="1:10">
      <c r="A210" s="108" t="s">
        <v>6776</v>
      </c>
      <c r="B210" s="106" t="s">
        <v>6777</v>
      </c>
      <c r="C210" s="106" t="s">
        <v>6777</v>
      </c>
      <c r="D210" s="92">
        <v>47149.999999999993</v>
      </c>
      <c r="E210" s="107" t="s">
        <v>9628</v>
      </c>
      <c r="F210" s="107" t="s">
        <v>5</v>
      </c>
      <c r="G210" s="107" t="s">
        <v>5391</v>
      </c>
      <c r="J210" s="17"/>
    </row>
    <row r="211" spans="1:10">
      <c r="A211" s="108" t="s">
        <v>6778</v>
      </c>
      <c r="B211" s="106" t="s">
        <v>6779</v>
      </c>
      <c r="C211" s="106" t="s">
        <v>6779</v>
      </c>
      <c r="D211" s="92">
        <v>63249.999999999993</v>
      </c>
      <c r="E211" s="107" t="s">
        <v>9628</v>
      </c>
      <c r="F211" s="107" t="s">
        <v>5</v>
      </c>
      <c r="G211" s="107" t="s">
        <v>5391</v>
      </c>
      <c r="J211" s="17"/>
    </row>
    <row r="212" spans="1:10">
      <c r="A212" s="108" t="s">
        <v>6780</v>
      </c>
      <c r="B212" s="106" t="s">
        <v>6781</v>
      </c>
      <c r="C212" s="106" t="s">
        <v>6781</v>
      </c>
      <c r="D212" s="92">
        <v>23000</v>
      </c>
      <c r="E212" s="107" t="s">
        <v>9628</v>
      </c>
      <c r="F212" s="107" t="s">
        <v>5</v>
      </c>
      <c r="G212" s="107" t="s">
        <v>5391</v>
      </c>
      <c r="J212" s="17"/>
    </row>
    <row r="213" spans="1:10">
      <c r="A213" s="108" t="s">
        <v>6782</v>
      </c>
      <c r="B213" s="106" t="s">
        <v>6783</v>
      </c>
      <c r="C213" s="106" t="s">
        <v>6783</v>
      </c>
      <c r="D213" s="92">
        <v>39100</v>
      </c>
      <c r="E213" s="107" t="s">
        <v>9628</v>
      </c>
      <c r="F213" s="107" t="s">
        <v>5</v>
      </c>
      <c r="G213" s="107" t="s">
        <v>5391</v>
      </c>
      <c r="J213" s="17"/>
    </row>
    <row r="214" spans="1:10" ht="12.75" thickBot="1">
      <c r="A214" s="108" t="s">
        <v>6784</v>
      </c>
      <c r="B214" s="106" t="s">
        <v>6785</v>
      </c>
      <c r="C214" s="106" t="s">
        <v>6785</v>
      </c>
      <c r="D214" s="92">
        <v>16099.999999999998</v>
      </c>
      <c r="E214" s="107" t="s">
        <v>9628</v>
      </c>
      <c r="F214" s="107" t="s">
        <v>5</v>
      </c>
      <c r="G214" s="107" t="s">
        <v>5391</v>
      </c>
      <c r="J214" s="17"/>
    </row>
    <row r="215" spans="1:10" ht="12.75" thickBot="1">
      <c r="A215" s="268" t="s">
        <v>6758</v>
      </c>
      <c r="B215" s="239"/>
      <c r="C215" s="239"/>
      <c r="D215" s="104"/>
      <c r="E215" s="104"/>
      <c r="F215" s="104"/>
      <c r="G215" s="414"/>
      <c r="H215" s="89"/>
      <c r="I215" s="89"/>
      <c r="J215" s="17"/>
    </row>
    <row r="216" spans="1:10">
      <c r="A216" s="105" t="s">
        <v>3612</v>
      </c>
      <c r="B216" s="109" t="s">
        <v>3935</v>
      </c>
      <c r="C216" s="109" t="s">
        <v>3935</v>
      </c>
      <c r="D216" s="92">
        <v>1995</v>
      </c>
      <c r="E216" s="107" t="s">
        <v>9628</v>
      </c>
      <c r="F216" s="107" t="s">
        <v>1788</v>
      </c>
      <c r="G216" s="107" t="s">
        <v>5391</v>
      </c>
      <c r="J216" s="17"/>
    </row>
    <row r="217" spans="1:10" ht="12.75" thickBot="1">
      <c r="A217" s="105" t="s">
        <v>3613</v>
      </c>
      <c r="B217" s="109" t="s">
        <v>3936</v>
      </c>
      <c r="C217" s="109" t="s">
        <v>3936</v>
      </c>
      <c r="D217" s="92">
        <v>0</v>
      </c>
      <c r="E217" s="107" t="s">
        <v>9628</v>
      </c>
      <c r="F217" s="107" t="s">
        <v>1788</v>
      </c>
      <c r="G217" s="107" t="s">
        <v>5391</v>
      </c>
      <c r="J217" s="17"/>
    </row>
    <row r="218" spans="1:10" ht="12.75" thickBot="1">
      <c r="A218" s="268" t="s">
        <v>6759</v>
      </c>
      <c r="B218" s="239"/>
      <c r="C218" s="239"/>
      <c r="D218" s="104"/>
      <c r="E218" s="104"/>
      <c r="F218" s="104"/>
      <c r="G218" s="414"/>
      <c r="H218" s="89"/>
      <c r="I218" s="89"/>
      <c r="J218" s="17"/>
    </row>
    <row r="219" spans="1:10">
      <c r="A219" s="105" t="s">
        <v>3614</v>
      </c>
      <c r="B219" s="109" t="s">
        <v>3615</v>
      </c>
      <c r="C219" s="109" t="s">
        <v>3615</v>
      </c>
      <c r="D219" s="92">
        <v>14949.999999999998</v>
      </c>
      <c r="E219" s="107" t="s">
        <v>9628</v>
      </c>
      <c r="F219" s="107" t="s">
        <v>1788</v>
      </c>
      <c r="G219" s="107" t="s">
        <v>5391</v>
      </c>
      <c r="J219" s="17"/>
    </row>
    <row r="220" spans="1:10">
      <c r="A220" s="105" t="s">
        <v>3616</v>
      </c>
      <c r="B220" s="109" t="s">
        <v>3617</v>
      </c>
      <c r="C220" s="109" t="s">
        <v>3617</v>
      </c>
      <c r="D220" s="92">
        <v>39100</v>
      </c>
      <c r="E220" s="107" t="s">
        <v>9628</v>
      </c>
      <c r="F220" s="107" t="s">
        <v>1788</v>
      </c>
      <c r="G220" s="107" t="s">
        <v>5391</v>
      </c>
      <c r="J220" s="17"/>
    </row>
    <row r="221" spans="1:10">
      <c r="A221" s="105" t="s">
        <v>3618</v>
      </c>
      <c r="B221" s="109" t="s">
        <v>3619</v>
      </c>
      <c r="C221" s="109" t="s">
        <v>3619</v>
      </c>
      <c r="D221" s="92">
        <v>62099.999999999993</v>
      </c>
      <c r="E221" s="107" t="s">
        <v>9628</v>
      </c>
      <c r="F221" s="107" t="s">
        <v>1788</v>
      </c>
      <c r="G221" s="107" t="s">
        <v>5391</v>
      </c>
      <c r="J221" s="17"/>
    </row>
    <row r="222" spans="1:10">
      <c r="A222" s="105" t="s">
        <v>3620</v>
      </c>
      <c r="B222" s="109" t="s">
        <v>3621</v>
      </c>
      <c r="C222" s="109" t="s">
        <v>3621</v>
      </c>
      <c r="D222" s="92">
        <v>78200</v>
      </c>
      <c r="E222" s="107" t="s">
        <v>9628</v>
      </c>
      <c r="F222" s="107" t="s">
        <v>1788</v>
      </c>
      <c r="G222" s="107" t="s">
        <v>5391</v>
      </c>
      <c r="J222" s="17"/>
    </row>
    <row r="223" spans="1:10">
      <c r="A223" s="105" t="s">
        <v>3622</v>
      </c>
      <c r="B223" s="109" t="s">
        <v>3623</v>
      </c>
      <c r="C223" s="109" t="s">
        <v>3623</v>
      </c>
      <c r="D223" s="92">
        <v>24149.999999999996</v>
      </c>
      <c r="E223" s="107" t="s">
        <v>9628</v>
      </c>
      <c r="F223" s="107" t="s">
        <v>1788</v>
      </c>
      <c r="G223" s="107" t="s">
        <v>5391</v>
      </c>
      <c r="J223" s="17"/>
    </row>
    <row r="224" spans="1:10">
      <c r="A224" s="105" t="s">
        <v>3624</v>
      </c>
      <c r="B224" s="109" t="s">
        <v>3625</v>
      </c>
      <c r="C224" s="109" t="s">
        <v>3625</v>
      </c>
      <c r="D224" s="92">
        <v>47149.999999999993</v>
      </c>
      <c r="E224" s="107" t="s">
        <v>9628</v>
      </c>
      <c r="F224" s="107" t="s">
        <v>1788</v>
      </c>
      <c r="G224" s="107" t="s">
        <v>5391</v>
      </c>
      <c r="J224" s="17"/>
    </row>
    <row r="225" spans="1:10">
      <c r="A225" s="105" t="s">
        <v>3626</v>
      </c>
      <c r="B225" s="109" t="s">
        <v>3627</v>
      </c>
      <c r="C225" s="109" t="s">
        <v>3627</v>
      </c>
      <c r="D225" s="92">
        <v>63249.999999999993</v>
      </c>
      <c r="E225" s="107" t="s">
        <v>9628</v>
      </c>
      <c r="F225" s="107" t="s">
        <v>1788</v>
      </c>
      <c r="G225" s="107" t="s">
        <v>5391</v>
      </c>
      <c r="J225" s="17"/>
    </row>
    <row r="226" spans="1:10">
      <c r="A226" s="105" t="s">
        <v>3628</v>
      </c>
      <c r="B226" s="109" t="s">
        <v>3629</v>
      </c>
      <c r="C226" s="109" t="s">
        <v>3629</v>
      </c>
      <c r="D226" s="92">
        <v>23000</v>
      </c>
      <c r="E226" s="107" t="s">
        <v>9628</v>
      </c>
      <c r="F226" s="107" t="s">
        <v>1788</v>
      </c>
      <c r="G226" s="107" t="s">
        <v>5391</v>
      </c>
      <c r="J226" s="17"/>
    </row>
    <row r="227" spans="1:10">
      <c r="A227" s="105" t="s">
        <v>3630</v>
      </c>
      <c r="B227" s="109" t="s">
        <v>3631</v>
      </c>
      <c r="C227" s="109" t="s">
        <v>3631</v>
      </c>
      <c r="D227" s="92">
        <v>39100</v>
      </c>
      <c r="E227" s="107" t="s">
        <v>9628</v>
      </c>
      <c r="F227" s="107" t="s">
        <v>1788</v>
      </c>
      <c r="G227" s="107" t="s">
        <v>5391</v>
      </c>
      <c r="J227" s="17"/>
    </row>
    <row r="228" spans="1:10" ht="12.75" thickBot="1">
      <c r="A228" s="105" t="s">
        <v>3632</v>
      </c>
      <c r="B228" s="109" t="s">
        <v>3633</v>
      </c>
      <c r="C228" s="109" t="s">
        <v>3633</v>
      </c>
      <c r="D228" s="92">
        <v>16099.999999999998</v>
      </c>
      <c r="E228" s="107" t="s">
        <v>9628</v>
      </c>
      <c r="F228" s="107" t="s">
        <v>1788</v>
      </c>
      <c r="G228" s="107" t="s">
        <v>5391</v>
      </c>
      <c r="J228" s="17"/>
    </row>
    <row r="229" spans="1:10" ht="12.75" thickBot="1">
      <c r="A229" s="268" t="s">
        <v>6808</v>
      </c>
      <c r="B229" s="239"/>
      <c r="C229" s="239"/>
      <c r="D229" s="104"/>
      <c r="E229" s="104"/>
      <c r="F229" s="104"/>
      <c r="G229" s="414"/>
      <c r="J229" s="17"/>
    </row>
    <row r="230" spans="1:10">
      <c r="A230" s="108" t="s">
        <v>6788</v>
      </c>
      <c r="B230" s="106" t="s">
        <v>6789</v>
      </c>
      <c r="C230" s="106" t="s">
        <v>6789</v>
      </c>
      <c r="D230" s="92">
        <v>8995</v>
      </c>
      <c r="E230" s="107" t="s">
        <v>9628</v>
      </c>
      <c r="F230" s="107" t="s">
        <v>1788</v>
      </c>
      <c r="G230" s="107" t="s">
        <v>5391</v>
      </c>
      <c r="J230" s="17"/>
    </row>
    <row r="231" spans="1:10">
      <c r="A231" s="108" t="s">
        <v>6790</v>
      </c>
      <c r="B231" s="106" t="s">
        <v>6791</v>
      </c>
      <c r="C231" s="106" t="s">
        <v>6791</v>
      </c>
      <c r="D231" s="92">
        <v>17995</v>
      </c>
      <c r="E231" s="107" t="s">
        <v>9628</v>
      </c>
      <c r="F231" s="107" t="s">
        <v>1788</v>
      </c>
      <c r="G231" s="107" t="s">
        <v>5391</v>
      </c>
      <c r="J231" s="17"/>
    </row>
    <row r="232" spans="1:10">
      <c r="A232" s="108" t="s">
        <v>6792</v>
      </c>
      <c r="B232" s="106" t="s">
        <v>6793</v>
      </c>
      <c r="C232" s="106" t="s">
        <v>6793</v>
      </c>
      <c r="D232" s="92">
        <v>33995</v>
      </c>
      <c r="E232" s="107" t="s">
        <v>9628</v>
      </c>
      <c r="F232" s="107" t="s">
        <v>1788</v>
      </c>
      <c r="G232" s="107" t="s">
        <v>5391</v>
      </c>
      <c r="J232" s="17"/>
    </row>
    <row r="233" spans="1:10">
      <c r="A233" s="108" t="s">
        <v>6794</v>
      </c>
      <c r="B233" s="106" t="s">
        <v>6795</v>
      </c>
      <c r="C233" s="106" t="s">
        <v>6795</v>
      </c>
      <c r="D233" s="92">
        <v>48995</v>
      </c>
      <c r="E233" s="107" t="s">
        <v>9628</v>
      </c>
      <c r="F233" s="107" t="s">
        <v>1788</v>
      </c>
      <c r="G233" s="107" t="s">
        <v>5391</v>
      </c>
      <c r="J233" s="17"/>
    </row>
    <row r="234" spans="1:10">
      <c r="A234" s="108" t="s">
        <v>6796</v>
      </c>
      <c r="B234" s="106" t="s">
        <v>6797</v>
      </c>
      <c r="C234" s="106" t="s">
        <v>6797</v>
      </c>
      <c r="D234" s="92">
        <v>74995</v>
      </c>
      <c r="E234" s="107" t="s">
        <v>9628</v>
      </c>
      <c r="F234" s="107" t="s">
        <v>1788</v>
      </c>
      <c r="G234" s="107" t="s">
        <v>5391</v>
      </c>
      <c r="J234" s="17"/>
    </row>
    <row r="235" spans="1:10">
      <c r="A235" s="108" t="s">
        <v>6798</v>
      </c>
      <c r="B235" s="106" t="s">
        <v>6799</v>
      </c>
      <c r="C235" s="106" t="s">
        <v>6799</v>
      </c>
      <c r="D235" s="92">
        <v>109995</v>
      </c>
      <c r="E235" s="107" t="s">
        <v>9628</v>
      </c>
      <c r="F235" s="107" t="s">
        <v>1788</v>
      </c>
      <c r="G235" s="107" t="s">
        <v>5391</v>
      </c>
      <c r="J235" s="17"/>
    </row>
    <row r="236" spans="1:10">
      <c r="A236" s="108" t="s">
        <v>6800</v>
      </c>
      <c r="B236" s="106" t="s">
        <v>6801</v>
      </c>
      <c r="C236" s="106" t="s">
        <v>6801</v>
      </c>
      <c r="D236" s="92">
        <v>159995</v>
      </c>
      <c r="E236" s="107" t="s">
        <v>9628</v>
      </c>
      <c r="F236" s="107" t="s">
        <v>1788</v>
      </c>
      <c r="G236" s="107" t="s">
        <v>5391</v>
      </c>
      <c r="J236" s="17"/>
    </row>
    <row r="237" spans="1:10">
      <c r="A237" s="108" t="s">
        <v>6802</v>
      </c>
      <c r="B237" s="106" t="s">
        <v>6803</v>
      </c>
      <c r="C237" s="106" t="s">
        <v>6803</v>
      </c>
      <c r="D237" s="92">
        <v>189995</v>
      </c>
      <c r="E237" s="107" t="s">
        <v>9628</v>
      </c>
      <c r="F237" s="107" t="s">
        <v>1788</v>
      </c>
      <c r="G237" s="107" t="s">
        <v>5391</v>
      </c>
      <c r="J237" s="17"/>
    </row>
    <row r="238" spans="1:10">
      <c r="A238" s="108" t="s">
        <v>6804</v>
      </c>
      <c r="B238" s="106" t="s">
        <v>6805</v>
      </c>
      <c r="C238" s="106" t="s">
        <v>6805</v>
      </c>
      <c r="D238" s="92">
        <v>219995</v>
      </c>
      <c r="E238" s="107" t="s">
        <v>9628</v>
      </c>
      <c r="F238" s="107" t="s">
        <v>1788</v>
      </c>
      <c r="G238" s="107" t="s">
        <v>5391</v>
      </c>
      <c r="J238" s="17"/>
    </row>
    <row r="239" spans="1:10">
      <c r="A239" s="108" t="s">
        <v>6806</v>
      </c>
      <c r="B239" s="106" t="s">
        <v>6807</v>
      </c>
      <c r="C239" s="106" t="s">
        <v>6807</v>
      </c>
      <c r="D239" s="92">
        <v>329995</v>
      </c>
      <c r="E239" s="107" t="s">
        <v>9628</v>
      </c>
      <c r="F239" s="107" t="s">
        <v>1788</v>
      </c>
      <c r="G239" s="107" t="s">
        <v>5391</v>
      </c>
      <c r="J239" s="17"/>
    </row>
    <row r="240" spans="1:10" s="624" customFormat="1" ht="12.75" thickBot="1">
      <c r="A240" s="108" t="s">
        <v>11083</v>
      </c>
      <c r="B240" s="106" t="s">
        <v>11084</v>
      </c>
      <c r="C240" s="106" t="s">
        <v>11084</v>
      </c>
      <c r="D240" s="92">
        <v>494995</v>
      </c>
      <c r="E240" s="107" t="s">
        <v>9628</v>
      </c>
      <c r="F240" s="107" t="s">
        <v>1788</v>
      </c>
      <c r="G240" s="107" t="s">
        <v>5391</v>
      </c>
      <c r="J240" s="625"/>
    </row>
    <row r="241" spans="1:10" ht="12.75" thickBot="1">
      <c r="A241" s="268" t="s">
        <v>7024</v>
      </c>
      <c r="B241" s="239"/>
      <c r="C241" s="239"/>
      <c r="D241" s="104"/>
      <c r="E241" s="104"/>
      <c r="F241" s="104"/>
      <c r="G241" s="414"/>
      <c r="J241" s="17"/>
    </row>
    <row r="242" spans="1:10" ht="24">
      <c r="A242" s="108" t="s">
        <v>7025</v>
      </c>
      <c r="B242" s="106" t="s">
        <v>7026</v>
      </c>
      <c r="C242" s="106" t="s">
        <v>7027</v>
      </c>
      <c r="D242" s="92">
        <v>0</v>
      </c>
      <c r="E242" s="107" t="s">
        <v>9628</v>
      </c>
      <c r="F242" s="107" t="s">
        <v>1788</v>
      </c>
      <c r="G242" s="107" t="s">
        <v>5391</v>
      </c>
      <c r="J242" s="17"/>
    </row>
    <row r="243" spans="1:10" ht="24">
      <c r="A243" s="108" t="s">
        <v>7028</v>
      </c>
      <c r="B243" s="106" t="s">
        <v>7029</v>
      </c>
      <c r="C243" s="106" t="s">
        <v>7030</v>
      </c>
      <c r="D243" s="92">
        <v>0</v>
      </c>
      <c r="E243" s="107" t="s">
        <v>9628</v>
      </c>
      <c r="F243" s="107" t="s">
        <v>1788</v>
      </c>
      <c r="G243" s="107" t="s">
        <v>5391</v>
      </c>
      <c r="J243" s="17"/>
    </row>
    <row r="244" spans="1:10" s="624" customFormat="1" ht="24.75" thickBot="1">
      <c r="A244" s="108" t="s">
        <v>11105</v>
      </c>
      <c r="B244" s="106" t="s">
        <v>11106</v>
      </c>
      <c r="C244" s="106" t="s">
        <v>11107</v>
      </c>
      <c r="D244" s="92">
        <v>0</v>
      </c>
      <c r="E244" s="107" t="s">
        <v>9628</v>
      </c>
      <c r="F244" s="107" t="s">
        <v>1788</v>
      </c>
      <c r="G244" s="107" t="s">
        <v>5391</v>
      </c>
      <c r="J244" s="625"/>
    </row>
    <row r="245" spans="1:10" ht="12.75" thickBot="1">
      <c r="A245" s="268" t="s">
        <v>6809</v>
      </c>
      <c r="B245" s="239"/>
      <c r="C245" s="239"/>
      <c r="D245" s="104"/>
      <c r="E245" s="104"/>
      <c r="F245" s="104"/>
      <c r="G245" s="414"/>
      <c r="J245" s="17"/>
    </row>
    <row r="246" spans="1:10">
      <c r="A246" s="108" t="s">
        <v>6811</v>
      </c>
      <c r="B246" s="106" t="s">
        <v>6812</v>
      </c>
      <c r="C246" s="106" t="s">
        <v>6812</v>
      </c>
      <c r="D246" s="92">
        <v>4995</v>
      </c>
      <c r="E246" s="107" t="s">
        <v>9628</v>
      </c>
      <c r="F246" s="107" t="s">
        <v>1788</v>
      </c>
      <c r="G246" s="107" t="s">
        <v>5391</v>
      </c>
      <c r="J246" s="17"/>
    </row>
    <row r="247" spans="1:10" ht="12.75" thickBot="1">
      <c r="A247" s="108" t="s">
        <v>6813</v>
      </c>
      <c r="B247" s="106" t="s">
        <v>6814</v>
      </c>
      <c r="C247" s="106" t="s">
        <v>6814</v>
      </c>
      <c r="D247" s="92">
        <v>0</v>
      </c>
      <c r="E247" s="107" t="s">
        <v>9628</v>
      </c>
      <c r="F247" s="107" t="s">
        <v>1788</v>
      </c>
      <c r="G247" s="107" t="s">
        <v>5391</v>
      </c>
      <c r="J247" s="17"/>
    </row>
    <row r="248" spans="1:10" ht="12.75" thickBot="1">
      <c r="A248" s="268" t="s">
        <v>6810</v>
      </c>
      <c r="B248" s="239"/>
      <c r="C248" s="239"/>
      <c r="D248" s="104"/>
      <c r="E248" s="104"/>
      <c r="F248" s="104"/>
      <c r="G248" s="414"/>
      <c r="J248" s="17"/>
    </row>
    <row r="249" spans="1:10">
      <c r="A249" s="108" t="s">
        <v>6815</v>
      </c>
      <c r="B249" s="106" t="s">
        <v>6816</v>
      </c>
      <c r="C249" s="106" t="s">
        <v>6816</v>
      </c>
      <c r="D249" s="92">
        <v>10350</v>
      </c>
      <c r="E249" s="107" t="s">
        <v>9628</v>
      </c>
      <c r="F249" s="107" t="s">
        <v>5</v>
      </c>
      <c r="G249" s="107" t="s">
        <v>5391</v>
      </c>
      <c r="J249" s="17"/>
    </row>
    <row r="250" spans="1:10">
      <c r="A250" s="108" t="s">
        <v>6817</v>
      </c>
      <c r="B250" s="106" t="s">
        <v>6818</v>
      </c>
      <c r="C250" s="106" t="s">
        <v>6818</v>
      </c>
      <c r="D250" s="92">
        <v>28749.999999999996</v>
      </c>
      <c r="E250" s="107" t="s">
        <v>9628</v>
      </c>
      <c r="F250" s="107" t="s">
        <v>5</v>
      </c>
      <c r="G250" s="107" t="s">
        <v>5391</v>
      </c>
      <c r="J250" s="17"/>
    </row>
    <row r="251" spans="1:10">
      <c r="A251" s="108" t="s">
        <v>6819</v>
      </c>
      <c r="B251" s="106" t="s">
        <v>6820</v>
      </c>
      <c r="C251" s="106" t="s">
        <v>6820</v>
      </c>
      <c r="D251" s="92">
        <v>46000</v>
      </c>
      <c r="E251" s="107" t="s">
        <v>9628</v>
      </c>
      <c r="F251" s="107" t="s">
        <v>5</v>
      </c>
      <c r="G251" s="107" t="s">
        <v>5391</v>
      </c>
      <c r="J251" s="17"/>
    </row>
    <row r="252" spans="1:10">
      <c r="A252" s="108" t="s">
        <v>6821</v>
      </c>
      <c r="B252" s="106" t="s">
        <v>6822</v>
      </c>
      <c r="C252" s="106" t="s">
        <v>6822</v>
      </c>
      <c r="D252" s="92">
        <v>75900</v>
      </c>
      <c r="E252" s="107" t="s">
        <v>9628</v>
      </c>
      <c r="F252" s="107" t="s">
        <v>5</v>
      </c>
      <c r="G252" s="107" t="s">
        <v>5391</v>
      </c>
      <c r="J252" s="17"/>
    </row>
    <row r="253" spans="1:10">
      <c r="A253" s="108" t="s">
        <v>6823</v>
      </c>
      <c r="B253" s="106" t="s">
        <v>6824</v>
      </c>
      <c r="C253" s="106" t="s">
        <v>6824</v>
      </c>
      <c r="D253" s="92">
        <v>116149.99999999999</v>
      </c>
      <c r="E253" s="107" t="s">
        <v>9628</v>
      </c>
      <c r="F253" s="107" t="s">
        <v>5</v>
      </c>
      <c r="G253" s="107" t="s">
        <v>5391</v>
      </c>
      <c r="J253" s="17"/>
    </row>
    <row r="254" spans="1:10">
      <c r="A254" s="108" t="s">
        <v>6825</v>
      </c>
      <c r="B254" s="106" t="s">
        <v>6826</v>
      </c>
      <c r="C254" s="106" t="s">
        <v>6826</v>
      </c>
      <c r="D254" s="92">
        <v>173650</v>
      </c>
      <c r="E254" s="107" t="s">
        <v>9628</v>
      </c>
      <c r="F254" s="107" t="s">
        <v>5</v>
      </c>
      <c r="G254" s="107" t="s">
        <v>5391</v>
      </c>
      <c r="J254" s="17"/>
    </row>
    <row r="255" spans="1:10">
      <c r="A255" s="108" t="s">
        <v>6827</v>
      </c>
      <c r="B255" s="106" t="s">
        <v>6828</v>
      </c>
      <c r="C255" s="106" t="s">
        <v>6828</v>
      </c>
      <c r="D255" s="92">
        <v>208149.99999999997</v>
      </c>
      <c r="E255" s="107" t="s">
        <v>9628</v>
      </c>
      <c r="F255" s="107" t="s">
        <v>5</v>
      </c>
      <c r="G255" s="107" t="s">
        <v>5391</v>
      </c>
      <c r="J255" s="17"/>
    </row>
    <row r="256" spans="1:10">
      <c r="A256" s="108" t="s">
        <v>6829</v>
      </c>
      <c r="B256" s="106" t="s">
        <v>6830</v>
      </c>
      <c r="C256" s="106" t="s">
        <v>6830</v>
      </c>
      <c r="D256" s="92">
        <v>242649.99999999997</v>
      </c>
      <c r="E256" s="107" t="s">
        <v>9628</v>
      </c>
      <c r="F256" s="107" t="s">
        <v>5</v>
      </c>
      <c r="G256" s="107" t="s">
        <v>5391</v>
      </c>
      <c r="J256" s="17"/>
    </row>
    <row r="257" spans="1:10">
      <c r="A257" s="108" t="s">
        <v>6831</v>
      </c>
      <c r="B257" s="106" t="s">
        <v>6832</v>
      </c>
      <c r="C257" s="106" t="s">
        <v>6832</v>
      </c>
      <c r="D257" s="92">
        <v>369150</v>
      </c>
      <c r="E257" s="107" t="s">
        <v>9628</v>
      </c>
      <c r="F257" s="107" t="s">
        <v>5</v>
      </c>
      <c r="G257" s="107" t="s">
        <v>5391</v>
      </c>
      <c r="J257" s="17"/>
    </row>
    <row r="258" spans="1:10" s="624" customFormat="1">
      <c r="A258" s="108" t="s">
        <v>11085</v>
      </c>
      <c r="B258" s="106" t="s">
        <v>11086</v>
      </c>
      <c r="C258" s="106" t="s">
        <v>11086</v>
      </c>
      <c r="D258" s="92">
        <v>558900</v>
      </c>
      <c r="E258" s="107" t="s">
        <v>9628</v>
      </c>
      <c r="F258" s="107" t="s">
        <v>5</v>
      </c>
      <c r="G258" s="107" t="s">
        <v>5391</v>
      </c>
      <c r="J258" s="625"/>
    </row>
    <row r="259" spans="1:10">
      <c r="A259" s="108" t="s">
        <v>6833</v>
      </c>
      <c r="B259" s="106" t="s">
        <v>6834</v>
      </c>
      <c r="C259" s="106" t="s">
        <v>6834</v>
      </c>
      <c r="D259" s="92">
        <v>18400</v>
      </c>
      <c r="E259" s="107" t="s">
        <v>9628</v>
      </c>
      <c r="F259" s="107" t="s">
        <v>5</v>
      </c>
      <c r="G259" s="107" t="s">
        <v>5391</v>
      </c>
      <c r="J259" s="17"/>
    </row>
    <row r="260" spans="1:10">
      <c r="A260" s="108" t="s">
        <v>6835</v>
      </c>
      <c r="B260" s="106" t="s">
        <v>6836</v>
      </c>
      <c r="C260" s="106" t="s">
        <v>6836</v>
      </c>
      <c r="D260" s="92">
        <v>35650</v>
      </c>
      <c r="E260" s="107" t="s">
        <v>9628</v>
      </c>
      <c r="F260" s="107" t="s">
        <v>5</v>
      </c>
      <c r="G260" s="107" t="s">
        <v>5391</v>
      </c>
      <c r="J260" s="17"/>
    </row>
    <row r="261" spans="1:10">
      <c r="A261" s="108" t="s">
        <v>6837</v>
      </c>
      <c r="B261" s="106" t="s">
        <v>6838</v>
      </c>
      <c r="C261" s="106" t="s">
        <v>6838</v>
      </c>
      <c r="D261" s="92">
        <v>65550</v>
      </c>
      <c r="E261" s="107" t="s">
        <v>9628</v>
      </c>
      <c r="F261" s="107" t="s">
        <v>5</v>
      </c>
      <c r="G261" s="107" t="s">
        <v>5391</v>
      </c>
      <c r="J261" s="17"/>
    </row>
    <row r="262" spans="1:10">
      <c r="A262" s="108" t="s">
        <v>6839</v>
      </c>
      <c r="B262" s="106" t="s">
        <v>6840</v>
      </c>
      <c r="C262" s="106" t="s">
        <v>6840</v>
      </c>
      <c r="D262" s="92">
        <v>105799.99999999999</v>
      </c>
      <c r="E262" s="107" t="s">
        <v>9628</v>
      </c>
      <c r="F262" s="107" t="s">
        <v>5</v>
      </c>
      <c r="G262" s="107" t="s">
        <v>5391</v>
      </c>
      <c r="J262" s="17"/>
    </row>
    <row r="263" spans="1:10">
      <c r="A263" s="108" t="s">
        <v>6841</v>
      </c>
      <c r="B263" s="106" t="s">
        <v>6842</v>
      </c>
      <c r="C263" s="106" t="s">
        <v>6842</v>
      </c>
      <c r="D263" s="92">
        <v>163300</v>
      </c>
      <c r="E263" s="107" t="s">
        <v>9628</v>
      </c>
      <c r="F263" s="107" t="s">
        <v>5</v>
      </c>
      <c r="G263" s="107" t="s">
        <v>5391</v>
      </c>
      <c r="J263" s="17"/>
    </row>
    <row r="264" spans="1:10">
      <c r="A264" s="108" t="s">
        <v>6843</v>
      </c>
      <c r="B264" s="106" t="s">
        <v>6844</v>
      </c>
      <c r="C264" s="106" t="s">
        <v>6844</v>
      </c>
      <c r="D264" s="92">
        <v>197799.99999999997</v>
      </c>
      <c r="E264" s="107" t="s">
        <v>9628</v>
      </c>
      <c r="F264" s="107" t="s">
        <v>5</v>
      </c>
      <c r="G264" s="107" t="s">
        <v>5391</v>
      </c>
      <c r="J264" s="17"/>
    </row>
    <row r="265" spans="1:10">
      <c r="A265" s="108" t="s">
        <v>6845</v>
      </c>
      <c r="B265" s="106" t="s">
        <v>6846</v>
      </c>
      <c r="C265" s="106" t="s">
        <v>6846</v>
      </c>
      <c r="D265" s="92">
        <v>232299.99999999997</v>
      </c>
      <c r="E265" s="107" t="s">
        <v>9628</v>
      </c>
      <c r="F265" s="107" t="s">
        <v>5</v>
      </c>
      <c r="G265" s="107" t="s">
        <v>5391</v>
      </c>
      <c r="J265" s="17"/>
    </row>
    <row r="266" spans="1:10">
      <c r="A266" s="108" t="s">
        <v>6847</v>
      </c>
      <c r="B266" s="106" t="s">
        <v>6848</v>
      </c>
      <c r="C266" s="106" t="s">
        <v>6848</v>
      </c>
      <c r="D266" s="92">
        <v>358800</v>
      </c>
      <c r="E266" s="107" t="s">
        <v>9628</v>
      </c>
      <c r="F266" s="107" t="s">
        <v>5</v>
      </c>
      <c r="G266" s="107" t="s">
        <v>5391</v>
      </c>
      <c r="J266" s="17"/>
    </row>
    <row r="267" spans="1:10" s="624" customFormat="1">
      <c r="A267" s="108" t="s">
        <v>11087</v>
      </c>
      <c r="B267" s="106" t="s">
        <v>11088</v>
      </c>
      <c r="C267" s="106" t="s">
        <v>11088</v>
      </c>
      <c r="D267" s="92">
        <v>548550</v>
      </c>
      <c r="E267" s="107" t="s">
        <v>9628</v>
      </c>
      <c r="F267" s="107" t="s">
        <v>5</v>
      </c>
      <c r="G267" s="107" t="s">
        <v>5391</v>
      </c>
      <c r="J267" s="625"/>
    </row>
    <row r="268" spans="1:10">
      <c r="A268" s="108" t="s">
        <v>6849</v>
      </c>
      <c r="B268" s="106" t="s">
        <v>6850</v>
      </c>
      <c r="C268" s="106" t="s">
        <v>6850</v>
      </c>
      <c r="D268" s="92">
        <v>17250</v>
      </c>
      <c r="E268" s="107" t="s">
        <v>9628</v>
      </c>
      <c r="F268" s="107" t="s">
        <v>5</v>
      </c>
      <c r="G268" s="107" t="s">
        <v>5391</v>
      </c>
      <c r="J268" s="17"/>
    </row>
    <row r="269" spans="1:10">
      <c r="A269" s="108" t="s">
        <v>6851</v>
      </c>
      <c r="B269" s="106" t="s">
        <v>6852</v>
      </c>
      <c r="C269" s="106" t="s">
        <v>6852</v>
      </c>
      <c r="D269" s="92">
        <v>47149.999999999993</v>
      </c>
      <c r="E269" s="107" t="s">
        <v>9628</v>
      </c>
      <c r="F269" s="107" t="s">
        <v>5</v>
      </c>
      <c r="G269" s="107" t="s">
        <v>5391</v>
      </c>
      <c r="J269" s="17"/>
    </row>
    <row r="270" spans="1:10">
      <c r="A270" s="108" t="s">
        <v>6853</v>
      </c>
      <c r="B270" s="106" t="s">
        <v>6854</v>
      </c>
      <c r="C270" s="106" t="s">
        <v>6854</v>
      </c>
      <c r="D270" s="92">
        <v>87400</v>
      </c>
      <c r="E270" s="107" t="s">
        <v>9628</v>
      </c>
      <c r="F270" s="107" t="s">
        <v>5</v>
      </c>
      <c r="G270" s="107" t="s">
        <v>5391</v>
      </c>
      <c r="J270" s="17"/>
    </row>
    <row r="271" spans="1:10">
      <c r="A271" s="108" t="s">
        <v>6855</v>
      </c>
      <c r="B271" s="106" t="s">
        <v>6856</v>
      </c>
      <c r="C271" s="106" t="s">
        <v>6856</v>
      </c>
      <c r="D271" s="92">
        <v>144900</v>
      </c>
      <c r="E271" s="107" t="s">
        <v>9628</v>
      </c>
      <c r="F271" s="107" t="s">
        <v>5</v>
      </c>
      <c r="G271" s="107" t="s">
        <v>5391</v>
      </c>
      <c r="J271" s="17"/>
    </row>
    <row r="272" spans="1:10">
      <c r="A272" s="108" t="s">
        <v>6857</v>
      </c>
      <c r="B272" s="106" t="s">
        <v>6858</v>
      </c>
      <c r="C272" s="106" t="s">
        <v>6858</v>
      </c>
      <c r="D272" s="92">
        <v>179400</v>
      </c>
      <c r="E272" s="107" t="s">
        <v>9628</v>
      </c>
      <c r="F272" s="107" t="s">
        <v>5</v>
      </c>
      <c r="G272" s="107" t="s">
        <v>5391</v>
      </c>
      <c r="J272" s="17"/>
    </row>
    <row r="273" spans="1:10">
      <c r="A273" s="108" t="s">
        <v>6859</v>
      </c>
      <c r="B273" s="106" t="s">
        <v>6860</v>
      </c>
      <c r="C273" s="106" t="s">
        <v>6860</v>
      </c>
      <c r="D273" s="92">
        <v>213899.99999999997</v>
      </c>
      <c r="E273" s="107" t="s">
        <v>9628</v>
      </c>
      <c r="F273" s="107" t="s">
        <v>5</v>
      </c>
      <c r="G273" s="107" t="s">
        <v>5391</v>
      </c>
      <c r="J273" s="17"/>
    </row>
    <row r="274" spans="1:10">
      <c r="A274" s="108" t="s">
        <v>6861</v>
      </c>
      <c r="B274" s="106" t="s">
        <v>6862</v>
      </c>
      <c r="C274" s="106" t="s">
        <v>6862</v>
      </c>
      <c r="D274" s="92">
        <v>340400</v>
      </c>
      <c r="E274" s="107" t="s">
        <v>9628</v>
      </c>
      <c r="F274" s="107" t="s">
        <v>5</v>
      </c>
      <c r="G274" s="107" t="s">
        <v>5391</v>
      </c>
      <c r="J274" s="17"/>
    </row>
    <row r="275" spans="1:10" s="624" customFormat="1">
      <c r="A275" s="108" t="s">
        <v>11089</v>
      </c>
      <c r="B275" s="106" t="s">
        <v>11090</v>
      </c>
      <c r="C275" s="106" t="s">
        <v>11090</v>
      </c>
      <c r="D275" s="92">
        <v>530150</v>
      </c>
      <c r="E275" s="107" t="s">
        <v>9628</v>
      </c>
      <c r="F275" s="107" t="s">
        <v>5</v>
      </c>
      <c r="G275" s="107" t="s">
        <v>5391</v>
      </c>
      <c r="J275" s="625"/>
    </row>
    <row r="276" spans="1:10">
      <c r="A276" s="108" t="s">
        <v>6863</v>
      </c>
      <c r="B276" s="106" t="s">
        <v>6864</v>
      </c>
      <c r="C276" s="106" t="s">
        <v>6864</v>
      </c>
      <c r="D276" s="92">
        <v>29899.999999999996</v>
      </c>
      <c r="E276" s="107" t="s">
        <v>9628</v>
      </c>
      <c r="F276" s="107" t="s">
        <v>5</v>
      </c>
      <c r="G276" s="107" t="s">
        <v>5391</v>
      </c>
      <c r="J276" s="17"/>
    </row>
    <row r="277" spans="1:10">
      <c r="A277" s="108" t="s">
        <v>6865</v>
      </c>
      <c r="B277" s="106" t="s">
        <v>6866</v>
      </c>
      <c r="C277" s="106" t="s">
        <v>6866</v>
      </c>
      <c r="D277" s="92">
        <v>70150</v>
      </c>
      <c r="E277" s="107" t="s">
        <v>9628</v>
      </c>
      <c r="F277" s="107" t="s">
        <v>5</v>
      </c>
      <c r="G277" s="107" t="s">
        <v>5391</v>
      </c>
      <c r="J277" s="17"/>
    </row>
    <row r="278" spans="1:10">
      <c r="A278" s="108" t="s">
        <v>6867</v>
      </c>
      <c r="B278" s="106" t="s">
        <v>6868</v>
      </c>
      <c r="C278" s="106" t="s">
        <v>6868</v>
      </c>
      <c r="D278" s="92">
        <v>127649.99999999999</v>
      </c>
      <c r="E278" s="107" t="s">
        <v>9628</v>
      </c>
      <c r="F278" s="107" t="s">
        <v>5</v>
      </c>
      <c r="G278" s="107" t="s">
        <v>5391</v>
      </c>
      <c r="J278" s="17"/>
    </row>
    <row r="279" spans="1:10">
      <c r="A279" s="108" t="s">
        <v>6869</v>
      </c>
      <c r="B279" s="106" t="s">
        <v>6870</v>
      </c>
      <c r="C279" s="106" t="s">
        <v>6870</v>
      </c>
      <c r="D279" s="92">
        <v>162150</v>
      </c>
      <c r="E279" s="107" t="s">
        <v>9628</v>
      </c>
      <c r="F279" s="107" t="s">
        <v>5</v>
      </c>
      <c r="G279" s="107" t="s">
        <v>5391</v>
      </c>
      <c r="J279" s="17"/>
    </row>
    <row r="280" spans="1:10">
      <c r="A280" s="108" t="s">
        <v>6871</v>
      </c>
      <c r="B280" s="106" t="s">
        <v>6872</v>
      </c>
      <c r="C280" s="106" t="s">
        <v>6872</v>
      </c>
      <c r="D280" s="92">
        <v>196649.99999999997</v>
      </c>
      <c r="E280" s="107" t="s">
        <v>9628</v>
      </c>
      <c r="F280" s="107" t="s">
        <v>5</v>
      </c>
      <c r="G280" s="107" t="s">
        <v>5391</v>
      </c>
      <c r="J280" s="17"/>
    </row>
    <row r="281" spans="1:10">
      <c r="A281" s="108" t="s">
        <v>6873</v>
      </c>
      <c r="B281" s="106" t="s">
        <v>6874</v>
      </c>
      <c r="C281" s="106" t="s">
        <v>6874</v>
      </c>
      <c r="D281" s="92">
        <v>323150</v>
      </c>
      <c r="E281" s="107" t="s">
        <v>9628</v>
      </c>
      <c r="F281" s="107" t="s">
        <v>5</v>
      </c>
      <c r="G281" s="107" t="s">
        <v>5391</v>
      </c>
      <c r="J281" s="17"/>
    </row>
    <row r="282" spans="1:10" s="624" customFormat="1">
      <c r="A282" s="108" t="s">
        <v>11091</v>
      </c>
      <c r="B282" s="106" t="s">
        <v>11092</v>
      </c>
      <c r="C282" s="106" t="s">
        <v>11092</v>
      </c>
      <c r="D282" s="92">
        <v>512899.99999999994</v>
      </c>
      <c r="E282" s="107" t="s">
        <v>9628</v>
      </c>
      <c r="F282" s="107" t="s">
        <v>5</v>
      </c>
      <c r="G282" s="107" t="s">
        <v>5391</v>
      </c>
      <c r="J282" s="625"/>
    </row>
    <row r="283" spans="1:10">
      <c r="A283" s="108" t="s">
        <v>6875</v>
      </c>
      <c r="B283" s="106" t="s">
        <v>6876</v>
      </c>
      <c r="C283" s="106" t="s">
        <v>6876</v>
      </c>
      <c r="D283" s="92">
        <v>40250</v>
      </c>
      <c r="E283" s="107" t="s">
        <v>9628</v>
      </c>
      <c r="F283" s="107" t="s">
        <v>5</v>
      </c>
      <c r="G283" s="107" t="s">
        <v>5391</v>
      </c>
      <c r="J283" s="17"/>
    </row>
    <row r="284" spans="1:10">
      <c r="A284" s="108" t="s">
        <v>6877</v>
      </c>
      <c r="B284" s="106" t="s">
        <v>6878</v>
      </c>
      <c r="C284" s="106" t="s">
        <v>6878</v>
      </c>
      <c r="D284" s="92">
        <v>97749.999999999985</v>
      </c>
      <c r="E284" s="107" t="s">
        <v>9628</v>
      </c>
      <c r="F284" s="107" t="s">
        <v>5</v>
      </c>
      <c r="G284" s="107" t="s">
        <v>5391</v>
      </c>
      <c r="J284" s="17"/>
    </row>
    <row r="285" spans="1:10">
      <c r="A285" s="108" t="s">
        <v>6879</v>
      </c>
      <c r="B285" s="106" t="s">
        <v>6880</v>
      </c>
      <c r="C285" s="106" t="s">
        <v>6880</v>
      </c>
      <c r="D285" s="92">
        <v>132250</v>
      </c>
      <c r="E285" s="107" t="s">
        <v>9628</v>
      </c>
      <c r="F285" s="107" t="s">
        <v>5</v>
      </c>
      <c r="G285" s="107" t="s">
        <v>5391</v>
      </c>
      <c r="J285" s="17"/>
    </row>
    <row r="286" spans="1:10">
      <c r="A286" s="108" t="s">
        <v>6881</v>
      </c>
      <c r="B286" s="106" t="s">
        <v>6882</v>
      </c>
      <c r="C286" s="106" t="s">
        <v>6882</v>
      </c>
      <c r="D286" s="92">
        <v>166750</v>
      </c>
      <c r="E286" s="107" t="s">
        <v>9628</v>
      </c>
      <c r="F286" s="107" t="s">
        <v>5</v>
      </c>
      <c r="G286" s="107" t="s">
        <v>5391</v>
      </c>
      <c r="J286" s="17"/>
    </row>
    <row r="287" spans="1:10">
      <c r="A287" s="108" t="s">
        <v>6883</v>
      </c>
      <c r="B287" s="106" t="s">
        <v>6884</v>
      </c>
      <c r="C287" s="106" t="s">
        <v>6884</v>
      </c>
      <c r="D287" s="92">
        <v>293250</v>
      </c>
      <c r="E287" s="107" t="s">
        <v>9628</v>
      </c>
      <c r="F287" s="107" t="s">
        <v>5</v>
      </c>
      <c r="G287" s="107" t="s">
        <v>5391</v>
      </c>
      <c r="J287" s="17"/>
    </row>
    <row r="288" spans="1:10" s="624" customFormat="1">
      <c r="A288" s="108" t="s">
        <v>11093</v>
      </c>
      <c r="B288" s="106" t="s">
        <v>11094</v>
      </c>
      <c r="C288" s="106" t="s">
        <v>11094</v>
      </c>
      <c r="D288" s="92">
        <v>482999.99999999994</v>
      </c>
      <c r="E288" s="107" t="s">
        <v>9628</v>
      </c>
      <c r="F288" s="107" t="s">
        <v>5</v>
      </c>
      <c r="G288" s="107" t="s">
        <v>5391</v>
      </c>
      <c r="J288" s="625"/>
    </row>
    <row r="289" spans="1:10">
      <c r="A289" s="108" t="s">
        <v>6885</v>
      </c>
      <c r="B289" s="106" t="s">
        <v>6886</v>
      </c>
      <c r="C289" s="106" t="s">
        <v>6886</v>
      </c>
      <c r="D289" s="92">
        <v>57499.999999999993</v>
      </c>
      <c r="E289" s="107" t="s">
        <v>9628</v>
      </c>
      <c r="F289" s="107" t="s">
        <v>5</v>
      </c>
      <c r="G289" s="107" t="s">
        <v>5391</v>
      </c>
      <c r="J289" s="17"/>
    </row>
    <row r="290" spans="1:10">
      <c r="A290" s="108" t="s">
        <v>6887</v>
      </c>
      <c r="B290" s="106" t="s">
        <v>6888</v>
      </c>
      <c r="C290" s="106" t="s">
        <v>6888</v>
      </c>
      <c r="D290" s="92">
        <v>92000</v>
      </c>
      <c r="E290" s="107" t="s">
        <v>9628</v>
      </c>
      <c r="F290" s="107" t="s">
        <v>5</v>
      </c>
      <c r="G290" s="107" t="s">
        <v>5391</v>
      </c>
      <c r="J290" s="17"/>
    </row>
    <row r="291" spans="1:10">
      <c r="A291" s="108" t="s">
        <v>6889</v>
      </c>
      <c r="B291" s="106" t="s">
        <v>6890</v>
      </c>
      <c r="C291" s="106" t="s">
        <v>6890</v>
      </c>
      <c r="D291" s="92">
        <v>126499.99999999999</v>
      </c>
      <c r="E291" s="107" t="s">
        <v>9628</v>
      </c>
      <c r="F291" s="107" t="s">
        <v>5</v>
      </c>
      <c r="G291" s="107" t="s">
        <v>5391</v>
      </c>
      <c r="J291" s="17"/>
    </row>
    <row r="292" spans="1:10">
      <c r="A292" s="108" t="s">
        <v>6891</v>
      </c>
      <c r="B292" s="106" t="s">
        <v>6892</v>
      </c>
      <c r="C292" s="106" t="s">
        <v>6892</v>
      </c>
      <c r="D292" s="92">
        <v>252999.99999999997</v>
      </c>
      <c r="E292" s="107" t="s">
        <v>9628</v>
      </c>
      <c r="F292" s="107" t="s">
        <v>5</v>
      </c>
      <c r="G292" s="107" t="s">
        <v>5391</v>
      </c>
      <c r="J292" s="17"/>
    </row>
    <row r="293" spans="1:10" s="624" customFormat="1">
      <c r="A293" s="108" t="s">
        <v>11095</v>
      </c>
      <c r="B293" s="106" t="s">
        <v>11096</v>
      </c>
      <c r="C293" s="106" t="s">
        <v>11096</v>
      </c>
      <c r="D293" s="92">
        <v>442749.99999999994</v>
      </c>
      <c r="E293" s="107" t="s">
        <v>9628</v>
      </c>
      <c r="F293" s="107" t="s">
        <v>5</v>
      </c>
      <c r="G293" s="107" t="s">
        <v>5391</v>
      </c>
      <c r="J293" s="625"/>
    </row>
    <row r="294" spans="1:10">
      <c r="A294" s="108" t="s">
        <v>6893</v>
      </c>
      <c r="B294" s="106" t="s">
        <v>6894</v>
      </c>
      <c r="C294" s="106" t="s">
        <v>6894</v>
      </c>
      <c r="D294" s="92">
        <v>34500</v>
      </c>
      <c r="E294" s="107" t="s">
        <v>9628</v>
      </c>
      <c r="F294" s="107" t="s">
        <v>5</v>
      </c>
      <c r="G294" s="107" t="s">
        <v>5391</v>
      </c>
      <c r="J294" s="17"/>
    </row>
    <row r="295" spans="1:10">
      <c r="A295" s="108" t="s">
        <v>6895</v>
      </c>
      <c r="B295" s="106" t="s">
        <v>6896</v>
      </c>
      <c r="C295" s="106" t="s">
        <v>6896</v>
      </c>
      <c r="D295" s="92">
        <v>69000</v>
      </c>
      <c r="E295" s="107" t="s">
        <v>9628</v>
      </c>
      <c r="F295" s="107" t="s">
        <v>5</v>
      </c>
      <c r="G295" s="107" t="s">
        <v>5391</v>
      </c>
      <c r="J295" s="17"/>
    </row>
    <row r="296" spans="1:10">
      <c r="A296" s="108" t="s">
        <v>6897</v>
      </c>
      <c r="B296" s="106" t="s">
        <v>6898</v>
      </c>
      <c r="C296" s="106" t="s">
        <v>6898</v>
      </c>
      <c r="D296" s="92">
        <v>195499.99999999997</v>
      </c>
      <c r="E296" s="107" t="s">
        <v>9628</v>
      </c>
      <c r="F296" s="107" t="s">
        <v>5</v>
      </c>
      <c r="G296" s="107" t="s">
        <v>5391</v>
      </c>
      <c r="J296" s="17"/>
    </row>
    <row r="297" spans="1:10" s="624" customFormat="1">
      <c r="A297" s="108" t="s">
        <v>11097</v>
      </c>
      <c r="B297" s="106" t="s">
        <v>11098</v>
      </c>
      <c r="C297" s="106" t="s">
        <v>11098</v>
      </c>
      <c r="D297" s="92">
        <v>385249.99999999994</v>
      </c>
      <c r="E297" s="107" t="s">
        <v>9628</v>
      </c>
      <c r="F297" s="107" t="s">
        <v>5</v>
      </c>
      <c r="G297" s="107" t="s">
        <v>5391</v>
      </c>
      <c r="J297" s="625"/>
    </row>
    <row r="298" spans="1:10">
      <c r="A298" s="108" t="s">
        <v>6899</v>
      </c>
      <c r="B298" s="106" t="s">
        <v>6900</v>
      </c>
      <c r="C298" s="106" t="s">
        <v>6900</v>
      </c>
      <c r="D298" s="92">
        <v>34500</v>
      </c>
      <c r="E298" s="107" t="s">
        <v>9628</v>
      </c>
      <c r="F298" s="107" t="s">
        <v>5</v>
      </c>
      <c r="G298" s="107" t="s">
        <v>5391</v>
      </c>
      <c r="J298" s="17"/>
    </row>
    <row r="299" spans="1:10">
      <c r="A299" s="108" t="s">
        <v>6901</v>
      </c>
      <c r="B299" s="106" t="s">
        <v>6902</v>
      </c>
      <c r="C299" s="106" t="s">
        <v>6902</v>
      </c>
      <c r="D299" s="92">
        <v>161000</v>
      </c>
      <c r="E299" s="107" t="s">
        <v>9628</v>
      </c>
      <c r="F299" s="107" t="s">
        <v>5</v>
      </c>
      <c r="G299" s="107" t="s">
        <v>5391</v>
      </c>
      <c r="J299" s="17"/>
    </row>
    <row r="300" spans="1:10" s="624" customFormat="1">
      <c r="A300" s="108" t="s">
        <v>11099</v>
      </c>
      <c r="B300" s="106" t="s">
        <v>11100</v>
      </c>
      <c r="C300" s="106" t="s">
        <v>11100</v>
      </c>
      <c r="D300" s="92">
        <v>350750</v>
      </c>
      <c r="E300" s="107" t="s">
        <v>9628</v>
      </c>
      <c r="F300" s="107" t="s">
        <v>5</v>
      </c>
      <c r="G300" s="107" t="s">
        <v>5391</v>
      </c>
      <c r="J300" s="625"/>
    </row>
    <row r="301" spans="1:10">
      <c r="A301" s="108" t="s">
        <v>6903</v>
      </c>
      <c r="B301" s="106" t="s">
        <v>6904</v>
      </c>
      <c r="C301" s="106" t="s">
        <v>6904</v>
      </c>
      <c r="D301" s="92">
        <v>126499.99999999999</v>
      </c>
      <c r="E301" s="107" t="s">
        <v>9628</v>
      </c>
      <c r="F301" s="107" t="s">
        <v>5</v>
      </c>
      <c r="G301" s="107" t="s">
        <v>5391</v>
      </c>
      <c r="J301" s="17"/>
    </row>
    <row r="302" spans="1:10" s="624" customFormat="1">
      <c r="A302" s="108" t="s">
        <v>11101</v>
      </c>
      <c r="B302" s="106" t="s">
        <v>11102</v>
      </c>
      <c r="C302" s="106" t="s">
        <v>11102</v>
      </c>
      <c r="D302" s="92">
        <v>316250</v>
      </c>
      <c r="E302" s="107" t="s">
        <v>9628</v>
      </c>
      <c r="F302" s="107" t="s">
        <v>5</v>
      </c>
      <c r="G302" s="107" t="s">
        <v>5391</v>
      </c>
      <c r="J302" s="625"/>
    </row>
    <row r="303" spans="1:10" s="624" customFormat="1" ht="12.75" thickBot="1">
      <c r="A303" s="108" t="s">
        <v>11103</v>
      </c>
      <c r="B303" s="106" t="s">
        <v>11104</v>
      </c>
      <c r="C303" s="106" t="s">
        <v>11104</v>
      </c>
      <c r="D303" s="92">
        <v>189749.99999999997</v>
      </c>
      <c r="E303" s="107" t="s">
        <v>9628</v>
      </c>
      <c r="F303" s="107" t="s">
        <v>5</v>
      </c>
      <c r="G303" s="107" t="s">
        <v>5391</v>
      </c>
      <c r="J303" s="625"/>
    </row>
    <row r="304" spans="1:10" ht="12.75" thickBot="1">
      <c r="A304" s="268" t="s">
        <v>6787</v>
      </c>
      <c r="B304" s="239"/>
      <c r="C304" s="239"/>
      <c r="D304" s="104"/>
      <c r="E304" s="104"/>
      <c r="F304" s="104"/>
      <c r="G304" s="414"/>
      <c r="H304" s="89"/>
      <c r="I304" s="89"/>
      <c r="J304" s="17"/>
    </row>
    <row r="305" spans="1:10">
      <c r="A305" s="206" t="s">
        <v>3225</v>
      </c>
      <c r="B305" s="206" t="s">
        <v>3226</v>
      </c>
      <c r="C305" s="206" t="s">
        <v>3226</v>
      </c>
      <c r="D305" s="92">
        <v>4995</v>
      </c>
      <c r="E305" s="107" t="s">
        <v>9628</v>
      </c>
      <c r="F305" s="107" t="s">
        <v>1788</v>
      </c>
      <c r="G305" s="107" t="s">
        <v>5391</v>
      </c>
      <c r="J305" s="17"/>
    </row>
    <row r="306" spans="1:10">
      <c r="A306" s="206" t="s">
        <v>3227</v>
      </c>
      <c r="B306" s="206" t="s">
        <v>3228</v>
      </c>
      <c r="C306" s="206" t="s">
        <v>3228</v>
      </c>
      <c r="D306" s="92">
        <v>0</v>
      </c>
      <c r="E306" s="107" t="s">
        <v>9628</v>
      </c>
      <c r="F306" s="107" t="s">
        <v>1788</v>
      </c>
      <c r="G306" s="107" t="s">
        <v>5391</v>
      </c>
      <c r="J306" s="17"/>
    </row>
    <row r="307" spans="1:10">
      <c r="A307" s="206" t="s">
        <v>2037</v>
      </c>
      <c r="B307" s="206" t="s">
        <v>2038</v>
      </c>
      <c r="C307" s="206" t="s">
        <v>2038</v>
      </c>
      <c r="D307" s="92">
        <v>9995</v>
      </c>
      <c r="E307" s="107" t="s">
        <v>9628</v>
      </c>
      <c r="F307" s="107" t="s">
        <v>1788</v>
      </c>
      <c r="G307" s="107" t="s">
        <v>5391</v>
      </c>
      <c r="J307" s="17"/>
    </row>
    <row r="308" spans="1:10" ht="12.75" thickBot="1">
      <c r="A308" s="206" t="s">
        <v>2036</v>
      </c>
      <c r="B308" s="206" t="s">
        <v>2137</v>
      </c>
      <c r="C308" s="206" t="s">
        <v>2137</v>
      </c>
      <c r="D308" s="92">
        <v>1995</v>
      </c>
      <c r="E308" s="107" t="s">
        <v>9628</v>
      </c>
      <c r="F308" s="107" t="s">
        <v>1788</v>
      </c>
      <c r="G308" s="107" t="s">
        <v>5391</v>
      </c>
      <c r="J308" s="17"/>
    </row>
    <row r="309" spans="1:10" ht="12.75" thickBot="1">
      <c r="A309" s="268" t="s">
        <v>6906</v>
      </c>
      <c r="B309" s="239"/>
      <c r="C309" s="239"/>
      <c r="D309" s="104"/>
      <c r="E309" s="104"/>
      <c r="F309" s="104"/>
      <c r="G309" s="414"/>
      <c r="H309" s="89"/>
      <c r="J309" s="17"/>
    </row>
    <row r="310" spans="1:10">
      <c r="A310" s="206" t="s">
        <v>3241</v>
      </c>
      <c r="B310" s="206" t="s">
        <v>3242</v>
      </c>
      <c r="C310" s="206" t="s">
        <v>3242</v>
      </c>
      <c r="D310" s="92">
        <v>9775</v>
      </c>
      <c r="E310" s="107" t="s">
        <v>9628</v>
      </c>
      <c r="F310" s="107" t="s">
        <v>1788</v>
      </c>
      <c r="G310" s="107" t="s">
        <v>5391</v>
      </c>
      <c r="J310" s="17"/>
    </row>
    <row r="311" spans="1:10">
      <c r="A311" s="206" t="s">
        <v>3243</v>
      </c>
      <c r="B311" s="206" t="s">
        <v>3244</v>
      </c>
      <c r="C311" s="206" t="s">
        <v>3244</v>
      </c>
      <c r="D311" s="92">
        <v>28750</v>
      </c>
      <c r="E311" s="107" t="s">
        <v>9628</v>
      </c>
      <c r="F311" s="107" t="s">
        <v>1788</v>
      </c>
      <c r="G311" s="107" t="s">
        <v>5391</v>
      </c>
      <c r="J311" s="17"/>
    </row>
    <row r="312" spans="1:10">
      <c r="A312" s="206" t="s">
        <v>3245</v>
      </c>
      <c r="B312" s="206" t="s">
        <v>3246</v>
      </c>
      <c r="C312" s="206" t="s">
        <v>3246</v>
      </c>
      <c r="D312" s="92">
        <v>46000</v>
      </c>
      <c r="E312" s="107" t="s">
        <v>9628</v>
      </c>
      <c r="F312" s="107" t="s">
        <v>1788</v>
      </c>
      <c r="G312" s="107" t="s">
        <v>5391</v>
      </c>
      <c r="J312" s="17"/>
    </row>
    <row r="313" spans="1:10">
      <c r="A313" s="206" t="s">
        <v>3247</v>
      </c>
      <c r="B313" s="206" t="s">
        <v>3248</v>
      </c>
      <c r="C313" s="206" t="s">
        <v>3248</v>
      </c>
      <c r="D313" s="92">
        <v>75900</v>
      </c>
      <c r="E313" s="107" t="s">
        <v>9628</v>
      </c>
      <c r="F313" s="107" t="s">
        <v>1788</v>
      </c>
      <c r="G313" s="107" t="s">
        <v>5391</v>
      </c>
      <c r="J313" s="17"/>
    </row>
    <row r="314" spans="1:10">
      <c r="A314" s="206" t="s">
        <v>3249</v>
      </c>
      <c r="B314" s="206" t="s">
        <v>3250</v>
      </c>
      <c r="C314" s="206" t="s">
        <v>3250</v>
      </c>
      <c r="D314" s="92">
        <v>116150</v>
      </c>
      <c r="E314" s="107" t="s">
        <v>9628</v>
      </c>
      <c r="F314" s="107" t="s">
        <v>1788</v>
      </c>
      <c r="G314" s="107" t="s">
        <v>5391</v>
      </c>
      <c r="J314" s="17"/>
    </row>
    <row r="315" spans="1:10">
      <c r="A315" s="206" t="s">
        <v>3251</v>
      </c>
      <c r="B315" s="206" t="s">
        <v>3252</v>
      </c>
      <c r="C315" s="206" t="s">
        <v>3252</v>
      </c>
      <c r="D315" s="92">
        <v>173650</v>
      </c>
      <c r="E315" s="107" t="s">
        <v>9628</v>
      </c>
      <c r="F315" s="107" t="s">
        <v>1788</v>
      </c>
      <c r="G315" s="107" t="s">
        <v>5391</v>
      </c>
      <c r="J315" s="17"/>
    </row>
    <row r="316" spans="1:10">
      <c r="A316" s="206" t="s">
        <v>3253</v>
      </c>
      <c r="B316" s="206" t="s">
        <v>3254</v>
      </c>
      <c r="C316" s="206" t="s">
        <v>3254</v>
      </c>
      <c r="D316" s="92">
        <v>18975</v>
      </c>
      <c r="E316" s="107" t="s">
        <v>9628</v>
      </c>
      <c r="F316" s="107" t="s">
        <v>1788</v>
      </c>
      <c r="G316" s="107" t="s">
        <v>5391</v>
      </c>
      <c r="J316" s="17"/>
    </row>
    <row r="317" spans="1:10">
      <c r="A317" s="206" t="s">
        <v>3255</v>
      </c>
      <c r="B317" s="206" t="s">
        <v>3256</v>
      </c>
      <c r="C317" s="206" t="s">
        <v>3256</v>
      </c>
      <c r="D317" s="92">
        <v>36225</v>
      </c>
      <c r="E317" s="107" t="s">
        <v>9628</v>
      </c>
      <c r="F317" s="107" t="s">
        <v>1788</v>
      </c>
      <c r="G317" s="107" t="s">
        <v>5391</v>
      </c>
      <c r="J317" s="17"/>
    </row>
    <row r="318" spans="1:10">
      <c r="A318" s="206" t="s">
        <v>3257</v>
      </c>
      <c r="B318" s="206" t="s">
        <v>3258</v>
      </c>
      <c r="C318" s="206" t="s">
        <v>3258</v>
      </c>
      <c r="D318" s="92">
        <v>66125</v>
      </c>
      <c r="E318" s="107" t="s">
        <v>9628</v>
      </c>
      <c r="F318" s="107" t="s">
        <v>1788</v>
      </c>
      <c r="G318" s="107" t="s">
        <v>5391</v>
      </c>
      <c r="J318" s="17"/>
    </row>
    <row r="319" spans="1:10">
      <c r="A319" s="206" t="s">
        <v>3259</v>
      </c>
      <c r="B319" s="206" t="s">
        <v>3260</v>
      </c>
      <c r="C319" s="206" t="s">
        <v>3260</v>
      </c>
      <c r="D319" s="92">
        <v>106375</v>
      </c>
      <c r="E319" s="107" t="s">
        <v>9628</v>
      </c>
      <c r="F319" s="107" t="s">
        <v>1788</v>
      </c>
      <c r="G319" s="107" t="s">
        <v>5391</v>
      </c>
      <c r="J319" s="17"/>
    </row>
    <row r="320" spans="1:10">
      <c r="A320" s="206" t="s">
        <v>3261</v>
      </c>
      <c r="B320" s="206" t="s">
        <v>3262</v>
      </c>
      <c r="C320" s="206" t="s">
        <v>3262</v>
      </c>
      <c r="D320" s="92">
        <v>163875</v>
      </c>
      <c r="E320" s="107" t="s">
        <v>9628</v>
      </c>
      <c r="F320" s="107" t="s">
        <v>1788</v>
      </c>
      <c r="G320" s="107" t="s">
        <v>5391</v>
      </c>
      <c r="J320" s="17"/>
    </row>
    <row r="321" spans="1:10">
      <c r="A321" s="206" t="s">
        <v>3263</v>
      </c>
      <c r="B321" s="206" t="s">
        <v>3264</v>
      </c>
      <c r="C321" s="206" t="s">
        <v>3264</v>
      </c>
      <c r="D321" s="92">
        <v>17250</v>
      </c>
      <c r="E321" s="107" t="s">
        <v>9628</v>
      </c>
      <c r="F321" s="107" t="s">
        <v>1788</v>
      </c>
      <c r="G321" s="107" t="s">
        <v>5391</v>
      </c>
      <c r="J321" s="17"/>
    </row>
    <row r="322" spans="1:10">
      <c r="A322" s="206" t="s">
        <v>3265</v>
      </c>
      <c r="B322" s="206" t="s">
        <v>3266</v>
      </c>
      <c r="C322" s="206" t="s">
        <v>3266</v>
      </c>
      <c r="D322" s="92">
        <v>47150</v>
      </c>
      <c r="E322" s="107" t="s">
        <v>9628</v>
      </c>
      <c r="F322" s="107" t="s">
        <v>1788</v>
      </c>
      <c r="G322" s="107" t="s">
        <v>5391</v>
      </c>
      <c r="J322" s="17"/>
    </row>
    <row r="323" spans="1:10">
      <c r="A323" s="206" t="s">
        <v>3267</v>
      </c>
      <c r="B323" s="206" t="s">
        <v>3268</v>
      </c>
      <c r="C323" s="206" t="s">
        <v>3268</v>
      </c>
      <c r="D323" s="92">
        <v>87400</v>
      </c>
      <c r="E323" s="107" t="s">
        <v>9628</v>
      </c>
      <c r="F323" s="107" t="s">
        <v>1788</v>
      </c>
      <c r="G323" s="107" t="s">
        <v>5391</v>
      </c>
      <c r="J323" s="17"/>
    </row>
    <row r="324" spans="1:10">
      <c r="A324" s="206" t="s">
        <v>3269</v>
      </c>
      <c r="B324" s="206" t="s">
        <v>3270</v>
      </c>
      <c r="C324" s="206" t="s">
        <v>3270</v>
      </c>
      <c r="D324" s="92">
        <v>144900</v>
      </c>
      <c r="E324" s="107" t="s">
        <v>9628</v>
      </c>
      <c r="F324" s="107" t="s">
        <v>1788</v>
      </c>
      <c r="G324" s="107" t="s">
        <v>5391</v>
      </c>
      <c r="J324" s="17"/>
    </row>
    <row r="325" spans="1:10">
      <c r="A325" s="206" t="s">
        <v>3271</v>
      </c>
      <c r="B325" s="206" t="s">
        <v>3272</v>
      </c>
      <c r="C325" s="206" t="s">
        <v>3272</v>
      </c>
      <c r="D325" s="92">
        <v>29900</v>
      </c>
      <c r="E325" s="107" t="s">
        <v>9628</v>
      </c>
      <c r="F325" s="107" t="s">
        <v>1788</v>
      </c>
      <c r="G325" s="107" t="s">
        <v>5391</v>
      </c>
      <c r="J325" s="17"/>
    </row>
    <row r="326" spans="1:10">
      <c r="A326" s="206" t="s">
        <v>3273</v>
      </c>
      <c r="B326" s="206" t="s">
        <v>3274</v>
      </c>
      <c r="C326" s="206" t="s">
        <v>3274</v>
      </c>
      <c r="D326" s="92">
        <v>70150</v>
      </c>
      <c r="E326" s="107" t="s">
        <v>9628</v>
      </c>
      <c r="F326" s="107" t="s">
        <v>1788</v>
      </c>
      <c r="G326" s="107" t="s">
        <v>5391</v>
      </c>
      <c r="J326" s="17"/>
    </row>
    <row r="327" spans="1:10">
      <c r="A327" s="206" t="s">
        <v>3275</v>
      </c>
      <c r="B327" s="206" t="s">
        <v>3276</v>
      </c>
      <c r="C327" s="206" t="s">
        <v>3276</v>
      </c>
      <c r="D327" s="92">
        <v>127650</v>
      </c>
      <c r="E327" s="107" t="s">
        <v>9628</v>
      </c>
      <c r="F327" s="107" t="s">
        <v>1788</v>
      </c>
      <c r="G327" s="107" t="s">
        <v>5391</v>
      </c>
      <c r="J327" s="17"/>
    </row>
    <row r="328" spans="1:10">
      <c r="A328" s="206" t="s">
        <v>3277</v>
      </c>
      <c r="B328" s="206" t="s">
        <v>3278</v>
      </c>
      <c r="C328" s="206" t="s">
        <v>3278</v>
      </c>
      <c r="D328" s="92">
        <v>40250</v>
      </c>
      <c r="E328" s="107" t="s">
        <v>9628</v>
      </c>
      <c r="F328" s="107" t="s">
        <v>1788</v>
      </c>
      <c r="G328" s="107" t="s">
        <v>5391</v>
      </c>
      <c r="J328" s="17"/>
    </row>
    <row r="329" spans="1:10">
      <c r="A329" s="206" t="s">
        <v>3279</v>
      </c>
      <c r="B329" s="206" t="s">
        <v>3280</v>
      </c>
      <c r="C329" s="206" t="s">
        <v>3280</v>
      </c>
      <c r="D329" s="92">
        <v>97750</v>
      </c>
      <c r="E329" s="107" t="s">
        <v>9628</v>
      </c>
      <c r="F329" s="107" t="s">
        <v>1788</v>
      </c>
      <c r="G329" s="107" t="s">
        <v>5391</v>
      </c>
      <c r="J329" s="17"/>
    </row>
    <row r="330" spans="1:10" ht="12.75" thickBot="1">
      <c r="A330" s="206" t="s">
        <v>3281</v>
      </c>
      <c r="B330" s="206" t="s">
        <v>3282</v>
      </c>
      <c r="C330" s="206" t="s">
        <v>3282</v>
      </c>
      <c r="D330" s="92">
        <v>57500</v>
      </c>
      <c r="E330" s="107" t="s">
        <v>9628</v>
      </c>
      <c r="F330" s="107" t="s">
        <v>1788</v>
      </c>
      <c r="G330" s="107" t="s">
        <v>5391</v>
      </c>
      <c r="J330" s="17"/>
    </row>
    <row r="331" spans="1:10" ht="12.75" thickBot="1">
      <c r="A331" s="268" t="s">
        <v>6907</v>
      </c>
      <c r="B331" s="239"/>
      <c r="C331" s="239"/>
      <c r="D331" s="104"/>
      <c r="E331" s="104"/>
      <c r="F331" s="104"/>
      <c r="G331" s="414"/>
      <c r="H331" s="89"/>
      <c r="J331" s="17"/>
    </row>
    <row r="332" spans="1:10">
      <c r="A332" s="108" t="s">
        <v>6908</v>
      </c>
      <c r="B332" s="106" t="s">
        <v>6909</v>
      </c>
      <c r="C332" s="106" t="s">
        <v>6909</v>
      </c>
      <c r="D332" s="92">
        <v>2995</v>
      </c>
      <c r="E332" s="107" t="s">
        <v>9628</v>
      </c>
      <c r="F332" s="107" t="s">
        <v>1788</v>
      </c>
      <c r="G332" s="107" t="s">
        <v>5391</v>
      </c>
      <c r="J332" s="17"/>
    </row>
    <row r="333" spans="1:10">
      <c r="A333" s="108" t="s">
        <v>6910</v>
      </c>
      <c r="B333" s="106" t="s">
        <v>6911</v>
      </c>
      <c r="C333" s="106" t="s">
        <v>6911</v>
      </c>
      <c r="D333" s="92">
        <v>5995</v>
      </c>
      <c r="E333" s="107" t="s">
        <v>9628</v>
      </c>
      <c r="F333" s="107" t="s">
        <v>1788</v>
      </c>
      <c r="G333" s="107" t="s">
        <v>5391</v>
      </c>
      <c r="J333" s="17"/>
    </row>
    <row r="334" spans="1:10">
      <c r="A334" s="108" t="s">
        <v>6912</v>
      </c>
      <c r="B334" s="106" t="s">
        <v>6913</v>
      </c>
      <c r="C334" s="106" t="s">
        <v>6913</v>
      </c>
      <c r="D334" s="92">
        <v>9995</v>
      </c>
      <c r="E334" s="107" t="s">
        <v>9628</v>
      </c>
      <c r="F334" s="107" t="s">
        <v>1788</v>
      </c>
      <c r="G334" s="107" t="s">
        <v>5391</v>
      </c>
      <c r="J334" s="17"/>
    </row>
    <row r="335" spans="1:10">
      <c r="A335" s="108" t="s">
        <v>6914</v>
      </c>
      <c r="B335" s="106" t="s">
        <v>6915</v>
      </c>
      <c r="C335" s="106" t="s">
        <v>6915</v>
      </c>
      <c r="D335" s="92">
        <v>14995</v>
      </c>
      <c r="E335" s="107" t="s">
        <v>9628</v>
      </c>
      <c r="F335" s="107" t="s">
        <v>1788</v>
      </c>
      <c r="G335" s="107" t="s">
        <v>5391</v>
      </c>
      <c r="J335" s="17"/>
    </row>
    <row r="336" spans="1:10">
      <c r="A336" s="108" t="s">
        <v>6916</v>
      </c>
      <c r="B336" s="106" t="s">
        <v>6917</v>
      </c>
      <c r="C336" s="106" t="s">
        <v>6917</v>
      </c>
      <c r="D336" s="92">
        <v>17995</v>
      </c>
      <c r="E336" s="107" t="s">
        <v>9628</v>
      </c>
      <c r="F336" s="107" t="s">
        <v>1788</v>
      </c>
      <c r="G336" s="107" t="s">
        <v>5391</v>
      </c>
      <c r="J336" s="17"/>
    </row>
    <row r="337" spans="1:10">
      <c r="A337" s="108" t="s">
        <v>6918</v>
      </c>
      <c r="B337" s="106" t="s">
        <v>6919</v>
      </c>
      <c r="C337" s="106" t="s">
        <v>6919</v>
      </c>
      <c r="D337" s="92">
        <v>32995</v>
      </c>
      <c r="E337" s="107" t="s">
        <v>9628</v>
      </c>
      <c r="F337" s="107" t="s">
        <v>1788</v>
      </c>
      <c r="G337" s="107" t="s">
        <v>5391</v>
      </c>
      <c r="J337" s="17"/>
    </row>
    <row r="338" spans="1:10">
      <c r="A338" s="108" t="s">
        <v>6920</v>
      </c>
      <c r="B338" s="106" t="s">
        <v>6921</v>
      </c>
      <c r="C338" s="106" t="s">
        <v>6921</v>
      </c>
      <c r="D338" s="92">
        <v>47995</v>
      </c>
      <c r="E338" s="107" t="s">
        <v>9628</v>
      </c>
      <c r="F338" s="107" t="s">
        <v>1788</v>
      </c>
      <c r="G338" s="107" t="s">
        <v>5391</v>
      </c>
      <c r="J338" s="17"/>
    </row>
    <row r="339" spans="1:10">
      <c r="A339" s="108" t="s">
        <v>6922</v>
      </c>
      <c r="B339" s="106" t="s">
        <v>6923</v>
      </c>
      <c r="C339" s="106" t="s">
        <v>6923</v>
      </c>
      <c r="D339" s="92">
        <v>59995</v>
      </c>
      <c r="E339" s="107" t="s">
        <v>9628</v>
      </c>
      <c r="F339" s="107" t="s">
        <v>1788</v>
      </c>
      <c r="G339" s="107" t="s">
        <v>5391</v>
      </c>
      <c r="J339" s="17"/>
    </row>
    <row r="340" spans="1:10">
      <c r="A340" s="108" t="s">
        <v>6924</v>
      </c>
      <c r="B340" s="106" t="s">
        <v>6925</v>
      </c>
      <c r="C340" s="106" t="s">
        <v>6925</v>
      </c>
      <c r="D340" s="92">
        <v>69995</v>
      </c>
      <c r="E340" s="107" t="s">
        <v>9628</v>
      </c>
      <c r="F340" s="107" t="s">
        <v>1788</v>
      </c>
      <c r="G340" s="107" t="s">
        <v>5391</v>
      </c>
      <c r="J340" s="17"/>
    </row>
    <row r="341" spans="1:10">
      <c r="A341" s="108" t="s">
        <v>6926</v>
      </c>
      <c r="B341" s="106" t="s">
        <v>6927</v>
      </c>
      <c r="C341" s="106" t="s">
        <v>6927</v>
      </c>
      <c r="D341" s="92">
        <v>104995</v>
      </c>
      <c r="E341" s="107" t="s">
        <v>9628</v>
      </c>
      <c r="F341" s="107" t="s">
        <v>1788</v>
      </c>
      <c r="G341" s="107" t="s">
        <v>5391</v>
      </c>
      <c r="J341" s="17"/>
    </row>
    <row r="342" spans="1:10" s="624" customFormat="1">
      <c r="A342" s="108" t="s">
        <v>11117</v>
      </c>
      <c r="B342" s="106" t="s">
        <v>11118</v>
      </c>
      <c r="C342" s="106" t="s">
        <v>11118</v>
      </c>
      <c r="D342" s="92">
        <v>157495</v>
      </c>
      <c r="E342" s="107" t="s">
        <v>9628</v>
      </c>
      <c r="F342" s="107" t="s">
        <v>1788</v>
      </c>
      <c r="G342" s="107" t="s">
        <v>5391</v>
      </c>
      <c r="J342" s="625"/>
    </row>
    <row r="343" spans="1:10" s="624" customFormat="1" ht="12.75" thickBot="1">
      <c r="A343" s="108" t="s">
        <v>13511</v>
      </c>
      <c r="B343" s="106" t="s">
        <v>13512</v>
      </c>
      <c r="C343" s="106" t="s">
        <v>13512</v>
      </c>
      <c r="D343" s="92">
        <v>209995</v>
      </c>
      <c r="E343" s="107" t="s">
        <v>9628</v>
      </c>
      <c r="F343" s="107" t="s">
        <v>1788</v>
      </c>
      <c r="G343" s="107" t="s">
        <v>5391</v>
      </c>
      <c r="J343" s="625"/>
    </row>
    <row r="344" spans="1:10" ht="12.75" thickBot="1">
      <c r="A344" s="268" t="s">
        <v>7019</v>
      </c>
      <c r="B344" s="239"/>
      <c r="C344" s="239"/>
      <c r="D344" s="104"/>
      <c r="E344" s="104"/>
      <c r="F344" s="104"/>
      <c r="G344" s="414"/>
      <c r="H344" s="89"/>
      <c r="J344" s="17"/>
    </row>
    <row r="345" spans="1:10">
      <c r="A345" s="108" t="s">
        <v>7020</v>
      </c>
      <c r="B345" s="106" t="s">
        <v>7021</v>
      </c>
      <c r="C345" s="106" t="s">
        <v>7021</v>
      </c>
      <c r="D345" s="92">
        <v>0</v>
      </c>
      <c r="E345" s="107" t="s">
        <v>9628</v>
      </c>
      <c r="F345" s="107" t="s">
        <v>1788</v>
      </c>
      <c r="G345" s="107" t="s">
        <v>5391</v>
      </c>
      <c r="J345" s="17"/>
    </row>
    <row r="346" spans="1:10">
      <c r="A346" s="108" t="s">
        <v>7022</v>
      </c>
      <c r="B346" s="106" t="s">
        <v>7023</v>
      </c>
      <c r="C346" s="106" t="s">
        <v>7023</v>
      </c>
      <c r="D346" s="92">
        <v>0</v>
      </c>
      <c r="E346" s="107" t="s">
        <v>9628</v>
      </c>
      <c r="F346" s="107" t="s">
        <v>1788</v>
      </c>
      <c r="G346" s="107" t="s">
        <v>5391</v>
      </c>
      <c r="J346" s="17"/>
    </row>
    <row r="347" spans="1:10" s="624" customFormat="1">
      <c r="A347" s="108" t="s">
        <v>11119</v>
      </c>
      <c r="B347" s="106" t="s">
        <v>11120</v>
      </c>
      <c r="C347" s="106" t="s">
        <v>11120</v>
      </c>
      <c r="D347" s="92">
        <v>0</v>
      </c>
      <c r="E347" s="107" t="s">
        <v>9628</v>
      </c>
      <c r="F347" s="107" t="s">
        <v>1788</v>
      </c>
      <c r="G347" s="107" t="s">
        <v>5391</v>
      </c>
      <c r="J347" s="625"/>
    </row>
    <row r="348" spans="1:10" s="624" customFormat="1" ht="12.75" thickBot="1">
      <c r="A348" s="108" t="s">
        <v>13513</v>
      </c>
      <c r="B348" s="106" t="s">
        <v>13514</v>
      </c>
      <c r="C348" s="106" t="s">
        <v>13514</v>
      </c>
      <c r="D348" s="92">
        <v>0</v>
      </c>
      <c r="E348" s="107" t="s">
        <v>9628</v>
      </c>
      <c r="F348" s="107" t="s">
        <v>1788</v>
      </c>
      <c r="G348" s="107" t="s">
        <v>5391</v>
      </c>
      <c r="J348" s="625"/>
    </row>
    <row r="349" spans="1:10" ht="12.75" thickBot="1">
      <c r="A349" s="268" t="s">
        <v>6928</v>
      </c>
      <c r="B349" s="239"/>
      <c r="C349" s="239"/>
      <c r="D349" s="104"/>
      <c r="E349" s="104"/>
      <c r="F349" s="104"/>
      <c r="G349" s="414"/>
      <c r="J349" s="17"/>
    </row>
    <row r="350" spans="1:10">
      <c r="A350" s="108" t="s">
        <v>6929</v>
      </c>
      <c r="B350" s="106" t="s">
        <v>6930</v>
      </c>
      <c r="C350" s="106" t="s">
        <v>6930</v>
      </c>
      <c r="D350" s="92">
        <v>3449.9999999999995</v>
      </c>
      <c r="E350" s="107" t="s">
        <v>9628</v>
      </c>
      <c r="F350" s="107" t="s">
        <v>5</v>
      </c>
      <c r="G350" s="107" t="s">
        <v>5391</v>
      </c>
      <c r="J350" s="17"/>
    </row>
    <row r="351" spans="1:10">
      <c r="A351" s="108" t="s">
        <v>6931</v>
      </c>
      <c r="B351" s="106" t="s">
        <v>6932</v>
      </c>
      <c r="C351" s="106" t="s">
        <v>6932</v>
      </c>
      <c r="D351" s="92">
        <v>8049.9999999999991</v>
      </c>
      <c r="E351" s="107" t="s">
        <v>9628</v>
      </c>
      <c r="F351" s="107" t="s">
        <v>5</v>
      </c>
      <c r="G351" s="107" t="s">
        <v>5391</v>
      </c>
      <c r="J351" s="17"/>
    </row>
    <row r="352" spans="1:10">
      <c r="A352" s="108" t="s">
        <v>6933</v>
      </c>
      <c r="B352" s="106" t="s">
        <v>6934</v>
      </c>
      <c r="C352" s="106" t="s">
        <v>6934</v>
      </c>
      <c r="D352" s="92">
        <v>13799.999999999998</v>
      </c>
      <c r="E352" s="107" t="s">
        <v>9628</v>
      </c>
      <c r="F352" s="107" t="s">
        <v>5</v>
      </c>
      <c r="G352" s="107" t="s">
        <v>5391</v>
      </c>
      <c r="J352" s="17"/>
    </row>
    <row r="353" spans="1:10">
      <c r="A353" s="108" t="s">
        <v>6935</v>
      </c>
      <c r="B353" s="106" t="s">
        <v>6936</v>
      </c>
      <c r="C353" s="106" t="s">
        <v>6936</v>
      </c>
      <c r="D353" s="92">
        <v>17250</v>
      </c>
      <c r="E353" s="107" t="s">
        <v>9628</v>
      </c>
      <c r="F353" s="107" t="s">
        <v>5</v>
      </c>
      <c r="G353" s="107" t="s">
        <v>5391</v>
      </c>
      <c r="J353" s="17"/>
    </row>
    <row r="354" spans="1:10">
      <c r="A354" s="108" t="s">
        <v>6937</v>
      </c>
      <c r="B354" s="106" t="s">
        <v>6938</v>
      </c>
      <c r="C354" s="106" t="s">
        <v>6938</v>
      </c>
      <c r="D354" s="92">
        <v>34500</v>
      </c>
      <c r="E354" s="107" t="s">
        <v>9628</v>
      </c>
      <c r="F354" s="107" t="s">
        <v>5</v>
      </c>
      <c r="G354" s="107" t="s">
        <v>5391</v>
      </c>
      <c r="J354" s="17"/>
    </row>
    <row r="355" spans="1:10">
      <c r="A355" s="108" t="s">
        <v>6939</v>
      </c>
      <c r="B355" s="106" t="s">
        <v>6940</v>
      </c>
      <c r="C355" s="106" t="s">
        <v>6940</v>
      </c>
      <c r="D355" s="92">
        <v>51749.999999999993</v>
      </c>
      <c r="E355" s="107" t="s">
        <v>9628</v>
      </c>
      <c r="F355" s="107" t="s">
        <v>5</v>
      </c>
      <c r="G355" s="107" t="s">
        <v>5391</v>
      </c>
      <c r="J355" s="17"/>
    </row>
    <row r="356" spans="1:10">
      <c r="A356" s="108" t="s">
        <v>6941</v>
      </c>
      <c r="B356" s="106" t="s">
        <v>6942</v>
      </c>
      <c r="C356" s="106" t="s">
        <v>6942</v>
      </c>
      <c r="D356" s="92">
        <v>65550</v>
      </c>
      <c r="E356" s="107" t="s">
        <v>9628</v>
      </c>
      <c r="F356" s="107" t="s">
        <v>5</v>
      </c>
      <c r="G356" s="107" t="s">
        <v>5391</v>
      </c>
      <c r="J356" s="17"/>
    </row>
    <row r="357" spans="1:10">
      <c r="A357" s="108" t="s">
        <v>6943</v>
      </c>
      <c r="B357" s="106" t="s">
        <v>6944</v>
      </c>
      <c r="C357" s="106" t="s">
        <v>6944</v>
      </c>
      <c r="D357" s="92">
        <v>77050</v>
      </c>
      <c r="E357" s="107" t="s">
        <v>9628</v>
      </c>
      <c r="F357" s="107" t="s">
        <v>5</v>
      </c>
      <c r="G357" s="107" t="s">
        <v>5391</v>
      </c>
      <c r="J357" s="17"/>
    </row>
    <row r="358" spans="1:10">
      <c r="A358" s="108" t="s">
        <v>6945</v>
      </c>
      <c r="B358" s="106" t="s">
        <v>6946</v>
      </c>
      <c r="C358" s="106" t="s">
        <v>6946</v>
      </c>
      <c r="D358" s="92">
        <v>117299.99999999999</v>
      </c>
      <c r="E358" s="107" t="s">
        <v>9628</v>
      </c>
      <c r="F358" s="107" t="s">
        <v>5</v>
      </c>
      <c r="G358" s="107" t="s">
        <v>5391</v>
      </c>
      <c r="J358" s="17"/>
    </row>
    <row r="359" spans="1:10" s="624" customFormat="1">
      <c r="A359" s="108" t="s">
        <v>11121</v>
      </c>
      <c r="B359" s="106" t="s">
        <v>11122</v>
      </c>
      <c r="C359" s="106" t="s">
        <v>11122</v>
      </c>
      <c r="D359" s="92">
        <v>177675</v>
      </c>
      <c r="E359" s="107" t="s">
        <v>9628</v>
      </c>
      <c r="F359" s="107" t="s">
        <v>5</v>
      </c>
      <c r="G359" s="107" t="s">
        <v>5391</v>
      </c>
      <c r="J359" s="625"/>
    </row>
    <row r="360" spans="1:10" s="624" customFormat="1">
      <c r="A360" s="108" t="s">
        <v>13515</v>
      </c>
      <c r="B360" s="106" t="s">
        <v>13516</v>
      </c>
      <c r="C360" s="106" t="s">
        <v>13516</v>
      </c>
      <c r="D360" s="92">
        <v>238049.99999999997</v>
      </c>
      <c r="E360" s="107" t="s">
        <v>9628</v>
      </c>
      <c r="F360" s="107" t="s">
        <v>5</v>
      </c>
      <c r="G360" s="107" t="s">
        <v>5391</v>
      </c>
      <c r="J360" s="625"/>
    </row>
    <row r="361" spans="1:10">
      <c r="A361" s="108" t="s">
        <v>6947</v>
      </c>
      <c r="B361" s="106" t="s">
        <v>6948</v>
      </c>
      <c r="C361" s="106" t="s">
        <v>6948</v>
      </c>
      <c r="D361" s="92">
        <v>4600</v>
      </c>
      <c r="E361" s="107" t="s">
        <v>9628</v>
      </c>
      <c r="F361" s="107" t="s">
        <v>5</v>
      </c>
      <c r="G361" s="107" t="s">
        <v>5391</v>
      </c>
      <c r="J361" s="17"/>
    </row>
    <row r="362" spans="1:10">
      <c r="A362" s="108" t="s">
        <v>6949</v>
      </c>
      <c r="B362" s="106" t="s">
        <v>6950</v>
      </c>
      <c r="C362" s="106" t="s">
        <v>6950</v>
      </c>
      <c r="D362" s="92">
        <v>10350</v>
      </c>
      <c r="E362" s="107" t="s">
        <v>9628</v>
      </c>
      <c r="F362" s="107" t="s">
        <v>5</v>
      </c>
      <c r="G362" s="107" t="s">
        <v>5391</v>
      </c>
      <c r="J362" s="17"/>
    </row>
    <row r="363" spans="1:10">
      <c r="A363" s="108" t="s">
        <v>6951</v>
      </c>
      <c r="B363" s="106" t="s">
        <v>6952</v>
      </c>
      <c r="C363" s="106" t="s">
        <v>6952</v>
      </c>
      <c r="D363" s="92">
        <v>13799.999999999998</v>
      </c>
      <c r="E363" s="107" t="s">
        <v>9628</v>
      </c>
      <c r="F363" s="107" t="s">
        <v>5</v>
      </c>
      <c r="G363" s="107" t="s">
        <v>5391</v>
      </c>
      <c r="J363" s="17"/>
    </row>
    <row r="364" spans="1:10">
      <c r="A364" s="108" t="s">
        <v>6953</v>
      </c>
      <c r="B364" s="106" t="s">
        <v>6954</v>
      </c>
      <c r="C364" s="106" t="s">
        <v>6954</v>
      </c>
      <c r="D364" s="92">
        <v>31049.999999999996</v>
      </c>
      <c r="E364" s="107" t="s">
        <v>9628</v>
      </c>
      <c r="F364" s="107" t="s">
        <v>5</v>
      </c>
      <c r="G364" s="107" t="s">
        <v>5391</v>
      </c>
      <c r="J364" s="17"/>
    </row>
    <row r="365" spans="1:10">
      <c r="A365" s="108" t="s">
        <v>6955</v>
      </c>
      <c r="B365" s="106" t="s">
        <v>6956</v>
      </c>
      <c r="C365" s="106" t="s">
        <v>6956</v>
      </c>
      <c r="D365" s="92">
        <v>48299.999999999993</v>
      </c>
      <c r="E365" s="107" t="s">
        <v>9628</v>
      </c>
      <c r="F365" s="107" t="s">
        <v>5</v>
      </c>
      <c r="G365" s="107" t="s">
        <v>5391</v>
      </c>
      <c r="J365" s="17"/>
    </row>
    <row r="366" spans="1:10">
      <c r="A366" s="108" t="s">
        <v>6957</v>
      </c>
      <c r="B366" s="106" t="s">
        <v>6958</v>
      </c>
      <c r="C366" s="106" t="s">
        <v>6958</v>
      </c>
      <c r="D366" s="92">
        <v>62099.999999999993</v>
      </c>
      <c r="E366" s="107" t="s">
        <v>9628</v>
      </c>
      <c r="F366" s="107" t="s">
        <v>5</v>
      </c>
      <c r="G366" s="107" t="s">
        <v>5391</v>
      </c>
      <c r="J366" s="17"/>
    </row>
    <row r="367" spans="1:10">
      <c r="A367" s="108" t="s">
        <v>6959</v>
      </c>
      <c r="B367" s="106" t="s">
        <v>6960</v>
      </c>
      <c r="C367" s="106" t="s">
        <v>6960</v>
      </c>
      <c r="D367" s="92">
        <v>73600</v>
      </c>
      <c r="E367" s="107" t="s">
        <v>9628</v>
      </c>
      <c r="F367" s="107" t="s">
        <v>5</v>
      </c>
      <c r="G367" s="107" t="s">
        <v>5391</v>
      </c>
      <c r="J367" s="17"/>
    </row>
    <row r="368" spans="1:10">
      <c r="A368" s="108" t="s">
        <v>6961</v>
      </c>
      <c r="B368" s="106" t="s">
        <v>6962</v>
      </c>
      <c r="C368" s="106" t="s">
        <v>6962</v>
      </c>
      <c r="D368" s="92">
        <v>113849.99999999999</v>
      </c>
      <c r="E368" s="107" t="s">
        <v>9628</v>
      </c>
      <c r="F368" s="107" t="s">
        <v>5</v>
      </c>
      <c r="G368" s="107" t="s">
        <v>5391</v>
      </c>
      <c r="J368" s="17"/>
    </row>
    <row r="369" spans="1:10" s="624" customFormat="1">
      <c r="A369" s="108" t="s">
        <v>11123</v>
      </c>
      <c r="B369" s="106" t="s">
        <v>11124</v>
      </c>
      <c r="C369" s="106" t="s">
        <v>11124</v>
      </c>
      <c r="D369" s="92">
        <v>174225</v>
      </c>
      <c r="E369" s="107" t="s">
        <v>9628</v>
      </c>
      <c r="F369" s="107" t="s">
        <v>5</v>
      </c>
      <c r="G369" s="107" t="s">
        <v>5391</v>
      </c>
      <c r="J369" s="625"/>
    </row>
    <row r="370" spans="1:10" s="624" customFormat="1">
      <c r="A370" s="108" t="s">
        <v>13517</v>
      </c>
      <c r="B370" s="106" t="s">
        <v>13518</v>
      </c>
      <c r="C370" s="106" t="s">
        <v>13518</v>
      </c>
      <c r="D370" s="92">
        <v>234599.99999999997</v>
      </c>
      <c r="E370" s="107" t="s">
        <v>9628</v>
      </c>
      <c r="F370" s="107" t="s">
        <v>5</v>
      </c>
      <c r="G370" s="107" t="s">
        <v>5391</v>
      </c>
      <c r="J370" s="625"/>
    </row>
    <row r="371" spans="1:10">
      <c r="A371" s="108" t="s">
        <v>6963</v>
      </c>
      <c r="B371" s="106" t="s">
        <v>6964</v>
      </c>
      <c r="C371" s="106" t="s">
        <v>6964</v>
      </c>
      <c r="D371" s="92">
        <v>5750</v>
      </c>
      <c r="E371" s="107" t="s">
        <v>9628</v>
      </c>
      <c r="F371" s="107" t="s">
        <v>5</v>
      </c>
      <c r="G371" s="107" t="s">
        <v>5391</v>
      </c>
      <c r="J371" s="17"/>
    </row>
    <row r="372" spans="1:10">
      <c r="A372" s="108" t="s">
        <v>6965</v>
      </c>
      <c r="B372" s="106" t="s">
        <v>6966</v>
      </c>
      <c r="C372" s="106" t="s">
        <v>6966</v>
      </c>
      <c r="D372" s="92">
        <v>9200</v>
      </c>
      <c r="E372" s="107" t="s">
        <v>9628</v>
      </c>
      <c r="F372" s="107" t="s">
        <v>5</v>
      </c>
      <c r="G372" s="107" t="s">
        <v>5391</v>
      </c>
      <c r="J372" s="17"/>
    </row>
    <row r="373" spans="1:10">
      <c r="A373" s="108" t="s">
        <v>6967</v>
      </c>
      <c r="B373" s="106" t="s">
        <v>6968</v>
      </c>
      <c r="C373" s="106" t="s">
        <v>6968</v>
      </c>
      <c r="D373" s="92">
        <v>26449.999999999996</v>
      </c>
      <c r="E373" s="107" t="s">
        <v>9628</v>
      </c>
      <c r="F373" s="107" t="s">
        <v>5</v>
      </c>
      <c r="G373" s="107" t="s">
        <v>5391</v>
      </c>
      <c r="J373" s="17"/>
    </row>
    <row r="374" spans="1:10">
      <c r="A374" s="108" t="s">
        <v>6969</v>
      </c>
      <c r="B374" s="106" t="s">
        <v>6970</v>
      </c>
      <c r="C374" s="106" t="s">
        <v>6970</v>
      </c>
      <c r="D374" s="92">
        <v>43700</v>
      </c>
      <c r="E374" s="107" t="s">
        <v>9628</v>
      </c>
      <c r="F374" s="107" t="s">
        <v>5</v>
      </c>
      <c r="G374" s="107" t="s">
        <v>5391</v>
      </c>
      <c r="J374" s="17"/>
    </row>
    <row r="375" spans="1:10">
      <c r="A375" s="108" t="s">
        <v>6971</v>
      </c>
      <c r="B375" s="106" t="s">
        <v>6972</v>
      </c>
      <c r="C375" s="106" t="s">
        <v>6972</v>
      </c>
      <c r="D375" s="92">
        <v>57499.999999999993</v>
      </c>
      <c r="E375" s="107" t="s">
        <v>9628</v>
      </c>
      <c r="F375" s="107" t="s">
        <v>5</v>
      </c>
      <c r="G375" s="107" t="s">
        <v>5391</v>
      </c>
      <c r="J375" s="17"/>
    </row>
    <row r="376" spans="1:10">
      <c r="A376" s="108" t="s">
        <v>6973</v>
      </c>
      <c r="B376" s="106" t="s">
        <v>6974</v>
      </c>
      <c r="C376" s="106" t="s">
        <v>6974</v>
      </c>
      <c r="D376" s="92">
        <v>69000</v>
      </c>
      <c r="E376" s="107" t="s">
        <v>9628</v>
      </c>
      <c r="F376" s="107" t="s">
        <v>5</v>
      </c>
      <c r="G376" s="107" t="s">
        <v>5391</v>
      </c>
      <c r="J376" s="17"/>
    </row>
    <row r="377" spans="1:10">
      <c r="A377" s="108" t="s">
        <v>6975</v>
      </c>
      <c r="B377" s="106" t="s">
        <v>6976</v>
      </c>
      <c r="C377" s="106" t="s">
        <v>6976</v>
      </c>
      <c r="D377" s="92">
        <v>109249.99999999999</v>
      </c>
      <c r="E377" s="107" t="s">
        <v>9628</v>
      </c>
      <c r="F377" s="107" t="s">
        <v>5</v>
      </c>
      <c r="G377" s="107" t="s">
        <v>5391</v>
      </c>
      <c r="J377" s="17"/>
    </row>
    <row r="378" spans="1:10" s="624" customFormat="1">
      <c r="A378" s="108" t="s">
        <v>11125</v>
      </c>
      <c r="B378" s="106" t="s">
        <v>11126</v>
      </c>
      <c r="C378" s="106" t="s">
        <v>11126</v>
      </c>
      <c r="D378" s="92">
        <v>169625</v>
      </c>
      <c r="E378" s="107" t="s">
        <v>9628</v>
      </c>
      <c r="F378" s="107" t="s">
        <v>5</v>
      </c>
      <c r="G378" s="107" t="s">
        <v>5391</v>
      </c>
      <c r="J378" s="625"/>
    </row>
    <row r="379" spans="1:10" s="624" customFormat="1">
      <c r="A379" s="108" t="s">
        <v>13519</v>
      </c>
      <c r="B379" s="106" t="s">
        <v>13520</v>
      </c>
      <c r="C379" s="106" t="s">
        <v>13520</v>
      </c>
      <c r="D379" s="92">
        <v>229999.99999999997</v>
      </c>
      <c r="E379" s="107" t="s">
        <v>9628</v>
      </c>
      <c r="F379" s="107" t="s">
        <v>5</v>
      </c>
      <c r="G379" s="107" t="s">
        <v>5391</v>
      </c>
      <c r="J379" s="625"/>
    </row>
    <row r="380" spans="1:10">
      <c r="A380" s="108" t="s">
        <v>6977</v>
      </c>
      <c r="B380" s="106" t="s">
        <v>6978</v>
      </c>
      <c r="C380" s="106" t="s">
        <v>6978</v>
      </c>
      <c r="D380" s="92">
        <v>3449.9999999999995</v>
      </c>
      <c r="E380" s="107" t="s">
        <v>9628</v>
      </c>
      <c r="F380" s="107" t="s">
        <v>5</v>
      </c>
      <c r="G380" s="107" t="s">
        <v>5391</v>
      </c>
      <c r="J380" s="17"/>
    </row>
    <row r="381" spans="1:10">
      <c r="A381" s="108" t="s">
        <v>6979</v>
      </c>
      <c r="B381" s="106" t="s">
        <v>6980</v>
      </c>
      <c r="C381" s="106" t="s">
        <v>6980</v>
      </c>
      <c r="D381" s="92">
        <v>20700</v>
      </c>
      <c r="E381" s="107" t="s">
        <v>9628</v>
      </c>
      <c r="F381" s="107" t="s">
        <v>5</v>
      </c>
      <c r="G381" s="107" t="s">
        <v>5391</v>
      </c>
      <c r="J381" s="17"/>
    </row>
    <row r="382" spans="1:10">
      <c r="A382" s="108" t="s">
        <v>6981</v>
      </c>
      <c r="B382" s="106" t="s">
        <v>6982</v>
      </c>
      <c r="C382" s="106" t="s">
        <v>6982</v>
      </c>
      <c r="D382" s="92">
        <v>37950</v>
      </c>
      <c r="E382" s="107" t="s">
        <v>9628</v>
      </c>
      <c r="F382" s="107" t="s">
        <v>5</v>
      </c>
      <c r="G382" s="107" t="s">
        <v>5391</v>
      </c>
      <c r="J382" s="17"/>
    </row>
    <row r="383" spans="1:10">
      <c r="A383" s="108" t="s">
        <v>6983</v>
      </c>
      <c r="B383" s="106" t="s">
        <v>6984</v>
      </c>
      <c r="C383" s="106" t="s">
        <v>6984</v>
      </c>
      <c r="D383" s="92">
        <v>51749.999999999993</v>
      </c>
      <c r="E383" s="107" t="s">
        <v>9628</v>
      </c>
      <c r="F383" s="107" t="s">
        <v>5</v>
      </c>
      <c r="G383" s="107" t="s">
        <v>5391</v>
      </c>
      <c r="J383" s="17"/>
    </row>
    <row r="384" spans="1:10">
      <c r="A384" s="108" t="s">
        <v>6985</v>
      </c>
      <c r="B384" s="106" t="s">
        <v>6986</v>
      </c>
      <c r="C384" s="106" t="s">
        <v>6986</v>
      </c>
      <c r="D384" s="92">
        <v>63249.999999999993</v>
      </c>
      <c r="E384" s="107" t="s">
        <v>9628</v>
      </c>
      <c r="F384" s="107" t="s">
        <v>5</v>
      </c>
      <c r="G384" s="107" t="s">
        <v>5391</v>
      </c>
      <c r="J384" s="17"/>
    </row>
    <row r="385" spans="1:10">
      <c r="A385" s="108" t="s">
        <v>6987</v>
      </c>
      <c r="B385" s="106" t="s">
        <v>6988</v>
      </c>
      <c r="C385" s="106" t="s">
        <v>6988</v>
      </c>
      <c r="D385" s="92">
        <v>103499.99999999999</v>
      </c>
      <c r="E385" s="107" t="s">
        <v>9628</v>
      </c>
      <c r="F385" s="107" t="s">
        <v>5</v>
      </c>
      <c r="G385" s="107" t="s">
        <v>5391</v>
      </c>
      <c r="J385" s="17"/>
    </row>
    <row r="386" spans="1:10" s="624" customFormat="1">
      <c r="A386" s="108" t="s">
        <v>11127</v>
      </c>
      <c r="B386" s="106" t="s">
        <v>11128</v>
      </c>
      <c r="C386" s="106" t="s">
        <v>11128</v>
      </c>
      <c r="D386" s="92">
        <v>163875</v>
      </c>
      <c r="E386" s="107" t="s">
        <v>9628</v>
      </c>
      <c r="F386" s="107" t="s">
        <v>5</v>
      </c>
      <c r="G386" s="107" t="s">
        <v>5391</v>
      </c>
      <c r="J386" s="625"/>
    </row>
    <row r="387" spans="1:10" s="624" customFormat="1">
      <c r="A387" s="108" t="s">
        <v>13521</v>
      </c>
      <c r="B387" s="106" t="s">
        <v>13522</v>
      </c>
      <c r="C387" s="106" t="s">
        <v>13522</v>
      </c>
      <c r="D387" s="92">
        <v>224249.99999999997</v>
      </c>
      <c r="E387" s="107" t="s">
        <v>9628</v>
      </c>
      <c r="F387" s="107" t="s">
        <v>5</v>
      </c>
      <c r="G387" s="107" t="s">
        <v>5391</v>
      </c>
      <c r="J387" s="625"/>
    </row>
    <row r="388" spans="1:10">
      <c r="A388" s="108" t="s">
        <v>6989</v>
      </c>
      <c r="B388" s="106" t="s">
        <v>6990</v>
      </c>
      <c r="C388" s="106" t="s">
        <v>6990</v>
      </c>
      <c r="D388" s="92">
        <v>17250</v>
      </c>
      <c r="E388" s="107" t="s">
        <v>9628</v>
      </c>
      <c r="F388" s="107" t="s">
        <v>5</v>
      </c>
      <c r="G388" s="107" t="s">
        <v>5391</v>
      </c>
      <c r="J388" s="17"/>
    </row>
    <row r="389" spans="1:10">
      <c r="A389" s="108" t="s">
        <v>6991</v>
      </c>
      <c r="B389" s="106" t="s">
        <v>6992</v>
      </c>
      <c r="C389" s="106" t="s">
        <v>6992</v>
      </c>
      <c r="D389" s="92">
        <v>34500</v>
      </c>
      <c r="E389" s="107" t="s">
        <v>9628</v>
      </c>
      <c r="F389" s="107" t="s">
        <v>5</v>
      </c>
      <c r="G389" s="107" t="s">
        <v>5391</v>
      </c>
      <c r="J389" s="17"/>
    </row>
    <row r="390" spans="1:10">
      <c r="A390" s="108" t="s">
        <v>6993</v>
      </c>
      <c r="B390" s="106" t="s">
        <v>6994</v>
      </c>
      <c r="C390" s="106" t="s">
        <v>6994</v>
      </c>
      <c r="D390" s="92">
        <v>48299.999999999993</v>
      </c>
      <c r="E390" s="107" t="s">
        <v>9628</v>
      </c>
      <c r="F390" s="107" t="s">
        <v>5</v>
      </c>
      <c r="G390" s="107" t="s">
        <v>5391</v>
      </c>
      <c r="J390" s="17"/>
    </row>
    <row r="391" spans="1:10">
      <c r="A391" s="108" t="s">
        <v>6995</v>
      </c>
      <c r="B391" s="106" t="s">
        <v>6996</v>
      </c>
      <c r="C391" s="106" t="s">
        <v>6996</v>
      </c>
      <c r="D391" s="92">
        <v>59799.999999999993</v>
      </c>
      <c r="E391" s="107" t="s">
        <v>9628</v>
      </c>
      <c r="F391" s="107" t="s">
        <v>5</v>
      </c>
      <c r="G391" s="107" t="s">
        <v>5391</v>
      </c>
      <c r="J391" s="17"/>
    </row>
    <row r="392" spans="1:10">
      <c r="A392" s="108" t="s">
        <v>6997</v>
      </c>
      <c r="B392" s="106" t="s">
        <v>6998</v>
      </c>
      <c r="C392" s="106" t="s">
        <v>6998</v>
      </c>
      <c r="D392" s="92">
        <v>100049.99999999999</v>
      </c>
      <c r="E392" s="107" t="s">
        <v>9628</v>
      </c>
      <c r="F392" s="107" t="s">
        <v>5</v>
      </c>
      <c r="G392" s="107" t="s">
        <v>5391</v>
      </c>
      <c r="J392" s="17"/>
    </row>
    <row r="393" spans="1:10" s="624" customFormat="1">
      <c r="A393" s="108" t="s">
        <v>11129</v>
      </c>
      <c r="B393" s="106" t="s">
        <v>11130</v>
      </c>
      <c r="C393" s="106" t="s">
        <v>11130</v>
      </c>
      <c r="D393" s="92">
        <v>160425</v>
      </c>
      <c r="E393" s="107" t="s">
        <v>9628</v>
      </c>
      <c r="F393" s="107" t="s">
        <v>5</v>
      </c>
      <c r="G393" s="107" t="s">
        <v>5391</v>
      </c>
      <c r="J393" s="625"/>
    </row>
    <row r="394" spans="1:10" s="624" customFormat="1">
      <c r="A394" s="108" t="s">
        <v>13523</v>
      </c>
      <c r="B394" s="106" t="s">
        <v>13524</v>
      </c>
      <c r="C394" s="106" t="s">
        <v>13524</v>
      </c>
      <c r="D394" s="92">
        <v>220799.99999999997</v>
      </c>
      <c r="E394" s="107" t="s">
        <v>9628</v>
      </c>
      <c r="F394" s="107" t="s">
        <v>5</v>
      </c>
      <c r="G394" s="107" t="s">
        <v>5391</v>
      </c>
      <c r="J394" s="625"/>
    </row>
    <row r="395" spans="1:10">
      <c r="A395" s="108" t="s">
        <v>6999</v>
      </c>
      <c r="B395" s="106" t="s">
        <v>7000</v>
      </c>
      <c r="C395" s="106" t="s">
        <v>7000</v>
      </c>
      <c r="D395" s="92">
        <v>17250</v>
      </c>
      <c r="E395" s="107" t="s">
        <v>9628</v>
      </c>
      <c r="F395" s="107" t="s">
        <v>5</v>
      </c>
      <c r="G395" s="107" t="s">
        <v>5391</v>
      </c>
      <c r="J395" s="17"/>
    </row>
    <row r="396" spans="1:10">
      <c r="A396" s="108" t="s">
        <v>7001</v>
      </c>
      <c r="B396" s="106" t="s">
        <v>7002</v>
      </c>
      <c r="C396" s="106" t="s">
        <v>7002</v>
      </c>
      <c r="D396" s="92">
        <v>31049.999999999996</v>
      </c>
      <c r="E396" s="107" t="s">
        <v>9628</v>
      </c>
      <c r="F396" s="107" t="s">
        <v>5</v>
      </c>
      <c r="G396" s="107" t="s">
        <v>5391</v>
      </c>
      <c r="J396" s="17"/>
    </row>
    <row r="397" spans="1:10">
      <c r="A397" s="108" t="s">
        <v>7003</v>
      </c>
      <c r="B397" s="106" t="s">
        <v>7004</v>
      </c>
      <c r="C397" s="106" t="s">
        <v>7004</v>
      </c>
      <c r="D397" s="92">
        <v>42550</v>
      </c>
      <c r="E397" s="107" t="s">
        <v>9628</v>
      </c>
      <c r="F397" s="107" t="s">
        <v>5</v>
      </c>
      <c r="G397" s="107" t="s">
        <v>5391</v>
      </c>
      <c r="J397" s="17"/>
    </row>
    <row r="398" spans="1:10">
      <c r="A398" s="108" t="s">
        <v>7005</v>
      </c>
      <c r="B398" s="106" t="s">
        <v>7006</v>
      </c>
      <c r="C398" s="106" t="s">
        <v>7006</v>
      </c>
      <c r="D398" s="92">
        <v>82800</v>
      </c>
      <c r="E398" s="107" t="s">
        <v>9628</v>
      </c>
      <c r="F398" s="107" t="s">
        <v>5</v>
      </c>
      <c r="G398" s="107" t="s">
        <v>5391</v>
      </c>
      <c r="J398" s="17"/>
    </row>
    <row r="399" spans="1:10" s="624" customFormat="1">
      <c r="A399" s="108" t="s">
        <v>11131</v>
      </c>
      <c r="B399" s="106" t="s">
        <v>11132</v>
      </c>
      <c r="C399" s="106" t="s">
        <v>11132</v>
      </c>
      <c r="D399" s="92">
        <v>143175</v>
      </c>
      <c r="E399" s="107" t="s">
        <v>9628</v>
      </c>
      <c r="F399" s="107" t="s">
        <v>5</v>
      </c>
      <c r="G399" s="107" t="s">
        <v>5391</v>
      </c>
      <c r="J399" s="625"/>
    </row>
    <row r="400" spans="1:10" s="624" customFormat="1">
      <c r="A400" s="108" t="s">
        <v>13525</v>
      </c>
      <c r="B400" s="106" t="s">
        <v>13526</v>
      </c>
      <c r="C400" s="106" t="s">
        <v>13526</v>
      </c>
      <c r="D400" s="92">
        <v>203549.99999999997</v>
      </c>
      <c r="E400" s="107" t="s">
        <v>9628</v>
      </c>
      <c r="F400" s="107" t="s">
        <v>5</v>
      </c>
      <c r="G400" s="107" t="s">
        <v>5391</v>
      </c>
      <c r="J400" s="625"/>
    </row>
    <row r="401" spans="1:10">
      <c r="A401" s="108" t="s">
        <v>7007</v>
      </c>
      <c r="B401" s="106" t="s">
        <v>7008</v>
      </c>
      <c r="C401" s="106" t="s">
        <v>7008</v>
      </c>
      <c r="D401" s="92">
        <v>13799.999999999998</v>
      </c>
      <c r="E401" s="107" t="s">
        <v>9628</v>
      </c>
      <c r="F401" s="107" t="s">
        <v>5</v>
      </c>
      <c r="G401" s="107" t="s">
        <v>5391</v>
      </c>
      <c r="J401" s="17"/>
    </row>
    <row r="402" spans="1:10">
      <c r="A402" s="108" t="s">
        <v>7009</v>
      </c>
      <c r="B402" s="106" t="s">
        <v>7010</v>
      </c>
      <c r="C402" s="106" t="s">
        <v>7010</v>
      </c>
      <c r="D402" s="92">
        <v>25299.999999999996</v>
      </c>
      <c r="E402" s="107" t="s">
        <v>9628</v>
      </c>
      <c r="F402" s="107" t="s">
        <v>5</v>
      </c>
      <c r="G402" s="107" t="s">
        <v>5391</v>
      </c>
      <c r="J402" s="17"/>
    </row>
    <row r="403" spans="1:10">
      <c r="A403" s="108" t="s">
        <v>7011</v>
      </c>
      <c r="B403" s="106" t="s">
        <v>7012</v>
      </c>
      <c r="C403" s="106" t="s">
        <v>7012</v>
      </c>
      <c r="D403" s="92">
        <v>65550</v>
      </c>
      <c r="E403" s="107" t="s">
        <v>9628</v>
      </c>
      <c r="F403" s="107" t="s">
        <v>5</v>
      </c>
      <c r="G403" s="107" t="s">
        <v>5391</v>
      </c>
      <c r="J403" s="17"/>
    </row>
    <row r="404" spans="1:10" s="624" customFormat="1">
      <c r="A404" s="108" t="s">
        <v>11133</v>
      </c>
      <c r="B404" s="106" t="s">
        <v>11134</v>
      </c>
      <c r="C404" s="106" t="s">
        <v>11134</v>
      </c>
      <c r="D404" s="92">
        <v>125924.99999999999</v>
      </c>
      <c r="E404" s="107" t="s">
        <v>9628</v>
      </c>
      <c r="F404" s="107" t="s">
        <v>5</v>
      </c>
      <c r="G404" s="107" t="s">
        <v>5391</v>
      </c>
      <c r="J404" s="625"/>
    </row>
    <row r="405" spans="1:10" s="624" customFormat="1">
      <c r="A405" s="108" t="s">
        <v>13527</v>
      </c>
      <c r="B405" s="106" t="s">
        <v>13528</v>
      </c>
      <c r="C405" s="106" t="s">
        <v>13528</v>
      </c>
      <c r="D405" s="92">
        <v>186300</v>
      </c>
      <c r="E405" s="107" t="s">
        <v>9628</v>
      </c>
      <c r="F405" s="107" t="s">
        <v>5</v>
      </c>
      <c r="G405" s="107" t="s">
        <v>5391</v>
      </c>
      <c r="J405" s="625"/>
    </row>
    <row r="406" spans="1:10">
      <c r="A406" s="108" t="s">
        <v>7013</v>
      </c>
      <c r="B406" s="106" t="s">
        <v>7014</v>
      </c>
      <c r="C406" s="106" t="s">
        <v>7014</v>
      </c>
      <c r="D406" s="92">
        <v>11500</v>
      </c>
      <c r="E406" s="107" t="s">
        <v>9628</v>
      </c>
      <c r="F406" s="107" t="s">
        <v>5</v>
      </c>
      <c r="G406" s="107" t="s">
        <v>5391</v>
      </c>
      <c r="J406" s="17"/>
    </row>
    <row r="407" spans="1:10">
      <c r="A407" s="108" t="s">
        <v>7015</v>
      </c>
      <c r="B407" s="106" t="s">
        <v>7016</v>
      </c>
      <c r="C407" s="106" t="s">
        <v>7016</v>
      </c>
      <c r="D407" s="92">
        <v>51749.999999999993</v>
      </c>
      <c r="E407" s="107" t="s">
        <v>9628</v>
      </c>
      <c r="F407" s="107" t="s">
        <v>5</v>
      </c>
      <c r="G407" s="107" t="s">
        <v>5391</v>
      </c>
      <c r="J407" s="17"/>
    </row>
    <row r="408" spans="1:10" s="624" customFormat="1">
      <c r="A408" s="108" t="s">
        <v>11135</v>
      </c>
      <c r="B408" s="106" t="s">
        <v>11136</v>
      </c>
      <c r="C408" s="106" t="s">
        <v>11136</v>
      </c>
      <c r="D408" s="92">
        <v>112124.99999999999</v>
      </c>
      <c r="E408" s="107" t="s">
        <v>9628</v>
      </c>
      <c r="F408" s="107" t="s">
        <v>5</v>
      </c>
      <c r="G408" s="107" t="s">
        <v>5391</v>
      </c>
      <c r="J408" s="625"/>
    </row>
    <row r="409" spans="1:10" s="624" customFormat="1">
      <c r="A409" s="108" t="s">
        <v>13529</v>
      </c>
      <c r="B409" s="106" t="s">
        <v>13530</v>
      </c>
      <c r="C409" s="106" t="s">
        <v>13530</v>
      </c>
      <c r="D409" s="92">
        <v>172500</v>
      </c>
      <c r="E409" s="107" t="s">
        <v>9628</v>
      </c>
      <c r="F409" s="107" t="s">
        <v>5</v>
      </c>
      <c r="G409" s="107" t="s">
        <v>5391</v>
      </c>
      <c r="J409" s="625"/>
    </row>
    <row r="410" spans="1:10">
      <c r="A410" s="108" t="s">
        <v>7017</v>
      </c>
      <c r="B410" s="106" t="s">
        <v>7018</v>
      </c>
      <c r="C410" s="106" t="s">
        <v>7018</v>
      </c>
      <c r="D410" s="92">
        <v>40250</v>
      </c>
      <c r="E410" s="107" t="s">
        <v>9628</v>
      </c>
      <c r="F410" s="107" t="s">
        <v>5</v>
      </c>
      <c r="G410" s="107" t="s">
        <v>5391</v>
      </c>
      <c r="J410" s="17"/>
    </row>
    <row r="411" spans="1:10" s="624" customFormat="1">
      <c r="A411" s="108" t="s">
        <v>11137</v>
      </c>
      <c r="B411" s="106" t="s">
        <v>11138</v>
      </c>
      <c r="C411" s="106" t="s">
        <v>11138</v>
      </c>
      <c r="D411" s="92">
        <v>100624.99999999999</v>
      </c>
      <c r="E411" s="107" t="s">
        <v>9628</v>
      </c>
      <c r="F411" s="107" t="s">
        <v>5</v>
      </c>
      <c r="G411" s="107" t="s">
        <v>5391</v>
      </c>
      <c r="J411" s="625"/>
    </row>
    <row r="412" spans="1:10" s="624" customFormat="1">
      <c r="A412" s="108" t="s">
        <v>13531</v>
      </c>
      <c r="B412" s="106" t="s">
        <v>13532</v>
      </c>
      <c r="C412" s="106" t="s">
        <v>13532</v>
      </c>
      <c r="D412" s="92">
        <v>161000</v>
      </c>
      <c r="E412" s="107" t="s">
        <v>9628</v>
      </c>
      <c r="F412" s="107" t="s">
        <v>5</v>
      </c>
      <c r="G412" s="107" t="s">
        <v>5391</v>
      </c>
      <c r="J412" s="625"/>
    </row>
    <row r="413" spans="1:10" s="624" customFormat="1">
      <c r="A413" s="108" t="s">
        <v>11139</v>
      </c>
      <c r="B413" s="106" t="s">
        <v>11140</v>
      </c>
      <c r="C413" s="106" t="s">
        <v>11140</v>
      </c>
      <c r="D413" s="92">
        <v>60374.999999999993</v>
      </c>
      <c r="E413" s="107" t="s">
        <v>9628</v>
      </c>
      <c r="F413" s="107" t="s">
        <v>5</v>
      </c>
      <c r="G413" s="107" t="s">
        <v>5391</v>
      </c>
      <c r="J413" s="625"/>
    </row>
    <row r="414" spans="1:10" s="624" customFormat="1">
      <c r="A414" s="108" t="s">
        <v>13533</v>
      </c>
      <c r="B414" s="106" t="s">
        <v>13534</v>
      </c>
      <c r="C414" s="106" t="s">
        <v>13534</v>
      </c>
      <c r="D414" s="92">
        <v>120749.99999999999</v>
      </c>
      <c r="E414" s="107" t="s">
        <v>9628</v>
      </c>
      <c r="F414" s="107" t="s">
        <v>5</v>
      </c>
      <c r="G414" s="107" t="s">
        <v>5391</v>
      </c>
      <c r="J414" s="625"/>
    </row>
    <row r="415" spans="1:10" s="624" customFormat="1" ht="12.75" thickBot="1">
      <c r="A415" s="108" t="s">
        <v>13535</v>
      </c>
      <c r="B415" s="106" t="s">
        <v>13536</v>
      </c>
      <c r="C415" s="106" t="s">
        <v>13536</v>
      </c>
      <c r="D415" s="92">
        <v>60374.999999999993</v>
      </c>
      <c r="E415" s="107" t="s">
        <v>9628</v>
      </c>
      <c r="F415" s="107" t="s">
        <v>5</v>
      </c>
      <c r="G415" s="107" t="s">
        <v>5391</v>
      </c>
      <c r="J415" s="625"/>
    </row>
    <row r="416" spans="1:10" ht="12.75" thickBot="1">
      <c r="A416" s="268" t="s">
        <v>6905</v>
      </c>
      <c r="B416" s="239"/>
      <c r="C416" s="239"/>
      <c r="D416" s="104"/>
      <c r="E416" s="104"/>
      <c r="F416" s="104"/>
      <c r="G416" s="414"/>
      <c r="H416" s="89"/>
      <c r="I416" s="89"/>
      <c r="J416" s="17"/>
    </row>
    <row r="417" spans="1:10">
      <c r="A417" s="206" t="s">
        <v>3283</v>
      </c>
      <c r="B417" s="206" t="s">
        <v>3284</v>
      </c>
      <c r="C417" s="206" t="s">
        <v>3284</v>
      </c>
      <c r="D417" s="92">
        <v>2875</v>
      </c>
      <c r="E417" s="107" t="s">
        <v>9628</v>
      </c>
      <c r="F417" s="107" t="s">
        <v>1788</v>
      </c>
      <c r="G417" s="107" t="s">
        <v>5391</v>
      </c>
      <c r="J417" s="17"/>
    </row>
    <row r="418" spans="1:10">
      <c r="A418" s="206" t="s">
        <v>3285</v>
      </c>
      <c r="B418" s="206" t="s">
        <v>3286</v>
      </c>
      <c r="C418" s="206" t="s">
        <v>3286</v>
      </c>
      <c r="D418" s="92">
        <v>8050</v>
      </c>
      <c r="E418" s="107" t="s">
        <v>9628</v>
      </c>
      <c r="F418" s="107" t="s">
        <v>1788</v>
      </c>
      <c r="G418" s="107" t="s">
        <v>5391</v>
      </c>
      <c r="J418" s="17"/>
    </row>
    <row r="419" spans="1:10">
      <c r="A419" s="206" t="s">
        <v>3287</v>
      </c>
      <c r="B419" s="206" t="s">
        <v>3288</v>
      </c>
      <c r="C419" s="206" t="s">
        <v>3288</v>
      </c>
      <c r="D419" s="92">
        <v>13800</v>
      </c>
      <c r="E419" s="107" t="s">
        <v>9628</v>
      </c>
      <c r="F419" s="107" t="s">
        <v>1788</v>
      </c>
      <c r="G419" s="107" t="s">
        <v>5391</v>
      </c>
      <c r="J419" s="17"/>
    </row>
    <row r="420" spans="1:10">
      <c r="A420" s="206" t="s">
        <v>3289</v>
      </c>
      <c r="B420" s="206" t="s">
        <v>3290</v>
      </c>
      <c r="C420" s="206" t="s">
        <v>3290</v>
      </c>
      <c r="D420" s="92">
        <v>17250</v>
      </c>
      <c r="E420" s="107" t="s">
        <v>9628</v>
      </c>
      <c r="F420" s="107" t="s">
        <v>1788</v>
      </c>
      <c r="G420" s="107" t="s">
        <v>5391</v>
      </c>
      <c r="J420" s="17"/>
    </row>
    <row r="421" spans="1:10">
      <c r="A421" s="206" t="s">
        <v>3291</v>
      </c>
      <c r="B421" s="206" t="s">
        <v>3292</v>
      </c>
      <c r="C421" s="206" t="s">
        <v>3292</v>
      </c>
      <c r="D421" s="92">
        <v>34500</v>
      </c>
      <c r="E421" s="107" t="s">
        <v>9628</v>
      </c>
      <c r="F421" s="107" t="s">
        <v>1788</v>
      </c>
      <c r="G421" s="107" t="s">
        <v>5391</v>
      </c>
      <c r="J421" s="17"/>
    </row>
    <row r="422" spans="1:10">
      <c r="A422" s="206" t="s">
        <v>3293</v>
      </c>
      <c r="B422" s="206" t="s">
        <v>3294</v>
      </c>
      <c r="C422" s="206" t="s">
        <v>3294</v>
      </c>
      <c r="D422" s="92">
        <v>51750</v>
      </c>
      <c r="E422" s="107" t="s">
        <v>9628</v>
      </c>
      <c r="F422" s="107" t="s">
        <v>1788</v>
      </c>
      <c r="G422" s="107" t="s">
        <v>5391</v>
      </c>
      <c r="J422" s="17"/>
    </row>
    <row r="423" spans="1:10">
      <c r="A423" s="206" t="s">
        <v>3295</v>
      </c>
      <c r="B423" s="206" t="s">
        <v>3296</v>
      </c>
      <c r="C423" s="206" t="s">
        <v>3296</v>
      </c>
      <c r="D423" s="92">
        <v>5175</v>
      </c>
      <c r="E423" s="107" t="s">
        <v>9628</v>
      </c>
      <c r="F423" s="107" t="s">
        <v>1788</v>
      </c>
      <c r="G423" s="107" t="s">
        <v>5391</v>
      </c>
      <c r="J423" s="17"/>
    </row>
    <row r="424" spans="1:10">
      <c r="A424" s="206" t="s">
        <v>3297</v>
      </c>
      <c r="B424" s="206" t="s">
        <v>3298</v>
      </c>
      <c r="C424" s="206" t="s">
        <v>3298</v>
      </c>
      <c r="D424" s="92">
        <v>10925</v>
      </c>
      <c r="E424" s="107" t="s">
        <v>9628</v>
      </c>
      <c r="F424" s="107" t="s">
        <v>1788</v>
      </c>
      <c r="G424" s="107" t="s">
        <v>5391</v>
      </c>
      <c r="J424" s="17"/>
    </row>
    <row r="425" spans="1:10">
      <c r="A425" s="206" t="s">
        <v>3299</v>
      </c>
      <c r="B425" s="206" t="s">
        <v>3300</v>
      </c>
      <c r="C425" s="206" t="s">
        <v>3300</v>
      </c>
      <c r="D425" s="92">
        <v>14375</v>
      </c>
      <c r="E425" s="107" t="s">
        <v>9628</v>
      </c>
      <c r="F425" s="107" t="s">
        <v>1788</v>
      </c>
      <c r="G425" s="107" t="s">
        <v>5391</v>
      </c>
      <c r="J425" s="17"/>
    </row>
    <row r="426" spans="1:10">
      <c r="A426" s="206" t="s">
        <v>3301</v>
      </c>
      <c r="B426" s="206" t="s">
        <v>3302</v>
      </c>
      <c r="C426" s="206" t="s">
        <v>3302</v>
      </c>
      <c r="D426" s="92">
        <v>31625</v>
      </c>
      <c r="E426" s="107" t="s">
        <v>9628</v>
      </c>
      <c r="F426" s="107" t="s">
        <v>1788</v>
      </c>
      <c r="G426" s="107" t="s">
        <v>5391</v>
      </c>
      <c r="J426" s="17"/>
    </row>
    <row r="427" spans="1:10">
      <c r="A427" s="206" t="s">
        <v>3303</v>
      </c>
      <c r="B427" s="206" t="s">
        <v>3304</v>
      </c>
      <c r="C427" s="206" t="s">
        <v>3304</v>
      </c>
      <c r="D427" s="92">
        <v>48875</v>
      </c>
      <c r="E427" s="107" t="s">
        <v>9628</v>
      </c>
      <c r="F427" s="107" t="s">
        <v>1788</v>
      </c>
      <c r="G427" s="107" t="s">
        <v>5391</v>
      </c>
      <c r="J427" s="17"/>
    </row>
    <row r="428" spans="1:10">
      <c r="A428" s="206" t="s">
        <v>3305</v>
      </c>
      <c r="B428" s="206" t="s">
        <v>3306</v>
      </c>
      <c r="C428" s="206" t="s">
        <v>3306</v>
      </c>
      <c r="D428" s="92">
        <v>5750</v>
      </c>
      <c r="E428" s="107" t="s">
        <v>9628</v>
      </c>
      <c r="F428" s="107" t="s">
        <v>1788</v>
      </c>
      <c r="G428" s="107" t="s">
        <v>5391</v>
      </c>
      <c r="J428" s="17"/>
    </row>
    <row r="429" spans="1:10">
      <c r="A429" s="206" t="s">
        <v>3307</v>
      </c>
      <c r="B429" s="206" t="s">
        <v>3308</v>
      </c>
      <c r="C429" s="206" t="s">
        <v>3308</v>
      </c>
      <c r="D429" s="92">
        <v>9200</v>
      </c>
      <c r="E429" s="107" t="s">
        <v>9628</v>
      </c>
      <c r="F429" s="107" t="s">
        <v>1788</v>
      </c>
      <c r="G429" s="107" t="s">
        <v>5391</v>
      </c>
      <c r="J429" s="17"/>
    </row>
    <row r="430" spans="1:10">
      <c r="A430" s="206" t="s">
        <v>3309</v>
      </c>
      <c r="B430" s="206" t="s">
        <v>3310</v>
      </c>
      <c r="C430" s="206" t="s">
        <v>3310</v>
      </c>
      <c r="D430" s="92">
        <v>26450</v>
      </c>
      <c r="E430" s="107" t="s">
        <v>9628</v>
      </c>
      <c r="F430" s="107" t="s">
        <v>1788</v>
      </c>
      <c r="G430" s="107" t="s">
        <v>5391</v>
      </c>
      <c r="J430" s="17"/>
    </row>
    <row r="431" spans="1:10">
      <c r="A431" s="206" t="s">
        <v>3311</v>
      </c>
      <c r="B431" s="206" t="s">
        <v>3312</v>
      </c>
      <c r="C431" s="206" t="s">
        <v>3312</v>
      </c>
      <c r="D431" s="92">
        <v>43700</v>
      </c>
      <c r="E431" s="107" t="s">
        <v>9628</v>
      </c>
      <c r="F431" s="107" t="s">
        <v>1788</v>
      </c>
      <c r="G431" s="107" t="s">
        <v>5391</v>
      </c>
      <c r="J431" s="17"/>
    </row>
    <row r="432" spans="1:10">
      <c r="A432" s="206" t="s">
        <v>3313</v>
      </c>
      <c r="B432" s="206" t="s">
        <v>3314</v>
      </c>
      <c r="C432" s="206" t="s">
        <v>3314</v>
      </c>
      <c r="D432" s="92">
        <v>3450</v>
      </c>
      <c r="E432" s="107" t="s">
        <v>9628</v>
      </c>
      <c r="F432" s="107" t="s">
        <v>1788</v>
      </c>
      <c r="G432" s="107" t="s">
        <v>5391</v>
      </c>
      <c r="J432" s="17"/>
    </row>
    <row r="433" spans="1:10">
      <c r="A433" s="206" t="s">
        <v>3315</v>
      </c>
      <c r="B433" s="206" t="s">
        <v>3316</v>
      </c>
      <c r="C433" s="206" t="s">
        <v>3316</v>
      </c>
      <c r="D433" s="92">
        <v>20700</v>
      </c>
      <c r="E433" s="107" t="s">
        <v>9628</v>
      </c>
      <c r="F433" s="107" t="s">
        <v>1788</v>
      </c>
      <c r="G433" s="107" t="s">
        <v>5391</v>
      </c>
      <c r="J433" s="17"/>
    </row>
    <row r="434" spans="1:10">
      <c r="A434" s="206" t="s">
        <v>3317</v>
      </c>
      <c r="B434" s="206" t="s">
        <v>3318</v>
      </c>
      <c r="C434" s="206" t="s">
        <v>3318</v>
      </c>
      <c r="D434" s="92">
        <v>37950</v>
      </c>
      <c r="E434" s="107" t="s">
        <v>9628</v>
      </c>
      <c r="F434" s="107" t="s">
        <v>1788</v>
      </c>
      <c r="G434" s="107" t="s">
        <v>5391</v>
      </c>
      <c r="J434" s="17"/>
    </row>
    <row r="435" spans="1:10">
      <c r="A435" s="206" t="s">
        <v>3319</v>
      </c>
      <c r="B435" s="206" t="s">
        <v>3320</v>
      </c>
      <c r="C435" s="206" t="s">
        <v>3320</v>
      </c>
      <c r="D435" s="92">
        <v>17250</v>
      </c>
      <c r="E435" s="107" t="s">
        <v>9628</v>
      </c>
      <c r="F435" s="107" t="s">
        <v>1788</v>
      </c>
      <c r="G435" s="107" t="s">
        <v>5391</v>
      </c>
      <c r="J435" s="17"/>
    </row>
    <row r="436" spans="1:10">
      <c r="A436" s="206" t="s">
        <v>3321</v>
      </c>
      <c r="B436" s="206" t="s">
        <v>3322</v>
      </c>
      <c r="C436" s="206" t="s">
        <v>3322</v>
      </c>
      <c r="D436" s="92">
        <v>34500</v>
      </c>
      <c r="E436" s="107" t="s">
        <v>9628</v>
      </c>
      <c r="F436" s="107" t="s">
        <v>1788</v>
      </c>
      <c r="G436" s="107" t="s">
        <v>5391</v>
      </c>
      <c r="J436" s="17"/>
    </row>
    <row r="437" spans="1:10">
      <c r="A437" s="206" t="s">
        <v>3323</v>
      </c>
      <c r="B437" s="206" t="s">
        <v>3324</v>
      </c>
      <c r="C437" s="206" t="s">
        <v>3324</v>
      </c>
      <c r="D437" s="92">
        <v>17250</v>
      </c>
      <c r="E437" s="107" t="s">
        <v>9628</v>
      </c>
      <c r="F437" s="107" t="s">
        <v>1788</v>
      </c>
      <c r="G437" s="107" t="s">
        <v>5391</v>
      </c>
      <c r="J437" s="17"/>
    </row>
    <row r="438" spans="1:10">
      <c r="A438" s="206" t="s">
        <v>2058</v>
      </c>
      <c r="B438" s="206" t="s">
        <v>2039</v>
      </c>
      <c r="C438" s="206" t="s">
        <v>2039</v>
      </c>
      <c r="D438" s="92">
        <v>9775</v>
      </c>
      <c r="E438" s="107" t="s">
        <v>9628</v>
      </c>
      <c r="F438" s="107" t="s">
        <v>1788</v>
      </c>
      <c r="G438" s="107" t="s">
        <v>5391</v>
      </c>
      <c r="J438" s="17"/>
    </row>
    <row r="439" spans="1:10">
      <c r="A439" s="206" t="s">
        <v>2059</v>
      </c>
      <c r="B439" s="206" t="s">
        <v>2040</v>
      </c>
      <c r="C439" s="206" t="s">
        <v>2040</v>
      </c>
      <c r="D439" s="92">
        <v>28749.999999999996</v>
      </c>
      <c r="E439" s="107" t="s">
        <v>9628</v>
      </c>
      <c r="F439" s="107" t="s">
        <v>1788</v>
      </c>
      <c r="G439" s="107" t="s">
        <v>5391</v>
      </c>
      <c r="J439" s="17"/>
    </row>
    <row r="440" spans="1:10">
      <c r="A440" s="206" t="s">
        <v>2060</v>
      </c>
      <c r="B440" s="206" t="s">
        <v>2041</v>
      </c>
      <c r="C440" s="206" t="s">
        <v>2041</v>
      </c>
      <c r="D440" s="92">
        <v>46000</v>
      </c>
      <c r="E440" s="107" t="s">
        <v>9628</v>
      </c>
      <c r="F440" s="107" t="s">
        <v>1788</v>
      </c>
      <c r="G440" s="107" t="s">
        <v>5391</v>
      </c>
      <c r="J440" s="17"/>
    </row>
    <row r="441" spans="1:10">
      <c r="A441" s="206" t="s">
        <v>2061</v>
      </c>
      <c r="B441" s="206" t="s">
        <v>2004</v>
      </c>
      <c r="C441" s="206" t="s">
        <v>2004</v>
      </c>
      <c r="D441" s="92">
        <v>18975</v>
      </c>
      <c r="E441" s="107" t="s">
        <v>9628</v>
      </c>
      <c r="F441" s="107" t="s">
        <v>1788</v>
      </c>
      <c r="G441" s="107" t="s">
        <v>5391</v>
      </c>
      <c r="J441" s="17"/>
    </row>
    <row r="442" spans="1:10">
      <c r="A442" s="206" t="s">
        <v>2062</v>
      </c>
      <c r="B442" s="206" t="s">
        <v>2005</v>
      </c>
      <c r="C442" s="206" t="s">
        <v>2005</v>
      </c>
      <c r="D442" s="92">
        <v>36225</v>
      </c>
      <c r="E442" s="107" t="s">
        <v>9628</v>
      </c>
      <c r="F442" s="107" t="s">
        <v>1788</v>
      </c>
      <c r="G442" s="107" t="s">
        <v>5391</v>
      </c>
      <c r="J442" s="17"/>
    </row>
    <row r="443" spans="1:10">
      <c r="A443" s="206" t="s">
        <v>2063</v>
      </c>
      <c r="B443" s="206" t="s">
        <v>2006</v>
      </c>
      <c r="C443" s="206" t="s">
        <v>2006</v>
      </c>
      <c r="D443" s="92">
        <v>17250</v>
      </c>
      <c r="E443" s="107" t="s">
        <v>9628</v>
      </c>
      <c r="F443" s="107" t="s">
        <v>1788</v>
      </c>
      <c r="G443" s="107" t="s">
        <v>5391</v>
      </c>
      <c r="J443" s="17"/>
    </row>
    <row r="444" spans="1:10">
      <c r="A444" s="206" t="s">
        <v>2064</v>
      </c>
      <c r="B444" s="206" t="s">
        <v>2042</v>
      </c>
      <c r="C444" s="206" t="s">
        <v>2042</v>
      </c>
      <c r="D444" s="92">
        <v>2875</v>
      </c>
      <c r="E444" s="107" t="s">
        <v>9628</v>
      </c>
      <c r="F444" s="107" t="s">
        <v>1788</v>
      </c>
      <c r="G444" s="107" t="s">
        <v>5391</v>
      </c>
      <c r="J444" s="17"/>
    </row>
    <row r="445" spans="1:10">
      <c r="A445" s="206" t="s">
        <v>2065</v>
      </c>
      <c r="B445" s="206" t="s">
        <v>2043</v>
      </c>
      <c r="C445" s="206" t="s">
        <v>2043</v>
      </c>
      <c r="D445" s="92">
        <v>8049.9999999999991</v>
      </c>
      <c r="E445" s="107" t="s">
        <v>9628</v>
      </c>
      <c r="F445" s="107" t="s">
        <v>1788</v>
      </c>
      <c r="G445" s="107" t="s">
        <v>5391</v>
      </c>
      <c r="J445" s="17"/>
    </row>
    <row r="446" spans="1:10">
      <c r="A446" s="206" t="s">
        <v>2066</v>
      </c>
      <c r="B446" s="206" t="s">
        <v>2045</v>
      </c>
      <c r="C446" s="206" t="s">
        <v>2045</v>
      </c>
      <c r="D446" s="92">
        <v>13799.999999999998</v>
      </c>
      <c r="E446" s="107" t="s">
        <v>9628</v>
      </c>
      <c r="F446" s="107" t="s">
        <v>1788</v>
      </c>
      <c r="G446" s="107" t="s">
        <v>5391</v>
      </c>
      <c r="J446" s="17"/>
    </row>
    <row r="447" spans="1:10">
      <c r="A447" s="206" t="s">
        <v>2067</v>
      </c>
      <c r="B447" s="206" t="s">
        <v>2044</v>
      </c>
      <c r="C447" s="206" t="s">
        <v>2044</v>
      </c>
      <c r="D447" s="92">
        <v>5175</v>
      </c>
      <c r="E447" s="107" t="s">
        <v>9628</v>
      </c>
      <c r="F447" s="107" t="s">
        <v>1788</v>
      </c>
      <c r="G447" s="107" t="s">
        <v>5391</v>
      </c>
      <c r="J447" s="17"/>
    </row>
    <row r="448" spans="1:10">
      <c r="A448" s="206" t="s">
        <v>2068</v>
      </c>
      <c r="B448" s="206" t="s">
        <v>2046</v>
      </c>
      <c r="C448" s="206" t="s">
        <v>2046</v>
      </c>
      <c r="D448" s="92">
        <v>10925</v>
      </c>
      <c r="E448" s="107" t="s">
        <v>9628</v>
      </c>
      <c r="F448" s="107" t="s">
        <v>1788</v>
      </c>
      <c r="G448" s="107" t="s">
        <v>5391</v>
      </c>
      <c r="J448" s="17"/>
    </row>
    <row r="449" spans="1:10">
      <c r="A449" s="206" t="s">
        <v>2069</v>
      </c>
      <c r="B449" s="206" t="s">
        <v>2047</v>
      </c>
      <c r="C449" s="206" t="s">
        <v>2047</v>
      </c>
      <c r="D449" s="92">
        <v>5750</v>
      </c>
      <c r="E449" s="107" t="s">
        <v>9628</v>
      </c>
      <c r="F449" s="107" t="s">
        <v>1788</v>
      </c>
      <c r="G449" s="107" t="s">
        <v>5391</v>
      </c>
      <c r="J449" s="17"/>
    </row>
    <row r="450" spans="1:10" ht="12.75" thickBot="1">
      <c r="A450" s="89"/>
      <c r="B450" s="89"/>
      <c r="C450" s="255"/>
      <c r="D450" s="89"/>
      <c r="E450" s="89"/>
      <c r="F450" s="89"/>
      <c r="G450" s="89"/>
      <c r="J450" s="17"/>
    </row>
    <row r="451" spans="1:10" ht="18.75" thickBot="1">
      <c r="A451" s="270" t="s">
        <v>3737</v>
      </c>
      <c r="B451" s="154"/>
      <c r="C451" s="154"/>
      <c r="D451" s="154"/>
      <c r="E451" s="154"/>
      <c r="F451" s="154"/>
      <c r="G451" s="155"/>
      <c r="H451" s="80"/>
      <c r="I451" s="80"/>
      <c r="J451" s="17"/>
    </row>
    <row r="452" spans="1:10" ht="24">
      <c r="A452" s="7" t="s">
        <v>0</v>
      </c>
      <c r="B452" s="8" t="s">
        <v>1</v>
      </c>
      <c r="C452" s="9" t="s">
        <v>2</v>
      </c>
      <c r="D452" s="281" t="s">
        <v>5192</v>
      </c>
      <c r="E452" s="409" t="s">
        <v>9627</v>
      </c>
      <c r="F452" s="10" t="s">
        <v>4</v>
      </c>
      <c r="G452" s="978" t="s">
        <v>13946</v>
      </c>
      <c r="J452" s="17"/>
    </row>
    <row r="453" spans="1:10">
      <c r="A453" s="356" t="s">
        <v>524</v>
      </c>
      <c r="B453" s="355"/>
      <c r="C453" s="355"/>
      <c r="D453" s="355"/>
      <c r="E453" s="355"/>
      <c r="F453" s="355"/>
      <c r="G453" s="354"/>
      <c r="J453" s="17"/>
    </row>
    <row r="454" spans="1:10">
      <c r="A454" s="113" t="s">
        <v>525</v>
      </c>
      <c r="B454" s="136" t="s">
        <v>1795</v>
      </c>
      <c r="C454" s="136" t="s">
        <v>1795</v>
      </c>
      <c r="D454" s="15">
        <v>9995</v>
      </c>
      <c r="E454" s="107" t="s">
        <v>9628</v>
      </c>
      <c r="F454" s="140" t="s">
        <v>1788</v>
      </c>
      <c r="G454" s="140" t="s">
        <v>5391</v>
      </c>
      <c r="J454" s="17"/>
    </row>
    <row r="455" spans="1:10">
      <c r="A455" s="113" t="s">
        <v>526</v>
      </c>
      <c r="B455" s="136" t="s">
        <v>1796</v>
      </c>
      <c r="C455" s="136" t="s">
        <v>1796</v>
      </c>
      <c r="D455" s="15">
        <v>39995</v>
      </c>
      <c r="E455" s="107" t="s">
        <v>9628</v>
      </c>
      <c r="F455" s="140" t="s">
        <v>1788</v>
      </c>
      <c r="G455" s="140" t="s">
        <v>5391</v>
      </c>
      <c r="J455" s="17"/>
    </row>
    <row r="456" spans="1:10">
      <c r="A456" s="113" t="s">
        <v>527</v>
      </c>
      <c r="B456" s="136" t="s">
        <v>528</v>
      </c>
      <c r="C456" s="136" t="s">
        <v>528</v>
      </c>
      <c r="D456" s="15">
        <v>69995</v>
      </c>
      <c r="E456" s="107" t="s">
        <v>9628</v>
      </c>
      <c r="F456" s="140" t="s">
        <v>1788</v>
      </c>
      <c r="G456" s="140" t="s">
        <v>5391</v>
      </c>
      <c r="J456" s="17"/>
    </row>
    <row r="457" spans="1:10">
      <c r="A457" s="116" t="s">
        <v>529</v>
      </c>
      <c r="B457" s="136" t="s">
        <v>530</v>
      </c>
      <c r="C457" s="136" t="s">
        <v>530</v>
      </c>
      <c r="D457" s="15">
        <v>9995</v>
      </c>
      <c r="E457" s="107" t="s">
        <v>9628</v>
      </c>
      <c r="F457" s="140" t="s">
        <v>1788</v>
      </c>
      <c r="G457" s="140" t="s">
        <v>5391</v>
      </c>
      <c r="J457" s="17"/>
    </row>
    <row r="458" spans="1:10">
      <c r="A458" s="116" t="s">
        <v>531</v>
      </c>
      <c r="B458" s="136" t="s">
        <v>532</v>
      </c>
      <c r="C458" s="136" t="s">
        <v>532</v>
      </c>
      <c r="D458" s="15">
        <v>39995</v>
      </c>
      <c r="E458" s="107" t="s">
        <v>9628</v>
      </c>
      <c r="F458" s="140" t="s">
        <v>1788</v>
      </c>
      <c r="G458" s="140" t="s">
        <v>5391</v>
      </c>
      <c r="J458" s="17"/>
    </row>
    <row r="459" spans="1:10" ht="12.75" thickBot="1">
      <c r="A459" s="116" t="s">
        <v>533</v>
      </c>
      <c r="B459" s="136" t="s">
        <v>534</v>
      </c>
      <c r="C459" s="136" t="s">
        <v>534</v>
      </c>
      <c r="D459" s="15">
        <v>69995</v>
      </c>
      <c r="E459" s="107" t="s">
        <v>9628</v>
      </c>
      <c r="F459" s="140" t="s">
        <v>1788</v>
      </c>
      <c r="G459" s="140" t="s">
        <v>5391</v>
      </c>
      <c r="J459" s="17"/>
    </row>
    <row r="460" spans="1:10" ht="12.75" thickBot="1">
      <c r="A460" s="273" t="s">
        <v>3740</v>
      </c>
      <c r="B460" s="239"/>
      <c r="C460" s="239"/>
      <c r="D460" s="104"/>
      <c r="E460" s="104"/>
      <c r="F460" s="104"/>
      <c r="G460" s="414"/>
      <c r="H460" s="89"/>
      <c r="J460" s="17"/>
    </row>
    <row r="461" spans="1:10">
      <c r="A461" s="425" t="s">
        <v>524</v>
      </c>
      <c r="B461" s="424"/>
      <c r="C461" s="355"/>
      <c r="D461" s="355"/>
      <c r="E461" s="355"/>
      <c r="F461" s="355"/>
      <c r="G461" s="354"/>
      <c r="H461" s="128"/>
      <c r="J461" s="17"/>
    </row>
    <row r="462" spans="1:10">
      <c r="A462" s="114" t="s">
        <v>584</v>
      </c>
      <c r="B462" s="114" t="s">
        <v>585</v>
      </c>
      <c r="C462" s="114" t="s">
        <v>585</v>
      </c>
      <c r="D462" s="86">
        <v>0</v>
      </c>
      <c r="E462" s="107" t="s">
        <v>9628</v>
      </c>
      <c r="F462" s="119" t="s">
        <v>1788</v>
      </c>
      <c r="G462" s="119" t="s">
        <v>5391</v>
      </c>
      <c r="H462" s="79"/>
      <c r="J462" s="17"/>
    </row>
    <row r="463" spans="1:10">
      <c r="A463" s="114" t="s">
        <v>586</v>
      </c>
      <c r="B463" s="114" t="s">
        <v>587</v>
      </c>
      <c r="C463" s="114" t="s">
        <v>587</v>
      </c>
      <c r="D463" s="86">
        <v>0</v>
      </c>
      <c r="E463" s="107" t="s">
        <v>9628</v>
      </c>
      <c r="F463" s="119" t="s">
        <v>1788</v>
      </c>
      <c r="G463" s="119" t="s">
        <v>5391</v>
      </c>
      <c r="H463" s="79"/>
      <c r="J463" s="17"/>
    </row>
    <row r="464" spans="1:10" ht="12.75" thickBot="1">
      <c r="A464" s="114" t="s">
        <v>588</v>
      </c>
      <c r="B464" s="114" t="s">
        <v>589</v>
      </c>
      <c r="C464" s="114" t="s">
        <v>589</v>
      </c>
      <c r="D464" s="86">
        <v>0</v>
      </c>
      <c r="E464" s="107" t="s">
        <v>9628</v>
      </c>
      <c r="F464" s="119" t="s">
        <v>1788</v>
      </c>
      <c r="G464" s="119" t="s">
        <v>5391</v>
      </c>
      <c r="H464" s="79"/>
      <c r="J464" s="17"/>
    </row>
    <row r="465" spans="1:10" ht="12.75" thickBot="1">
      <c r="A465" s="271" t="s">
        <v>3738</v>
      </c>
      <c r="B465" s="239"/>
      <c r="C465" s="239"/>
      <c r="D465" s="104"/>
      <c r="E465" s="104"/>
      <c r="F465" s="104"/>
      <c r="G465" s="414"/>
      <c r="J465" s="17"/>
    </row>
    <row r="466" spans="1:10">
      <c r="A466" s="113" t="s">
        <v>535</v>
      </c>
      <c r="B466" s="99" t="s">
        <v>536</v>
      </c>
      <c r="C466" s="99" t="s">
        <v>536</v>
      </c>
      <c r="D466" s="83">
        <v>24150</v>
      </c>
      <c r="E466" s="107" t="s">
        <v>9628</v>
      </c>
      <c r="F466" s="84" t="s">
        <v>5</v>
      </c>
      <c r="G466" s="84" t="s">
        <v>5391</v>
      </c>
      <c r="H466" s="117"/>
      <c r="J466" s="17"/>
    </row>
    <row r="467" spans="1:10">
      <c r="A467" s="82" t="s">
        <v>537</v>
      </c>
      <c r="B467" s="99" t="s">
        <v>538</v>
      </c>
      <c r="C467" s="99" t="s">
        <v>538</v>
      </c>
      <c r="D467" s="83">
        <v>24150</v>
      </c>
      <c r="E467" s="107" t="s">
        <v>9628</v>
      </c>
      <c r="F467" s="84" t="s">
        <v>5</v>
      </c>
      <c r="G467" s="84" t="s">
        <v>5391</v>
      </c>
      <c r="H467" s="117"/>
      <c r="J467" s="17"/>
    </row>
    <row r="468" spans="1:10">
      <c r="A468" s="113" t="s">
        <v>539</v>
      </c>
      <c r="B468" s="82" t="s">
        <v>540</v>
      </c>
      <c r="C468" s="82" t="s">
        <v>540</v>
      </c>
      <c r="D468" s="83">
        <v>23000</v>
      </c>
      <c r="E468" s="107" t="s">
        <v>9628</v>
      </c>
      <c r="F468" s="84" t="s">
        <v>5</v>
      </c>
      <c r="G468" s="84" t="s">
        <v>5391</v>
      </c>
      <c r="H468" s="117"/>
      <c r="J468" s="17"/>
    </row>
    <row r="469" spans="1:10">
      <c r="A469" s="113" t="s">
        <v>541</v>
      </c>
      <c r="B469" s="99" t="s">
        <v>542</v>
      </c>
      <c r="C469" s="99" t="s">
        <v>542</v>
      </c>
      <c r="D469" s="83">
        <v>23000</v>
      </c>
      <c r="E469" s="107" t="s">
        <v>9628</v>
      </c>
      <c r="F469" s="84" t="s">
        <v>5</v>
      </c>
      <c r="G469" s="84" t="s">
        <v>5391</v>
      </c>
      <c r="H469" s="117"/>
      <c r="J469" s="17"/>
    </row>
    <row r="470" spans="1:10">
      <c r="A470" s="113" t="s">
        <v>543</v>
      </c>
      <c r="B470" s="99" t="s">
        <v>544</v>
      </c>
      <c r="C470" s="99" t="s">
        <v>544</v>
      </c>
      <c r="D470" s="83">
        <v>17250</v>
      </c>
      <c r="E470" s="107" t="s">
        <v>9628</v>
      </c>
      <c r="F470" s="84" t="s">
        <v>5</v>
      </c>
      <c r="G470" s="84" t="s">
        <v>5391</v>
      </c>
      <c r="H470" s="117"/>
      <c r="J470" s="17"/>
    </row>
    <row r="471" spans="1:10">
      <c r="A471" s="113" t="s">
        <v>545</v>
      </c>
      <c r="B471" s="99" t="s">
        <v>546</v>
      </c>
      <c r="C471" s="99" t="s">
        <v>546</v>
      </c>
      <c r="D471" s="83">
        <v>17250</v>
      </c>
      <c r="E471" s="107" t="s">
        <v>9628</v>
      </c>
      <c r="F471" s="84" t="s">
        <v>5</v>
      </c>
      <c r="G471" s="84" t="s">
        <v>5391</v>
      </c>
      <c r="H471" s="117"/>
      <c r="J471" s="17"/>
    </row>
    <row r="472" spans="1:10">
      <c r="A472" s="113" t="s">
        <v>547</v>
      </c>
      <c r="B472" s="99" t="s">
        <v>548</v>
      </c>
      <c r="C472" s="99" t="s">
        <v>548</v>
      </c>
      <c r="D472" s="83">
        <v>17250</v>
      </c>
      <c r="E472" s="107" t="s">
        <v>9628</v>
      </c>
      <c r="F472" s="84" t="s">
        <v>5</v>
      </c>
      <c r="G472" s="84" t="s">
        <v>5391</v>
      </c>
      <c r="H472" s="117"/>
      <c r="J472" s="17"/>
    </row>
    <row r="473" spans="1:10">
      <c r="A473" s="115" t="s">
        <v>549</v>
      </c>
      <c r="B473" s="118" t="s">
        <v>550</v>
      </c>
      <c r="C473" s="118" t="s">
        <v>550</v>
      </c>
      <c r="D473" s="86">
        <v>17250</v>
      </c>
      <c r="E473" s="107" t="s">
        <v>9628</v>
      </c>
      <c r="F473" s="119" t="s">
        <v>5</v>
      </c>
      <c r="G473" s="119" t="s">
        <v>5391</v>
      </c>
      <c r="H473" s="117"/>
      <c r="J473" s="17"/>
    </row>
    <row r="474" spans="1:10">
      <c r="A474" s="113" t="s">
        <v>551</v>
      </c>
      <c r="B474" s="99" t="s">
        <v>552</v>
      </c>
      <c r="C474" s="99" t="s">
        <v>552</v>
      </c>
      <c r="D474" s="83">
        <v>35075</v>
      </c>
      <c r="E474" s="107" t="s">
        <v>9628</v>
      </c>
      <c r="F474" s="84" t="s">
        <v>5</v>
      </c>
      <c r="G474" s="84" t="s">
        <v>5391</v>
      </c>
      <c r="H474" s="117"/>
      <c r="J474" s="17"/>
    </row>
    <row r="475" spans="1:10">
      <c r="A475" s="82" t="s">
        <v>553</v>
      </c>
      <c r="B475" s="99" t="s">
        <v>554</v>
      </c>
      <c r="C475" s="99" t="s">
        <v>554</v>
      </c>
      <c r="D475" s="83">
        <v>57500</v>
      </c>
      <c r="E475" s="107" t="s">
        <v>9628</v>
      </c>
      <c r="F475" s="84" t="s">
        <v>5</v>
      </c>
      <c r="G475" s="84" t="s">
        <v>5391</v>
      </c>
      <c r="H475" s="117"/>
      <c r="J475" s="17"/>
    </row>
    <row r="476" spans="1:10">
      <c r="A476" s="113" t="s">
        <v>555</v>
      </c>
      <c r="B476" s="82" t="s">
        <v>556</v>
      </c>
      <c r="C476" s="82" t="s">
        <v>556</v>
      </c>
      <c r="D476" s="83">
        <v>15500</v>
      </c>
      <c r="E476" s="107" t="s">
        <v>9628</v>
      </c>
      <c r="F476" s="84" t="s">
        <v>5</v>
      </c>
      <c r="G476" s="84" t="s">
        <v>5391</v>
      </c>
      <c r="H476" s="117"/>
      <c r="J476" s="17"/>
    </row>
    <row r="477" spans="1:10">
      <c r="A477" s="113" t="s">
        <v>557</v>
      </c>
      <c r="B477" s="82" t="s">
        <v>558</v>
      </c>
      <c r="C477" s="82" t="s">
        <v>558</v>
      </c>
      <c r="D477" s="83">
        <v>40000</v>
      </c>
      <c r="E477" s="107" t="s">
        <v>9628</v>
      </c>
      <c r="F477" s="84" t="s">
        <v>5</v>
      </c>
      <c r="G477" s="84" t="s">
        <v>5391</v>
      </c>
      <c r="H477" s="117"/>
      <c r="J477" s="17"/>
    </row>
    <row r="478" spans="1:10">
      <c r="A478" s="113" t="s">
        <v>559</v>
      </c>
      <c r="B478" s="82" t="s">
        <v>560</v>
      </c>
      <c r="C478" s="82" t="s">
        <v>560</v>
      </c>
      <c r="D478" s="83">
        <v>15000</v>
      </c>
      <c r="E478" s="107" t="s">
        <v>9628</v>
      </c>
      <c r="F478" s="84" t="s">
        <v>5</v>
      </c>
      <c r="G478" s="84" t="s">
        <v>5391</v>
      </c>
      <c r="H478" s="117"/>
      <c r="J478" s="17"/>
    </row>
    <row r="479" spans="1:10">
      <c r="A479" s="113" t="s">
        <v>561</v>
      </c>
      <c r="B479" s="82" t="s">
        <v>562</v>
      </c>
      <c r="C479" s="82" t="s">
        <v>562</v>
      </c>
      <c r="D479" s="83">
        <v>15000</v>
      </c>
      <c r="E479" s="107" t="s">
        <v>9628</v>
      </c>
      <c r="F479" s="84" t="s">
        <v>5</v>
      </c>
      <c r="G479" s="84" t="s">
        <v>5391</v>
      </c>
      <c r="H479" s="117"/>
      <c r="J479" s="17"/>
    </row>
    <row r="480" spans="1:10">
      <c r="A480" s="113" t="s">
        <v>563</v>
      </c>
      <c r="B480" s="82" t="s">
        <v>564</v>
      </c>
      <c r="C480" s="82" t="s">
        <v>564</v>
      </c>
      <c r="D480" s="83">
        <v>15000</v>
      </c>
      <c r="E480" s="107" t="s">
        <v>9628</v>
      </c>
      <c r="F480" s="84" t="s">
        <v>5</v>
      </c>
      <c r="G480" s="84" t="s">
        <v>5391</v>
      </c>
      <c r="H480" s="117"/>
      <c r="J480" s="17"/>
    </row>
    <row r="481" spans="1:10" ht="12.75">
      <c r="A481" s="113" t="s">
        <v>565</v>
      </c>
      <c r="B481" s="82" t="s">
        <v>566</v>
      </c>
      <c r="C481" s="82" t="s">
        <v>566</v>
      </c>
      <c r="D481" s="83">
        <v>34500</v>
      </c>
      <c r="E481" s="107" t="s">
        <v>9628</v>
      </c>
      <c r="F481" s="84" t="s">
        <v>5</v>
      </c>
      <c r="G481" s="84" t="s">
        <v>5391</v>
      </c>
      <c r="H481" s="6"/>
      <c r="J481" s="17"/>
    </row>
    <row r="482" spans="1:10" ht="12.75">
      <c r="A482" s="113" t="s">
        <v>567</v>
      </c>
      <c r="B482" s="82" t="s">
        <v>568</v>
      </c>
      <c r="C482" s="82" t="s">
        <v>568</v>
      </c>
      <c r="D482" s="83">
        <v>34500</v>
      </c>
      <c r="E482" s="107" t="s">
        <v>9628</v>
      </c>
      <c r="F482" s="84" t="s">
        <v>5</v>
      </c>
      <c r="G482" s="84" t="s">
        <v>5391</v>
      </c>
      <c r="H482" s="6"/>
      <c r="J482" s="17"/>
    </row>
    <row r="483" spans="1:10" ht="12.75">
      <c r="A483" s="113" t="s">
        <v>569</v>
      </c>
      <c r="B483" s="82" t="s">
        <v>570</v>
      </c>
      <c r="C483" s="82" t="s">
        <v>570</v>
      </c>
      <c r="D483" s="83">
        <v>34500</v>
      </c>
      <c r="E483" s="107" t="s">
        <v>9628</v>
      </c>
      <c r="F483" s="84" t="s">
        <v>5</v>
      </c>
      <c r="G483" s="84" t="s">
        <v>5391</v>
      </c>
      <c r="H483" s="6"/>
      <c r="J483" s="17"/>
    </row>
    <row r="484" spans="1:10" ht="13.5" thickBot="1">
      <c r="A484" s="113" t="s">
        <v>571</v>
      </c>
      <c r="B484" s="82" t="s">
        <v>572</v>
      </c>
      <c r="C484" s="82" t="s">
        <v>572</v>
      </c>
      <c r="D484" s="83">
        <v>34500</v>
      </c>
      <c r="E484" s="107" t="s">
        <v>9628</v>
      </c>
      <c r="F484" s="84" t="s">
        <v>5</v>
      </c>
      <c r="G484" s="84" t="s">
        <v>5391</v>
      </c>
      <c r="H484" s="6"/>
      <c r="J484" s="17"/>
    </row>
    <row r="485" spans="1:10" ht="12.75" thickBot="1">
      <c r="A485" s="272" t="s">
        <v>3739</v>
      </c>
      <c r="B485" s="239"/>
      <c r="C485" s="239"/>
      <c r="D485" s="104"/>
      <c r="E485" s="104"/>
      <c r="F485" s="104"/>
      <c r="G485" s="414"/>
      <c r="J485" s="17"/>
    </row>
    <row r="486" spans="1:10" ht="12.75">
      <c r="A486" s="121" t="s">
        <v>573</v>
      </c>
      <c r="B486" s="122" t="s">
        <v>574</v>
      </c>
      <c r="C486" s="122" t="s">
        <v>574</v>
      </c>
      <c r="D486" s="83">
        <v>1200</v>
      </c>
      <c r="E486" s="107" t="s">
        <v>9628</v>
      </c>
      <c r="F486" s="88" t="s">
        <v>193</v>
      </c>
      <c r="G486" s="119" t="s">
        <v>5391</v>
      </c>
      <c r="I486" s="6"/>
      <c r="J486" s="17"/>
    </row>
    <row r="487" spans="1:10" ht="12.75">
      <c r="A487" s="121" t="s">
        <v>575</v>
      </c>
      <c r="B487" s="120" t="s">
        <v>576</v>
      </c>
      <c r="C487" s="122" t="s">
        <v>576</v>
      </c>
      <c r="D487" s="83">
        <v>2500</v>
      </c>
      <c r="E487" s="107" t="s">
        <v>9628</v>
      </c>
      <c r="F487" s="88" t="s">
        <v>193</v>
      </c>
      <c r="G487" s="119" t="s">
        <v>5391</v>
      </c>
      <c r="I487" s="6"/>
      <c r="J487" s="17"/>
    </row>
    <row r="488" spans="1:10" ht="13.5" thickBot="1">
      <c r="A488" s="100" t="s">
        <v>577</v>
      </c>
      <c r="B488" s="100" t="s">
        <v>578</v>
      </c>
      <c r="C488" s="100" t="s">
        <v>578</v>
      </c>
      <c r="D488" s="83">
        <v>3900</v>
      </c>
      <c r="E488" s="107" t="s">
        <v>9628</v>
      </c>
      <c r="F488" s="84" t="s">
        <v>193</v>
      </c>
      <c r="G488" s="84" t="s">
        <v>5391</v>
      </c>
      <c r="I488" s="6"/>
      <c r="J488" s="17"/>
    </row>
    <row r="489" spans="1:10" ht="13.5" thickBot="1">
      <c r="A489" s="139" t="s">
        <v>579</v>
      </c>
      <c r="B489" s="239"/>
      <c r="C489" s="239"/>
      <c r="D489" s="104"/>
      <c r="E489" s="104"/>
      <c r="F489" s="104"/>
      <c r="G489" s="414"/>
      <c r="I489" s="6"/>
      <c r="J489" s="17"/>
    </row>
    <row r="490" spans="1:10" ht="24">
      <c r="A490" s="115" t="s">
        <v>580</v>
      </c>
      <c r="B490" s="123" t="s">
        <v>581</v>
      </c>
      <c r="C490" s="123" t="s">
        <v>581</v>
      </c>
      <c r="D490" s="86">
        <v>17500</v>
      </c>
      <c r="E490" s="107" t="s">
        <v>9628</v>
      </c>
      <c r="F490" s="140" t="s">
        <v>1788</v>
      </c>
      <c r="G490" s="140" t="s">
        <v>5391</v>
      </c>
      <c r="J490" s="17"/>
    </row>
    <row r="492" spans="1:10">
      <c r="A492" s="624" t="s">
        <v>184</v>
      </c>
      <c r="B492" s="624"/>
      <c r="C492" s="629" t="s">
        <v>13947</v>
      </c>
    </row>
    <row r="493" spans="1:10">
      <c r="A493" s="627" t="s">
        <v>5</v>
      </c>
      <c r="B493" s="624" t="s">
        <v>185</v>
      </c>
      <c r="C493" s="625" t="s">
        <v>13948</v>
      </c>
    </row>
    <row r="494" spans="1:10">
      <c r="A494" s="627" t="s">
        <v>9</v>
      </c>
      <c r="B494" s="625" t="s">
        <v>186</v>
      </c>
      <c r="C494" s="625" t="s">
        <v>13949</v>
      </c>
    </row>
    <row r="495" spans="1:10">
      <c r="A495" s="627" t="s">
        <v>187</v>
      </c>
      <c r="B495" s="624" t="s">
        <v>188</v>
      </c>
      <c r="C495" s="625" t="s">
        <v>13950</v>
      </c>
    </row>
    <row r="496" spans="1:10">
      <c r="A496" s="627" t="s">
        <v>189</v>
      </c>
      <c r="B496" s="624" t="s">
        <v>190</v>
      </c>
      <c r="C496" s="630" t="s">
        <v>13951</v>
      </c>
    </row>
    <row r="497" spans="1:3">
      <c r="A497" s="627" t="s">
        <v>191</v>
      </c>
      <c r="B497" s="624" t="s">
        <v>192</v>
      </c>
      <c r="C497" s="630" t="s">
        <v>13952</v>
      </c>
    </row>
    <row r="498" spans="1:3">
      <c r="A498" s="627" t="s">
        <v>193</v>
      </c>
      <c r="B498" s="624" t="s">
        <v>194</v>
      </c>
      <c r="C498" s="630" t="s">
        <v>13953</v>
      </c>
    </row>
    <row r="499" spans="1:3">
      <c r="A499" s="31" t="s">
        <v>1787</v>
      </c>
      <c r="B499" s="32" t="s">
        <v>1790</v>
      </c>
      <c r="C499" s="625" t="s">
        <v>13954</v>
      </c>
    </row>
    <row r="500" spans="1:3">
      <c r="A500" s="31" t="s">
        <v>1788</v>
      </c>
      <c r="B500" s="32" t="s">
        <v>1791</v>
      </c>
      <c r="C500" s="624" t="s">
        <v>13955</v>
      </c>
    </row>
    <row r="501" spans="1:3">
      <c r="A501" s="31" t="s">
        <v>1998</v>
      </c>
      <c r="B501" s="32" t="s">
        <v>1997</v>
      </c>
      <c r="C501" s="624" t="s">
        <v>13956</v>
      </c>
    </row>
    <row r="502" spans="1:3">
      <c r="A502" s="31" t="s">
        <v>1789</v>
      </c>
      <c r="B502" s="32" t="s">
        <v>1792</v>
      </c>
      <c r="C502" s="624" t="s">
        <v>13957</v>
      </c>
    </row>
    <row r="503" spans="1:3">
      <c r="A503" s="31" t="s">
        <v>195</v>
      </c>
      <c r="B503" s="32" t="s">
        <v>196</v>
      </c>
      <c r="C503" s="625" t="s">
        <v>13958</v>
      </c>
    </row>
    <row r="504" spans="1:3">
      <c r="A504" s="31" t="s">
        <v>8293</v>
      </c>
      <c r="B504" s="32" t="s">
        <v>8294</v>
      </c>
      <c r="C504" s="628"/>
    </row>
    <row r="505" spans="1:3">
      <c r="A505" s="31" t="s">
        <v>10613</v>
      </c>
      <c r="B505" s="32" t="s">
        <v>10614</v>
      </c>
      <c r="C505" s="289"/>
    </row>
    <row r="506" spans="1:3">
      <c r="A506" s="530"/>
      <c r="B506" s="530"/>
      <c r="C506" s="548"/>
    </row>
  </sheetData>
  <sheetProtection algorithmName="SHA-512" hashValue="ajxp2vUX72FeoWOwEGscXm9GrMiZOBaVGJmNpCqsCCcodNRPeF9Ki2zORTFZhgFte4+whlvaEtng2ycgyeftGQ==" saltValue="JYRYW3IrCIl9nzBTHt2sxQ==" spinCount="100000" sheet="1" objects="1" scenarios="1"/>
  <sortState ref="A5:K444">
    <sortCondition ref="K5:K444"/>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F182"/>
  <sheetViews>
    <sheetView zoomScaleNormal="100" workbookViewId="0">
      <selection activeCell="B15" sqref="B15"/>
    </sheetView>
  </sheetViews>
  <sheetFormatPr defaultColWidth="9.125" defaultRowHeight="12"/>
  <cols>
    <col min="1" max="1" width="21.5" style="515" customWidth="1"/>
    <col min="2" max="2" width="52.625" style="515" customWidth="1"/>
    <col min="3" max="3" width="56.625" style="29" customWidth="1"/>
    <col min="4" max="4" width="10.375" style="515" customWidth="1"/>
    <col min="5" max="5" width="5.375" style="515" customWidth="1"/>
    <col min="6" max="6" width="6.625" style="515" customWidth="1"/>
    <col min="7" max="7" width="9.375" style="515" bestFit="1" customWidth="1"/>
    <col min="8" max="8" width="6.5" style="515" customWidth="1"/>
    <col min="9" max="9" width="7.125" style="515" customWidth="1"/>
    <col min="10" max="16384" width="9.125" style="515"/>
  </cols>
  <sheetData>
    <row r="1" spans="1:7" ht="33.75" customHeight="1" thickBot="1">
      <c r="A1" s="1" t="s">
        <v>10804</v>
      </c>
      <c r="B1" s="602"/>
      <c r="C1" s="1486" t="s">
        <v>523</v>
      </c>
      <c r="D1" s="1487"/>
      <c r="E1" s="1487"/>
      <c r="F1" s="1487"/>
      <c r="G1" s="1487"/>
    </row>
    <row r="2" spans="1:7" ht="24.75" thickBot="1">
      <c r="A2" s="499" t="s">
        <v>0</v>
      </c>
      <c r="B2" s="500" t="s">
        <v>1</v>
      </c>
      <c r="C2" s="501" t="s">
        <v>2</v>
      </c>
      <c r="D2" s="506" t="s">
        <v>5192</v>
      </c>
      <c r="E2" s="507" t="s">
        <v>9627</v>
      </c>
      <c r="F2" s="502" t="s">
        <v>4</v>
      </c>
      <c r="G2" s="978" t="s">
        <v>13946</v>
      </c>
    </row>
    <row r="3" spans="1:7" ht="16.5" customHeight="1" thickBot="1">
      <c r="A3" s="599" t="s">
        <v>6446</v>
      </c>
      <c r="B3" s="512"/>
      <c r="C3" s="512"/>
      <c r="D3" s="601"/>
      <c r="E3" s="601"/>
      <c r="F3" s="601"/>
      <c r="G3" s="414"/>
    </row>
    <row r="4" spans="1:7" ht="24">
      <c r="A4" s="572" t="s">
        <v>6433</v>
      </c>
      <c r="B4" s="573" t="s">
        <v>9687</v>
      </c>
      <c r="C4" s="573" t="s">
        <v>9687</v>
      </c>
      <c r="D4" s="574">
        <v>21000</v>
      </c>
      <c r="E4" s="570" t="s">
        <v>9628</v>
      </c>
      <c r="F4" s="575" t="s">
        <v>5</v>
      </c>
      <c r="G4" s="570" t="s">
        <v>5391</v>
      </c>
    </row>
    <row r="5" spans="1:7">
      <c r="A5" s="576" t="s">
        <v>6445</v>
      </c>
      <c r="B5" s="577"/>
      <c r="C5" s="577"/>
      <c r="D5" s="578"/>
      <c r="E5" s="578"/>
      <c r="F5" s="578"/>
      <c r="G5" s="578"/>
    </row>
    <row r="6" spans="1:7">
      <c r="A6" s="572" t="s">
        <v>6439</v>
      </c>
      <c r="B6" s="573" t="s">
        <v>9699</v>
      </c>
      <c r="C6" s="573" t="s">
        <v>9699</v>
      </c>
      <c r="D6" s="574">
        <v>4000</v>
      </c>
      <c r="E6" s="570" t="s">
        <v>9628</v>
      </c>
      <c r="F6" s="575" t="s">
        <v>5</v>
      </c>
      <c r="G6" s="570" t="s">
        <v>5391</v>
      </c>
    </row>
    <row r="7" spans="1:7" ht="12.75" thickBot="1">
      <c r="A7" s="572" t="s">
        <v>9560</v>
      </c>
      <c r="B7" s="573" t="s">
        <v>9582</v>
      </c>
      <c r="C7" s="573" t="s">
        <v>9582</v>
      </c>
      <c r="D7" s="574">
        <v>4000</v>
      </c>
      <c r="E7" s="570" t="s">
        <v>9628</v>
      </c>
      <c r="F7" s="575" t="s">
        <v>5</v>
      </c>
      <c r="G7" s="570" t="s">
        <v>5391</v>
      </c>
    </row>
    <row r="8" spans="1:7" ht="12.75" thickBot="1">
      <c r="A8" s="599" t="s">
        <v>6447</v>
      </c>
      <c r="B8" s="513"/>
      <c r="C8" s="513"/>
      <c r="D8" s="601"/>
      <c r="E8" s="601"/>
      <c r="F8" s="601"/>
      <c r="G8" s="414"/>
    </row>
    <row r="9" spans="1:7" ht="24">
      <c r="A9" s="572" t="s">
        <v>6434</v>
      </c>
      <c r="B9" s="573" t="s">
        <v>9688</v>
      </c>
      <c r="C9" s="573" t="s">
        <v>9688</v>
      </c>
      <c r="D9" s="574">
        <v>72500</v>
      </c>
      <c r="E9" s="570" t="s">
        <v>9628</v>
      </c>
      <c r="F9" s="575" t="s">
        <v>5</v>
      </c>
      <c r="G9" s="570" t="s">
        <v>5391</v>
      </c>
    </row>
    <row r="10" spans="1:7">
      <c r="A10" s="576" t="s">
        <v>6449</v>
      </c>
      <c r="B10" s="577"/>
      <c r="C10" s="577"/>
      <c r="D10" s="578"/>
      <c r="E10" s="578"/>
      <c r="F10" s="578"/>
      <c r="G10" s="578"/>
    </row>
    <row r="11" spans="1:7">
      <c r="A11" s="572" t="s">
        <v>6440</v>
      </c>
      <c r="B11" s="573" t="s">
        <v>9700</v>
      </c>
      <c r="C11" s="573" t="s">
        <v>9700</v>
      </c>
      <c r="D11" s="574">
        <v>7500</v>
      </c>
      <c r="E11" s="570" t="s">
        <v>9628</v>
      </c>
      <c r="F11" s="575" t="s">
        <v>5</v>
      </c>
      <c r="G11" s="570" t="s">
        <v>5391</v>
      </c>
    </row>
    <row r="12" spans="1:7" ht="12.75" thickBot="1">
      <c r="A12" s="572" t="s">
        <v>9561</v>
      </c>
      <c r="B12" s="573" t="s">
        <v>9583</v>
      </c>
      <c r="C12" s="573" t="s">
        <v>9583</v>
      </c>
      <c r="D12" s="574">
        <v>7500</v>
      </c>
      <c r="E12" s="570" t="s">
        <v>9628</v>
      </c>
      <c r="F12" s="575" t="s">
        <v>5</v>
      </c>
      <c r="G12" s="570" t="s">
        <v>5391</v>
      </c>
    </row>
    <row r="13" spans="1:7" ht="12.75" thickBot="1">
      <c r="A13" s="599" t="s">
        <v>6448</v>
      </c>
      <c r="B13" s="513"/>
      <c r="C13" s="513"/>
      <c r="D13" s="601"/>
      <c r="E13" s="601"/>
      <c r="F13" s="601"/>
      <c r="G13" s="414"/>
    </row>
    <row r="14" spans="1:7" ht="36">
      <c r="A14" s="572" t="s">
        <v>6435</v>
      </c>
      <c r="B14" s="573" t="s">
        <v>9689</v>
      </c>
      <c r="C14" s="573" t="s">
        <v>9689</v>
      </c>
      <c r="D14" s="574">
        <v>65000</v>
      </c>
      <c r="E14" s="570" t="s">
        <v>9628</v>
      </c>
      <c r="F14" s="575" t="s">
        <v>5</v>
      </c>
      <c r="G14" s="570" t="s">
        <v>5391</v>
      </c>
    </row>
    <row r="15" spans="1:7">
      <c r="A15" s="576" t="s">
        <v>6450</v>
      </c>
      <c r="B15" s="577"/>
      <c r="C15" s="577"/>
      <c r="D15" s="578"/>
      <c r="E15" s="578"/>
      <c r="F15" s="578"/>
      <c r="G15" s="578"/>
    </row>
    <row r="16" spans="1:7">
      <c r="A16" s="572" t="s">
        <v>6441</v>
      </c>
      <c r="B16" s="573" t="s">
        <v>9701</v>
      </c>
      <c r="C16" s="573" t="s">
        <v>9701</v>
      </c>
      <c r="D16" s="574">
        <v>10000</v>
      </c>
      <c r="E16" s="570" t="s">
        <v>9628</v>
      </c>
      <c r="F16" s="575" t="s">
        <v>5</v>
      </c>
      <c r="G16" s="570" t="s">
        <v>5391</v>
      </c>
    </row>
    <row r="17" spans="1:58" ht="12.75" thickBot="1">
      <c r="A17" s="572" t="s">
        <v>9562</v>
      </c>
      <c r="B17" s="573" t="s">
        <v>9584</v>
      </c>
      <c r="C17" s="573" t="s">
        <v>9584</v>
      </c>
      <c r="D17" s="574">
        <v>10000</v>
      </c>
      <c r="E17" s="570" t="s">
        <v>9628</v>
      </c>
      <c r="F17" s="575" t="s">
        <v>5</v>
      </c>
      <c r="G17" s="570" t="s">
        <v>5391</v>
      </c>
    </row>
    <row r="18" spans="1:58" s="473" customFormat="1" ht="12.75" thickBot="1">
      <c r="A18" s="269" t="s">
        <v>11070</v>
      </c>
      <c r="B18" s="513"/>
      <c r="C18" s="513"/>
      <c r="D18" s="601"/>
      <c r="E18" s="601"/>
      <c r="F18" s="601"/>
      <c r="G18" s="414"/>
      <c r="AM18" s="474"/>
      <c r="AN18" s="474"/>
      <c r="AO18" s="474"/>
      <c r="AP18" s="474"/>
      <c r="AQ18" s="474"/>
      <c r="AR18" s="474"/>
      <c r="AS18" s="474"/>
      <c r="AT18" s="474"/>
      <c r="AU18" s="474"/>
      <c r="AV18" s="474"/>
      <c r="AW18" s="474"/>
      <c r="AX18" s="474"/>
      <c r="AY18" s="474"/>
      <c r="AZ18" s="474"/>
      <c r="BA18" s="474"/>
      <c r="BB18" s="474"/>
      <c r="BC18" s="474"/>
      <c r="BD18" s="474"/>
      <c r="BE18" s="474"/>
      <c r="BF18" s="474"/>
    </row>
    <row r="19" spans="1:58" s="473" customFormat="1" ht="36">
      <c r="A19" s="572" t="s">
        <v>9958</v>
      </c>
      <c r="B19" s="573" t="s">
        <v>10231</v>
      </c>
      <c r="C19" s="573" t="s">
        <v>10231</v>
      </c>
      <c r="D19" s="574">
        <v>112500</v>
      </c>
      <c r="E19" s="570" t="s">
        <v>9628</v>
      </c>
      <c r="F19" s="575" t="s">
        <v>5</v>
      </c>
      <c r="G19" s="570" t="s">
        <v>5391</v>
      </c>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row>
    <row r="20" spans="1:58" s="473" customFormat="1">
      <c r="A20" s="579" t="s">
        <v>9959</v>
      </c>
      <c r="B20" s="579" t="s">
        <v>9960</v>
      </c>
      <c r="C20" s="579" t="s">
        <v>9960</v>
      </c>
      <c r="D20" s="580">
        <v>12500</v>
      </c>
      <c r="E20" s="581" t="s">
        <v>9628</v>
      </c>
      <c r="F20" s="581" t="s">
        <v>5</v>
      </c>
      <c r="G20" s="581" t="s">
        <v>5391</v>
      </c>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row>
    <row r="21" spans="1:58" s="473" customFormat="1" ht="24.75" thickBot="1">
      <c r="A21" s="579" t="s">
        <v>9961</v>
      </c>
      <c r="B21" s="582" t="s">
        <v>9962</v>
      </c>
      <c r="C21" s="582" t="s">
        <v>9962</v>
      </c>
      <c r="D21" s="580">
        <v>15000</v>
      </c>
      <c r="E21" s="581" t="s">
        <v>9628</v>
      </c>
      <c r="F21" s="581" t="s">
        <v>193</v>
      </c>
      <c r="G21" s="581" t="s">
        <v>5391</v>
      </c>
    </row>
    <row r="22" spans="1:58" ht="12.75" thickBot="1">
      <c r="A22" s="269" t="s">
        <v>9706</v>
      </c>
      <c r="B22" s="513"/>
      <c r="C22" s="513"/>
      <c r="D22" s="601"/>
      <c r="E22" s="601"/>
      <c r="F22" s="601"/>
      <c r="G22" s="414"/>
    </row>
    <row r="23" spans="1:58">
      <c r="A23" s="572" t="s">
        <v>6429</v>
      </c>
      <c r="B23" s="573" t="s">
        <v>9690</v>
      </c>
      <c r="C23" s="573" t="s">
        <v>9690</v>
      </c>
      <c r="D23" s="574">
        <v>50000</v>
      </c>
      <c r="E23" s="570" t="s">
        <v>9628</v>
      </c>
      <c r="F23" s="575" t="s">
        <v>5</v>
      </c>
      <c r="G23" s="570" t="s">
        <v>5391</v>
      </c>
    </row>
    <row r="24" spans="1:58" ht="12.75" thickBot="1">
      <c r="A24" s="572" t="s">
        <v>6430</v>
      </c>
      <c r="B24" s="573" t="s">
        <v>9691</v>
      </c>
      <c r="C24" s="573" t="s">
        <v>9691</v>
      </c>
      <c r="D24" s="574">
        <v>80000</v>
      </c>
      <c r="E24" s="570" t="s">
        <v>9628</v>
      </c>
      <c r="F24" s="575" t="s">
        <v>5</v>
      </c>
      <c r="G24" s="570" t="s">
        <v>5391</v>
      </c>
    </row>
    <row r="25" spans="1:58" ht="12.75" thickBot="1">
      <c r="A25" s="599" t="s">
        <v>8216</v>
      </c>
      <c r="B25" s="513"/>
      <c r="C25" s="513"/>
      <c r="D25" s="601"/>
      <c r="E25" s="601"/>
      <c r="F25" s="601"/>
      <c r="G25" s="414"/>
    </row>
    <row r="26" spans="1:58" ht="24">
      <c r="A26" s="572" t="s">
        <v>6436</v>
      </c>
      <c r="B26" s="573" t="s">
        <v>9692</v>
      </c>
      <c r="C26" s="573" t="s">
        <v>9692</v>
      </c>
      <c r="D26" s="574">
        <v>21000</v>
      </c>
      <c r="E26" s="570" t="s">
        <v>9628</v>
      </c>
      <c r="F26" s="575" t="s">
        <v>5</v>
      </c>
      <c r="G26" s="570" t="s">
        <v>5391</v>
      </c>
    </row>
    <row r="27" spans="1:58">
      <c r="A27" s="576" t="s">
        <v>6445</v>
      </c>
      <c r="B27" s="577"/>
      <c r="C27" s="577"/>
      <c r="D27" s="578"/>
      <c r="E27" s="578"/>
      <c r="F27" s="578"/>
      <c r="G27" s="578"/>
    </row>
    <row r="28" spans="1:58">
      <c r="A28" s="572" t="s">
        <v>6442</v>
      </c>
      <c r="B28" s="573" t="s">
        <v>9702</v>
      </c>
      <c r="C28" s="573" t="s">
        <v>9702</v>
      </c>
      <c r="D28" s="574">
        <v>0</v>
      </c>
      <c r="E28" s="570" t="s">
        <v>9628</v>
      </c>
      <c r="F28" s="575" t="s">
        <v>5</v>
      </c>
      <c r="G28" s="570" t="s">
        <v>5391</v>
      </c>
    </row>
    <row r="29" spans="1:58" ht="12.75" thickBot="1">
      <c r="A29" s="572" t="s">
        <v>9563</v>
      </c>
      <c r="B29" s="573" t="s">
        <v>9587</v>
      </c>
      <c r="C29" s="573" t="s">
        <v>9587</v>
      </c>
      <c r="D29" s="574">
        <v>0</v>
      </c>
      <c r="E29" s="570" t="s">
        <v>9628</v>
      </c>
      <c r="F29" s="575" t="s">
        <v>5</v>
      </c>
      <c r="G29" s="570" t="s">
        <v>5391</v>
      </c>
    </row>
    <row r="30" spans="1:58" ht="12.75" thickBot="1">
      <c r="A30" s="599" t="s">
        <v>8217</v>
      </c>
      <c r="B30" s="513"/>
      <c r="C30" s="513"/>
      <c r="D30" s="601"/>
      <c r="E30" s="601"/>
      <c r="F30" s="601"/>
      <c r="G30" s="414"/>
    </row>
    <row r="31" spans="1:58" ht="24">
      <c r="A31" s="572" t="s">
        <v>6437</v>
      </c>
      <c r="B31" s="573" t="s">
        <v>9693</v>
      </c>
      <c r="C31" s="573" t="s">
        <v>9693</v>
      </c>
      <c r="D31" s="574">
        <v>72500</v>
      </c>
      <c r="E31" s="570" t="s">
        <v>9628</v>
      </c>
      <c r="F31" s="575" t="s">
        <v>5</v>
      </c>
      <c r="G31" s="570" t="s">
        <v>5391</v>
      </c>
    </row>
    <row r="32" spans="1:58">
      <c r="A32" s="576" t="s">
        <v>6449</v>
      </c>
      <c r="B32" s="577"/>
      <c r="C32" s="577"/>
      <c r="D32" s="578"/>
      <c r="E32" s="578"/>
      <c r="F32" s="578"/>
      <c r="G32" s="578"/>
    </row>
    <row r="33" spans="1:7">
      <c r="A33" s="572" t="s">
        <v>6443</v>
      </c>
      <c r="B33" s="573" t="s">
        <v>9703</v>
      </c>
      <c r="C33" s="573" t="s">
        <v>9703</v>
      </c>
      <c r="D33" s="574">
        <v>0</v>
      </c>
      <c r="E33" s="570" t="s">
        <v>9628</v>
      </c>
      <c r="F33" s="575" t="s">
        <v>5</v>
      </c>
      <c r="G33" s="570" t="s">
        <v>5391</v>
      </c>
    </row>
    <row r="34" spans="1:7" ht="12.75" thickBot="1">
      <c r="A34" s="572" t="s">
        <v>9564</v>
      </c>
      <c r="B34" s="573" t="s">
        <v>9588</v>
      </c>
      <c r="C34" s="573" t="s">
        <v>9588</v>
      </c>
      <c r="D34" s="574">
        <v>0</v>
      </c>
      <c r="E34" s="570" t="s">
        <v>9628</v>
      </c>
      <c r="F34" s="575" t="s">
        <v>5</v>
      </c>
      <c r="G34" s="570" t="s">
        <v>5391</v>
      </c>
    </row>
    <row r="35" spans="1:7" ht="12.75" thickBot="1">
      <c r="A35" s="599" t="s">
        <v>8218</v>
      </c>
      <c r="B35" s="513"/>
      <c r="C35" s="513"/>
      <c r="D35" s="601"/>
      <c r="E35" s="601"/>
      <c r="F35" s="601"/>
      <c r="G35" s="414"/>
    </row>
    <row r="36" spans="1:7" ht="36">
      <c r="A36" s="572" t="s">
        <v>6438</v>
      </c>
      <c r="B36" s="573" t="s">
        <v>9694</v>
      </c>
      <c r="C36" s="573" t="s">
        <v>9694</v>
      </c>
      <c r="D36" s="574">
        <v>65000</v>
      </c>
      <c r="E36" s="570" t="s">
        <v>9628</v>
      </c>
      <c r="F36" s="575" t="s">
        <v>5</v>
      </c>
      <c r="G36" s="570" t="s">
        <v>5391</v>
      </c>
    </row>
    <row r="37" spans="1:7">
      <c r="A37" s="576" t="s">
        <v>6450</v>
      </c>
      <c r="B37" s="577"/>
      <c r="C37" s="577"/>
      <c r="D37" s="578"/>
      <c r="E37" s="578"/>
      <c r="F37" s="578"/>
      <c r="G37" s="578"/>
    </row>
    <row r="38" spans="1:7">
      <c r="A38" s="572" t="s">
        <v>6444</v>
      </c>
      <c r="B38" s="573" t="s">
        <v>9704</v>
      </c>
      <c r="C38" s="573" t="s">
        <v>9704</v>
      </c>
      <c r="D38" s="574">
        <v>0</v>
      </c>
      <c r="E38" s="570" t="s">
        <v>9628</v>
      </c>
      <c r="F38" s="575" t="s">
        <v>5</v>
      </c>
      <c r="G38" s="570" t="s">
        <v>5391</v>
      </c>
    </row>
    <row r="39" spans="1:7" ht="12.75" thickBot="1">
      <c r="A39" s="572" t="s">
        <v>9565</v>
      </c>
      <c r="B39" s="573" t="s">
        <v>9589</v>
      </c>
      <c r="C39" s="573" t="s">
        <v>9589</v>
      </c>
      <c r="D39" s="574">
        <v>0</v>
      </c>
      <c r="E39" s="570" t="s">
        <v>9628</v>
      </c>
      <c r="F39" s="575" t="s">
        <v>5</v>
      </c>
      <c r="G39" s="570" t="s">
        <v>5391</v>
      </c>
    </row>
    <row r="40" spans="1:7" s="473" customFormat="1" ht="12.75" thickBot="1">
      <c r="A40" s="633" t="s">
        <v>11008</v>
      </c>
      <c r="B40" s="513"/>
      <c r="C40" s="513"/>
      <c r="D40" s="601"/>
      <c r="E40" s="601"/>
      <c r="F40" s="601"/>
      <c r="G40" s="414"/>
    </row>
    <row r="41" spans="1:7" s="473" customFormat="1" ht="36">
      <c r="A41" s="572" t="s">
        <v>9963</v>
      </c>
      <c r="B41" s="573" t="s">
        <v>10232</v>
      </c>
      <c r="C41" s="573" t="s">
        <v>10232</v>
      </c>
      <c r="D41" s="574">
        <v>112500</v>
      </c>
      <c r="E41" s="570" t="s">
        <v>9628</v>
      </c>
      <c r="F41" s="575" t="s">
        <v>5</v>
      </c>
      <c r="G41" s="570" t="s">
        <v>5391</v>
      </c>
    </row>
    <row r="42" spans="1:7" s="473" customFormat="1" ht="12.75" thickBot="1">
      <c r="A42" s="579" t="s">
        <v>9964</v>
      </c>
      <c r="B42" s="582" t="s">
        <v>9965</v>
      </c>
      <c r="C42" s="582" t="s">
        <v>9965</v>
      </c>
      <c r="D42" s="580">
        <v>0</v>
      </c>
      <c r="E42" s="581" t="s">
        <v>9628</v>
      </c>
      <c r="F42" s="581" t="s">
        <v>5</v>
      </c>
      <c r="G42" s="581" t="s">
        <v>5391</v>
      </c>
    </row>
    <row r="43" spans="1:7" ht="12.75" thickBot="1">
      <c r="A43" s="269" t="s">
        <v>9707</v>
      </c>
      <c r="B43" s="512"/>
      <c r="C43" s="512"/>
      <c r="D43" s="601"/>
      <c r="E43" s="601"/>
      <c r="F43" s="601"/>
      <c r="G43" s="414"/>
    </row>
    <row r="44" spans="1:7">
      <c r="A44" s="572" t="s">
        <v>6431</v>
      </c>
      <c r="B44" s="573" t="s">
        <v>9695</v>
      </c>
      <c r="C44" s="573" t="s">
        <v>9695</v>
      </c>
      <c r="D44" s="574">
        <v>50000</v>
      </c>
      <c r="E44" s="570" t="s">
        <v>9628</v>
      </c>
      <c r="F44" s="575" t="s">
        <v>5</v>
      </c>
      <c r="G44" s="570" t="s">
        <v>5391</v>
      </c>
    </row>
    <row r="45" spans="1:7" ht="12.75" thickBot="1">
      <c r="A45" s="572" t="s">
        <v>6432</v>
      </c>
      <c r="B45" s="676" t="s">
        <v>9696</v>
      </c>
      <c r="C45" s="573" t="s">
        <v>9696</v>
      </c>
      <c r="D45" s="574">
        <v>80000</v>
      </c>
      <c r="E45" s="570" t="s">
        <v>9628</v>
      </c>
      <c r="F45" s="575" t="s">
        <v>5</v>
      </c>
      <c r="G45" s="570" t="s">
        <v>5391</v>
      </c>
    </row>
    <row r="46" spans="1:7" s="624" customFormat="1" ht="12.75" thickBot="1">
      <c r="A46" s="633" t="s">
        <v>11006</v>
      </c>
      <c r="B46" s="631"/>
      <c r="C46" s="631"/>
      <c r="D46" s="632"/>
      <c r="E46" s="632"/>
      <c r="F46" s="632"/>
      <c r="G46" s="637"/>
    </row>
    <row r="47" spans="1:7" s="624" customFormat="1" ht="36">
      <c r="A47" s="572" t="s">
        <v>10986</v>
      </c>
      <c r="B47" s="573" t="s">
        <v>9689</v>
      </c>
      <c r="C47" s="573" t="s">
        <v>9689</v>
      </c>
      <c r="D47" s="574">
        <v>65000</v>
      </c>
      <c r="E47" s="570" t="s">
        <v>9628</v>
      </c>
      <c r="F47" s="575" t="s">
        <v>5</v>
      </c>
      <c r="G47" s="570" t="s">
        <v>5391</v>
      </c>
    </row>
    <row r="48" spans="1:7" s="624" customFormat="1" ht="36">
      <c r="A48" s="572" t="s">
        <v>10987</v>
      </c>
      <c r="B48" s="573" t="s">
        <v>9689</v>
      </c>
      <c r="C48" s="573" t="s">
        <v>9689</v>
      </c>
      <c r="D48" s="574">
        <v>65000</v>
      </c>
      <c r="E48" s="570" t="s">
        <v>9628</v>
      </c>
      <c r="F48" s="575" t="s">
        <v>5</v>
      </c>
      <c r="G48" s="570" t="s">
        <v>5391</v>
      </c>
    </row>
    <row r="49" spans="1:7" s="624" customFormat="1" ht="34.15" customHeight="1">
      <c r="A49" s="572" t="s">
        <v>10988</v>
      </c>
      <c r="B49" s="573" t="s">
        <v>10990</v>
      </c>
      <c r="C49" s="573" t="s">
        <v>10990</v>
      </c>
      <c r="D49" s="574">
        <v>112500</v>
      </c>
      <c r="E49" s="570" t="s">
        <v>9628</v>
      </c>
      <c r="F49" s="575" t="s">
        <v>5</v>
      </c>
      <c r="G49" s="570" t="s">
        <v>5391</v>
      </c>
    </row>
    <row r="50" spans="1:7" s="624" customFormat="1" ht="34.15" customHeight="1">
      <c r="A50" s="572" t="s">
        <v>10989</v>
      </c>
      <c r="B50" s="573" t="s">
        <v>10991</v>
      </c>
      <c r="C50" s="573" t="s">
        <v>10991</v>
      </c>
      <c r="D50" s="574">
        <v>112500</v>
      </c>
      <c r="E50" s="570" t="s">
        <v>9628</v>
      </c>
      <c r="F50" s="575" t="s">
        <v>5</v>
      </c>
      <c r="G50" s="570" t="s">
        <v>5391</v>
      </c>
    </row>
    <row r="51" spans="1:7" s="624" customFormat="1">
      <c r="A51" s="443"/>
      <c r="B51" s="444"/>
      <c r="C51" s="444"/>
      <c r="D51" s="446"/>
      <c r="E51" s="447"/>
      <c r="F51" s="448"/>
      <c r="G51" s="447"/>
    </row>
    <row r="52" spans="1:7" ht="10.5" customHeight="1">
      <c r="A52" s="89"/>
      <c r="B52" s="89"/>
      <c r="C52" s="89"/>
      <c r="D52" s="498"/>
      <c r="E52" s="498"/>
      <c r="F52" s="498"/>
      <c r="G52" s="89"/>
    </row>
    <row r="53" spans="1:7" ht="18.75" thickBot="1">
      <c r="A53" s="402" t="s">
        <v>9618</v>
      </c>
      <c r="B53" s="352"/>
      <c r="C53" s="89"/>
      <c r="D53" s="498"/>
      <c r="E53" s="498"/>
      <c r="F53" s="498"/>
      <c r="G53" s="89"/>
    </row>
    <row r="54" spans="1:7" ht="24.75" thickBot="1">
      <c r="A54" s="499" t="s">
        <v>0</v>
      </c>
      <c r="B54" s="500" t="s">
        <v>1</v>
      </c>
      <c r="C54" s="501" t="s">
        <v>2</v>
      </c>
      <c r="D54" s="506" t="s">
        <v>5192</v>
      </c>
      <c r="E54" s="507" t="s">
        <v>9627</v>
      </c>
      <c r="F54" s="502" t="s">
        <v>4</v>
      </c>
      <c r="G54" s="978" t="s">
        <v>13946</v>
      </c>
    </row>
    <row r="55" spans="1:7" ht="12.75" thickBot="1">
      <c r="A55" s="266" t="s">
        <v>13670</v>
      </c>
      <c r="B55" s="512"/>
      <c r="C55" s="512"/>
      <c r="D55" s="601"/>
      <c r="E55" s="601"/>
      <c r="F55" s="601"/>
      <c r="G55" s="414"/>
    </row>
    <row r="56" spans="1:7" ht="24">
      <c r="A56" s="572" t="s">
        <v>9804</v>
      </c>
      <c r="B56" s="573" t="s">
        <v>9805</v>
      </c>
      <c r="C56" s="573" t="s">
        <v>9806</v>
      </c>
      <c r="D56" s="574">
        <v>2500</v>
      </c>
      <c r="E56" s="570" t="s">
        <v>9628</v>
      </c>
      <c r="F56" s="575" t="s">
        <v>1788</v>
      </c>
      <c r="G56" s="570" t="s">
        <v>9016</v>
      </c>
    </row>
    <row r="57" spans="1:7" ht="24">
      <c r="A57" s="572" t="s">
        <v>9568</v>
      </c>
      <c r="B57" s="573" t="s">
        <v>9814</v>
      </c>
      <c r="C57" s="573" t="s">
        <v>10291</v>
      </c>
      <c r="D57" s="574">
        <v>5000</v>
      </c>
      <c r="E57" s="570" t="s">
        <v>9628</v>
      </c>
      <c r="F57" s="575" t="s">
        <v>1788</v>
      </c>
      <c r="G57" s="570" t="s">
        <v>9016</v>
      </c>
    </row>
    <row r="58" spans="1:7" ht="24">
      <c r="A58" s="572" t="s">
        <v>9569</v>
      </c>
      <c r="B58" s="573" t="s">
        <v>9580</v>
      </c>
      <c r="C58" s="573" t="s">
        <v>10294</v>
      </c>
      <c r="D58" s="574">
        <v>15000</v>
      </c>
      <c r="E58" s="570" t="s">
        <v>9628</v>
      </c>
      <c r="F58" s="575" t="s">
        <v>1788</v>
      </c>
      <c r="G58" s="570" t="s">
        <v>9016</v>
      </c>
    </row>
    <row r="59" spans="1:7" ht="24">
      <c r="A59" s="572" t="s">
        <v>9570</v>
      </c>
      <c r="B59" s="573" t="s">
        <v>9581</v>
      </c>
      <c r="C59" s="573" t="s">
        <v>10292</v>
      </c>
      <c r="D59" s="574">
        <v>20000</v>
      </c>
      <c r="E59" s="570" t="s">
        <v>9628</v>
      </c>
      <c r="F59" s="575" t="s">
        <v>1788</v>
      </c>
      <c r="G59" s="570" t="s">
        <v>9016</v>
      </c>
    </row>
    <row r="60" spans="1:7" s="473" customFormat="1" ht="24.75" thickBot="1">
      <c r="A60" s="572" t="s">
        <v>9966</v>
      </c>
      <c r="B60" s="573" t="s">
        <v>9967</v>
      </c>
      <c r="C60" s="573" t="s">
        <v>10293</v>
      </c>
      <c r="D60" s="574">
        <v>25000</v>
      </c>
      <c r="E60" s="570" t="s">
        <v>9628</v>
      </c>
      <c r="F60" s="575" t="s">
        <v>1788</v>
      </c>
      <c r="G60" s="570" t="s">
        <v>9016</v>
      </c>
    </row>
    <row r="61" spans="1:7" ht="12.75" thickBot="1">
      <c r="A61" s="266" t="s">
        <v>13671</v>
      </c>
      <c r="B61" s="512"/>
      <c r="C61" s="512"/>
      <c r="D61" s="601"/>
      <c r="E61" s="601"/>
      <c r="F61" s="601"/>
      <c r="G61" s="414"/>
    </row>
    <row r="62" spans="1:7" ht="24">
      <c r="A62" s="572" t="s">
        <v>9809</v>
      </c>
      <c r="B62" s="573" t="s">
        <v>9810</v>
      </c>
      <c r="C62" s="573" t="s">
        <v>9811</v>
      </c>
      <c r="D62" s="574">
        <v>0</v>
      </c>
      <c r="E62" s="570" t="s">
        <v>9628</v>
      </c>
      <c r="F62" s="575" t="s">
        <v>1788</v>
      </c>
      <c r="G62" s="570" t="s">
        <v>9016</v>
      </c>
    </row>
    <row r="63" spans="1:7" ht="24">
      <c r="A63" s="572" t="s">
        <v>9571</v>
      </c>
      <c r="B63" s="573" t="s">
        <v>9815</v>
      </c>
      <c r="C63" s="573" t="s">
        <v>10295</v>
      </c>
      <c r="D63" s="574">
        <v>0</v>
      </c>
      <c r="E63" s="570" t="s">
        <v>9628</v>
      </c>
      <c r="F63" s="575" t="s">
        <v>1788</v>
      </c>
      <c r="G63" s="570" t="s">
        <v>9016</v>
      </c>
    </row>
    <row r="64" spans="1:7" ht="24">
      <c r="A64" s="572" t="s">
        <v>9572</v>
      </c>
      <c r="B64" s="573" t="s">
        <v>9585</v>
      </c>
      <c r="C64" s="573" t="s">
        <v>10298</v>
      </c>
      <c r="D64" s="574">
        <v>0</v>
      </c>
      <c r="E64" s="570" t="s">
        <v>9628</v>
      </c>
      <c r="F64" s="575" t="s">
        <v>1788</v>
      </c>
      <c r="G64" s="570" t="s">
        <v>9016</v>
      </c>
    </row>
    <row r="65" spans="1:7" ht="24">
      <c r="A65" s="572" t="s">
        <v>9573</v>
      </c>
      <c r="B65" s="573" t="s">
        <v>9586</v>
      </c>
      <c r="C65" s="573" t="s">
        <v>10296</v>
      </c>
      <c r="D65" s="574">
        <v>0</v>
      </c>
      <c r="E65" s="570" t="s">
        <v>9628</v>
      </c>
      <c r="F65" s="575" t="s">
        <v>1788</v>
      </c>
      <c r="G65" s="570" t="s">
        <v>9016</v>
      </c>
    </row>
    <row r="66" spans="1:7" s="473" customFormat="1" ht="24.75" thickBot="1">
      <c r="A66" s="572" t="s">
        <v>9968</v>
      </c>
      <c r="B66" s="573" t="s">
        <v>9969</v>
      </c>
      <c r="C66" s="573" t="s">
        <v>10297</v>
      </c>
      <c r="D66" s="574">
        <v>0</v>
      </c>
      <c r="E66" s="570" t="s">
        <v>9628</v>
      </c>
      <c r="F66" s="575" t="s">
        <v>1788</v>
      </c>
      <c r="G66" s="570" t="s">
        <v>9016</v>
      </c>
    </row>
    <row r="67" spans="1:7" ht="12.75" thickBot="1">
      <c r="A67" s="266" t="s">
        <v>12743</v>
      </c>
      <c r="B67" s="512"/>
      <c r="C67" s="512"/>
      <c r="D67" s="601"/>
      <c r="E67" s="601"/>
      <c r="F67" s="601"/>
      <c r="G67" s="414"/>
    </row>
    <row r="68" spans="1:7" ht="24">
      <c r="A68" s="572" t="s">
        <v>9807</v>
      </c>
      <c r="B68" s="955" t="s">
        <v>13679</v>
      </c>
      <c r="C68" s="573" t="s">
        <v>9808</v>
      </c>
      <c r="D68" s="574">
        <v>3500</v>
      </c>
      <c r="E68" s="570" t="s">
        <v>9628</v>
      </c>
      <c r="F68" s="575" t="s">
        <v>1788</v>
      </c>
      <c r="G68" s="570" t="s">
        <v>9016</v>
      </c>
    </row>
    <row r="69" spans="1:7" ht="24">
      <c r="A69" s="572" t="s">
        <v>9574</v>
      </c>
      <c r="B69" s="955" t="s">
        <v>13680</v>
      </c>
      <c r="C69" s="573" t="s">
        <v>10299</v>
      </c>
      <c r="D69" s="574">
        <v>7500</v>
      </c>
      <c r="E69" s="570" t="s">
        <v>9628</v>
      </c>
      <c r="F69" s="575" t="s">
        <v>1788</v>
      </c>
      <c r="G69" s="570" t="s">
        <v>9016</v>
      </c>
    </row>
    <row r="70" spans="1:7" ht="24">
      <c r="A70" s="572" t="s">
        <v>9575</v>
      </c>
      <c r="B70" s="955" t="s">
        <v>13681</v>
      </c>
      <c r="C70" s="573" t="s">
        <v>10302</v>
      </c>
      <c r="D70" s="574">
        <v>20000</v>
      </c>
      <c r="E70" s="570" t="s">
        <v>9628</v>
      </c>
      <c r="F70" s="575" t="s">
        <v>1788</v>
      </c>
      <c r="G70" s="570" t="s">
        <v>9016</v>
      </c>
    </row>
    <row r="71" spans="1:7" ht="24">
      <c r="A71" s="572" t="s">
        <v>9576</v>
      </c>
      <c r="B71" s="955" t="s">
        <v>13682</v>
      </c>
      <c r="C71" s="573" t="s">
        <v>10300</v>
      </c>
      <c r="D71" s="574">
        <v>25000</v>
      </c>
      <c r="E71" s="570" t="s">
        <v>9628</v>
      </c>
      <c r="F71" s="575" t="s">
        <v>1788</v>
      </c>
      <c r="G71" s="570" t="s">
        <v>9016</v>
      </c>
    </row>
    <row r="72" spans="1:7" s="473" customFormat="1" ht="24.75" thickBot="1">
      <c r="A72" s="572" t="s">
        <v>9970</v>
      </c>
      <c r="B72" s="955" t="s">
        <v>13683</v>
      </c>
      <c r="C72" s="573" t="s">
        <v>10301</v>
      </c>
      <c r="D72" s="574">
        <v>30000</v>
      </c>
      <c r="E72" s="570" t="s">
        <v>9628</v>
      </c>
      <c r="F72" s="575" t="s">
        <v>1788</v>
      </c>
      <c r="G72" s="570" t="s">
        <v>9016</v>
      </c>
    </row>
    <row r="73" spans="1:7" ht="12.75" thickBot="1">
      <c r="A73" s="266" t="s">
        <v>12744</v>
      </c>
      <c r="B73" s="512"/>
      <c r="C73" s="512"/>
      <c r="D73" s="601"/>
      <c r="E73" s="601"/>
      <c r="F73" s="601"/>
      <c r="G73" s="414"/>
    </row>
    <row r="74" spans="1:7" ht="24">
      <c r="A74" s="572" t="s">
        <v>9812</v>
      </c>
      <c r="B74" s="955" t="s">
        <v>13684</v>
      </c>
      <c r="C74" s="573" t="s">
        <v>9813</v>
      </c>
      <c r="D74" s="574">
        <v>0</v>
      </c>
      <c r="E74" s="570" t="s">
        <v>9628</v>
      </c>
      <c r="F74" s="575" t="s">
        <v>1788</v>
      </c>
      <c r="G74" s="570" t="s">
        <v>9016</v>
      </c>
    </row>
    <row r="75" spans="1:7" ht="24">
      <c r="A75" s="572" t="s">
        <v>9577</v>
      </c>
      <c r="B75" s="955" t="s">
        <v>13685</v>
      </c>
      <c r="C75" s="573" t="s">
        <v>10303</v>
      </c>
      <c r="D75" s="574">
        <v>0</v>
      </c>
      <c r="E75" s="570" t="s">
        <v>9628</v>
      </c>
      <c r="F75" s="575" t="s">
        <v>1788</v>
      </c>
      <c r="G75" s="570" t="s">
        <v>9016</v>
      </c>
    </row>
    <row r="76" spans="1:7" ht="24">
      <c r="A76" s="572" t="s">
        <v>9578</v>
      </c>
      <c r="B76" s="955" t="s">
        <v>13686</v>
      </c>
      <c r="C76" s="573" t="s">
        <v>10306</v>
      </c>
      <c r="D76" s="574">
        <v>0</v>
      </c>
      <c r="E76" s="570" t="s">
        <v>9628</v>
      </c>
      <c r="F76" s="575" t="s">
        <v>1788</v>
      </c>
      <c r="G76" s="570" t="s">
        <v>9016</v>
      </c>
    </row>
    <row r="77" spans="1:7" ht="24">
      <c r="A77" s="572" t="s">
        <v>9579</v>
      </c>
      <c r="B77" s="955" t="s">
        <v>13687</v>
      </c>
      <c r="C77" s="573" t="s">
        <v>10304</v>
      </c>
      <c r="D77" s="574">
        <v>0</v>
      </c>
      <c r="E77" s="570" t="s">
        <v>9628</v>
      </c>
      <c r="F77" s="575" t="s">
        <v>1788</v>
      </c>
      <c r="G77" s="570" t="s">
        <v>9016</v>
      </c>
    </row>
    <row r="78" spans="1:7" s="473" customFormat="1" ht="24.75" thickBot="1">
      <c r="A78" s="572" t="s">
        <v>9971</v>
      </c>
      <c r="B78" s="955" t="s">
        <v>13688</v>
      </c>
      <c r="C78" s="573" t="s">
        <v>10305</v>
      </c>
      <c r="D78" s="574">
        <v>0</v>
      </c>
      <c r="E78" s="570" t="s">
        <v>9628</v>
      </c>
      <c r="F78" s="575" t="s">
        <v>1788</v>
      </c>
      <c r="G78" s="570" t="s">
        <v>9016</v>
      </c>
    </row>
    <row r="79" spans="1:7" s="473" customFormat="1" ht="12.75" thickBot="1">
      <c r="A79" s="266" t="s">
        <v>13668</v>
      </c>
      <c r="B79" s="471"/>
      <c r="C79" s="471"/>
      <c r="D79" s="472"/>
      <c r="E79" s="472"/>
      <c r="F79" s="472"/>
      <c r="G79" s="472"/>
    </row>
    <row r="80" spans="1:7" s="473" customFormat="1" ht="24">
      <c r="A80" s="572" t="s">
        <v>9972</v>
      </c>
      <c r="B80" s="955" t="s">
        <v>13689</v>
      </c>
      <c r="C80" s="573" t="s">
        <v>9973</v>
      </c>
      <c r="D80" s="574">
        <v>2500</v>
      </c>
      <c r="E80" s="570" t="s">
        <v>9628</v>
      </c>
      <c r="F80" s="575" t="s">
        <v>1788</v>
      </c>
      <c r="G80" s="570" t="s">
        <v>9016</v>
      </c>
    </row>
    <row r="81" spans="1:7" s="473" customFormat="1" ht="24">
      <c r="A81" s="572" t="s">
        <v>9974</v>
      </c>
      <c r="B81" s="955" t="s">
        <v>13691</v>
      </c>
      <c r="C81" s="573" t="s">
        <v>10233</v>
      </c>
      <c r="D81" s="574">
        <v>5000</v>
      </c>
      <c r="E81" s="570" t="s">
        <v>9628</v>
      </c>
      <c r="F81" s="575" t="s">
        <v>1788</v>
      </c>
      <c r="G81" s="570" t="s">
        <v>9016</v>
      </c>
    </row>
    <row r="82" spans="1:7" s="473" customFormat="1" ht="24">
      <c r="A82" s="572" t="s">
        <v>9975</v>
      </c>
      <c r="B82" s="955" t="s">
        <v>13690</v>
      </c>
      <c r="C82" s="573" t="s">
        <v>9976</v>
      </c>
      <c r="D82" s="574">
        <v>10000</v>
      </c>
      <c r="E82" s="570" t="s">
        <v>9628</v>
      </c>
      <c r="F82" s="575" t="s">
        <v>1788</v>
      </c>
      <c r="G82" s="570" t="s">
        <v>9016</v>
      </c>
    </row>
    <row r="83" spans="1:7" s="473" customFormat="1" ht="24">
      <c r="A83" s="572" t="s">
        <v>9977</v>
      </c>
      <c r="B83" s="955" t="s">
        <v>13692</v>
      </c>
      <c r="C83" s="573" t="s">
        <v>10234</v>
      </c>
      <c r="D83" s="574">
        <v>15000</v>
      </c>
      <c r="E83" s="570" t="s">
        <v>9628</v>
      </c>
      <c r="F83" s="575" t="s">
        <v>1788</v>
      </c>
      <c r="G83" s="570" t="s">
        <v>9016</v>
      </c>
    </row>
    <row r="84" spans="1:7" s="473" customFormat="1" ht="24.75" thickBot="1">
      <c r="A84" s="572" t="s">
        <v>9978</v>
      </c>
      <c r="B84" s="955" t="s">
        <v>13693</v>
      </c>
      <c r="C84" s="573" t="s">
        <v>10235</v>
      </c>
      <c r="D84" s="574">
        <v>20000</v>
      </c>
      <c r="E84" s="570" t="s">
        <v>9628</v>
      </c>
      <c r="F84" s="575" t="s">
        <v>1788</v>
      </c>
      <c r="G84" s="570" t="s">
        <v>9016</v>
      </c>
    </row>
    <row r="85" spans="1:7" s="473" customFormat="1" ht="12.75" thickBot="1">
      <c r="A85" s="266" t="s">
        <v>13672</v>
      </c>
      <c r="B85" s="471"/>
      <c r="C85" s="471"/>
      <c r="D85" s="472"/>
      <c r="E85" s="472"/>
      <c r="F85" s="472"/>
      <c r="G85" s="472"/>
    </row>
    <row r="86" spans="1:7" s="473" customFormat="1" ht="24">
      <c r="A86" s="572" t="s">
        <v>9979</v>
      </c>
      <c r="B86" s="955" t="s">
        <v>13694</v>
      </c>
      <c r="C86" s="573" t="s">
        <v>9981</v>
      </c>
      <c r="D86" s="574">
        <v>0</v>
      </c>
      <c r="E86" s="570" t="s">
        <v>9628</v>
      </c>
      <c r="F86" s="575" t="s">
        <v>1788</v>
      </c>
      <c r="G86" s="570" t="s">
        <v>9016</v>
      </c>
    </row>
    <row r="87" spans="1:7" s="473" customFormat="1" ht="24">
      <c r="A87" s="572" t="s">
        <v>9982</v>
      </c>
      <c r="B87" s="955" t="s">
        <v>13695</v>
      </c>
      <c r="C87" s="573" t="s">
        <v>10236</v>
      </c>
      <c r="D87" s="574">
        <v>0</v>
      </c>
      <c r="E87" s="570" t="s">
        <v>9628</v>
      </c>
      <c r="F87" s="575" t="s">
        <v>1788</v>
      </c>
      <c r="G87" s="570" t="s">
        <v>9016</v>
      </c>
    </row>
    <row r="88" spans="1:7" s="473" customFormat="1" ht="24">
      <c r="A88" s="572" t="s">
        <v>9984</v>
      </c>
      <c r="B88" s="955" t="s">
        <v>13696</v>
      </c>
      <c r="C88" s="573" t="s">
        <v>9985</v>
      </c>
      <c r="D88" s="574">
        <v>0</v>
      </c>
      <c r="E88" s="570" t="s">
        <v>9628</v>
      </c>
      <c r="F88" s="575" t="s">
        <v>1788</v>
      </c>
      <c r="G88" s="570" t="s">
        <v>9016</v>
      </c>
    </row>
    <row r="89" spans="1:7" s="473" customFormat="1" ht="24">
      <c r="A89" s="572" t="s">
        <v>9986</v>
      </c>
      <c r="B89" s="955" t="s">
        <v>13697</v>
      </c>
      <c r="C89" s="573" t="s">
        <v>10237</v>
      </c>
      <c r="D89" s="574">
        <v>0</v>
      </c>
      <c r="E89" s="570" t="s">
        <v>9628</v>
      </c>
      <c r="F89" s="575" t="s">
        <v>1788</v>
      </c>
      <c r="G89" s="570" t="s">
        <v>9016</v>
      </c>
    </row>
    <row r="90" spans="1:7" s="473" customFormat="1" ht="24.75" thickBot="1">
      <c r="A90" s="572" t="s">
        <v>9987</v>
      </c>
      <c r="B90" s="955" t="s">
        <v>13698</v>
      </c>
      <c r="C90" s="573" t="s">
        <v>10238</v>
      </c>
      <c r="D90" s="574">
        <v>0</v>
      </c>
      <c r="E90" s="570" t="s">
        <v>9628</v>
      </c>
      <c r="F90" s="575" t="s">
        <v>1788</v>
      </c>
      <c r="G90" s="570" t="s">
        <v>9016</v>
      </c>
    </row>
    <row r="91" spans="1:7" s="473" customFormat="1" ht="12.75" thickBot="1">
      <c r="A91" s="266" t="s">
        <v>13673</v>
      </c>
      <c r="B91" s="471"/>
      <c r="C91" s="471"/>
      <c r="D91" s="472"/>
      <c r="E91" s="472"/>
      <c r="F91" s="472"/>
      <c r="G91" s="472"/>
    </row>
    <row r="92" spans="1:7" s="473" customFormat="1" ht="24">
      <c r="A92" s="572" t="s">
        <v>10261</v>
      </c>
      <c r="B92" s="955" t="s">
        <v>13699</v>
      </c>
      <c r="C92" s="573" t="s">
        <v>10262</v>
      </c>
      <c r="D92" s="574">
        <v>10000</v>
      </c>
      <c r="E92" s="570" t="s">
        <v>9628</v>
      </c>
      <c r="F92" s="575" t="s">
        <v>1788</v>
      </c>
      <c r="G92" s="570" t="s">
        <v>9016</v>
      </c>
    </row>
    <row r="93" spans="1:7" s="473" customFormat="1" ht="24">
      <c r="A93" s="572" t="s">
        <v>10263</v>
      </c>
      <c r="B93" s="955" t="s">
        <v>13700</v>
      </c>
      <c r="C93" s="573" t="s">
        <v>10264</v>
      </c>
      <c r="D93" s="574">
        <v>15000</v>
      </c>
      <c r="E93" s="570" t="s">
        <v>9628</v>
      </c>
      <c r="F93" s="575" t="s">
        <v>1788</v>
      </c>
      <c r="G93" s="570" t="s">
        <v>9016</v>
      </c>
    </row>
    <row r="94" spans="1:7" s="473" customFormat="1" ht="24">
      <c r="A94" s="572" t="s">
        <v>10265</v>
      </c>
      <c r="B94" s="955" t="s">
        <v>13701</v>
      </c>
      <c r="C94" s="573" t="s">
        <v>10266</v>
      </c>
      <c r="D94" s="574">
        <v>25000</v>
      </c>
      <c r="E94" s="570" t="s">
        <v>9628</v>
      </c>
      <c r="F94" s="575" t="s">
        <v>1788</v>
      </c>
      <c r="G94" s="570" t="s">
        <v>9016</v>
      </c>
    </row>
    <row r="95" spans="1:7" s="473" customFormat="1" ht="24">
      <c r="A95" s="572" t="s">
        <v>10267</v>
      </c>
      <c r="B95" s="955" t="s">
        <v>13702</v>
      </c>
      <c r="C95" s="573" t="s">
        <v>10279</v>
      </c>
      <c r="D95" s="574">
        <v>30000</v>
      </c>
      <c r="E95" s="570" t="s">
        <v>9628</v>
      </c>
      <c r="F95" s="575" t="s">
        <v>1788</v>
      </c>
      <c r="G95" s="570" t="s">
        <v>9016</v>
      </c>
    </row>
    <row r="96" spans="1:7" s="473" customFormat="1" ht="24.75" thickBot="1">
      <c r="A96" s="572" t="s">
        <v>10268</v>
      </c>
      <c r="B96" s="955" t="s">
        <v>13703</v>
      </c>
      <c r="C96" s="573" t="s">
        <v>10280</v>
      </c>
      <c r="D96" s="574">
        <v>35000</v>
      </c>
      <c r="E96" s="570" t="s">
        <v>9628</v>
      </c>
      <c r="F96" s="575" t="s">
        <v>1788</v>
      </c>
      <c r="G96" s="570" t="s">
        <v>9016</v>
      </c>
    </row>
    <row r="97" spans="1:7" s="473" customFormat="1" ht="12.75" thickBot="1">
      <c r="A97" s="266" t="s">
        <v>13674</v>
      </c>
      <c r="B97" s="471"/>
      <c r="C97" s="471"/>
      <c r="D97" s="472"/>
      <c r="E97" s="472"/>
      <c r="F97" s="472"/>
      <c r="G97" s="472"/>
    </row>
    <row r="98" spans="1:7" s="473" customFormat="1" ht="24">
      <c r="A98" s="572" t="s">
        <v>10269</v>
      </c>
      <c r="B98" s="955" t="s">
        <v>13704</v>
      </c>
      <c r="C98" s="573" t="s">
        <v>10271</v>
      </c>
      <c r="D98" s="574">
        <v>0</v>
      </c>
      <c r="E98" s="570" t="s">
        <v>9628</v>
      </c>
      <c r="F98" s="575" t="s">
        <v>1788</v>
      </c>
      <c r="G98" s="570" t="s">
        <v>9016</v>
      </c>
    </row>
    <row r="99" spans="1:7" s="473" customFormat="1" ht="24">
      <c r="A99" s="572" t="s">
        <v>10272</v>
      </c>
      <c r="B99" s="955" t="s">
        <v>13705</v>
      </c>
      <c r="C99" s="573" t="s">
        <v>10274</v>
      </c>
      <c r="D99" s="574">
        <v>0</v>
      </c>
      <c r="E99" s="570" t="s">
        <v>9628</v>
      </c>
      <c r="F99" s="575" t="s">
        <v>1788</v>
      </c>
      <c r="G99" s="570" t="s">
        <v>9016</v>
      </c>
    </row>
    <row r="100" spans="1:7" s="473" customFormat="1" ht="24">
      <c r="A100" s="572" t="s">
        <v>10275</v>
      </c>
      <c r="B100" s="955" t="s">
        <v>13706</v>
      </c>
      <c r="C100" s="573" t="s">
        <v>10276</v>
      </c>
      <c r="D100" s="574">
        <v>0</v>
      </c>
      <c r="E100" s="570" t="s">
        <v>9628</v>
      </c>
      <c r="F100" s="575" t="s">
        <v>1788</v>
      </c>
      <c r="G100" s="570" t="s">
        <v>9016</v>
      </c>
    </row>
    <row r="101" spans="1:7" s="473" customFormat="1" ht="24">
      <c r="A101" s="572" t="s">
        <v>10277</v>
      </c>
      <c r="B101" s="955" t="s">
        <v>13707</v>
      </c>
      <c r="C101" s="573" t="s">
        <v>10281</v>
      </c>
      <c r="D101" s="574">
        <v>0</v>
      </c>
      <c r="E101" s="570" t="s">
        <v>9628</v>
      </c>
      <c r="F101" s="575" t="s">
        <v>1788</v>
      </c>
      <c r="G101" s="570" t="s">
        <v>9016</v>
      </c>
    </row>
    <row r="102" spans="1:7" s="473" customFormat="1" ht="24">
      <c r="A102" s="572" t="s">
        <v>10278</v>
      </c>
      <c r="B102" s="955" t="s">
        <v>13708</v>
      </c>
      <c r="C102" s="573" t="s">
        <v>10282</v>
      </c>
      <c r="D102" s="574">
        <v>0</v>
      </c>
      <c r="E102" s="570" t="s">
        <v>9628</v>
      </c>
      <c r="F102" s="575" t="s">
        <v>1788</v>
      </c>
      <c r="G102" s="570" t="s">
        <v>9016</v>
      </c>
    </row>
    <row r="103" spans="1:7" ht="12.75" thickBot="1">
      <c r="A103" s="443"/>
      <c r="B103" s="444"/>
      <c r="C103" s="445"/>
      <c r="D103" s="446"/>
      <c r="E103" s="447"/>
      <c r="F103" s="448"/>
      <c r="G103" s="447"/>
    </row>
    <row r="104" spans="1:7" ht="24.75" thickBot="1">
      <c r="A104" s="499" t="s">
        <v>0</v>
      </c>
      <c r="B104" s="500" t="s">
        <v>1</v>
      </c>
      <c r="C104" s="501" t="s">
        <v>2</v>
      </c>
      <c r="D104" s="506" t="s">
        <v>5192</v>
      </c>
      <c r="E104" s="507" t="s">
        <v>9627</v>
      </c>
      <c r="F104" s="502" t="s">
        <v>4</v>
      </c>
      <c r="G104" s="978" t="s">
        <v>13946</v>
      </c>
    </row>
    <row r="105" spans="1:7" ht="15" customHeight="1" thickBot="1">
      <c r="A105" s="599" t="s">
        <v>9786</v>
      </c>
      <c r="B105" s="600"/>
      <c r="C105" s="512"/>
      <c r="D105" s="601"/>
      <c r="E105" s="601"/>
      <c r="F105" s="601"/>
      <c r="G105" s="414"/>
    </row>
    <row r="106" spans="1:7" ht="15" customHeight="1">
      <c r="A106" s="196" t="s">
        <v>9787</v>
      </c>
      <c r="B106" s="196" t="s">
        <v>9788</v>
      </c>
      <c r="C106" s="196" t="s">
        <v>9788</v>
      </c>
      <c r="D106" s="574">
        <v>1200</v>
      </c>
      <c r="E106" s="570" t="s">
        <v>9628</v>
      </c>
      <c r="F106" s="583" t="s">
        <v>1788</v>
      </c>
      <c r="G106" s="583" t="s">
        <v>5391</v>
      </c>
    </row>
    <row r="107" spans="1:7" ht="15" customHeight="1">
      <c r="A107" s="196" t="s">
        <v>9789</v>
      </c>
      <c r="B107" s="196" t="s">
        <v>9790</v>
      </c>
      <c r="C107" s="196" t="s">
        <v>9790</v>
      </c>
      <c r="D107" s="574">
        <v>5500</v>
      </c>
      <c r="E107" s="570" t="s">
        <v>9628</v>
      </c>
      <c r="F107" s="583" t="s">
        <v>1788</v>
      </c>
      <c r="G107" s="583" t="s">
        <v>5391</v>
      </c>
    </row>
    <row r="108" spans="1:7" ht="15" customHeight="1">
      <c r="A108" s="196" t="s">
        <v>9791</v>
      </c>
      <c r="B108" s="196" t="s">
        <v>9792</v>
      </c>
      <c r="C108" s="196" t="s">
        <v>9792</v>
      </c>
      <c r="D108" s="574">
        <v>10000</v>
      </c>
      <c r="E108" s="570" t="s">
        <v>9628</v>
      </c>
      <c r="F108" s="583" t="s">
        <v>1788</v>
      </c>
      <c r="G108" s="583" t="s">
        <v>5391</v>
      </c>
    </row>
    <row r="109" spans="1:7" ht="15" customHeight="1" thickBot="1">
      <c r="A109" s="196" t="s">
        <v>9793</v>
      </c>
      <c r="B109" s="196" t="s">
        <v>9794</v>
      </c>
      <c r="C109" s="196" t="s">
        <v>9794</v>
      </c>
      <c r="D109" s="574">
        <v>15000</v>
      </c>
      <c r="E109" s="570" t="s">
        <v>9628</v>
      </c>
      <c r="F109" s="583" t="s">
        <v>1788</v>
      </c>
      <c r="G109" s="583" t="s">
        <v>5391</v>
      </c>
    </row>
    <row r="110" spans="1:7" ht="15" customHeight="1" thickBot="1">
      <c r="A110" s="599" t="s">
        <v>9795</v>
      </c>
      <c r="B110" s="600"/>
      <c r="C110" s="512"/>
      <c r="D110" s="601"/>
      <c r="E110" s="601"/>
      <c r="F110" s="601"/>
      <c r="G110" s="414"/>
    </row>
    <row r="111" spans="1:7" ht="15" customHeight="1">
      <c r="A111" s="196" t="s">
        <v>9796</v>
      </c>
      <c r="B111" s="196" t="s">
        <v>9797</v>
      </c>
      <c r="C111" s="196" t="s">
        <v>9797</v>
      </c>
      <c r="D111" s="574">
        <v>0</v>
      </c>
      <c r="E111" s="570" t="s">
        <v>9628</v>
      </c>
      <c r="F111" s="583" t="s">
        <v>1788</v>
      </c>
      <c r="G111" s="583" t="s">
        <v>5391</v>
      </c>
    </row>
    <row r="112" spans="1:7" ht="15" customHeight="1">
      <c r="A112" s="196" t="s">
        <v>9798</v>
      </c>
      <c r="B112" s="196" t="s">
        <v>9799</v>
      </c>
      <c r="C112" s="196" t="s">
        <v>9799</v>
      </c>
      <c r="D112" s="574">
        <v>0</v>
      </c>
      <c r="E112" s="570" t="s">
        <v>9628</v>
      </c>
      <c r="F112" s="583" t="s">
        <v>1788</v>
      </c>
      <c r="G112" s="583" t="s">
        <v>5391</v>
      </c>
    </row>
    <row r="113" spans="1:7" ht="15" customHeight="1">
      <c r="A113" s="196" t="s">
        <v>9800</v>
      </c>
      <c r="B113" s="196" t="s">
        <v>9801</v>
      </c>
      <c r="C113" s="196" t="s">
        <v>9801</v>
      </c>
      <c r="D113" s="574">
        <v>0</v>
      </c>
      <c r="E113" s="570" t="s">
        <v>9628</v>
      </c>
      <c r="F113" s="583" t="s">
        <v>1788</v>
      </c>
      <c r="G113" s="583" t="s">
        <v>5391</v>
      </c>
    </row>
    <row r="114" spans="1:7" ht="15" customHeight="1" thickBot="1">
      <c r="A114" s="196" t="s">
        <v>9802</v>
      </c>
      <c r="B114" s="196" t="s">
        <v>9803</v>
      </c>
      <c r="C114" s="196" t="s">
        <v>10239</v>
      </c>
      <c r="D114" s="574">
        <v>0</v>
      </c>
      <c r="E114" s="570" t="s">
        <v>9628</v>
      </c>
      <c r="F114" s="583" t="s">
        <v>1788</v>
      </c>
      <c r="G114" s="583" t="s">
        <v>5391</v>
      </c>
    </row>
    <row r="115" spans="1:7" ht="15" customHeight="1" thickBot="1">
      <c r="A115" s="269" t="s">
        <v>3733</v>
      </c>
      <c r="B115" s="512"/>
      <c r="C115" s="512"/>
      <c r="D115" s="601"/>
      <c r="E115" s="601"/>
      <c r="F115" s="601"/>
      <c r="G115" s="414"/>
    </row>
    <row r="116" spans="1:7" ht="15" customHeight="1">
      <c r="A116" s="572" t="s">
        <v>506</v>
      </c>
      <c r="B116" s="584" t="s">
        <v>5172</v>
      </c>
      <c r="C116" s="584" t="s">
        <v>5172</v>
      </c>
      <c r="D116" s="574">
        <v>1195</v>
      </c>
      <c r="E116" s="570" t="s">
        <v>9628</v>
      </c>
      <c r="F116" s="583" t="s">
        <v>1788</v>
      </c>
      <c r="G116" s="583" t="s">
        <v>5391</v>
      </c>
    </row>
    <row r="117" spans="1:7" ht="15" customHeight="1">
      <c r="A117" s="572" t="s">
        <v>507</v>
      </c>
      <c r="B117" s="584" t="s">
        <v>5173</v>
      </c>
      <c r="C117" s="584" t="s">
        <v>5173</v>
      </c>
      <c r="D117" s="574">
        <v>5495</v>
      </c>
      <c r="E117" s="570" t="s">
        <v>9628</v>
      </c>
      <c r="F117" s="583" t="s">
        <v>1788</v>
      </c>
      <c r="G117" s="583" t="s">
        <v>5391</v>
      </c>
    </row>
    <row r="118" spans="1:7" ht="15" customHeight="1" thickBot="1">
      <c r="A118" s="572" t="s">
        <v>508</v>
      </c>
      <c r="B118" s="584" t="s">
        <v>5174</v>
      </c>
      <c r="C118" s="584" t="s">
        <v>5174</v>
      </c>
      <c r="D118" s="574">
        <v>9995</v>
      </c>
      <c r="E118" s="570" t="s">
        <v>9628</v>
      </c>
      <c r="F118" s="583" t="s">
        <v>1788</v>
      </c>
      <c r="G118" s="583" t="s">
        <v>5391</v>
      </c>
    </row>
    <row r="119" spans="1:7" ht="15" customHeight="1" thickBot="1">
      <c r="A119" s="269" t="s">
        <v>3734</v>
      </c>
      <c r="B119" s="512"/>
      <c r="C119" s="512"/>
      <c r="D119" s="601"/>
      <c r="E119" s="601"/>
      <c r="F119" s="601"/>
      <c r="G119" s="414"/>
    </row>
    <row r="120" spans="1:7" ht="15" customHeight="1">
      <c r="A120" s="572" t="s">
        <v>509</v>
      </c>
      <c r="B120" s="584" t="s">
        <v>5175</v>
      </c>
      <c r="C120" s="584" t="s">
        <v>5175</v>
      </c>
      <c r="D120" s="574">
        <v>0</v>
      </c>
      <c r="E120" s="570" t="s">
        <v>9628</v>
      </c>
      <c r="F120" s="583" t="s">
        <v>1788</v>
      </c>
      <c r="G120" s="583" t="s">
        <v>5391</v>
      </c>
    </row>
    <row r="121" spans="1:7" ht="15" customHeight="1">
      <c r="A121" s="572" t="s">
        <v>510</v>
      </c>
      <c r="B121" s="584" t="s">
        <v>5176</v>
      </c>
      <c r="C121" s="584" t="s">
        <v>5176</v>
      </c>
      <c r="D121" s="574">
        <v>0</v>
      </c>
      <c r="E121" s="570" t="s">
        <v>9628</v>
      </c>
      <c r="F121" s="583" t="s">
        <v>1788</v>
      </c>
      <c r="G121" s="583" t="s">
        <v>5391</v>
      </c>
    </row>
    <row r="122" spans="1:7" ht="15" customHeight="1" thickBot="1">
      <c r="A122" s="572" t="s">
        <v>511</v>
      </c>
      <c r="B122" s="584" t="s">
        <v>5177</v>
      </c>
      <c r="C122" s="584" t="s">
        <v>5177</v>
      </c>
      <c r="D122" s="574">
        <v>0</v>
      </c>
      <c r="E122" s="570" t="s">
        <v>9628</v>
      </c>
      <c r="F122" s="583" t="s">
        <v>1788</v>
      </c>
      <c r="G122" s="583" t="s">
        <v>5391</v>
      </c>
    </row>
    <row r="123" spans="1:7" ht="15" customHeight="1" thickBot="1">
      <c r="A123" s="269" t="s">
        <v>3735</v>
      </c>
      <c r="B123" s="512"/>
      <c r="C123" s="512"/>
      <c r="D123" s="601"/>
      <c r="E123" s="601"/>
      <c r="F123" s="601"/>
      <c r="G123" s="414"/>
    </row>
    <row r="124" spans="1:7" ht="15" customHeight="1">
      <c r="A124" s="572" t="s">
        <v>518</v>
      </c>
      <c r="B124" s="585" t="s">
        <v>3947</v>
      </c>
      <c r="C124" s="585" t="s">
        <v>3947</v>
      </c>
      <c r="D124" s="574">
        <v>4945</v>
      </c>
      <c r="E124" s="570" t="s">
        <v>9628</v>
      </c>
      <c r="F124" s="583" t="s">
        <v>1788</v>
      </c>
      <c r="G124" s="583" t="s">
        <v>5391</v>
      </c>
    </row>
    <row r="125" spans="1:7" ht="15" customHeight="1">
      <c r="A125" s="572" t="s">
        <v>519</v>
      </c>
      <c r="B125" s="585" t="s">
        <v>3949</v>
      </c>
      <c r="C125" s="585" t="s">
        <v>3949</v>
      </c>
      <c r="D125" s="574">
        <v>5175</v>
      </c>
      <c r="E125" s="570" t="s">
        <v>9628</v>
      </c>
      <c r="F125" s="583" t="s">
        <v>1788</v>
      </c>
      <c r="G125" s="583" t="s">
        <v>5391</v>
      </c>
    </row>
    <row r="126" spans="1:7" ht="15" customHeight="1" thickBot="1">
      <c r="A126" s="572" t="s">
        <v>520</v>
      </c>
      <c r="B126" s="585" t="s">
        <v>3948</v>
      </c>
      <c r="C126" s="585" t="s">
        <v>3948</v>
      </c>
      <c r="D126" s="574">
        <v>10120</v>
      </c>
      <c r="E126" s="570" t="s">
        <v>9628</v>
      </c>
      <c r="F126" s="583" t="s">
        <v>1788</v>
      </c>
      <c r="G126" s="583" t="s">
        <v>5391</v>
      </c>
    </row>
    <row r="127" spans="1:7" ht="15" customHeight="1" thickBot="1">
      <c r="A127" s="263" t="s">
        <v>3736</v>
      </c>
      <c r="B127" s="512"/>
      <c r="C127" s="512"/>
      <c r="D127" s="601"/>
      <c r="E127" s="601"/>
      <c r="F127" s="601"/>
      <c r="G127" s="414"/>
    </row>
    <row r="128" spans="1:7" ht="15" customHeight="1">
      <c r="A128" s="569" t="s">
        <v>521</v>
      </c>
      <c r="B128" s="586" t="s">
        <v>3905</v>
      </c>
      <c r="C128" s="586" t="s">
        <v>3905</v>
      </c>
      <c r="D128" s="587">
        <v>605</v>
      </c>
      <c r="E128" s="570" t="s">
        <v>9628</v>
      </c>
      <c r="F128" s="459" t="s">
        <v>1788</v>
      </c>
      <c r="G128" s="459" t="s">
        <v>5391</v>
      </c>
    </row>
    <row r="129" spans="1:9" ht="20.25" customHeight="1">
      <c r="A129" s="588" t="s">
        <v>2791</v>
      </c>
      <c r="B129" s="589" t="s">
        <v>3903</v>
      </c>
      <c r="C129" s="589" t="s">
        <v>3903</v>
      </c>
      <c r="D129" s="587">
        <v>2390</v>
      </c>
      <c r="E129" s="570" t="s">
        <v>9628</v>
      </c>
      <c r="F129" s="459" t="s">
        <v>1788</v>
      </c>
      <c r="G129" s="459" t="s">
        <v>5391</v>
      </c>
    </row>
    <row r="130" spans="1:9" ht="28.5" customHeight="1" thickBot="1">
      <c r="A130" s="590" t="s">
        <v>583</v>
      </c>
      <c r="B130" s="591" t="s">
        <v>3951</v>
      </c>
      <c r="C130" s="591" t="s">
        <v>3951</v>
      </c>
      <c r="D130" s="592">
        <v>0</v>
      </c>
      <c r="E130" s="570" t="s">
        <v>9628</v>
      </c>
      <c r="F130" s="459" t="s">
        <v>1788</v>
      </c>
      <c r="G130" s="459" t="s">
        <v>5391</v>
      </c>
    </row>
    <row r="131" spans="1:9" ht="12.75" thickBot="1">
      <c r="A131" s="263" t="s">
        <v>9085</v>
      </c>
      <c r="B131" s="512"/>
      <c r="C131" s="512"/>
      <c r="D131" s="601"/>
      <c r="E131" s="601"/>
      <c r="F131" s="601"/>
      <c r="G131" s="414"/>
    </row>
    <row r="132" spans="1:9" ht="12.75" thickBot="1">
      <c r="A132" s="591" t="s">
        <v>582</v>
      </c>
      <c r="B132" s="591" t="s">
        <v>3950</v>
      </c>
      <c r="C132" s="591" t="s">
        <v>3950</v>
      </c>
      <c r="D132" s="593">
        <v>0</v>
      </c>
      <c r="E132" s="570" t="s">
        <v>9628</v>
      </c>
      <c r="F132" s="459" t="s">
        <v>1788</v>
      </c>
      <c r="G132" s="459" t="s">
        <v>5391</v>
      </c>
    </row>
    <row r="133" spans="1:9" ht="12.75" thickBot="1">
      <c r="A133" s="263" t="s">
        <v>9622</v>
      </c>
      <c r="B133" s="512"/>
      <c r="C133" s="512"/>
      <c r="D133" s="601"/>
      <c r="E133" s="601"/>
      <c r="F133" s="601"/>
      <c r="G133" s="414"/>
    </row>
    <row r="134" spans="1:9" ht="24">
      <c r="A134" s="588" t="s">
        <v>3326</v>
      </c>
      <c r="B134" s="589" t="s">
        <v>9705</v>
      </c>
      <c r="C134" s="461" t="s">
        <v>8223</v>
      </c>
      <c r="D134" s="587">
        <v>0</v>
      </c>
      <c r="E134" s="570" t="s">
        <v>9628</v>
      </c>
      <c r="F134" s="459" t="s">
        <v>1788</v>
      </c>
      <c r="G134" s="459" t="s">
        <v>5391</v>
      </c>
    </row>
    <row r="135" spans="1:9" ht="12.75" thickBot="1">
      <c r="A135" s="588" t="s">
        <v>6234</v>
      </c>
      <c r="B135" s="589" t="s">
        <v>6235</v>
      </c>
      <c r="C135" s="460" t="s">
        <v>8224</v>
      </c>
      <c r="D135" s="587">
        <v>0</v>
      </c>
      <c r="E135" s="570" t="s">
        <v>9628</v>
      </c>
      <c r="F135" s="459" t="s">
        <v>1788</v>
      </c>
      <c r="G135" s="459" t="s">
        <v>5391</v>
      </c>
    </row>
    <row r="136" spans="1:9" ht="12.75" thickBot="1">
      <c r="A136" s="263" t="s">
        <v>9623</v>
      </c>
      <c r="B136" s="512"/>
      <c r="C136" s="512"/>
      <c r="D136" s="601"/>
      <c r="E136" s="601"/>
      <c r="F136" s="601"/>
      <c r="G136" s="414"/>
    </row>
    <row r="137" spans="1:9" ht="24">
      <c r="A137" s="463" t="s">
        <v>9882</v>
      </c>
      <c r="B137" s="464" t="s">
        <v>9883</v>
      </c>
      <c r="C137" s="465" t="s">
        <v>9886</v>
      </c>
      <c r="D137" s="486">
        <v>40000</v>
      </c>
      <c r="E137" s="581" t="s">
        <v>9628</v>
      </c>
      <c r="F137" s="453" t="s">
        <v>1788</v>
      </c>
      <c r="G137" s="453" t="s">
        <v>5391</v>
      </c>
    </row>
    <row r="138" spans="1:9" ht="24">
      <c r="A138" s="463" t="s">
        <v>9884</v>
      </c>
      <c r="B138" s="464" t="s">
        <v>9885</v>
      </c>
      <c r="C138" s="465" t="s">
        <v>9887</v>
      </c>
      <c r="D138" s="486">
        <v>0</v>
      </c>
      <c r="E138" s="581" t="s">
        <v>9628</v>
      </c>
      <c r="F138" s="453" t="s">
        <v>1788</v>
      </c>
      <c r="G138" s="453" t="s">
        <v>5391</v>
      </c>
    </row>
    <row r="139" spans="1:9">
      <c r="A139" s="594" t="s">
        <v>9567</v>
      </c>
      <c r="B139" s="594" t="s">
        <v>9697</v>
      </c>
      <c r="C139" s="594" t="s">
        <v>9697</v>
      </c>
      <c r="D139" s="486">
        <v>0</v>
      </c>
      <c r="E139" s="581" t="s">
        <v>9628</v>
      </c>
      <c r="F139" s="453" t="s">
        <v>1788</v>
      </c>
      <c r="G139" s="453" t="s">
        <v>5391</v>
      </c>
    </row>
    <row r="140" spans="1:9">
      <c r="A140" s="89"/>
      <c r="B140" s="111"/>
      <c r="C140" s="111"/>
      <c r="D140" s="112"/>
      <c r="E140" s="112"/>
      <c r="F140" s="110"/>
      <c r="G140" s="110"/>
    </row>
    <row r="141" spans="1:9" ht="15.75" thickBot="1">
      <c r="A141" s="225" t="s">
        <v>3132</v>
      </c>
      <c r="B141" s="89"/>
      <c r="C141" s="89"/>
      <c r="D141" s="89"/>
      <c r="E141" s="89"/>
      <c r="F141" s="89"/>
      <c r="G141" s="89"/>
    </row>
    <row r="142" spans="1:9" ht="24.75" thickBot="1">
      <c r="A142" s="499" t="s">
        <v>0</v>
      </c>
      <c r="B142" s="500" t="s">
        <v>1</v>
      </c>
      <c r="C142" s="501" t="s">
        <v>2</v>
      </c>
      <c r="D142" s="506" t="s">
        <v>5192</v>
      </c>
      <c r="E142" s="507" t="s">
        <v>9627</v>
      </c>
      <c r="F142" s="502" t="s">
        <v>4</v>
      </c>
      <c r="G142" s="978" t="s">
        <v>13946</v>
      </c>
      <c r="H142" s="501" t="s">
        <v>418</v>
      </c>
      <c r="I142" s="501" t="s">
        <v>419</v>
      </c>
    </row>
    <row r="143" spans="1:9" ht="12.75" thickBot="1">
      <c r="A143" s="399" t="s">
        <v>9624</v>
      </c>
      <c r="B143" s="400"/>
      <c r="C143" s="401"/>
      <c r="D143" s="401"/>
      <c r="E143" s="401"/>
      <c r="F143" s="401"/>
      <c r="G143" s="401"/>
      <c r="H143" s="401"/>
      <c r="I143" s="415"/>
    </row>
    <row r="144" spans="1:9">
      <c r="A144" s="460" t="s">
        <v>9566</v>
      </c>
      <c r="B144" s="460" t="s">
        <v>9698</v>
      </c>
      <c r="C144" s="460" t="s">
        <v>9698</v>
      </c>
      <c r="D144" s="450">
        <v>3500</v>
      </c>
      <c r="E144" s="570" t="s">
        <v>9628</v>
      </c>
      <c r="F144" s="459" t="s">
        <v>1788</v>
      </c>
      <c r="G144" s="459" t="s">
        <v>5391</v>
      </c>
      <c r="H144" s="492">
        <v>1</v>
      </c>
      <c r="I144" s="492">
        <v>4</v>
      </c>
    </row>
    <row r="145" spans="1:9">
      <c r="A145" s="460" t="s">
        <v>9566</v>
      </c>
      <c r="B145" s="460" t="s">
        <v>9698</v>
      </c>
      <c r="C145" s="460" t="s">
        <v>9698</v>
      </c>
      <c r="D145" s="450">
        <v>3000</v>
      </c>
      <c r="E145" s="570" t="s">
        <v>9628</v>
      </c>
      <c r="F145" s="459" t="s">
        <v>1788</v>
      </c>
      <c r="G145" s="459" t="s">
        <v>5391</v>
      </c>
      <c r="H145" s="492">
        <v>5</v>
      </c>
      <c r="I145" s="492">
        <v>9</v>
      </c>
    </row>
    <row r="146" spans="1:9">
      <c r="A146" s="460" t="s">
        <v>9566</v>
      </c>
      <c r="B146" s="460" t="s">
        <v>9698</v>
      </c>
      <c r="C146" s="460" t="s">
        <v>9698</v>
      </c>
      <c r="D146" s="450">
        <v>2500</v>
      </c>
      <c r="E146" s="570" t="s">
        <v>9628</v>
      </c>
      <c r="F146" s="459" t="s">
        <v>1788</v>
      </c>
      <c r="G146" s="459" t="s">
        <v>5391</v>
      </c>
      <c r="H146" s="492">
        <v>10</v>
      </c>
      <c r="I146" s="492">
        <v>24</v>
      </c>
    </row>
    <row r="147" spans="1:9" ht="12.75" thickBot="1">
      <c r="A147" s="460" t="s">
        <v>9566</v>
      </c>
      <c r="B147" s="460" t="s">
        <v>9698</v>
      </c>
      <c r="C147" s="460" t="s">
        <v>9698</v>
      </c>
      <c r="D147" s="450">
        <v>2000</v>
      </c>
      <c r="E147" s="570" t="s">
        <v>9628</v>
      </c>
      <c r="F147" s="459" t="s">
        <v>1788</v>
      </c>
      <c r="G147" s="459" t="s">
        <v>5391</v>
      </c>
      <c r="H147" s="492">
        <v>25</v>
      </c>
      <c r="I147" s="492">
        <v>99999</v>
      </c>
    </row>
    <row r="148" spans="1:9" ht="12.75" thickBot="1">
      <c r="A148" s="267" t="s">
        <v>9625</v>
      </c>
      <c r="B148" s="400"/>
      <c r="C148" s="401"/>
      <c r="D148" s="401"/>
      <c r="E148" s="401"/>
      <c r="F148" s="401"/>
      <c r="G148" s="401"/>
      <c r="H148" s="401"/>
      <c r="I148" s="415"/>
    </row>
    <row r="149" spans="1:9">
      <c r="A149" s="591" t="s">
        <v>522</v>
      </c>
      <c r="B149" s="591" t="s">
        <v>3904</v>
      </c>
      <c r="C149" s="591" t="s">
        <v>3904</v>
      </c>
      <c r="D149" s="592">
        <v>2995</v>
      </c>
      <c r="E149" s="570" t="s">
        <v>9628</v>
      </c>
      <c r="F149" s="459" t="s">
        <v>1788</v>
      </c>
      <c r="G149" s="459" t="s">
        <v>5391</v>
      </c>
      <c r="H149" s="493">
        <v>1</v>
      </c>
      <c r="I149" s="493">
        <v>2</v>
      </c>
    </row>
    <row r="150" spans="1:9">
      <c r="A150" s="591" t="s">
        <v>522</v>
      </c>
      <c r="B150" s="591" t="s">
        <v>3904</v>
      </c>
      <c r="C150" s="591" t="s">
        <v>3904</v>
      </c>
      <c r="D150" s="592">
        <v>2895</v>
      </c>
      <c r="E150" s="570" t="s">
        <v>9628</v>
      </c>
      <c r="F150" s="459" t="s">
        <v>1788</v>
      </c>
      <c r="G150" s="459" t="s">
        <v>5391</v>
      </c>
      <c r="H150" s="493">
        <v>3</v>
      </c>
      <c r="I150" s="493">
        <v>4</v>
      </c>
    </row>
    <row r="151" spans="1:9">
      <c r="A151" s="591" t="s">
        <v>522</v>
      </c>
      <c r="B151" s="591" t="s">
        <v>3904</v>
      </c>
      <c r="C151" s="591" t="s">
        <v>3904</v>
      </c>
      <c r="D151" s="592">
        <v>2387</v>
      </c>
      <c r="E151" s="570" t="s">
        <v>9628</v>
      </c>
      <c r="F151" s="459" t="s">
        <v>1788</v>
      </c>
      <c r="G151" s="459" t="s">
        <v>5391</v>
      </c>
      <c r="H151" s="493">
        <v>5</v>
      </c>
      <c r="I151" s="493">
        <v>9</v>
      </c>
    </row>
    <row r="152" spans="1:9">
      <c r="A152" s="591" t="s">
        <v>522</v>
      </c>
      <c r="B152" s="591" t="s">
        <v>3904</v>
      </c>
      <c r="C152" s="591" t="s">
        <v>3904</v>
      </c>
      <c r="D152" s="592">
        <v>2268</v>
      </c>
      <c r="E152" s="570" t="s">
        <v>9628</v>
      </c>
      <c r="F152" s="459" t="s">
        <v>1788</v>
      </c>
      <c r="G152" s="459" t="s">
        <v>5391</v>
      </c>
      <c r="H152" s="493">
        <v>10</v>
      </c>
      <c r="I152" s="493">
        <v>24</v>
      </c>
    </row>
    <row r="153" spans="1:9">
      <c r="A153" s="591" t="s">
        <v>522</v>
      </c>
      <c r="B153" s="591" t="s">
        <v>3904</v>
      </c>
      <c r="C153" s="591" t="s">
        <v>3904</v>
      </c>
      <c r="D153" s="592">
        <v>2154</v>
      </c>
      <c r="E153" s="570" t="s">
        <v>9628</v>
      </c>
      <c r="F153" s="459" t="s">
        <v>1788</v>
      </c>
      <c r="G153" s="459" t="s">
        <v>5391</v>
      </c>
      <c r="H153" s="493">
        <v>25</v>
      </c>
      <c r="I153" s="493">
        <v>49</v>
      </c>
    </row>
    <row r="154" spans="1:9">
      <c r="A154" s="591" t="s">
        <v>522</v>
      </c>
      <c r="B154" s="591" t="s">
        <v>3904</v>
      </c>
      <c r="C154" s="591" t="s">
        <v>3904</v>
      </c>
      <c r="D154" s="592">
        <v>2046</v>
      </c>
      <c r="E154" s="570" t="s">
        <v>9628</v>
      </c>
      <c r="F154" s="459" t="s">
        <v>1788</v>
      </c>
      <c r="G154" s="459" t="s">
        <v>5391</v>
      </c>
      <c r="H154" s="493">
        <v>50</v>
      </c>
      <c r="I154" s="493">
        <v>99</v>
      </c>
    </row>
    <row r="155" spans="1:9" ht="12.75" thickBot="1">
      <c r="A155" s="591" t="s">
        <v>522</v>
      </c>
      <c r="B155" s="591" t="s">
        <v>3904</v>
      </c>
      <c r="C155" s="591" t="s">
        <v>3904</v>
      </c>
      <c r="D155" s="592">
        <v>1739</v>
      </c>
      <c r="E155" s="570" t="s">
        <v>9628</v>
      </c>
      <c r="F155" s="459" t="s">
        <v>1788</v>
      </c>
      <c r="G155" s="459" t="s">
        <v>5391</v>
      </c>
      <c r="H155" s="493">
        <v>100</v>
      </c>
      <c r="I155" s="493">
        <v>99999</v>
      </c>
    </row>
    <row r="156" spans="1:9" ht="24.75" thickBot="1">
      <c r="A156" s="499" t="s">
        <v>0</v>
      </c>
      <c r="B156" s="500" t="s">
        <v>1</v>
      </c>
      <c r="C156" s="501" t="s">
        <v>2</v>
      </c>
      <c r="D156" s="506" t="s">
        <v>5192</v>
      </c>
      <c r="E156" s="507" t="s">
        <v>9627</v>
      </c>
      <c r="F156" s="502" t="s">
        <v>4</v>
      </c>
      <c r="G156" s="978" t="s">
        <v>13946</v>
      </c>
      <c r="H156" s="501" t="s">
        <v>418</v>
      </c>
      <c r="I156" s="501" t="s">
        <v>419</v>
      </c>
    </row>
    <row r="157" spans="1:9" ht="12.75" thickBot="1">
      <c r="A157" s="267" t="s">
        <v>9626</v>
      </c>
      <c r="B157" s="400"/>
      <c r="C157" s="401"/>
      <c r="D157" s="401"/>
      <c r="E157" s="401"/>
      <c r="F157" s="401"/>
      <c r="G157" s="401"/>
      <c r="H157" s="401"/>
      <c r="I157" s="415"/>
    </row>
    <row r="158" spans="1:9" ht="24">
      <c r="A158" s="460" t="s">
        <v>3325</v>
      </c>
      <c r="B158" s="460" t="s">
        <v>3902</v>
      </c>
      <c r="C158" s="461" t="s">
        <v>8223</v>
      </c>
      <c r="D158" s="450">
        <v>4495</v>
      </c>
      <c r="E158" s="570" t="s">
        <v>9628</v>
      </c>
      <c r="F158" s="459" t="s">
        <v>1788</v>
      </c>
      <c r="G158" s="459" t="s">
        <v>5391</v>
      </c>
      <c r="H158" s="492">
        <v>1</v>
      </c>
      <c r="I158" s="492">
        <v>4</v>
      </c>
    </row>
    <row r="159" spans="1:9" ht="24">
      <c r="A159" s="460" t="s">
        <v>3325</v>
      </c>
      <c r="B159" s="460" t="s">
        <v>3902</v>
      </c>
      <c r="C159" s="461" t="s">
        <v>8223</v>
      </c>
      <c r="D159" s="450">
        <v>3595</v>
      </c>
      <c r="E159" s="570" t="s">
        <v>9628</v>
      </c>
      <c r="F159" s="459" t="s">
        <v>1788</v>
      </c>
      <c r="G159" s="459" t="s">
        <v>5391</v>
      </c>
      <c r="H159" s="492">
        <v>5</v>
      </c>
      <c r="I159" s="492">
        <v>9</v>
      </c>
    </row>
    <row r="160" spans="1:9" ht="24">
      <c r="A160" s="460" t="s">
        <v>3325</v>
      </c>
      <c r="B160" s="460" t="s">
        <v>3902</v>
      </c>
      <c r="C160" s="461" t="s">
        <v>8223</v>
      </c>
      <c r="D160" s="450">
        <v>2895</v>
      </c>
      <c r="E160" s="570" t="s">
        <v>9628</v>
      </c>
      <c r="F160" s="459" t="s">
        <v>1788</v>
      </c>
      <c r="G160" s="459" t="s">
        <v>5391</v>
      </c>
      <c r="H160" s="492">
        <v>10</v>
      </c>
      <c r="I160" s="492">
        <v>24</v>
      </c>
    </row>
    <row r="161" spans="1:9" ht="24.75" thickBot="1">
      <c r="A161" s="460" t="s">
        <v>3325</v>
      </c>
      <c r="B161" s="460" t="s">
        <v>3902</v>
      </c>
      <c r="C161" s="461" t="s">
        <v>8223</v>
      </c>
      <c r="D161" s="450">
        <v>2495</v>
      </c>
      <c r="E161" s="570" t="s">
        <v>9628</v>
      </c>
      <c r="F161" s="459" t="s">
        <v>1788</v>
      </c>
      <c r="G161" s="459" t="s">
        <v>5391</v>
      </c>
      <c r="H161" s="492">
        <v>25</v>
      </c>
      <c r="I161" s="492">
        <v>99999</v>
      </c>
    </row>
    <row r="162" spans="1:9" ht="12.75" thickBot="1">
      <c r="A162" s="267" t="s">
        <v>6236</v>
      </c>
      <c r="B162" s="400"/>
      <c r="C162" s="401"/>
      <c r="D162" s="401"/>
      <c r="E162" s="401"/>
      <c r="F162" s="401"/>
      <c r="G162" s="401"/>
      <c r="H162" s="401"/>
      <c r="I162" s="415"/>
    </row>
    <row r="163" spans="1:9">
      <c r="A163" s="460" t="s">
        <v>6229</v>
      </c>
      <c r="B163" s="460" t="s">
        <v>6230</v>
      </c>
      <c r="C163" s="460" t="s">
        <v>8224</v>
      </c>
      <c r="D163" s="450">
        <v>4495</v>
      </c>
      <c r="E163" s="570" t="s">
        <v>9628</v>
      </c>
      <c r="F163" s="459" t="s">
        <v>1788</v>
      </c>
      <c r="G163" s="459" t="s">
        <v>5391</v>
      </c>
      <c r="H163" s="492">
        <v>1</v>
      </c>
      <c r="I163" s="492">
        <v>4</v>
      </c>
    </row>
    <row r="164" spans="1:9">
      <c r="A164" s="460" t="s">
        <v>6229</v>
      </c>
      <c r="B164" s="460" t="s">
        <v>6230</v>
      </c>
      <c r="C164" s="460" t="s">
        <v>8224</v>
      </c>
      <c r="D164" s="450">
        <v>3595</v>
      </c>
      <c r="E164" s="570" t="s">
        <v>9628</v>
      </c>
      <c r="F164" s="459" t="s">
        <v>1788</v>
      </c>
      <c r="G164" s="459" t="s">
        <v>5391</v>
      </c>
      <c r="H164" s="492">
        <v>5</v>
      </c>
      <c r="I164" s="492">
        <v>9</v>
      </c>
    </row>
    <row r="165" spans="1:9">
      <c r="A165" s="460" t="s">
        <v>6229</v>
      </c>
      <c r="B165" s="460" t="s">
        <v>6230</v>
      </c>
      <c r="C165" s="460" t="s">
        <v>8224</v>
      </c>
      <c r="D165" s="450">
        <v>2895</v>
      </c>
      <c r="E165" s="570" t="s">
        <v>9628</v>
      </c>
      <c r="F165" s="459" t="s">
        <v>1788</v>
      </c>
      <c r="G165" s="459" t="s">
        <v>5391</v>
      </c>
      <c r="H165" s="492">
        <v>10</v>
      </c>
      <c r="I165" s="492">
        <v>24</v>
      </c>
    </row>
    <row r="166" spans="1:9">
      <c r="A166" s="460" t="s">
        <v>6229</v>
      </c>
      <c r="B166" s="460" t="s">
        <v>6230</v>
      </c>
      <c r="C166" s="460" t="s">
        <v>8224</v>
      </c>
      <c r="D166" s="450">
        <v>2495</v>
      </c>
      <c r="E166" s="570" t="s">
        <v>9628</v>
      </c>
      <c r="F166" s="459" t="s">
        <v>1788</v>
      </c>
      <c r="G166" s="459" t="s">
        <v>5391</v>
      </c>
      <c r="H166" s="492">
        <v>25</v>
      </c>
      <c r="I166" s="492">
        <v>99999</v>
      </c>
    </row>
    <row r="168" spans="1:9">
      <c r="A168" s="624" t="s">
        <v>184</v>
      </c>
      <c r="B168" s="624"/>
      <c r="C168" s="629" t="s">
        <v>13947</v>
      </c>
    </row>
    <row r="169" spans="1:9">
      <c r="A169" s="627" t="s">
        <v>5</v>
      </c>
      <c r="B169" s="624" t="s">
        <v>185</v>
      </c>
      <c r="C169" s="625" t="s">
        <v>13948</v>
      </c>
    </row>
    <row r="170" spans="1:9">
      <c r="A170" s="627" t="s">
        <v>9</v>
      </c>
      <c r="B170" s="625" t="s">
        <v>186</v>
      </c>
      <c r="C170" s="625" t="s">
        <v>13949</v>
      </c>
    </row>
    <row r="171" spans="1:9">
      <c r="A171" s="627" t="s">
        <v>187</v>
      </c>
      <c r="B171" s="624" t="s">
        <v>188</v>
      </c>
      <c r="C171" s="625" t="s">
        <v>13950</v>
      </c>
    </row>
    <row r="172" spans="1:9">
      <c r="A172" s="627" t="s">
        <v>189</v>
      </c>
      <c r="B172" s="624" t="s">
        <v>190</v>
      </c>
      <c r="C172" s="630" t="s">
        <v>13951</v>
      </c>
    </row>
    <row r="173" spans="1:9">
      <c r="A173" s="627" t="s">
        <v>191</v>
      </c>
      <c r="B173" s="624" t="s">
        <v>192</v>
      </c>
      <c r="C173" s="630" t="s">
        <v>13952</v>
      </c>
    </row>
    <row r="174" spans="1:9">
      <c r="A174" s="627" t="s">
        <v>193</v>
      </c>
      <c r="B174" s="624" t="s">
        <v>194</v>
      </c>
      <c r="C174" s="630" t="s">
        <v>13953</v>
      </c>
    </row>
    <row r="175" spans="1:9">
      <c r="A175" s="31" t="s">
        <v>1787</v>
      </c>
      <c r="B175" s="32" t="s">
        <v>1790</v>
      </c>
      <c r="C175" s="625" t="s">
        <v>13954</v>
      </c>
    </row>
    <row r="176" spans="1:9">
      <c r="A176" s="31" t="s">
        <v>1788</v>
      </c>
      <c r="B176" s="32" t="s">
        <v>1791</v>
      </c>
      <c r="C176" s="624" t="s">
        <v>13955</v>
      </c>
    </row>
    <row r="177" spans="1:3">
      <c r="A177" s="31" t="s">
        <v>1998</v>
      </c>
      <c r="B177" s="32" t="s">
        <v>1997</v>
      </c>
      <c r="C177" s="624" t="s">
        <v>13956</v>
      </c>
    </row>
    <row r="178" spans="1:3">
      <c r="A178" s="31" t="s">
        <v>1789</v>
      </c>
      <c r="B178" s="32" t="s">
        <v>1792</v>
      </c>
      <c r="C178" s="624" t="s">
        <v>13957</v>
      </c>
    </row>
    <row r="179" spans="1:3">
      <c r="A179" s="31" t="s">
        <v>195</v>
      </c>
      <c r="B179" s="32" t="s">
        <v>196</v>
      </c>
      <c r="C179" s="625" t="s">
        <v>13958</v>
      </c>
    </row>
    <row r="180" spans="1:3">
      <c r="A180" s="31" t="s">
        <v>8293</v>
      </c>
      <c r="B180" s="32" t="s">
        <v>8294</v>
      </c>
      <c r="C180" s="628"/>
    </row>
    <row r="181" spans="1:3">
      <c r="A181" s="31" t="s">
        <v>10613</v>
      </c>
      <c r="B181" s="32" t="s">
        <v>10614</v>
      </c>
      <c r="C181" s="289"/>
    </row>
    <row r="182" spans="1:3">
      <c r="A182" s="530"/>
      <c r="B182" s="530"/>
      <c r="C182" s="548"/>
    </row>
  </sheetData>
  <sheetProtection algorithmName="SHA-512" hashValue="nnTJZJCU/34XoIsZx8i2wgvVeQhmQglOBZvP8Sv8hjglLrce3dLxx+h/V6K3WkbQ8rJOjq+CPK/ejlJmDyM1oA==" saltValue="4TDCr2d7J1zf+gZVgsNuhQ==" spinCount="100000" sheet="1" objects="1" scenarios="1"/>
  <customSheetViews>
    <customSheetView guid="{BFA5E16F-D786-453C-82A8-C4AF05421942}" showPageBreaks="1">
      <selection activeCell="D4" sqref="D4"/>
      <pageMargins left="0.5" right="0.5" top="1" bottom="0.92" header="0.5" footer="0.22"/>
      <pageSetup scale="53" fitToHeight="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C1:G1"/>
  </mergeCells>
  <phoneticPr fontId="139" type="noConversion"/>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554"/>
  <sheetViews>
    <sheetView zoomScaleNormal="100" zoomScalePageLayoutView="90" workbookViewId="0">
      <selection activeCell="B15" sqref="B15"/>
    </sheetView>
  </sheetViews>
  <sheetFormatPr defaultColWidth="12.25" defaultRowHeight="13.5"/>
  <cols>
    <col min="1" max="1" width="28.25" style="498" customWidth="1"/>
    <col min="2" max="2" width="32.375" style="498" customWidth="1"/>
    <col min="3" max="3" width="37.25" style="498" customWidth="1"/>
    <col min="4" max="4" width="9.5" style="498" customWidth="1"/>
    <col min="5" max="5" width="8.125" style="498" customWidth="1"/>
    <col min="6" max="6" width="9.125" style="498" customWidth="1"/>
    <col min="7" max="7" width="9.25" style="498" customWidth="1"/>
    <col min="8" max="8" width="10.125" style="498" bestFit="1" customWidth="1"/>
    <col min="9" max="9" width="10.125" style="498" customWidth="1"/>
    <col min="10" max="10" width="24.25" style="498" bestFit="1" customWidth="1"/>
    <col min="11" max="16384" width="12.25" style="498"/>
  </cols>
  <sheetData>
    <row r="1" spans="1:9" ht="18">
      <c r="A1" s="616" t="s">
        <v>12010</v>
      </c>
      <c r="B1" s="528"/>
      <c r="C1" s="529"/>
      <c r="D1" s="529"/>
      <c r="E1" s="530"/>
      <c r="F1" s="530"/>
      <c r="G1" s="530"/>
      <c r="H1" s="530"/>
    </row>
    <row r="2" spans="1:9" ht="15.75">
      <c r="A2" s="531" t="s">
        <v>1804</v>
      </c>
      <c r="B2" s="532"/>
      <c r="C2" s="529"/>
      <c r="D2" s="529"/>
      <c r="E2" s="530"/>
      <c r="F2" s="530"/>
      <c r="G2" s="530"/>
      <c r="H2" s="530"/>
    </row>
    <row r="3" spans="1:9">
      <c r="A3" s="533"/>
      <c r="B3" s="533"/>
      <c r="C3" s="533"/>
      <c r="D3" s="533"/>
      <c r="E3" s="533"/>
      <c r="F3" s="530"/>
      <c r="G3" s="530"/>
      <c r="H3" s="530"/>
    </row>
    <row r="4" spans="1:9" ht="16.5" thickBot="1">
      <c r="A4" s="530"/>
      <c r="B4" s="556"/>
      <c r="C4" s="556"/>
      <c r="D4" s="556"/>
      <c r="E4" s="557"/>
      <c r="F4" s="538" t="s">
        <v>417</v>
      </c>
      <c r="G4" s="530"/>
      <c r="H4" s="558"/>
    </row>
    <row r="5" spans="1:9" ht="24">
      <c r="A5" s="534" t="s">
        <v>0</v>
      </c>
      <c r="B5" s="681" t="s">
        <v>1</v>
      </c>
      <c r="C5" s="535" t="s">
        <v>2</v>
      </c>
      <c r="D5" s="502" t="s">
        <v>3</v>
      </c>
      <c r="E5" s="673" t="s">
        <v>9627</v>
      </c>
      <c r="F5" s="96" t="s">
        <v>4</v>
      </c>
      <c r="G5" s="978" t="s">
        <v>13946</v>
      </c>
      <c r="H5" s="535" t="s">
        <v>418</v>
      </c>
      <c r="I5" s="535" t="s">
        <v>419</v>
      </c>
    </row>
    <row r="6" spans="1:9" ht="15.75">
      <c r="A6" s="720" t="s">
        <v>12640</v>
      </c>
      <c r="B6" s="1001"/>
      <c r="C6" s="721"/>
      <c r="D6" s="721"/>
      <c r="E6" s="721"/>
      <c r="F6" s="721"/>
      <c r="G6" s="722"/>
      <c r="H6" s="737"/>
      <c r="I6" s="737"/>
    </row>
    <row r="7" spans="1:9" ht="24">
      <c r="A7" s="733" t="s">
        <v>12011</v>
      </c>
      <c r="B7" s="795" t="s">
        <v>12766</v>
      </c>
      <c r="C7" s="734" t="s">
        <v>13661</v>
      </c>
      <c r="D7" s="677">
        <v>4000</v>
      </c>
      <c r="E7" s="107" t="s">
        <v>9628</v>
      </c>
      <c r="F7" s="709" t="s">
        <v>193</v>
      </c>
      <c r="G7" s="709" t="s">
        <v>5391</v>
      </c>
      <c r="H7" s="736"/>
      <c r="I7" s="736"/>
    </row>
    <row r="8" spans="1:9">
      <c r="A8" s="720" t="s">
        <v>12641</v>
      </c>
      <c r="B8" s="721"/>
      <c r="C8" s="721"/>
      <c r="D8" s="721"/>
      <c r="E8" s="543"/>
      <c r="F8" s="721"/>
      <c r="G8" s="721"/>
      <c r="H8" s="721"/>
      <c r="I8" s="722"/>
    </row>
    <row r="9" spans="1:9" ht="36">
      <c r="A9" s="733" t="s">
        <v>12012</v>
      </c>
      <c r="B9" s="734" t="s">
        <v>12013</v>
      </c>
      <c r="C9" s="734" t="s">
        <v>12014</v>
      </c>
      <c r="D9" s="677">
        <v>1205</v>
      </c>
      <c r="E9" s="412" t="s">
        <v>9629</v>
      </c>
      <c r="F9" s="709" t="s">
        <v>1787</v>
      </c>
      <c r="G9" s="709" t="s">
        <v>5391</v>
      </c>
      <c r="H9" s="728">
        <v>12</v>
      </c>
      <c r="I9" s="728">
        <v>12</v>
      </c>
    </row>
    <row r="10" spans="1:9" ht="36">
      <c r="A10" s="733" t="s">
        <v>12012</v>
      </c>
      <c r="B10" s="734" t="s">
        <v>12013</v>
      </c>
      <c r="C10" s="734" t="s">
        <v>12014</v>
      </c>
      <c r="D10" s="677">
        <v>1030</v>
      </c>
      <c r="E10" s="412" t="s">
        <v>9629</v>
      </c>
      <c r="F10" s="709" t="s">
        <v>1787</v>
      </c>
      <c r="G10" s="709" t="s">
        <v>5391</v>
      </c>
      <c r="H10" s="728">
        <v>36</v>
      </c>
      <c r="I10" s="728">
        <v>36</v>
      </c>
    </row>
    <row r="11" spans="1:9" ht="36">
      <c r="A11" s="733" t="s">
        <v>12012</v>
      </c>
      <c r="B11" s="734" t="s">
        <v>12013</v>
      </c>
      <c r="C11" s="734" t="s">
        <v>12014</v>
      </c>
      <c r="D11" s="677">
        <v>824</v>
      </c>
      <c r="E11" s="412" t="s">
        <v>9629</v>
      </c>
      <c r="F11" s="709" t="s">
        <v>1787</v>
      </c>
      <c r="G11" s="709" t="s">
        <v>5391</v>
      </c>
      <c r="H11" s="728">
        <v>60</v>
      </c>
      <c r="I11" s="728">
        <v>60</v>
      </c>
    </row>
    <row r="12" spans="1:9" ht="36">
      <c r="A12" s="733" t="s">
        <v>12015</v>
      </c>
      <c r="B12" s="734" t="s">
        <v>12016</v>
      </c>
      <c r="C12" s="734" t="s">
        <v>12017</v>
      </c>
      <c r="D12" s="677">
        <v>1243</v>
      </c>
      <c r="E12" s="412" t="s">
        <v>9629</v>
      </c>
      <c r="F12" s="709" t="s">
        <v>1787</v>
      </c>
      <c r="G12" s="709" t="s">
        <v>5391</v>
      </c>
      <c r="H12" s="728">
        <v>12</v>
      </c>
      <c r="I12" s="728">
        <v>12</v>
      </c>
    </row>
    <row r="13" spans="1:9" ht="36">
      <c r="A13" s="733" t="s">
        <v>12015</v>
      </c>
      <c r="B13" s="734" t="s">
        <v>12016</v>
      </c>
      <c r="C13" s="734" t="s">
        <v>12017</v>
      </c>
      <c r="D13" s="677">
        <v>1063</v>
      </c>
      <c r="E13" s="412" t="s">
        <v>9629</v>
      </c>
      <c r="F13" s="709" t="s">
        <v>1787</v>
      </c>
      <c r="G13" s="709" t="s">
        <v>5391</v>
      </c>
      <c r="H13" s="728">
        <v>36</v>
      </c>
      <c r="I13" s="728">
        <v>36</v>
      </c>
    </row>
    <row r="14" spans="1:9" ht="36">
      <c r="A14" s="733" t="s">
        <v>12015</v>
      </c>
      <c r="B14" s="705" t="s">
        <v>12016</v>
      </c>
      <c r="C14" s="705" t="s">
        <v>12017</v>
      </c>
      <c r="D14" s="677">
        <v>850</v>
      </c>
      <c r="E14" s="412" t="s">
        <v>9629</v>
      </c>
      <c r="F14" s="709" t="s">
        <v>1787</v>
      </c>
      <c r="G14" s="709" t="s">
        <v>5391</v>
      </c>
      <c r="H14" s="728">
        <v>60</v>
      </c>
      <c r="I14" s="728">
        <v>60</v>
      </c>
    </row>
    <row r="15" spans="1:9" ht="36">
      <c r="A15" s="733" t="s">
        <v>12018</v>
      </c>
      <c r="B15" s="734" t="s">
        <v>12019</v>
      </c>
      <c r="C15" s="734" t="s">
        <v>12020</v>
      </c>
      <c r="D15" s="677">
        <v>1906</v>
      </c>
      <c r="E15" s="412" t="s">
        <v>9629</v>
      </c>
      <c r="F15" s="709" t="s">
        <v>1787</v>
      </c>
      <c r="G15" s="709" t="s">
        <v>5391</v>
      </c>
      <c r="H15" s="728">
        <v>12</v>
      </c>
      <c r="I15" s="728">
        <v>12</v>
      </c>
    </row>
    <row r="16" spans="1:9" ht="36">
      <c r="A16" s="738" t="s">
        <v>12018</v>
      </c>
      <c r="B16" s="739" t="s">
        <v>12019</v>
      </c>
      <c r="C16" s="734" t="s">
        <v>12020</v>
      </c>
      <c r="D16" s="677">
        <v>1629</v>
      </c>
      <c r="E16" s="412" t="s">
        <v>9629</v>
      </c>
      <c r="F16" s="709" t="s">
        <v>1787</v>
      </c>
      <c r="G16" s="709" t="s">
        <v>5391</v>
      </c>
      <c r="H16" s="728">
        <v>36</v>
      </c>
      <c r="I16" s="728">
        <v>36</v>
      </c>
    </row>
    <row r="17" spans="1:9" ht="36">
      <c r="A17" s="738" t="s">
        <v>12018</v>
      </c>
      <c r="B17" s="739" t="s">
        <v>12019</v>
      </c>
      <c r="C17" s="734" t="s">
        <v>12020</v>
      </c>
      <c r="D17" s="677">
        <v>1303</v>
      </c>
      <c r="E17" s="412" t="s">
        <v>9629</v>
      </c>
      <c r="F17" s="709" t="s">
        <v>1787</v>
      </c>
      <c r="G17" s="709" t="s">
        <v>5391</v>
      </c>
      <c r="H17" s="728">
        <v>60</v>
      </c>
      <c r="I17" s="728">
        <v>60</v>
      </c>
    </row>
    <row r="18" spans="1:9" ht="36">
      <c r="A18" s="733" t="s">
        <v>12021</v>
      </c>
      <c r="B18" s="705" t="s">
        <v>12022</v>
      </c>
      <c r="C18" s="705" t="s">
        <v>12023</v>
      </c>
      <c r="D18" s="677">
        <v>1964</v>
      </c>
      <c r="E18" s="412" t="s">
        <v>9629</v>
      </c>
      <c r="F18" s="709" t="s">
        <v>1787</v>
      </c>
      <c r="G18" s="709" t="s">
        <v>5391</v>
      </c>
      <c r="H18" s="728">
        <v>12</v>
      </c>
      <c r="I18" s="728">
        <v>12</v>
      </c>
    </row>
    <row r="19" spans="1:9" ht="36">
      <c r="A19" s="733" t="s">
        <v>12021</v>
      </c>
      <c r="B19" s="705" t="s">
        <v>12022</v>
      </c>
      <c r="C19" s="705" t="s">
        <v>12023</v>
      </c>
      <c r="D19" s="677">
        <v>1679</v>
      </c>
      <c r="E19" s="412" t="s">
        <v>9629</v>
      </c>
      <c r="F19" s="709" t="s">
        <v>1787</v>
      </c>
      <c r="G19" s="709" t="s">
        <v>5391</v>
      </c>
      <c r="H19" s="728">
        <v>36</v>
      </c>
      <c r="I19" s="728">
        <v>36</v>
      </c>
    </row>
    <row r="20" spans="1:9" ht="36">
      <c r="A20" s="733" t="s">
        <v>12021</v>
      </c>
      <c r="B20" s="705" t="s">
        <v>12022</v>
      </c>
      <c r="C20" s="705" t="s">
        <v>12023</v>
      </c>
      <c r="D20" s="677">
        <v>1343</v>
      </c>
      <c r="E20" s="412" t="s">
        <v>9629</v>
      </c>
      <c r="F20" s="709" t="s">
        <v>1787</v>
      </c>
      <c r="G20" s="709" t="s">
        <v>5391</v>
      </c>
      <c r="H20" s="728">
        <v>60</v>
      </c>
      <c r="I20" s="728">
        <v>60</v>
      </c>
    </row>
    <row r="21" spans="1:9" ht="36">
      <c r="A21" s="738" t="s">
        <v>12024</v>
      </c>
      <c r="B21" s="739" t="s">
        <v>12025</v>
      </c>
      <c r="C21" s="739" t="s">
        <v>12026</v>
      </c>
      <c r="D21" s="677">
        <v>3093</v>
      </c>
      <c r="E21" s="412" t="s">
        <v>9629</v>
      </c>
      <c r="F21" s="709" t="s">
        <v>1787</v>
      </c>
      <c r="G21" s="709" t="s">
        <v>5391</v>
      </c>
      <c r="H21" s="728">
        <v>12</v>
      </c>
      <c r="I21" s="728">
        <v>12</v>
      </c>
    </row>
    <row r="22" spans="1:9" ht="36">
      <c r="A22" s="738" t="s">
        <v>12024</v>
      </c>
      <c r="B22" s="739" t="s">
        <v>12025</v>
      </c>
      <c r="C22" s="739" t="s">
        <v>12026</v>
      </c>
      <c r="D22" s="677">
        <v>2643</v>
      </c>
      <c r="E22" s="412" t="s">
        <v>9629</v>
      </c>
      <c r="F22" s="709" t="s">
        <v>1787</v>
      </c>
      <c r="G22" s="709" t="s">
        <v>5391</v>
      </c>
      <c r="H22" s="728">
        <v>36</v>
      </c>
      <c r="I22" s="728">
        <v>36</v>
      </c>
    </row>
    <row r="23" spans="1:9" ht="36">
      <c r="A23" s="738" t="s">
        <v>12024</v>
      </c>
      <c r="B23" s="739" t="s">
        <v>12025</v>
      </c>
      <c r="C23" s="739" t="s">
        <v>12026</v>
      </c>
      <c r="D23" s="677">
        <v>2115</v>
      </c>
      <c r="E23" s="412" t="s">
        <v>9629</v>
      </c>
      <c r="F23" s="709" t="s">
        <v>1787</v>
      </c>
      <c r="G23" s="709" t="s">
        <v>5391</v>
      </c>
      <c r="H23" s="728">
        <v>60</v>
      </c>
      <c r="I23" s="728">
        <v>60</v>
      </c>
    </row>
    <row r="24" spans="1:9" ht="36">
      <c r="A24" s="733" t="s">
        <v>12027</v>
      </c>
      <c r="B24" s="705" t="s">
        <v>12028</v>
      </c>
      <c r="C24" s="705" t="s">
        <v>12029</v>
      </c>
      <c r="D24" s="677">
        <v>3187</v>
      </c>
      <c r="E24" s="412" t="s">
        <v>9629</v>
      </c>
      <c r="F24" s="709" t="s">
        <v>1787</v>
      </c>
      <c r="G24" s="709" t="s">
        <v>5391</v>
      </c>
      <c r="H24" s="728">
        <v>12</v>
      </c>
      <c r="I24" s="728">
        <v>12</v>
      </c>
    </row>
    <row r="25" spans="1:9" ht="36">
      <c r="A25" s="733" t="s">
        <v>12027</v>
      </c>
      <c r="B25" s="705" t="s">
        <v>12028</v>
      </c>
      <c r="C25" s="705" t="s">
        <v>12029</v>
      </c>
      <c r="D25" s="677">
        <v>2724</v>
      </c>
      <c r="E25" s="412" t="s">
        <v>9629</v>
      </c>
      <c r="F25" s="709" t="s">
        <v>1787</v>
      </c>
      <c r="G25" s="709" t="s">
        <v>5391</v>
      </c>
      <c r="H25" s="728">
        <v>36</v>
      </c>
      <c r="I25" s="728">
        <v>36</v>
      </c>
    </row>
    <row r="26" spans="1:9" ht="36">
      <c r="A26" s="733" t="s">
        <v>12027</v>
      </c>
      <c r="B26" s="705" t="s">
        <v>12028</v>
      </c>
      <c r="C26" s="705" t="s">
        <v>12029</v>
      </c>
      <c r="D26" s="677">
        <v>2179</v>
      </c>
      <c r="E26" s="412" t="s">
        <v>9629</v>
      </c>
      <c r="F26" s="709" t="s">
        <v>1787</v>
      </c>
      <c r="G26" s="709" t="s">
        <v>5391</v>
      </c>
      <c r="H26" s="728">
        <v>60</v>
      </c>
      <c r="I26" s="728">
        <v>60</v>
      </c>
    </row>
    <row r="27" spans="1:9" ht="36">
      <c r="A27" s="738" t="s">
        <v>12030</v>
      </c>
      <c r="B27" s="739" t="s">
        <v>12031</v>
      </c>
      <c r="C27" s="739" t="s">
        <v>12032</v>
      </c>
      <c r="D27" s="740">
        <v>4172</v>
      </c>
      <c r="E27" s="412" t="s">
        <v>9629</v>
      </c>
      <c r="F27" s="709" t="s">
        <v>1787</v>
      </c>
      <c r="G27" s="709" t="s">
        <v>5391</v>
      </c>
      <c r="H27" s="728">
        <v>12</v>
      </c>
      <c r="I27" s="728">
        <v>12</v>
      </c>
    </row>
    <row r="28" spans="1:9" ht="36">
      <c r="A28" s="738" t="s">
        <v>12030</v>
      </c>
      <c r="B28" s="739" t="s">
        <v>12031</v>
      </c>
      <c r="C28" s="739" t="s">
        <v>12032</v>
      </c>
      <c r="D28" s="740">
        <v>3566</v>
      </c>
      <c r="E28" s="412" t="s">
        <v>9629</v>
      </c>
      <c r="F28" s="709" t="s">
        <v>1787</v>
      </c>
      <c r="G28" s="709" t="s">
        <v>5391</v>
      </c>
      <c r="H28" s="728">
        <v>36</v>
      </c>
      <c r="I28" s="728">
        <v>36</v>
      </c>
    </row>
    <row r="29" spans="1:9" ht="36">
      <c r="A29" s="738" t="s">
        <v>12030</v>
      </c>
      <c r="B29" s="739" t="s">
        <v>12031</v>
      </c>
      <c r="C29" s="739" t="s">
        <v>12032</v>
      </c>
      <c r="D29" s="740">
        <v>2852</v>
      </c>
      <c r="E29" s="412" t="s">
        <v>9629</v>
      </c>
      <c r="F29" s="709" t="s">
        <v>1787</v>
      </c>
      <c r="G29" s="709" t="s">
        <v>5391</v>
      </c>
      <c r="H29" s="728">
        <v>60</v>
      </c>
      <c r="I29" s="728">
        <v>60</v>
      </c>
    </row>
    <row r="30" spans="1:9" ht="36">
      <c r="A30" s="733" t="s">
        <v>12033</v>
      </c>
      <c r="B30" s="705" t="s">
        <v>12034</v>
      </c>
      <c r="C30" s="705" t="s">
        <v>12035</v>
      </c>
      <c r="D30" s="677">
        <v>4297</v>
      </c>
      <c r="E30" s="412" t="s">
        <v>9629</v>
      </c>
      <c r="F30" s="709" t="s">
        <v>1787</v>
      </c>
      <c r="G30" s="709" t="s">
        <v>5391</v>
      </c>
      <c r="H30" s="728">
        <v>12</v>
      </c>
      <c r="I30" s="728">
        <v>12</v>
      </c>
    </row>
    <row r="31" spans="1:9" ht="36">
      <c r="A31" s="733" t="s">
        <v>12033</v>
      </c>
      <c r="B31" s="705" t="s">
        <v>12034</v>
      </c>
      <c r="C31" s="705" t="s">
        <v>12035</v>
      </c>
      <c r="D31" s="677">
        <v>3673</v>
      </c>
      <c r="E31" s="412" t="s">
        <v>9629</v>
      </c>
      <c r="F31" s="709" t="s">
        <v>1787</v>
      </c>
      <c r="G31" s="709" t="s">
        <v>5391</v>
      </c>
      <c r="H31" s="728">
        <v>36</v>
      </c>
      <c r="I31" s="728">
        <v>36</v>
      </c>
    </row>
    <row r="32" spans="1:9" ht="36">
      <c r="A32" s="733" t="s">
        <v>12033</v>
      </c>
      <c r="B32" s="705" t="s">
        <v>12034</v>
      </c>
      <c r="C32" s="705" t="s">
        <v>12035</v>
      </c>
      <c r="D32" s="740">
        <v>2938</v>
      </c>
      <c r="E32" s="412" t="s">
        <v>9629</v>
      </c>
      <c r="F32" s="709" t="s">
        <v>1787</v>
      </c>
      <c r="G32" s="709" t="s">
        <v>5391</v>
      </c>
      <c r="H32" s="728">
        <v>60</v>
      </c>
      <c r="I32" s="728">
        <v>60</v>
      </c>
    </row>
    <row r="33" spans="1:9" ht="36">
      <c r="A33" s="738" t="s">
        <v>12036</v>
      </c>
      <c r="B33" s="739" t="s">
        <v>12037</v>
      </c>
      <c r="C33" s="739" t="s">
        <v>12038</v>
      </c>
      <c r="D33" s="740">
        <v>5142</v>
      </c>
      <c r="E33" s="412" t="s">
        <v>9629</v>
      </c>
      <c r="F33" s="709" t="s">
        <v>1787</v>
      </c>
      <c r="G33" s="709" t="s">
        <v>5391</v>
      </c>
      <c r="H33" s="728">
        <v>12</v>
      </c>
      <c r="I33" s="728">
        <v>12</v>
      </c>
    </row>
    <row r="34" spans="1:9" ht="36">
      <c r="A34" s="738" t="s">
        <v>12036</v>
      </c>
      <c r="B34" s="739" t="s">
        <v>12037</v>
      </c>
      <c r="C34" s="739" t="s">
        <v>12038</v>
      </c>
      <c r="D34" s="740">
        <v>4395</v>
      </c>
      <c r="E34" s="412" t="s">
        <v>9629</v>
      </c>
      <c r="F34" s="709" t="s">
        <v>1787</v>
      </c>
      <c r="G34" s="709" t="s">
        <v>5391</v>
      </c>
      <c r="H34" s="728">
        <v>36</v>
      </c>
      <c r="I34" s="728">
        <v>36</v>
      </c>
    </row>
    <row r="35" spans="1:9" ht="36">
      <c r="A35" s="738" t="s">
        <v>12036</v>
      </c>
      <c r="B35" s="739" t="s">
        <v>12037</v>
      </c>
      <c r="C35" s="739" t="s">
        <v>12038</v>
      </c>
      <c r="D35" s="740">
        <v>3516</v>
      </c>
      <c r="E35" s="412" t="s">
        <v>9629</v>
      </c>
      <c r="F35" s="709" t="s">
        <v>1787</v>
      </c>
      <c r="G35" s="709" t="s">
        <v>5391</v>
      </c>
      <c r="H35" s="728">
        <v>60</v>
      </c>
      <c r="I35" s="728">
        <v>60</v>
      </c>
    </row>
    <row r="36" spans="1:9" ht="36">
      <c r="A36" s="733" t="s">
        <v>12039</v>
      </c>
      <c r="B36" s="705" t="s">
        <v>12040</v>
      </c>
      <c r="C36" s="705" t="s">
        <v>12041</v>
      </c>
      <c r="D36" s="677">
        <v>5296</v>
      </c>
      <c r="E36" s="412" t="s">
        <v>9629</v>
      </c>
      <c r="F36" s="709" t="s">
        <v>1787</v>
      </c>
      <c r="G36" s="709" t="s">
        <v>5391</v>
      </c>
      <c r="H36" s="728">
        <v>12</v>
      </c>
      <c r="I36" s="728">
        <v>12</v>
      </c>
    </row>
    <row r="37" spans="1:9" ht="36">
      <c r="A37" s="733" t="s">
        <v>12039</v>
      </c>
      <c r="B37" s="705" t="s">
        <v>12040</v>
      </c>
      <c r="C37" s="705" t="s">
        <v>12041</v>
      </c>
      <c r="D37" s="677">
        <v>4527</v>
      </c>
      <c r="E37" s="412" t="s">
        <v>9629</v>
      </c>
      <c r="F37" s="709" t="s">
        <v>1787</v>
      </c>
      <c r="G37" s="709" t="s">
        <v>5391</v>
      </c>
      <c r="H37" s="728">
        <v>36</v>
      </c>
      <c r="I37" s="728">
        <v>36</v>
      </c>
    </row>
    <row r="38" spans="1:9" ht="36">
      <c r="A38" s="733" t="s">
        <v>12039</v>
      </c>
      <c r="B38" s="705" t="s">
        <v>12040</v>
      </c>
      <c r="C38" s="705" t="s">
        <v>12041</v>
      </c>
      <c r="D38" s="677">
        <v>3621</v>
      </c>
      <c r="E38" s="412" t="s">
        <v>9629</v>
      </c>
      <c r="F38" s="709" t="s">
        <v>1787</v>
      </c>
      <c r="G38" s="709" t="s">
        <v>5391</v>
      </c>
      <c r="H38" s="728">
        <v>60</v>
      </c>
      <c r="I38" s="728">
        <v>60</v>
      </c>
    </row>
    <row r="39" spans="1:9">
      <c r="A39" s="720" t="s">
        <v>12660</v>
      </c>
      <c r="B39" s="721"/>
      <c r="C39" s="721"/>
      <c r="D39" s="721"/>
      <c r="E39" s="543"/>
      <c r="F39" s="721"/>
      <c r="G39" s="721"/>
      <c r="H39" s="721"/>
      <c r="I39" s="722"/>
    </row>
    <row r="40" spans="1:9" ht="24">
      <c r="A40" s="741" t="s">
        <v>12042</v>
      </c>
      <c r="B40" s="742" t="s">
        <v>12043</v>
      </c>
      <c r="C40" s="742" t="s">
        <v>12044</v>
      </c>
      <c r="D40" s="743">
        <v>108</v>
      </c>
      <c r="E40" s="412" t="s">
        <v>9629</v>
      </c>
      <c r="F40" s="718" t="s">
        <v>1787</v>
      </c>
      <c r="G40" s="718" t="s">
        <v>5391</v>
      </c>
      <c r="H40" s="744">
        <v>12</v>
      </c>
      <c r="I40" s="744">
        <v>12</v>
      </c>
    </row>
    <row r="41" spans="1:9" ht="24">
      <c r="A41" s="741" t="s">
        <v>12042</v>
      </c>
      <c r="B41" s="742" t="s">
        <v>12043</v>
      </c>
      <c r="C41" s="742" t="s">
        <v>12044</v>
      </c>
      <c r="D41" s="743">
        <v>92</v>
      </c>
      <c r="E41" s="412" t="s">
        <v>9629</v>
      </c>
      <c r="F41" s="718" t="s">
        <v>1787</v>
      </c>
      <c r="G41" s="718" t="s">
        <v>5391</v>
      </c>
      <c r="H41" s="744">
        <v>36</v>
      </c>
      <c r="I41" s="744">
        <v>36</v>
      </c>
    </row>
    <row r="42" spans="1:9" ht="24">
      <c r="A42" s="741" t="s">
        <v>12042</v>
      </c>
      <c r="B42" s="742" t="s">
        <v>12043</v>
      </c>
      <c r="C42" s="742" t="s">
        <v>12044</v>
      </c>
      <c r="D42" s="743">
        <v>74</v>
      </c>
      <c r="E42" s="412" t="s">
        <v>9629</v>
      </c>
      <c r="F42" s="718" t="s">
        <v>1787</v>
      </c>
      <c r="G42" s="718" t="s">
        <v>5391</v>
      </c>
      <c r="H42" s="744">
        <v>60</v>
      </c>
      <c r="I42" s="744">
        <v>60</v>
      </c>
    </row>
    <row r="43" spans="1:9">
      <c r="A43" s="720" t="s">
        <v>12661</v>
      </c>
      <c r="B43" s="721"/>
      <c r="C43" s="721"/>
      <c r="D43" s="721"/>
      <c r="E43" s="543"/>
      <c r="F43" s="721"/>
      <c r="G43" s="721"/>
      <c r="H43" s="721"/>
      <c r="I43" s="722"/>
    </row>
    <row r="44" spans="1:9" ht="36">
      <c r="A44" s="738" t="s">
        <v>12045</v>
      </c>
      <c r="B44" s="739" t="s">
        <v>12046</v>
      </c>
      <c r="C44" s="739" t="s">
        <v>12047</v>
      </c>
      <c r="D44" s="740">
        <v>1205</v>
      </c>
      <c r="E44" s="412" t="s">
        <v>9629</v>
      </c>
      <c r="F44" s="709" t="s">
        <v>10613</v>
      </c>
      <c r="G44" s="709" t="s">
        <v>5391</v>
      </c>
      <c r="H44" s="728">
        <v>12</v>
      </c>
      <c r="I44" s="728">
        <v>12</v>
      </c>
    </row>
    <row r="45" spans="1:9" ht="36">
      <c r="A45" s="738" t="s">
        <v>12045</v>
      </c>
      <c r="B45" s="739" t="s">
        <v>12046</v>
      </c>
      <c r="C45" s="739" t="s">
        <v>12047</v>
      </c>
      <c r="D45" s="740">
        <v>1030</v>
      </c>
      <c r="E45" s="412" t="s">
        <v>9629</v>
      </c>
      <c r="F45" s="709" t="s">
        <v>10613</v>
      </c>
      <c r="G45" s="709" t="s">
        <v>5391</v>
      </c>
      <c r="H45" s="728">
        <v>36</v>
      </c>
      <c r="I45" s="728">
        <v>36</v>
      </c>
    </row>
    <row r="46" spans="1:9" ht="36">
      <c r="A46" s="738" t="s">
        <v>12045</v>
      </c>
      <c r="B46" s="739" t="s">
        <v>12046</v>
      </c>
      <c r="C46" s="739" t="s">
        <v>12047</v>
      </c>
      <c r="D46" s="740">
        <v>824</v>
      </c>
      <c r="E46" s="412" t="s">
        <v>9629</v>
      </c>
      <c r="F46" s="709" t="s">
        <v>10613</v>
      </c>
      <c r="G46" s="709" t="s">
        <v>5391</v>
      </c>
      <c r="H46" s="728">
        <v>60</v>
      </c>
      <c r="I46" s="728">
        <v>60</v>
      </c>
    </row>
    <row r="47" spans="1:9" ht="36">
      <c r="A47" s="733" t="s">
        <v>12048</v>
      </c>
      <c r="B47" s="705" t="s">
        <v>12049</v>
      </c>
      <c r="C47" s="705" t="s">
        <v>12050</v>
      </c>
      <c r="D47" s="740">
        <v>1243</v>
      </c>
      <c r="E47" s="412" t="s">
        <v>9629</v>
      </c>
      <c r="F47" s="709" t="s">
        <v>10613</v>
      </c>
      <c r="G47" s="709" t="s">
        <v>5391</v>
      </c>
      <c r="H47" s="728">
        <v>12</v>
      </c>
      <c r="I47" s="728">
        <v>12</v>
      </c>
    </row>
    <row r="48" spans="1:9" ht="36">
      <c r="A48" s="733" t="s">
        <v>12048</v>
      </c>
      <c r="B48" s="705" t="s">
        <v>12049</v>
      </c>
      <c r="C48" s="705" t="s">
        <v>12050</v>
      </c>
      <c r="D48" s="740">
        <v>1063</v>
      </c>
      <c r="E48" s="412" t="s">
        <v>9629</v>
      </c>
      <c r="F48" s="709" t="s">
        <v>10613</v>
      </c>
      <c r="G48" s="709" t="s">
        <v>5391</v>
      </c>
      <c r="H48" s="728">
        <v>36</v>
      </c>
      <c r="I48" s="728">
        <v>36</v>
      </c>
    </row>
    <row r="49" spans="1:9" ht="36">
      <c r="A49" s="733" t="s">
        <v>12048</v>
      </c>
      <c r="B49" s="705" t="s">
        <v>12049</v>
      </c>
      <c r="C49" s="705" t="s">
        <v>12050</v>
      </c>
      <c r="D49" s="740">
        <v>850</v>
      </c>
      <c r="E49" s="412" t="s">
        <v>9629</v>
      </c>
      <c r="F49" s="709" t="s">
        <v>10613</v>
      </c>
      <c r="G49" s="709" t="s">
        <v>5391</v>
      </c>
      <c r="H49" s="728">
        <v>60</v>
      </c>
      <c r="I49" s="728">
        <v>60</v>
      </c>
    </row>
    <row r="50" spans="1:9" ht="36">
      <c r="A50" s="738" t="s">
        <v>12051</v>
      </c>
      <c r="B50" s="739" t="s">
        <v>12052</v>
      </c>
      <c r="C50" s="739" t="s">
        <v>12053</v>
      </c>
      <c r="D50" s="740">
        <v>1906</v>
      </c>
      <c r="E50" s="412" t="s">
        <v>9629</v>
      </c>
      <c r="F50" s="709" t="s">
        <v>10613</v>
      </c>
      <c r="G50" s="709" t="s">
        <v>5391</v>
      </c>
      <c r="H50" s="728">
        <v>12</v>
      </c>
      <c r="I50" s="728">
        <v>12</v>
      </c>
    </row>
    <row r="51" spans="1:9" ht="36">
      <c r="A51" s="738" t="s">
        <v>12051</v>
      </c>
      <c r="B51" s="739" t="s">
        <v>12052</v>
      </c>
      <c r="C51" s="739" t="s">
        <v>12053</v>
      </c>
      <c r="D51" s="740">
        <v>1629</v>
      </c>
      <c r="E51" s="412" t="s">
        <v>9629</v>
      </c>
      <c r="F51" s="709" t="s">
        <v>10613</v>
      </c>
      <c r="G51" s="709" t="s">
        <v>5391</v>
      </c>
      <c r="H51" s="728">
        <v>36</v>
      </c>
      <c r="I51" s="728">
        <v>36</v>
      </c>
    </row>
    <row r="52" spans="1:9" ht="36">
      <c r="A52" s="738" t="s">
        <v>12051</v>
      </c>
      <c r="B52" s="739" t="s">
        <v>12052</v>
      </c>
      <c r="C52" s="739" t="s">
        <v>12053</v>
      </c>
      <c r="D52" s="740">
        <v>1303</v>
      </c>
      <c r="E52" s="412" t="s">
        <v>9629</v>
      </c>
      <c r="F52" s="709" t="s">
        <v>10613</v>
      </c>
      <c r="G52" s="709" t="s">
        <v>5391</v>
      </c>
      <c r="H52" s="728">
        <v>60</v>
      </c>
      <c r="I52" s="728">
        <v>60</v>
      </c>
    </row>
    <row r="53" spans="1:9" ht="36">
      <c r="A53" s="733" t="s">
        <v>12054</v>
      </c>
      <c r="B53" s="705" t="s">
        <v>12055</v>
      </c>
      <c r="C53" s="705" t="s">
        <v>12056</v>
      </c>
      <c r="D53" s="740">
        <v>1964</v>
      </c>
      <c r="E53" s="412" t="s">
        <v>9629</v>
      </c>
      <c r="F53" s="709" t="s">
        <v>10613</v>
      </c>
      <c r="G53" s="709" t="s">
        <v>5391</v>
      </c>
      <c r="H53" s="728">
        <v>12</v>
      </c>
      <c r="I53" s="728">
        <v>12</v>
      </c>
    </row>
    <row r="54" spans="1:9" ht="36">
      <c r="A54" s="733" t="s">
        <v>12054</v>
      </c>
      <c r="B54" s="705" t="s">
        <v>12055</v>
      </c>
      <c r="C54" s="705" t="s">
        <v>12056</v>
      </c>
      <c r="D54" s="740">
        <v>1679</v>
      </c>
      <c r="E54" s="412" t="s">
        <v>9629</v>
      </c>
      <c r="F54" s="709" t="s">
        <v>10613</v>
      </c>
      <c r="G54" s="709" t="s">
        <v>5391</v>
      </c>
      <c r="H54" s="728">
        <v>36</v>
      </c>
      <c r="I54" s="728">
        <v>36</v>
      </c>
    </row>
    <row r="55" spans="1:9" ht="36">
      <c r="A55" s="733" t="s">
        <v>12054</v>
      </c>
      <c r="B55" s="705" t="s">
        <v>12055</v>
      </c>
      <c r="C55" s="705" t="s">
        <v>12056</v>
      </c>
      <c r="D55" s="740">
        <v>1343</v>
      </c>
      <c r="E55" s="412" t="s">
        <v>9629</v>
      </c>
      <c r="F55" s="709" t="s">
        <v>10613</v>
      </c>
      <c r="G55" s="709" t="s">
        <v>5391</v>
      </c>
      <c r="H55" s="728">
        <v>60</v>
      </c>
      <c r="I55" s="728">
        <v>60</v>
      </c>
    </row>
    <row r="56" spans="1:9" ht="36">
      <c r="A56" s="738" t="s">
        <v>12057</v>
      </c>
      <c r="B56" s="739" t="s">
        <v>12058</v>
      </c>
      <c r="C56" s="739" t="s">
        <v>12059</v>
      </c>
      <c r="D56" s="740">
        <v>3093</v>
      </c>
      <c r="E56" s="412" t="s">
        <v>9629</v>
      </c>
      <c r="F56" s="709" t="s">
        <v>10613</v>
      </c>
      <c r="G56" s="709" t="s">
        <v>5391</v>
      </c>
      <c r="H56" s="728">
        <v>12</v>
      </c>
      <c r="I56" s="728">
        <v>12</v>
      </c>
    </row>
    <row r="57" spans="1:9" ht="36">
      <c r="A57" s="738" t="s">
        <v>12057</v>
      </c>
      <c r="B57" s="739" t="s">
        <v>12058</v>
      </c>
      <c r="C57" s="739" t="s">
        <v>12059</v>
      </c>
      <c r="D57" s="740">
        <v>2643</v>
      </c>
      <c r="E57" s="412" t="s">
        <v>9629</v>
      </c>
      <c r="F57" s="709" t="s">
        <v>10613</v>
      </c>
      <c r="G57" s="709" t="s">
        <v>5391</v>
      </c>
      <c r="H57" s="728">
        <v>36</v>
      </c>
      <c r="I57" s="728">
        <v>36</v>
      </c>
    </row>
    <row r="58" spans="1:9" ht="36">
      <c r="A58" s="738" t="s">
        <v>12057</v>
      </c>
      <c r="B58" s="739" t="s">
        <v>12058</v>
      </c>
      <c r="C58" s="739" t="s">
        <v>12059</v>
      </c>
      <c r="D58" s="740">
        <v>2115</v>
      </c>
      <c r="E58" s="412" t="s">
        <v>9629</v>
      </c>
      <c r="F58" s="709" t="s">
        <v>10613</v>
      </c>
      <c r="G58" s="709" t="s">
        <v>5391</v>
      </c>
      <c r="H58" s="728">
        <v>60</v>
      </c>
      <c r="I58" s="728">
        <v>60</v>
      </c>
    </row>
    <row r="59" spans="1:9" ht="36">
      <c r="A59" s="733" t="s">
        <v>12060</v>
      </c>
      <c r="B59" s="705" t="s">
        <v>12061</v>
      </c>
      <c r="C59" s="705" t="s">
        <v>12062</v>
      </c>
      <c r="D59" s="740">
        <v>3187</v>
      </c>
      <c r="E59" s="412" t="s">
        <v>9629</v>
      </c>
      <c r="F59" s="709" t="s">
        <v>10613</v>
      </c>
      <c r="G59" s="709" t="s">
        <v>5391</v>
      </c>
      <c r="H59" s="728">
        <v>12</v>
      </c>
      <c r="I59" s="728">
        <v>12</v>
      </c>
    </row>
    <row r="60" spans="1:9" ht="36">
      <c r="A60" s="733" t="s">
        <v>12060</v>
      </c>
      <c r="B60" s="705" t="s">
        <v>12061</v>
      </c>
      <c r="C60" s="705" t="s">
        <v>12062</v>
      </c>
      <c r="D60" s="740">
        <v>2724</v>
      </c>
      <c r="E60" s="412" t="s">
        <v>9629</v>
      </c>
      <c r="F60" s="709" t="s">
        <v>10613</v>
      </c>
      <c r="G60" s="709" t="s">
        <v>5391</v>
      </c>
      <c r="H60" s="728">
        <v>36</v>
      </c>
      <c r="I60" s="728">
        <v>36</v>
      </c>
    </row>
    <row r="61" spans="1:9" ht="36">
      <c r="A61" s="733" t="s">
        <v>12060</v>
      </c>
      <c r="B61" s="705" t="s">
        <v>12061</v>
      </c>
      <c r="C61" s="705" t="s">
        <v>12062</v>
      </c>
      <c r="D61" s="740">
        <v>2179</v>
      </c>
      <c r="E61" s="412" t="s">
        <v>9629</v>
      </c>
      <c r="F61" s="709" t="s">
        <v>10613</v>
      </c>
      <c r="G61" s="709" t="s">
        <v>5391</v>
      </c>
      <c r="H61" s="728">
        <v>60</v>
      </c>
      <c r="I61" s="728">
        <v>60</v>
      </c>
    </row>
    <row r="62" spans="1:9" ht="36">
      <c r="A62" s="738" t="s">
        <v>12063</v>
      </c>
      <c r="B62" s="739" t="s">
        <v>12064</v>
      </c>
      <c r="C62" s="705" t="s">
        <v>12065</v>
      </c>
      <c r="D62" s="740">
        <v>4172</v>
      </c>
      <c r="E62" s="412" t="s">
        <v>9629</v>
      </c>
      <c r="F62" s="709" t="s">
        <v>10613</v>
      </c>
      <c r="G62" s="709" t="s">
        <v>5391</v>
      </c>
      <c r="H62" s="728">
        <v>12</v>
      </c>
      <c r="I62" s="728">
        <v>12</v>
      </c>
    </row>
    <row r="63" spans="1:9" ht="36">
      <c r="A63" s="738" t="s">
        <v>12063</v>
      </c>
      <c r="B63" s="739" t="s">
        <v>12064</v>
      </c>
      <c r="C63" s="705" t="s">
        <v>12065</v>
      </c>
      <c r="D63" s="740">
        <v>3566</v>
      </c>
      <c r="E63" s="412" t="s">
        <v>9629</v>
      </c>
      <c r="F63" s="709" t="s">
        <v>10613</v>
      </c>
      <c r="G63" s="709" t="s">
        <v>5391</v>
      </c>
      <c r="H63" s="728">
        <v>36</v>
      </c>
      <c r="I63" s="728">
        <v>36</v>
      </c>
    </row>
    <row r="64" spans="1:9" ht="36">
      <c r="A64" s="738" t="s">
        <v>12063</v>
      </c>
      <c r="B64" s="739" t="s">
        <v>12064</v>
      </c>
      <c r="C64" s="705" t="s">
        <v>12065</v>
      </c>
      <c r="D64" s="740">
        <v>2852</v>
      </c>
      <c r="E64" s="412" t="s">
        <v>9629</v>
      </c>
      <c r="F64" s="709" t="s">
        <v>10613</v>
      </c>
      <c r="G64" s="709" t="s">
        <v>5391</v>
      </c>
      <c r="H64" s="728">
        <v>60</v>
      </c>
      <c r="I64" s="728">
        <v>60</v>
      </c>
    </row>
    <row r="65" spans="1:9" ht="36">
      <c r="A65" s="733" t="s">
        <v>12066</v>
      </c>
      <c r="B65" s="705" t="s">
        <v>12067</v>
      </c>
      <c r="C65" s="705" t="s">
        <v>12068</v>
      </c>
      <c r="D65" s="740">
        <v>4297</v>
      </c>
      <c r="E65" s="412" t="s">
        <v>9629</v>
      </c>
      <c r="F65" s="709" t="s">
        <v>10613</v>
      </c>
      <c r="G65" s="709" t="s">
        <v>5391</v>
      </c>
      <c r="H65" s="728">
        <v>12</v>
      </c>
      <c r="I65" s="728">
        <v>12</v>
      </c>
    </row>
    <row r="66" spans="1:9" ht="36">
      <c r="A66" s="733" t="s">
        <v>12066</v>
      </c>
      <c r="B66" s="705" t="s">
        <v>12067</v>
      </c>
      <c r="C66" s="705" t="s">
        <v>12068</v>
      </c>
      <c r="D66" s="740">
        <v>3673</v>
      </c>
      <c r="E66" s="412" t="s">
        <v>9629</v>
      </c>
      <c r="F66" s="709" t="s">
        <v>10613</v>
      </c>
      <c r="G66" s="709" t="s">
        <v>5391</v>
      </c>
      <c r="H66" s="728">
        <v>36</v>
      </c>
      <c r="I66" s="728">
        <v>36</v>
      </c>
    </row>
    <row r="67" spans="1:9" ht="36">
      <c r="A67" s="733" t="s">
        <v>12066</v>
      </c>
      <c r="B67" s="705" t="s">
        <v>12067</v>
      </c>
      <c r="C67" s="705" t="s">
        <v>12068</v>
      </c>
      <c r="D67" s="740">
        <v>2938</v>
      </c>
      <c r="E67" s="412" t="s">
        <v>9629</v>
      </c>
      <c r="F67" s="709" t="s">
        <v>10613</v>
      </c>
      <c r="G67" s="709" t="s">
        <v>5391</v>
      </c>
      <c r="H67" s="728">
        <v>60</v>
      </c>
      <c r="I67" s="728">
        <v>60</v>
      </c>
    </row>
    <row r="68" spans="1:9" ht="36">
      <c r="A68" s="738" t="s">
        <v>12069</v>
      </c>
      <c r="B68" s="739" t="s">
        <v>12070</v>
      </c>
      <c r="C68" s="705" t="s">
        <v>12071</v>
      </c>
      <c r="D68" s="740">
        <v>5142</v>
      </c>
      <c r="E68" s="412" t="s">
        <v>9629</v>
      </c>
      <c r="F68" s="709" t="s">
        <v>10613</v>
      </c>
      <c r="G68" s="709" t="s">
        <v>5391</v>
      </c>
      <c r="H68" s="728">
        <v>12</v>
      </c>
      <c r="I68" s="728">
        <v>12</v>
      </c>
    </row>
    <row r="69" spans="1:9" ht="36">
      <c r="A69" s="738" t="s">
        <v>12069</v>
      </c>
      <c r="B69" s="739" t="s">
        <v>12070</v>
      </c>
      <c r="C69" s="705" t="s">
        <v>12071</v>
      </c>
      <c r="D69" s="740">
        <v>4395</v>
      </c>
      <c r="E69" s="412" t="s">
        <v>9629</v>
      </c>
      <c r="F69" s="709" t="s">
        <v>10613</v>
      </c>
      <c r="G69" s="709" t="s">
        <v>5391</v>
      </c>
      <c r="H69" s="728">
        <v>36</v>
      </c>
      <c r="I69" s="728">
        <v>36</v>
      </c>
    </row>
    <row r="70" spans="1:9" ht="36">
      <c r="A70" s="738" t="s">
        <v>12069</v>
      </c>
      <c r="B70" s="739" t="s">
        <v>12070</v>
      </c>
      <c r="C70" s="705" t="s">
        <v>12071</v>
      </c>
      <c r="D70" s="740">
        <v>3516</v>
      </c>
      <c r="E70" s="412" t="s">
        <v>9629</v>
      </c>
      <c r="F70" s="709" t="s">
        <v>10613</v>
      </c>
      <c r="G70" s="709" t="s">
        <v>5391</v>
      </c>
      <c r="H70" s="728">
        <v>60</v>
      </c>
      <c r="I70" s="728">
        <v>60</v>
      </c>
    </row>
    <row r="71" spans="1:9" ht="36">
      <c r="A71" s="733" t="s">
        <v>12072</v>
      </c>
      <c r="B71" s="705" t="s">
        <v>12073</v>
      </c>
      <c r="C71" s="705" t="s">
        <v>12074</v>
      </c>
      <c r="D71" s="740">
        <v>5296</v>
      </c>
      <c r="E71" s="412" t="s">
        <v>9629</v>
      </c>
      <c r="F71" s="709" t="s">
        <v>10613</v>
      </c>
      <c r="G71" s="709" t="s">
        <v>5391</v>
      </c>
      <c r="H71" s="728">
        <v>12</v>
      </c>
      <c r="I71" s="728">
        <v>12</v>
      </c>
    </row>
    <row r="72" spans="1:9" ht="36">
      <c r="A72" s="733" t="s">
        <v>12072</v>
      </c>
      <c r="B72" s="705" t="s">
        <v>12073</v>
      </c>
      <c r="C72" s="705" t="s">
        <v>12074</v>
      </c>
      <c r="D72" s="740">
        <v>4527</v>
      </c>
      <c r="E72" s="412" t="s">
        <v>9629</v>
      </c>
      <c r="F72" s="709" t="s">
        <v>10613</v>
      </c>
      <c r="G72" s="709" t="s">
        <v>5391</v>
      </c>
      <c r="H72" s="728">
        <v>36</v>
      </c>
      <c r="I72" s="728">
        <v>36</v>
      </c>
    </row>
    <row r="73" spans="1:9" ht="36">
      <c r="A73" s="733" t="s">
        <v>12072</v>
      </c>
      <c r="B73" s="705" t="s">
        <v>12073</v>
      </c>
      <c r="C73" s="705" t="s">
        <v>12074</v>
      </c>
      <c r="D73" s="740">
        <v>3621</v>
      </c>
      <c r="E73" s="412" t="s">
        <v>9629</v>
      </c>
      <c r="F73" s="709" t="s">
        <v>10613</v>
      </c>
      <c r="G73" s="709" t="s">
        <v>5391</v>
      </c>
      <c r="H73" s="728">
        <v>60</v>
      </c>
      <c r="I73" s="728">
        <v>60</v>
      </c>
    </row>
    <row r="74" spans="1:9">
      <c r="A74" s="720" t="s">
        <v>12642</v>
      </c>
      <c r="B74" s="721"/>
      <c r="C74" s="721"/>
      <c r="D74" s="721"/>
      <c r="E74" s="543"/>
      <c r="F74" s="721"/>
      <c r="G74" s="721"/>
      <c r="H74" s="721"/>
      <c r="I74" s="722"/>
    </row>
    <row r="75" spans="1:9" ht="24">
      <c r="A75" s="741" t="s">
        <v>12075</v>
      </c>
      <c r="B75" s="742" t="s">
        <v>12043</v>
      </c>
      <c r="C75" s="742" t="s">
        <v>12044</v>
      </c>
      <c r="D75" s="743">
        <v>108</v>
      </c>
      <c r="E75" s="412" t="s">
        <v>9629</v>
      </c>
      <c r="F75" s="718" t="s">
        <v>10613</v>
      </c>
      <c r="G75" s="718" t="s">
        <v>5391</v>
      </c>
      <c r="H75" s="744">
        <v>12</v>
      </c>
      <c r="I75" s="744">
        <v>12</v>
      </c>
    </row>
    <row r="76" spans="1:9" ht="24">
      <c r="A76" s="741" t="s">
        <v>12075</v>
      </c>
      <c r="B76" s="742" t="s">
        <v>12043</v>
      </c>
      <c r="C76" s="742" t="s">
        <v>12044</v>
      </c>
      <c r="D76" s="743">
        <v>92</v>
      </c>
      <c r="E76" s="412" t="s">
        <v>9629</v>
      </c>
      <c r="F76" s="718" t="s">
        <v>10613</v>
      </c>
      <c r="G76" s="718" t="s">
        <v>5391</v>
      </c>
      <c r="H76" s="744">
        <v>36</v>
      </c>
      <c r="I76" s="744">
        <v>36</v>
      </c>
    </row>
    <row r="77" spans="1:9" ht="24">
      <c r="A77" s="741" t="s">
        <v>12075</v>
      </c>
      <c r="B77" s="742" t="s">
        <v>12043</v>
      </c>
      <c r="C77" s="742" t="s">
        <v>12044</v>
      </c>
      <c r="D77" s="743">
        <v>74</v>
      </c>
      <c r="E77" s="412" t="s">
        <v>9629</v>
      </c>
      <c r="F77" s="718" t="s">
        <v>10613</v>
      </c>
      <c r="G77" s="718" t="s">
        <v>5391</v>
      </c>
      <c r="H77" s="744">
        <v>60</v>
      </c>
      <c r="I77" s="744">
        <v>60</v>
      </c>
    </row>
    <row r="78" spans="1:9" ht="14.25">
      <c r="A78" s="678"/>
      <c r="B78" s="745"/>
      <c r="C78" s="745"/>
      <c r="D78" s="746"/>
      <c r="F78" s="23"/>
      <c r="G78" s="23"/>
      <c r="H78" s="680"/>
      <c r="I78" s="680"/>
    </row>
    <row r="79" spans="1:9" ht="14.25">
      <c r="A79" s="720" t="s">
        <v>12076</v>
      </c>
      <c r="B79" s="721"/>
      <c r="C79" s="721"/>
      <c r="D79" s="721"/>
      <c r="E79" s="721"/>
      <c r="F79" s="721"/>
      <c r="G79" s="722"/>
      <c r="H79" s="737"/>
      <c r="I79" s="737"/>
    </row>
    <row r="80" spans="1:9" ht="36">
      <c r="A80" s="733" t="s">
        <v>12077</v>
      </c>
      <c r="B80" s="795" t="s">
        <v>12761</v>
      </c>
      <c r="C80" s="796" t="s">
        <v>12752</v>
      </c>
      <c r="D80" s="677">
        <v>5000</v>
      </c>
      <c r="E80" s="107" t="s">
        <v>9628</v>
      </c>
      <c r="F80" s="709" t="s">
        <v>193</v>
      </c>
      <c r="G80" s="709" t="s">
        <v>5391</v>
      </c>
      <c r="H80" s="736"/>
      <c r="I80" s="736"/>
    </row>
    <row r="81" spans="1:9">
      <c r="A81" s="720" t="s">
        <v>12643</v>
      </c>
      <c r="B81" s="721"/>
      <c r="C81" s="721"/>
      <c r="D81" s="721"/>
      <c r="E81" s="543"/>
      <c r="F81" s="721"/>
      <c r="G81" s="721"/>
      <c r="H81" s="721"/>
      <c r="I81" s="722"/>
    </row>
    <row r="82" spans="1:9" ht="24">
      <c r="A82" s="704" t="s">
        <v>12078</v>
      </c>
      <c r="B82" s="705" t="s">
        <v>12079</v>
      </c>
      <c r="C82" s="796" t="s">
        <v>12745</v>
      </c>
      <c r="D82" s="740">
        <v>2342</v>
      </c>
      <c r="E82" s="412" t="s">
        <v>9629</v>
      </c>
      <c r="F82" s="709" t="s">
        <v>1787</v>
      </c>
      <c r="G82" s="709" t="s">
        <v>5391</v>
      </c>
      <c r="H82" s="728">
        <v>12</v>
      </c>
      <c r="I82" s="728">
        <v>12</v>
      </c>
    </row>
    <row r="83" spans="1:9" ht="24">
      <c r="A83" s="704" t="s">
        <v>12078</v>
      </c>
      <c r="B83" s="705" t="s">
        <v>12079</v>
      </c>
      <c r="C83" s="796" t="s">
        <v>12745</v>
      </c>
      <c r="D83" s="740">
        <v>2002</v>
      </c>
      <c r="E83" s="412" t="s">
        <v>9629</v>
      </c>
      <c r="F83" s="709" t="s">
        <v>1787</v>
      </c>
      <c r="G83" s="709" t="s">
        <v>5391</v>
      </c>
      <c r="H83" s="728">
        <v>36</v>
      </c>
      <c r="I83" s="728">
        <v>36</v>
      </c>
    </row>
    <row r="84" spans="1:9" ht="24">
      <c r="A84" s="704" t="s">
        <v>12078</v>
      </c>
      <c r="B84" s="705" t="s">
        <v>12079</v>
      </c>
      <c r="C84" s="796" t="s">
        <v>12746</v>
      </c>
      <c r="D84" s="740">
        <v>1602</v>
      </c>
      <c r="E84" s="412" t="s">
        <v>9629</v>
      </c>
      <c r="F84" s="709" t="s">
        <v>1787</v>
      </c>
      <c r="G84" s="709" t="s">
        <v>5391</v>
      </c>
      <c r="H84" s="728">
        <v>60</v>
      </c>
      <c r="I84" s="728">
        <v>60</v>
      </c>
    </row>
    <row r="85" spans="1:9" ht="24">
      <c r="A85" s="733" t="s">
        <v>12080</v>
      </c>
      <c r="B85" s="705" t="s">
        <v>12081</v>
      </c>
      <c r="C85" s="796" t="s">
        <v>12747</v>
      </c>
      <c r="D85" s="740">
        <v>2417</v>
      </c>
      <c r="E85" s="412" t="s">
        <v>9629</v>
      </c>
      <c r="F85" s="709" t="s">
        <v>1787</v>
      </c>
      <c r="G85" s="709" t="s">
        <v>5391</v>
      </c>
      <c r="H85" s="728">
        <v>12</v>
      </c>
      <c r="I85" s="728">
        <v>12</v>
      </c>
    </row>
    <row r="86" spans="1:9" ht="24">
      <c r="A86" s="733" t="s">
        <v>12080</v>
      </c>
      <c r="B86" s="705" t="s">
        <v>12081</v>
      </c>
      <c r="C86" s="796" t="s">
        <v>12747</v>
      </c>
      <c r="D86" s="740">
        <v>2066</v>
      </c>
      <c r="E86" s="412" t="s">
        <v>9629</v>
      </c>
      <c r="F86" s="709" t="s">
        <v>1787</v>
      </c>
      <c r="G86" s="709" t="s">
        <v>5391</v>
      </c>
      <c r="H86" s="728">
        <v>36</v>
      </c>
      <c r="I86" s="728">
        <v>36</v>
      </c>
    </row>
    <row r="87" spans="1:9" ht="24">
      <c r="A87" s="733" t="s">
        <v>12080</v>
      </c>
      <c r="B87" s="705" t="s">
        <v>12081</v>
      </c>
      <c r="C87" s="796" t="s">
        <v>12747</v>
      </c>
      <c r="D87" s="740">
        <v>1653</v>
      </c>
      <c r="E87" s="412" t="s">
        <v>9629</v>
      </c>
      <c r="F87" s="709" t="s">
        <v>1787</v>
      </c>
      <c r="G87" s="709" t="s">
        <v>5391</v>
      </c>
      <c r="H87" s="728">
        <v>60</v>
      </c>
      <c r="I87" s="728">
        <v>60</v>
      </c>
    </row>
    <row r="88" spans="1:9">
      <c r="A88" s="720" t="s">
        <v>12644</v>
      </c>
      <c r="B88" s="721"/>
      <c r="C88" s="721"/>
      <c r="D88" s="721"/>
      <c r="E88" s="543"/>
      <c r="F88" s="721"/>
      <c r="G88" s="721"/>
      <c r="H88" s="721"/>
      <c r="I88" s="722"/>
    </row>
    <row r="89" spans="1:9" ht="34.9" customHeight="1">
      <c r="A89" s="733" t="s">
        <v>12082</v>
      </c>
      <c r="B89" s="705" t="s">
        <v>12083</v>
      </c>
      <c r="C89" s="796" t="s">
        <v>12775</v>
      </c>
      <c r="D89" s="740">
        <v>2342</v>
      </c>
      <c r="E89" s="412" t="s">
        <v>9629</v>
      </c>
      <c r="F89" s="709" t="s">
        <v>10613</v>
      </c>
      <c r="G89" s="709" t="s">
        <v>5391</v>
      </c>
      <c r="H89" s="728">
        <v>12</v>
      </c>
      <c r="I89" s="728">
        <v>12</v>
      </c>
    </row>
    <row r="90" spans="1:9" ht="24">
      <c r="A90" s="733" t="s">
        <v>12082</v>
      </c>
      <c r="B90" s="705" t="s">
        <v>12083</v>
      </c>
      <c r="C90" s="796" t="s">
        <v>12775</v>
      </c>
      <c r="D90" s="740">
        <v>2002</v>
      </c>
      <c r="E90" s="412" t="s">
        <v>9629</v>
      </c>
      <c r="F90" s="709" t="s">
        <v>10613</v>
      </c>
      <c r="G90" s="709" t="s">
        <v>5391</v>
      </c>
      <c r="H90" s="728">
        <v>36</v>
      </c>
      <c r="I90" s="728">
        <v>36</v>
      </c>
    </row>
    <row r="91" spans="1:9" ht="24">
      <c r="A91" s="733" t="s">
        <v>12082</v>
      </c>
      <c r="B91" s="705" t="s">
        <v>12083</v>
      </c>
      <c r="C91" s="796" t="s">
        <v>12775</v>
      </c>
      <c r="D91" s="740">
        <v>1602</v>
      </c>
      <c r="E91" s="412" t="s">
        <v>9629</v>
      </c>
      <c r="F91" s="709" t="s">
        <v>10613</v>
      </c>
      <c r="G91" s="709" t="s">
        <v>5391</v>
      </c>
      <c r="H91" s="728">
        <v>60</v>
      </c>
      <c r="I91" s="728">
        <v>60</v>
      </c>
    </row>
    <row r="92" spans="1:9" ht="24">
      <c r="A92" s="733" t="s">
        <v>12084</v>
      </c>
      <c r="B92" s="705" t="s">
        <v>12085</v>
      </c>
      <c r="C92" s="796" t="s">
        <v>12776</v>
      </c>
      <c r="D92" s="740">
        <v>2417</v>
      </c>
      <c r="E92" s="412" t="s">
        <v>9629</v>
      </c>
      <c r="F92" s="709" t="s">
        <v>10613</v>
      </c>
      <c r="G92" s="709" t="s">
        <v>5391</v>
      </c>
      <c r="H92" s="728">
        <v>12</v>
      </c>
      <c r="I92" s="728">
        <v>12</v>
      </c>
    </row>
    <row r="93" spans="1:9" ht="24">
      <c r="A93" s="733" t="s">
        <v>12084</v>
      </c>
      <c r="B93" s="705" t="s">
        <v>12085</v>
      </c>
      <c r="C93" s="796" t="s">
        <v>12776</v>
      </c>
      <c r="D93" s="740">
        <v>2066</v>
      </c>
      <c r="E93" s="412" t="s">
        <v>9629</v>
      </c>
      <c r="F93" s="709" t="s">
        <v>10613</v>
      </c>
      <c r="G93" s="709" t="s">
        <v>5391</v>
      </c>
      <c r="H93" s="728">
        <v>36</v>
      </c>
      <c r="I93" s="728">
        <v>36</v>
      </c>
    </row>
    <row r="94" spans="1:9" ht="24">
      <c r="A94" s="733" t="s">
        <v>12084</v>
      </c>
      <c r="B94" s="705" t="s">
        <v>12085</v>
      </c>
      <c r="C94" s="796" t="s">
        <v>12776</v>
      </c>
      <c r="D94" s="740">
        <v>1653</v>
      </c>
      <c r="E94" s="412" t="s">
        <v>9629</v>
      </c>
      <c r="F94" s="709" t="s">
        <v>10613</v>
      </c>
      <c r="G94" s="709" t="s">
        <v>5391</v>
      </c>
      <c r="H94" s="728">
        <v>60</v>
      </c>
      <c r="I94" s="728">
        <v>60</v>
      </c>
    </row>
    <row r="95" spans="1:9" ht="14.25">
      <c r="A95" s="747"/>
      <c r="B95" s="748"/>
      <c r="C95" s="748"/>
      <c r="D95" s="749"/>
      <c r="F95" s="735"/>
      <c r="G95" s="750"/>
      <c r="H95" s="680"/>
      <c r="I95" s="680"/>
    </row>
    <row r="96" spans="1:9" ht="14.25">
      <c r="A96" s="720" t="s">
        <v>12086</v>
      </c>
      <c r="B96" s="721"/>
      <c r="C96" s="721"/>
      <c r="D96" s="721"/>
      <c r="E96" s="721"/>
      <c r="F96" s="721"/>
      <c r="G96" s="722"/>
      <c r="H96" s="737"/>
      <c r="I96" s="737"/>
    </row>
    <row r="97" spans="1:9" ht="24">
      <c r="A97" s="733" t="s">
        <v>12087</v>
      </c>
      <c r="B97" s="795" t="s">
        <v>12762</v>
      </c>
      <c r="C97" s="796" t="s">
        <v>12753</v>
      </c>
      <c r="D97" s="677">
        <v>5000</v>
      </c>
      <c r="E97" s="107" t="s">
        <v>9628</v>
      </c>
      <c r="F97" s="709" t="s">
        <v>193</v>
      </c>
      <c r="G97" s="709" t="s">
        <v>5391</v>
      </c>
      <c r="H97" s="736"/>
      <c r="I97" s="736"/>
    </row>
    <row r="98" spans="1:9">
      <c r="A98" s="720" t="s">
        <v>12645</v>
      </c>
      <c r="B98" s="721"/>
      <c r="C98" s="721"/>
      <c r="D98" s="721"/>
      <c r="E98" s="543"/>
      <c r="F98" s="721"/>
      <c r="G98" s="721"/>
      <c r="H98" s="721"/>
      <c r="I98" s="722"/>
    </row>
    <row r="99" spans="1:9" ht="24">
      <c r="A99" s="704" t="s">
        <v>12088</v>
      </c>
      <c r="B99" s="705" t="s">
        <v>12089</v>
      </c>
      <c r="C99" s="796" t="s">
        <v>12748</v>
      </c>
      <c r="D99" s="740">
        <v>3259</v>
      </c>
      <c r="E99" s="412" t="s">
        <v>9629</v>
      </c>
      <c r="F99" s="709" t="s">
        <v>1787</v>
      </c>
      <c r="G99" s="709" t="s">
        <v>5391</v>
      </c>
      <c r="H99" s="728">
        <v>12</v>
      </c>
      <c r="I99" s="728">
        <v>12</v>
      </c>
    </row>
    <row r="100" spans="1:9" ht="24">
      <c r="A100" s="704" t="s">
        <v>12088</v>
      </c>
      <c r="B100" s="705" t="s">
        <v>12089</v>
      </c>
      <c r="C100" s="796" t="s">
        <v>12748</v>
      </c>
      <c r="D100" s="740">
        <v>2785</v>
      </c>
      <c r="E100" s="412" t="s">
        <v>9629</v>
      </c>
      <c r="F100" s="709" t="s">
        <v>1787</v>
      </c>
      <c r="G100" s="709" t="s">
        <v>5391</v>
      </c>
      <c r="H100" s="728">
        <v>36</v>
      </c>
      <c r="I100" s="728">
        <v>36</v>
      </c>
    </row>
    <row r="101" spans="1:9" ht="24">
      <c r="A101" s="704" t="s">
        <v>12088</v>
      </c>
      <c r="B101" s="705" t="s">
        <v>12089</v>
      </c>
      <c r="C101" s="796" t="s">
        <v>12748</v>
      </c>
      <c r="D101" s="740">
        <v>2228</v>
      </c>
      <c r="E101" s="412" t="s">
        <v>9629</v>
      </c>
      <c r="F101" s="709" t="s">
        <v>1787</v>
      </c>
      <c r="G101" s="709" t="s">
        <v>5391</v>
      </c>
      <c r="H101" s="728">
        <v>60</v>
      </c>
      <c r="I101" s="728">
        <v>60</v>
      </c>
    </row>
    <row r="102" spans="1:9" ht="24">
      <c r="A102" s="733" t="s">
        <v>12090</v>
      </c>
      <c r="B102" s="705" t="s">
        <v>12091</v>
      </c>
      <c r="C102" s="796" t="s">
        <v>12749</v>
      </c>
      <c r="D102" s="740">
        <v>3360</v>
      </c>
      <c r="E102" s="412" t="s">
        <v>9629</v>
      </c>
      <c r="F102" s="709" t="s">
        <v>1787</v>
      </c>
      <c r="G102" s="709" t="s">
        <v>5391</v>
      </c>
      <c r="H102" s="728">
        <v>12</v>
      </c>
      <c r="I102" s="728">
        <v>12</v>
      </c>
    </row>
    <row r="103" spans="1:9" ht="24">
      <c r="A103" s="733" t="s">
        <v>12090</v>
      </c>
      <c r="B103" s="705" t="s">
        <v>12091</v>
      </c>
      <c r="C103" s="796" t="s">
        <v>12749</v>
      </c>
      <c r="D103" s="740">
        <v>2872</v>
      </c>
      <c r="E103" s="412" t="s">
        <v>9629</v>
      </c>
      <c r="F103" s="709" t="s">
        <v>1787</v>
      </c>
      <c r="G103" s="709" t="s">
        <v>5391</v>
      </c>
      <c r="H103" s="728">
        <v>36</v>
      </c>
      <c r="I103" s="728">
        <v>36</v>
      </c>
    </row>
    <row r="104" spans="1:9" ht="24">
      <c r="A104" s="733" t="s">
        <v>12090</v>
      </c>
      <c r="B104" s="705" t="s">
        <v>12091</v>
      </c>
      <c r="C104" s="796" t="s">
        <v>12749</v>
      </c>
      <c r="D104" s="740">
        <v>2298</v>
      </c>
      <c r="E104" s="412" t="s">
        <v>9629</v>
      </c>
      <c r="F104" s="709" t="s">
        <v>1787</v>
      </c>
      <c r="G104" s="709" t="s">
        <v>5391</v>
      </c>
      <c r="H104" s="728">
        <v>60</v>
      </c>
      <c r="I104" s="728">
        <v>60</v>
      </c>
    </row>
    <row r="105" spans="1:9">
      <c r="A105" s="720" t="s">
        <v>12646</v>
      </c>
      <c r="B105" s="721"/>
      <c r="C105" s="721"/>
      <c r="D105" s="721"/>
      <c r="E105" s="543"/>
      <c r="F105" s="721"/>
      <c r="G105" s="721"/>
      <c r="H105" s="721"/>
      <c r="I105" s="722"/>
    </row>
    <row r="106" spans="1:9" ht="24">
      <c r="A106" s="704" t="s">
        <v>12092</v>
      </c>
      <c r="B106" s="705" t="s">
        <v>12093</v>
      </c>
      <c r="C106" s="796" t="s">
        <v>12773</v>
      </c>
      <c r="D106" s="740">
        <v>3259</v>
      </c>
      <c r="E106" s="412" t="s">
        <v>9629</v>
      </c>
      <c r="F106" s="709" t="s">
        <v>10613</v>
      </c>
      <c r="G106" s="709" t="s">
        <v>5391</v>
      </c>
      <c r="H106" s="728">
        <v>12</v>
      </c>
      <c r="I106" s="728">
        <v>12</v>
      </c>
    </row>
    <row r="107" spans="1:9" ht="24">
      <c r="A107" s="704" t="s">
        <v>12092</v>
      </c>
      <c r="B107" s="705" t="s">
        <v>12093</v>
      </c>
      <c r="C107" s="796" t="s">
        <v>12773</v>
      </c>
      <c r="D107" s="740">
        <v>2785</v>
      </c>
      <c r="E107" s="412" t="s">
        <v>9629</v>
      </c>
      <c r="F107" s="709" t="s">
        <v>10613</v>
      </c>
      <c r="G107" s="709" t="s">
        <v>5391</v>
      </c>
      <c r="H107" s="728">
        <v>36</v>
      </c>
      <c r="I107" s="728">
        <v>36</v>
      </c>
    </row>
    <row r="108" spans="1:9" ht="24">
      <c r="A108" s="704" t="s">
        <v>12092</v>
      </c>
      <c r="B108" s="705" t="s">
        <v>12093</v>
      </c>
      <c r="C108" s="796" t="s">
        <v>12773</v>
      </c>
      <c r="D108" s="740">
        <v>2228</v>
      </c>
      <c r="E108" s="412" t="s">
        <v>9629</v>
      </c>
      <c r="F108" s="709" t="s">
        <v>10613</v>
      </c>
      <c r="G108" s="709" t="s">
        <v>5391</v>
      </c>
      <c r="H108" s="728">
        <v>60</v>
      </c>
      <c r="I108" s="728">
        <v>60</v>
      </c>
    </row>
    <row r="109" spans="1:9" ht="24">
      <c r="A109" s="733" t="s">
        <v>12094</v>
      </c>
      <c r="B109" s="705" t="s">
        <v>12095</v>
      </c>
      <c r="C109" s="796" t="s">
        <v>12774</v>
      </c>
      <c r="D109" s="740">
        <v>3360</v>
      </c>
      <c r="E109" s="412" t="s">
        <v>9629</v>
      </c>
      <c r="F109" s="709" t="s">
        <v>10613</v>
      </c>
      <c r="G109" s="709" t="s">
        <v>5391</v>
      </c>
      <c r="H109" s="728">
        <v>12</v>
      </c>
      <c r="I109" s="728">
        <v>12</v>
      </c>
    </row>
    <row r="110" spans="1:9" ht="24">
      <c r="A110" s="733" t="s">
        <v>12094</v>
      </c>
      <c r="B110" s="705" t="s">
        <v>12095</v>
      </c>
      <c r="C110" s="796" t="s">
        <v>12774</v>
      </c>
      <c r="D110" s="740">
        <v>2872</v>
      </c>
      <c r="E110" s="412" t="s">
        <v>9629</v>
      </c>
      <c r="F110" s="709" t="s">
        <v>10613</v>
      </c>
      <c r="G110" s="709" t="s">
        <v>5391</v>
      </c>
      <c r="H110" s="728">
        <v>36</v>
      </c>
      <c r="I110" s="728">
        <v>36</v>
      </c>
    </row>
    <row r="111" spans="1:9" ht="24">
      <c r="A111" s="733" t="s">
        <v>12094</v>
      </c>
      <c r="B111" s="705" t="s">
        <v>12095</v>
      </c>
      <c r="C111" s="796" t="s">
        <v>12774</v>
      </c>
      <c r="D111" s="740">
        <v>2298</v>
      </c>
      <c r="E111" s="412" t="s">
        <v>9629</v>
      </c>
      <c r="F111" s="709" t="s">
        <v>10613</v>
      </c>
      <c r="G111" s="709" t="s">
        <v>5391</v>
      </c>
      <c r="H111" s="728">
        <v>60</v>
      </c>
      <c r="I111" s="728">
        <v>60</v>
      </c>
    </row>
    <row r="112" spans="1:9" ht="14.25">
      <c r="A112" s="720" t="s">
        <v>12096</v>
      </c>
      <c r="B112" s="721"/>
      <c r="C112" s="721"/>
      <c r="D112" s="721"/>
      <c r="E112" s="721"/>
      <c r="F112" s="721"/>
      <c r="G112" s="722"/>
      <c r="H112" s="737"/>
      <c r="I112" s="737"/>
    </row>
    <row r="113" spans="1:9" ht="24">
      <c r="A113" s="733" t="s">
        <v>12097</v>
      </c>
      <c r="B113" s="795" t="s">
        <v>12763</v>
      </c>
      <c r="C113" s="796" t="s">
        <v>12754</v>
      </c>
      <c r="D113" s="677">
        <v>9000</v>
      </c>
      <c r="E113" s="107" t="s">
        <v>9628</v>
      </c>
      <c r="F113" s="709" t="s">
        <v>193</v>
      </c>
      <c r="G113" s="709" t="s">
        <v>5391</v>
      </c>
      <c r="H113" s="737"/>
      <c r="I113" s="737"/>
    </row>
    <row r="114" spans="1:9">
      <c r="A114" s="720" t="s">
        <v>12647</v>
      </c>
      <c r="B114" s="721"/>
      <c r="C114" s="721"/>
      <c r="D114" s="721"/>
      <c r="E114" s="543"/>
      <c r="F114" s="721"/>
      <c r="G114" s="721"/>
      <c r="H114" s="721"/>
      <c r="I114" s="722"/>
    </row>
    <row r="115" spans="1:9" ht="24">
      <c r="A115" s="704" t="s">
        <v>12098</v>
      </c>
      <c r="B115" s="705" t="s">
        <v>12099</v>
      </c>
      <c r="C115" s="796" t="s">
        <v>12750</v>
      </c>
      <c r="D115" s="740">
        <v>7905</v>
      </c>
      <c r="E115" s="412" t="s">
        <v>9629</v>
      </c>
      <c r="F115" s="709" t="s">
        <v>1787</v>
      </c>
      <c r="G115" s="709" t="s">
        <v>5391</v>
      </c>
      <c r="H115" s="728">
        <v>12</v>
      </c>
      <c r="I115" s="728">
        <v>12</v>
      </c>
    </row>
    <row r="116" spans="1:9" ht="24">
      <c r="A116" s="704" t="s">
        <v>12098</v>
      </c>
      <c r="B116" s="705" t="s">
        <v>12099</v>
      </c>
      <c r="C116" s="796" t="s">
        <v>12750</v>
      </c>
      <c r="D116" s="740">
        <v>6757</v>
      </c>
      <c r="E116" s="412" t="s">
        <v>9629</v>
      </c>
      <c r="F116" s="709" t="s">
        <v>1787</v>
      </c>
      <c r="G116" s="709" t="s">
        <v>5391</v>
      </c>
      <c r="H116" s="728">
        <v>36</v>
      </c>
      <c r="I116" s="728">
        <v>36</v>
      </c>
    </row>
    <row r="117" spans="1:9" ht="24">
      <c r="A117" s="704" t="s">
        <v>12098</v>
      </c>
      <c r="B117" s="705" t="s">
        <v>12099</v>
      </c>
      <c r="C117" s="796" t="s">
        <v>12750</v>
      </c>
      <c r="D117" s="740">
        <v>5405</v>
      </c>
      <c r="E117" s="412" t="s">
        <v>9629</v>
      </c>
      <c r="F117" s="709" t="s">
        <v>1787</v>
      </c>
      <c r="G117" s="709" t="s">
        <v>5391</v>
      </c>
      <c r="H117" s="728">
        <v>60</v>
      </c>
      <c r="I117" s="728">
        <v>60</v>
      </c>
    </row>
    <row r="118" spans="1:9" ht="24">
      <c r="A118" s="733" t="s">
        <v>12100</v>
      </c>
      <c r="B118" s="705" t="s">
        <v>12101</v>
      </c>
      <c r="C118" s="796" t="s">
        <v>12751</v>
      </c>
      <c r="D118" s="740">
        <v>8150</v>
      </c>
      <c r="E118" s="412" t="s">
        <v>9629</v>
      </c>
      <c r="F118" s="709" t="s">
        <v>1787</v>
      </c>
      <c r="G118" s="709" t="s">
        <v>5391</v>
      </c>
      <c r="H118" s="728">
        <v>12</v>
      </c>
      <c r="I118" s="728">
        <v>12</v>
      </c>
    </row>
    <row r="119" spans="1:9" ht="24">
      <c r="A119" s="733" t="s">
        <v>12100</v>
      </c>
      <c r="B119" s="705" t="s">
        <v>12101</v>
      </c>
      <c r="C119" s="796" t="s">
        <v>12751</v>
      </c>
      <c r="D119" s="740">
        <v>6966</v>
      </c>
      <c r="E119" s="412" t="s">
        <v>9629</v>
      </c>
      <c r="F119" s="709" t="s">
        <v>1787</v>
      </c>
      <c r="G119" s="709" t="s">
        <v>5391</v>
      </c>
      <c r="H119" s="728">
        <v>36</v>
      </c>
      <c r="I119" s="728">
        <v>36</v>
      </c>
    </row>
    <row r="120" spans="1:9" ht="24">
      <c r="A120" s="733" t="s">
        <v>12100</v>
      </c>
      <c r="B120" s="705" t="s">
        <v>12101</v>
      </c>
      <c r="C120" s="796" t="s">
        <v>12751</v>
      </c>
      <c r="D120" s="740">
        <v>5573</v>
      </c>
      <c r="E120" s="412" t="s">
        <v>9629</v>
      </c>
      <c r="F120" s="709" t="s">
        <v>1787</v>
      </c>
      <c r="G120" s="709" t="s">
        <v>5391</v>
      </c>
      <c r="H120" s="728">
        <v>60</v>
      </c>
      <c r="I120" s="728">
        <v>60</v>
      </c>
    </row>
    <row r="121" spans="1:9">
      <c r="A121" s="720" t="s">
        <v>12648</v>
      </c>
      <c r="B121" s="721"/>
      <c r="C121" s="721"/>
      <c r="D121" s="721"/>
      <c r="E121" s="543"/>
      <c r="F121" s="721"/>
      <c r="G121" s="721"/>
      <c r="H121" s="721"/>
      <c r="I121" s="722"/>
    </row>
    <row r="122" spans="1:9" ht="24">
      <c r="A122" s="704" t="s">
        <v>12102</v>
      </c>
      <c r="B122" s="705" t="s">
        <v>12103</v>
      </c>
      <c r="C122" s="796" t="s">
        <v>12772</v>
      </c>
      <c r="D122" s="740">
        <v>7905</v>
      </c>
      <c r="E122" s="412" t="s">
        <v>9629</v>
      </c>
      <c r="F122" s="709" t="s">
        <v>10613</v>
      </c>
      <c r="G122" s="709" t="s">
        <v>5391</v>
      </c>
      <c r="H122" s="728">
        <v>12</v>
      </c>
      <c r="I122" s="728">
        <v>12</v>
      </c>
    </row>
    <row r="123" spans="1:9" ht="24">
      <c r="A123" s="704" t="s">
        <v>12102</v>
      </c>
      <c r="B123" s="705" t="s">
        <v>12103</v>
      </c>
      <c r="C123" s="796" t="s">
        <v>12772</v>
      </c>
      <c r="D123" s="740">
        <v>6757</v>
      </c>
      <c r="E123" s="412" t="s">
        <v>9629</v>
      </c>
      <c r="F123" s="709" t="s">
        <v>10613</v>
      </c>
      <c r="G123" s="709" t="s">
        <v>5391</v>
      </c>
      <c r="H123" s="728">
        <v>36</v>
      </c>
      <c r="I123" s="728">
        <v>36</v>
      </c>
    </row>
    <row r="124" spans="1:9" ht="24">
      <c r="A124" s="704" t="s">
        <v>12102</v>
      </c>
      <c r="B124" s="705" t="s">
        <v>12103</v>
      </c>
      <c r="C124" s="796" t="s">
        <v>12772</v>
      </c>
      <c r="D124" s="740">
        <v>5405</v>
      </c>
      <c r="E124" s="412" t="s">
        <v>9629</v>
      </c>
      <c r="F124" s="709" t="s">
        <v>10613</v>
      </c>
      <c r="G124" s="709" t="s">
        <v>5391</v>
      </c>
      <c r="H124" s="728">
        <v>60</v>
      </c>
      <c r="I124" s="728">
        <v>60</v>
      </c>
    </row>
    <row r="125" spans="1:9" ht="24">
      <c r="A125" s="733" t="s">
        <v>12104</v>
      </c>
      <c r="B125" s="705" t="s">
        <v>12105</v>
      </c>
      <c r="C125" s="796" t="s">
        <v>12771</v>
      </c>
      <c r="D125" s="740">
        <v>8150</v>
      </c>
      <c r="E125" s="412" t="s">
        <v>9629</v>
      </c>
      <c r="F125" s="709" t="s">
        <v>10613</v>
      </c>
      <c r="G125" s="709" t="s">
        <v>5391</v>
      </c>
      <c r="H125" s="728">
        <v>12</v>
      </c>
      <c r="I125" s="728">
        <v>12</v>
      </c>
    </row>
    <row r="126" spans="1:9" ht="24">
      <c r="A126" s="733" t="s">
        <v>12104</v>
      </c>
      <c r="B126" s="705" t="s">
        <v>12105</v>
      </c>
      <c r="C126" s="796" t="s">
        <v>12771</v>
      </c>
      <c r="D126" s="740">
        <v>6966</v>
      </c>
      <c r="E126" s="412" t="s">
        <v>9629</v>
      </c>
      <c r="F126" s="709" t="s">
        <v>10613</v>
      </c>
      <c r="G126" s="709" t="s">
        <v>5391</v>
      </c>
      <c r="H126" s="728">
        <v>36</v>
      </c>
      <c r="I126" s="728">
        <v>36</v>
      </c>
    </row>
    <row r="127" spans="1:9" ht="24">
      <c r="A127" s="733" t="s">
        <v>12104</v>
      </c>
      <c r="B127" s="705" t="s">
        <v>12105</v>
      </c>
      <c r="C127" s="796" t="s">
        <v>12771</v>
      </c>
      <c r="D127" s="740">
        <v>5573</v>
      </c>
      <c r="E127" s="412" t="s">
        <v>9629</v>
      </c>
      <c r="F127" s="709" t="s">
        <v>10613</v>
      </c>
      <c r="G127" s="709" t="s">
        <v>5391</v>
      </c>
      <c r="H127" s="728">
        <v>60</v>
      </c>
      <c r="I127" s="728">
        <v>60</v>
      </c>
    </row>
    <row r="128" spans="1:9" ht="14.25">
      <c r="A128" s="720" t="s">
        <v>12106</v>
      </c>
      <c r="B128" s="721"/>
      <c r="C128" s="721"/>
      <c r="D128" s="721"/>
      <c r="E128" s="721"/>
      <c r="F128" s="721"/>
      <c r="G128" s="722"/>
      <c r="H128" s="737"/>
      <c r="I128" s="737"/>
    </row>
    <row r="129" spans="1:9" ht="24">
      <c r="A129" s="733" t="s">
        <v>12107</v>
      </c>
      <c r="B129" s="795" t="s">
        <v>12759</v>
      </c>
      <c r="C129" s="796" t="s">
        <v>12755</v>
      </c>
      <c r="D129" s="677">
        <v>9000</v>
      </c>
      <c r="E129" s="107" t="s">
        <v>9628</v>
      </c>
      <c r="F129" s="709" t="s">
        <v>193</v>
      </c>
      <c r="G129" s="709" t="s">
        <v>5391</v>
      </c>
      <c r="H129" s="736"/>
      <c r="I129" s="736"/>
    </row>
    <row r="130" spans="1:9">
      <c r="A130" s="720" t="s">
        <v>12649</v>
      </c>
      <c r="B130" s="721"/>
      <c r="C130" s="721"/>
      <c r="D130" s="721"/>
      <c r="E130" s="543"/>
      <c r="F130" s="721"/>
      <c r="G130" s="721"/>
      <c r="H130" s="721"/>
      <c r="I130" s="722"/>
    </row>
    <row r="131" spans="1:9" ht="24">
      <c r="A131" s="704" t="s">
        <v>12108</v>
      </c>
      <c r="B131" s="705" t="s">
        <v>12109</v>
      </c>
      <c r="C131" s="796" t="s">
        <v>12767</v>
      </c>
      <c r="D131" s="740">
        <v>7905</v>
      </c>
      <c r="E131" s="412" t="s">
        <v>9629</v>
      </c>
      <c r="F131" s="709" t="s">
        <v>1787</v>
      </c>
      <c r="G131" s="709" t="s">
        <v>5391</v>
      </c>
      <c r="H131" s="728">
        <v>12</v>
      </c>
      <c r="I131" s="728">
        <v>12</v>
      </c>
    </row>
    <row r="132" spans="1:9" ht="24">
      <c r="A132" s="704" t="s">
        <v>12108</v>
      </c>
      <c r="B132" s="705" t="s">
        <v>12109</v>
      </c>
      <c r="C132" s="796" t="s">
        <v>12767</v>
      </c>
      <c r="D132" s="740">
        <v>6757</v>
      </c>
      <c r="E132" s="412" t="s">
        <v>9629</v>
      </c>
      <c r="F132" s="709" t="s">
        <v>1787</v>
      </c>
      <c r="G132" s="709" t="s">
        <v>5391</v>
      </c>
      <c r="H132" s="728">
        <v>36</v>
      </c>
      <c r="I132" s="728">
        <v>36</v>
      </c>
    </row>
    <row r="133" spans="1:9" ht="24">
      <c r="A133" s="704" t="s">
        <v>12108</v>
      </c>
      <c r="B133" s="705" t="s">
        <v>12109</v>
      </c>
      <c r="C133" s="796" t="s">
        <v>12767</v>
      </c>
      <c r="D133" s="740">
        <v>5405</v>
      </c>
      <c r="E133" s="412" t="s">
        <v>9629</v>
      </c>
      <c r="F133" s="709" t="s">
        <v>1787</v>
      </c>
      <c r="G133" s="709" t="s">
        <v>5391</v>
      </c>
      <c r="H133" s="728">
        <v>60</v>
      </c>
      <c r="I133" s="728">
        <v>60</v>
      </c>
    </row>
    <row r="134" spans="1:9" ht="24">
      <c r="A134" s="733" t="s">
        <v>12110</v>
      </c>
      <c r="B134" s="705" t="s">
        <v>12111</v>
      </c>
      <c r="C134" s="796" t="s">
        <v>12768</v>
      </c>
      <c r="D134" s="740">
        <v>8150</v>
      </c>
      <c r="E134" s="412" t="s">
        <v>9629</v>
      </c>
      <c r="F134" s="709" t="s">
        <v>1787</v>
      </c>
      <c r="G134" s="709" t="s">
        <v>5391</v>
      </c>
      <c r="H134" s="728">
        <v>12</v>
      </c>
      <c r="I134" s="728">
        <v>12</v>
      </c>
    </row>
    <row r="135" spans="1:9" ht="24">
      <c r="A135" s="733" t="s">
        <v>12110</v>
      </c>
      <c r="B135" s="705" t="s">
        <v>12111</v>
      </c>
      <c r="C135" s="796" t="s">
        <v>12768</v>
      </c>
      <c r="D135" s="740">
        <v>6966</v>
      </c>
      <c r="E135" s="412" t="s">
        <v>9629</v>
      </c>
      <c r="F135" s="709" t="s">
        <v>1787</v>
      </c>
      <c r="G135" s="709" t="s">
        <v>5391</v>
      </c>
      <c r="H135" s="728">
        <v>36</v>
      </c>
      <c r="I135" s="728">
        <v>36</v>
      </c>
    </row>
    <row r="136" spans="1:9" ht="24">
      <c r="A136" s="733" t="s">
        <v>12110</v>
      </c>
      <c r="B136" s="705" t="s">
        <v>12111</v>
      </c>
      <c r="C136" s="796" t="s">
        <v>12768</v>
      </c>
      <c r="D136" s="740">
        <v>5573</v>
      </c>
      <c r="E136" s="412" t="s">
        <v>9629</v>
      </c>
      <c r="F136" s="709" t="s">
        <v>1787</v>
      </c>
      <c r="G136" s="709" t="s">
        <v>5391</v>
      </c>
      <c r="H136" s="728">
        <v>60</v>
      </c>
      <c r="I136" s="728">
        <v>60</v>
      </c>
    </row>
    <row r="137" spans="1:9">
      <c r="A137" s="720" t="s">
        <v>12650</v>
      </c>
      <c r="B137" s="721"/>
      <c r="C137" s="721"/>
      <c r="D137" s="721"/>
      <c r="E137" s="543"/>
      <c r="F137" s="721"/>
      <c r="G137" s="721"/>
      <c r="H137" s="721"/>
      <c r="I137" s="722"/>
    </row>
    <row r="138" spans="1:9" ht="24">
      <c r="A138" s="704" t="s">
        <v>12112</v>
      </c>
      <c r="B138" s="705" t="s">
        <v>12113</v>
      </c>
      <c r="C138" s="796" t="s">
        <v>12777</v>
      </c>
      <c r="D138" s="740">
        <v>7905</v>
      </c>
      <c r="E138" s="412" t="s">
        <v>9629</v>
      </c>
      <c r="F138" s="709" t="s">
        <v>10613</v>
      </c>
      <c r="G138" s="709" t="s">
        <v>5391</v>
      </c>
      <c r="H138" s="728">
        <v>12</v>
      </c>
      <c r="I138" s="728">
        <v>12</v>
      </c>
    </row>
    <row r="139" spans="1:9" ht="24">
      <c r="A139" s="704" t="s">
        <v>12112</v>
      </c>
      <c r="B139" s="705" t="s">
        <v>12113</v>
      </c>
      <c r="C139" s="796" t="s">
        <v>12777</v>
      </c>
      <c r="D139" s="740">
        <v>6757</v>
      </c>
      <c r="E139" s="412" t="s">
        <v>9629</v>
      </c>
      <c r="F139" s="709" t="s">
        <v>10613</v>
      </c>
      <c r="G139" s="709" t="s">
        <v>5391</v>
      </c>
      <c r="H139" s="728">
        <v>36</v>
      </c>
      <c r="I139" s="728">
        <v>36</v>
      </c>
    </row>
    <row r="140" spans="1:9" ht="24">
      <c r="A140" s="704" t="s">
        <v>12112</v>
      </c>
      <c r="B140" s="705" t="s">
        <v>12113</v>
      </c>
      <c r="C140" s="796" t="s">
        <v>12777</v>
      </c>
      <c r="D140" s="740">
        <v>5405</v>
      </c>
      <c r="E140" s="412" t="s">
        <v>9629</v>
      </c>
      <c r="F140" s="709" t="s">
        <v>10613</v>
      </c>
      <c r="G140" s="709" t="s">
        <v>5391</v>
      </c>
      <c r="H140" s="728">
        <v>60</v>
      </c>
      <c r="I140" s="728">
        <v>60</v>
      </c>
    </row>
    <row r="141" spans="1:9" ht="24">
      <c r="A141" s="733" t="s">
        <v>12114</v>
      </c>
      <c r="B141" s="705" t="s">
        <v>12115</v>
      </c>
      <c r="C141" s="796" t="s">
        <v>12778</v>
      </c>
      <c r="D141" s="740">
        <v>8150</v>
      </c>
      <c r="E141" s="412" t="s">
        <v>9629</v>
      </c>
      <c r="F141" s="709" t="s">
        <v>10613</v>
      </c>
      <c r="G141" s="709" t="s">
        <v>5391</v>
      </c>
      <c r="H141" s="728">
        <v>12</v>
      </c>
      <c r="I141" s="728">
        <v>12</v>
      </c>
    </row>
    <row r="142" spans="1:9" ht="24">
      <c r="A142" s="733" t="s">
        <v>12114</v>
      </c>
      <c r="B142" s="705" t="s">
        <v>12115</v>
      </c>
      <c r="C142" s="796" t="s">
        <v>12778</v>
      </c>
      <c r="D142" s="740">
        <v>6966</v>
      </c>
      <c r="E142" s="412" t="s">
        <v>9629</v>
      </c>
      <c r="F142" s="709" t="s">
        <v>10613</v>
      </c>
      <c r="G142" s="709" t="s">
        <v>5391</v>
      </c>
      <c r="H142" s="728">
        <v>36</v>
      </c>
      <c r="I142" s="728">
        <v>36</v>
      </c>
    </row>
    <row r="143" spans="1:9" ht="24">
      <c r="A143" s="733" t="s">
        <v>12114</v>
      </c>
      <c r="B143" s="705" t="s">
        <v>12115</v>
      </c>
      <c r="C143" s="796" t="s">
        <v>12778</v>
      </c>
      <c r="D143" s="740">
        <v>5573</v>
      </c>
      <c r="E143" s="412" t="s">
        <v>9629</v>
      </c>
      <c r="F143" s="709" t="s">
        <v>10613</v>
      </c>
      <c r="G143" s="709" t="s">
        <v>5391</v>
      </c>
      <c r="H143" s="728">
        <v>60</v>
      </c>
      <c r="I143" s="728">
        <v>60</v>
      </c>
    </row>
    <row r="144" spans="1:9" ht="14.25">
      <c r="A144" s="720" t="s">
        <v>12116</v>
      </c>
      <c r="B144" s="721"/>
      <c r="C144" s="721"/>
      <c r="D144" s="721"/>
      <c r="E144" s="721"/>
      <c r="F144" s="721"/>
      <c r="G144" s="722"/>
      <c r="H144" s="737"/>
      <c r="I144" s="737"/>
    </row>
    <row r="145" spans="1:9" ht="24">
      <c r="A145" s="733" t="s">
        <v>12117</v>
      </c>
      <c r="B145" s="795" t="s">
        <v>12760</v>
      </c>
      <c r="C145" s="705" t="s">
        <v>12756</v>
      </c>
      <c r="D145" s="677">
        <v>5500</v>
      </c>
      <c r="E145" s="107" t="s">
        <v>9628</v>
      </c>
      <c r="F145" s="709" t="s">
        <v>193</v>
      </c>
      <c r="G145" s="709" t="s">
        <v>5391</v>
      </c>
      <c r="H145" s="736"/>
      <c r="I145" s="736"/>
    </row>
    <row r="146" spans="1:9">
      <c r="A146" s="720" t="s">
        <v>12651</v>
      </c>
      <c r="B146" s="721"/>
      <c r="C146" s="721"/>
      <c r="D146" s="721"/>
      <c r="E146" s="543"/>
      <c r="F146" s="721"/>
      <c r="G146" s="721"/>
      <c r="H146" s="721"/>
      <c r="I146" s="722"/>
    </row>
    <row r="147" spans="1:9" ht="24">
      <c r="A147" s="704" t="s">
        <v>12118</v>
      </c>
      <c r="B147" s="705" t="s">
        <v>12119</v>
      </c>
      <c r="C147" s="796" t="s">
        <v>12769</v>
      </c>
      <c r="D147" s="740">
        <v>2646</v>
      </c>
      <c r="E147" s="412" t="s">
        <v>9629</v>
      </c>
      <c r="F147" s="709" t="s">
        <v>1787</v>
      </c>
      <c r="G147" s="709" t="s">
        <v>5391</v>
      </c>
      <c r="H147" s="728">
        <v>12</v>
      </c>
      <c r="I147" s="728">
        <v>12</v>
      </c>
    </row>
    <row r="148" spans="1:9" ht="24">
      <c r="A148" s="704" t="s">
        <v>12118</v>
      </c>
      <c r="B148" s="705" t="s">
        <v>12119</v>
      </c>
      <c r="C148" s="796" t="s">
        <v>12769</v>
      </c>
      <c r="D148" s="740">
        <v>2261</v>
      </c>
      <c r="E148" s="412" t="s">
        <v>9629</v>
      </c>
      <c r="F148" s="709" t="s">
        <v>1787</v>
      </c>
      <c r="G148" s="709" t="s">
        <v>5391</v>
      </c>
      <c r="H148" s="728">
        <v>36</v>
      </c>
      <c r="I148" s="728">
        <v>36</v>
      </c>
    </row>
    <row r="149" spans="1:9" ht="24">
      <c r="A149" s="704" t="s">
        <v>12118</v>
      </c>
      <c r="B149" s="705" t="s">
        <v>12119</v>
      </c>
      <c r="C149" s="796" t="s">
        <v>12769</v>
      </c>
      <c r="D149" s="740">
        <v>1809</v>
      </c>
      <c r="E149" s="412" t="s">
        <v>9629</v>
      </c>
      <c r="F149" s="709" t="s">
        <v>1787</v>
      </c>
      <c r="G149" s="709" t="s">
        <v>5391</v>
      </c>
      <c r="H149" s="728">
        <v>60</v>
      </c>
      <c r="I149" s="728">
        <v>60</v>
      </c>
    </row>
    <row r="150" spans="1:9" ht="24">
      <c r="A150" s="733" t="s">
        <v>12120</v>
      </c>
      <c r="B150" s="705" t="s">
        <v>12121</v>
      </c>
      <c r="C150" s="796" t="s">
        <v>12770</v>
      </c>
      <c r="D150" s="740">
        <v>2732</v>
      </c>
      <c r="E150" s="412" t="s">
        <v>9629</v>
      </c>
      <c r="F150" s="709" t="s">
        <v>1787</v>
      </c>
      <c r="G150" s="709" t="s">
        <v>5391</v>
      </c>
      <c r="H150" s="728">
        <v>12</v>
      </c>
      <c r="I150" s="728">
        <v>12</v>
      </c>
    </row>
    <row r="151" spans="1:9" ht="24">
      <c r="A151" s="733" t="s">
        <v>12120</v>
      </c>
      <c r="B151" s="705" t="s">
        <v>12121</v>
      </c>
      <c r="C151" s="796" t="s">
        <v>12770</v>
      </c>
      <c r="D151" s="740">
        <v>2335</v>
      </c>
      <c r="E151" s="412" t="s">
        <v>9629</v>
      </c>
      <c r="F151" s="709" t="s">
        <v>1787</v>
      </c>
      <c r="G151" s="709" t="s">
        <v>5391</v>
      </c>
      <c r="H151" s="728">
        <v>36</v>
      </c>
      <c r="I151" s="728">
        <v>36</v>
      </c>
    </row>
    <row r="152" spans="1:9" ht="24">
      <c r="A152" s="733" t="s">
        <v>12120</v>
      </c>
      <c r="B152" s="705" t="s">
        <v>12121</v>
      </c>
      <c r="C152" s="796" t="s">
        <v>12770</v>
      </c>
      <c r="D152" s="740">
        <v>1868</v>
      </c>
      <c r="E152" s="412" t="s">
        <v>9629</v>
      </c>
      <c r="F152" s="709" t="s">
        <v>1787</v>
      </c>
      <c r="G152" s="709" t="s">
        <v>5391</v>
      </c>
      <c r="H152" s="728">
        <v>60</v>
      </c>
      <c r="I152" s="728">
        <v>60</v>
      </c>
    </row>
    <row r="153" spans="1:9">
      <c r="A153" s="720" t="s">
        <v>12652</v>
      </c>
      <c r="B153" s="721"/>
      <c r="C153" s="721"/>
      <c r="D153" s="721"/>
      <c r="E153" s="543"/>
      <c r="F153" s="721"/>
      <c r="G153" s="721"/>
      <c r="H153" s="721"/>
      <c r="I153" s="722"/>
    </row>
    <row r="154" spans="1:9" ht="24">
      <c r="A154" s="741" t="s">
        <v>12122</v>
      </c>
      <c r="B154" s="742" t="s">
        <v>12123</v>
      </c>
      <c r="C154" s="742" t="s">
        <v>12124</v>
      </c>
      <c r="D154" s="743">
        <v>269</v>
      </c>
      <c r="E154" s="412" t="s">
        <v>9629</v>
      </c>
      <c r="F154" s="718" t="s">
        <v>1787</v>
      </c>
      <c r="G154" s="718" t="s">
        <v>5391</v>
      </c>
      <c r="H154" s="744">
        <v>12</v>
      </c>
      <c r="I154" s="744">
        <v>12</v>
      </c>
    </row>
    <row r="155" spans="1:9" ht="24">
      <c r="A155" s="741" t="s">
        <v>12122</v>
      </c>
      <c r="B155" s="742" t="s">
        <v>12123</v>
      </c>
      <c r="C155" s="742" t="s">
        <v>12124</v>
      </c>
      <c r="D155" s="743">
        <v>230</v>
      </c>
      <c r="E155" s="412" t="s">
        <v>9629</v>
      </c>
      <c r="F155" s="718" t="s">
        <v>1787</v>
      </c>
      <c r="G155" s="718" t="s">
        <v>5391</v>
      </c>
      <c r="H155" s="744">
        <v>36</v>
      </c>
      <c r="I155" s="744">
        <v>36</v>
      </c>
    </row>
    <row r="156" spans="1:9" ht="24">
      <c r="A156" s="741" t="s">
        <v>12122</v>
      </c>
      <c r="B156" s="742" t="s">
        <v>12123</v>
      </c>
      <c r="C156" s="742" t="s">
        <v>12124</v>
      </c>
      <c r="D156" s="743">
        <v>184</v>
      </c>
      <c r="E156" s="412" t="s">
        <v>9629</v>
      </c>
      <c r="F156" s="718" t="s">
        <v>1787</v>
      </c>
      <c r="G156" s="718" t="s">
        <v>5391</v>
      </c>
      <c r="H156" s="744">
        <v>60</v>
      </c>
      <c r="I156" s="744">
        <v>60</v>
      </c>
    </row>
    <row r="157" spans="1:9" ht="14.25">
      <c r="A157" s="747"/>
      <c r="B157" s="748"/>
      <c r="C157" s="748"/>
      <c r="D157" s="749"/>
      <c r="F157" s="735"/>
      <c r="G157" s="735"/>
      <c r="H157" s="751"/>
      <c r="I157" s="752"/>
    </row>
    <row r="158" spans="1:9">
      <c r="A158" s="720" t="s">
        <v>12653</v>
      </c>
      <c r="B158" s="721"/>
      <c r="C158" s="721"/>
      <c r="D158" s="721"/>
      <c r="E158" s="543"/>
      <c r="F158" s="721"/>
      <c r="G158" s="721"/>
      <c r="H158" s="721"/>
      <c r="I158" s="722"/>
    </row>
    <row r="159" spans="1:9" ht="24">
      <c r="A159" s="704" t="s">
        <v>12125</v>
      </c>
      <c r="B159" s="705" t="s">
        <v>12126</v>
      </c>
      <c r="C159" s="796" t="s">
        <v>12779</v>
      </c>
      <c r="D159" s="740">
        <v>2646</v>
      </c>
      <c r="E159" s="412" t="s">
        <v>9629</v>
      </c>
      <c r="F159" s="709" t="s">
        <v>10613</v>
      </c>
      <c r="G159" s="709" t="s">
        <v>5391</v>
      </c>
      <c r="H159" s="728">
        <v>12</v>
      </c>
      <c r="I159" s="728">
        <v>12</v>
      </c>
    </row>
    <row r="160" spans="1:9" ht="24">
      <c r="A160" s="704" t="s">
        <v>12125</v>
      </c>
      <c r="B160" s="705" t="s">
        <v>12126</v>
      </c>
      <c r="C160" s="796" t="s">
        <v>12779</v>
      </c>
      <c r="D160" s="740">
        <v>2261</v>
      </c>
      <c r="E160" s="412" t="s">
        <v>9629</v>
      </c>
      <c r="F160" s="709" t="s">
        <v>10613</v>
      </c>
      <c r="G160" s="709" t="s">
        <v>5391</v>
      </c>
      <c r="H160" s="728">
        <v>36</v>
      </c>
      <c r="I160" s="728">
        <v>36</v>
      </c>
    </row>
    <row r="161" spans="1:9" ht="24">
      <c r="A161" s="704" t="s">
        <v>12125</v>
      </c>
      <c r="B161" s="705" t="s">
        <v>12126</v>
      </c>
      <c r="C161" s="796" t="s">
        <v>12779</v>
      </c>
      <c r="D161" s="740">
        <v>1809</v>
      </c>
      <c r="E161" s="412" t="s">
        <v>9629</v>
      </c>
      <c r="F161" s="709" t="s">
        <v>10613</v>
      </c>
      <c r="G161" s="709" t="s">
        <v>5391</v>
      </c>
      <c r="H161" s="728">
        <v>60</v>
      </c>
      <c r="I161" s="728">
        <v>60</v>
      </c>
    </row>
    <row r="162" spans="1:9" ht="24">
      <c r="A162" s="733" t="s">
        <v>12127</v>
      </c>
      <c r="B162" s="705" t="s">
        <v>12128</v>
      </c>
      <c r="C162" s="796" t="s">
        <v>12780</v>
      </c>
      <c r="D162" s="740">
        <v>2732</v>
      </c>
      <c r="E162" s="412" t="s">
        <v>9629</v>
      </c>
      <c r="F162" s="709" t="s">
        <v>10613</v>
      </c>
      <c r="G162" s="709" t="s">
        <v>5391</v>
      </c>
      <c r="H162" s="728">
        <v>12</v>
      </c>
      <c r="I162" s="728">
        <v>12</v>
      </c>
    </row>
    <row r="163" spans="1:9" ht="24">
      <c r="A163" s="733" t="s">
        <v>12127</v>
      </c>
      <c r="B163" s="705" t="s">
        <v>12128</v>
      </c>
      <c r="C163" s="796" t="s">
        <v>12780</v>
      </c>
      <c r="D163" s="740">
        <v>2335</v>
      </c>
      <c r="E163" s="412" t="s">
        <v>9629</v>
      </c>
      <c r="F163" s="709" t="s">
        <v>10613</v>
      </c>
      <c r="G163" s="709" t="s">
        <v>5391</v>
      </c>
      <c r="H163" s="728">
        <v>36</v>
      </c>
      <c r="I163" s="728">
        <v>36</v>
      </c>
    </row>
    <row r="164" spans="1:9" ht="24">
      <c r="A164" s="733" t="s">
        <v>12127</v>
      </c>
      <c r="B164" s="705" t="s">
        <v>12128</v>
      </c>
      <c r="C164" s="796" t="s">
        <v>12780</v>
      </c>
      <c r="D164" s="740">
        <v>1868</v>
      </c>
      <c r="E164" s="412" t="s">
        <v>9629</v>
      </c>
      <c r="F164" s="709" t="s">
        <v>10613</v>
      </c>
      <c r="G164" s="709" t="s">
        <v>5391</v>
      </c>
      <c r="H164" s="728">
        <v>60</v>
      </c>
      <c r="I164" s="728">
        <v>60</v>
      </c>
    </row>
    <row r="165" spans="1:9">
      <c r="A165" s="720" t="s">
        <v>12654</v>
      </c>
      <c r="B165" s="721"/>
      <c r="C165" s="721"/>
      <c r="D165" s="721"/>
      <c r="E165" s="543"/>
      <c r="F165" s="721"/>
      <c r="G165" s="721"/>
      <c r="H165" s="721"/>
      <c r="I165" s="722"/>
    </row>
    <row r="166" spans="1:9" ht="24">
      <c r="A166" s="741" t="s">
        <v>12129</v>
      </c>
      <c r="B166" s="742" t="s">
        <v>12123</v>
      </c>
      <c r="C166" s="742" t="s">
        <v>12124</v>
      </c>
      <c r="D166" s="743">
        <v>269</v>
      </c>
      <c r="E166" s="412" t="s">
        <v>9629</v>
      </c>
      <c r="F166" s="718" t="s">
        <v>10613</v>
      </c>
      <c r="G166" s="718" t="s">
        <v>5391</v>
      </c>
      <c r="H166" s="744">
        <v>12</v>
      </c>
      <c r="I166" s="744">
        <v>12</v>
      </c>
    </row>
    <row r="167" spans="1:9" ht="24">
      <c r="A167" s="741" t="s">
        <v>12129</v>
      </c>
      <c r="B167" s="742" t="s">
        <v>12123</v>
      </c>
      <c r="C167" s="742" t="s">
        <v>12124</v>
      </c>
      <c r="D167" s="743">
        <v>230</v>
      </c>
      <c r="E167" s="412" t="s">
        <v>9629</v>
      </c>
      <c r="F167" s="718" t="s">
        <v>10613</v>
      </c>
      <c r="G167" s="718" t="s">
        <v>5391</v>
      </c>
      <c r="H167" s="744">
        <v>36</v>
      </c>
      <c r="I167" s="744">
        <v>36</v>
      </c>
    </row>
    <row r="168" spans="1:9" ht="24">
      <c r="A168" s="741" t="s">
        <v>12129</v>
      </c>
      <c r="B168" s="742" t="s">
        <v>12123</v>
      </c>
      <c r="C168" s="742" t="s">
        <v>12124</v>
      </c>
      <c r="D168" s="743">
        <v>184</v>
      </c>
      <c r="E168" s="412" t="s">
        <v>9629</v>
      </c>
      <c r="F168" s="718" t="s">
        <v>10613</v>
      </c>
      <c r="G168" s="718" t="s">
        <v>5391</v>
      </c>
      <c r="H168" s="744">
        <v>60</v>
      </c>
      <c r="I168" s="744">
        <v>60</v>
      </c>
    </row>
    <row r="169" spans="1:9" ht="14.25">
      <c r="A169" s="747"/>
      <c r="B169" s="748"/>
      <c r="C169" s="748"/>
      <c r="D169" s="749"/>
      <c r="F169" s="735"/>
      <c r="G169" s="750"/>
      <c r="H169" s="680"/>
      <c r="I169" s="680"/>
    </row>
    <row r="170" spans="1:9" ht="14.25">
      <c r="A170" s="720" t="s">
        <v>12130</v>
      </c>
      <c r="B170" s="721"/>
      <c r="C170" s="721"/>
      <c r="D170" s="721"/>
      <c r="E170" s="721"/>
      <c r="F170" s="721"/>
      <c r="G170" s="722"/>
      <c r="H170" s="737"/>
      <c r="I170" s="737"/>
    </row>
    <row r="171" spans="1:9" ht="24">
      <c r="A171" s="733" t="s">
        <v>12131</v>
      </c>
      <c r="B171" s="795" t="s">
        <v>12764</v>
      </c>
      <c r="C171" s="797" t="s">
        <v>12757</v>
      </c>
      <c r="D171" s="677">
        <v>7500</v>
      </c>
      <c r="E171" s="107" t="s">
        <v>9628</v>
      </c>
      <c r="F171" s="709" t="s">
        <v>193</v>
      </c>
      <c r="G171" s="709" t="s">
        <v>5391</v>
      </c>
      <c r="H171" s="736"/>
      <c r="I171" s="736"/>
    </row>
    <row r="172" spans="1:9">
      <c r="A172" s="720" t="s">
        <v>12655</v>
      </c>
      <c r="B172" s="721"/>
      <c r="C172" s="721"/>
      <c r="D172" s="721"/>
      <c r="E172" s="543"/>
      <c r="F172" s="721"/>
      <c r="G172" s="721"/>
      <c r="H172" s="721"/>
      <c r="I172" s="722"/>
    </row>
    <row r="173" spans="1:9" ht="36">
      <c r="A173" s="738" t="s">
        <v>12132</v>
      </c>
      <c r="B173" s="739" t="s">
        <v>12133</v>
      </c>
      <c r="C173" s="739" t="s">
        <v>12134</v>
      </c>
      <c r="D173" s="740">
        <v>5375</v>
      </c>
      <c r="E173" s="412" t="s">
        <v>9629</v>
      </c>
      <c r="F173" s="709" t="s">
        <v>1787</v>
      </c>
      <c r="G173" s="709" t="s">
        <v>5391</v>
      </c>
      <c r="H173" s="728">
        <v>12</v>
      </c>
      <c r="I173" s="728">
        <v>12</v>
      </c>
    </row>
    <row r="174" spans="1:9" ht="36">
      <c r="A174" s="738" t="s">
        <v>12132</v>
      </c>
      <c r="B174" s="739" t="s">
        <v>12133</v>
      </c>
      <c r="C174" s="739" t="s">
        <v>12134</v>
      </c>
      <c r="D174" s="740">
        <v>4594</v>
      </c>
      <c r="E174" s="412" t="s">
        <v>9629</v>
      </c>
      <c r="F174" s="709" t="s">
        <v>1787</v>
      </c>
      <c r="G174" s="709" t="s">
        <v>5391</v>
      </c>
      <c r="H174" s="728">
        <v>36</v>
      </c>
      <c r="I174" s="728">
        <v>36</v>
      </c>
    </row>
    <row r="175" spans="1:9" ht="36">
      <c r="A175" s="738" t="s">
        <v>12132</v>
      </c>
      <c r="B175" s="739" t="s">
        <v>12133</v>
      </c>
      <c r="C175" s="739" t="s">
        <v>12134</v>
      </c>
      <c r="D175" s="740">
        <v>3675</v>
      </c>
      <c r="E175" s="412" t="s">
        <v>9629</v>
      </c>
      <c r="F175" s="709" t="s">
        <v>1787</v>
      </c>
      <c r="G175" s="709" t="s">
        <v>5391</v>
      </c>
      <c r="H175" s="728">
        <v>60</v>
      </c>
      <c r="I175" s="728">
        <v>60</v>
      </c>
    </row>
    <row r="176" spans="1:9" ht="36">
      <c r="A176" s="733" t="s">
        <v>12135</v>
      </c>
      <c r="B176" s="705" t="s">
        <v>12136</v>
      </c>
      <c r="C176" s="705" t="s">
        <v>12137</v>
      </c>
      <c r="D176" s="740">
        <v>5542</v>
      </c>
      <c r="E176" s="412" t="s">
        <v>9629</v>
      </c>
      <c r="F176" s="709" t="s">
        <v>1787</v>
      </c>
      <c r="G176" s="709" t="s">
        <v>5391</v>
      </c>
      <c r="H176" s="728">
        <v>12</v>
      </c>
      <c r="I176" s="728">
        <v>12</v>
      </c>
    </row>
    <row r="177" spans="1:9" ht="36">
      <c r="A177" s="733" t="s">
        <v>12135</v>
      </c>
      <c r="B177" s="705" t="s">
        <v>12136</v>
      </c>
      <c r="C177" s="705" t="s">
        <v>12137</v>
      </c>
      <c r="D177" s="740">
        <v>4737</v>
      </c>
      <c r="E177" s="412" t="s">
        <v>9629</v>
      </c>
      <c r="F177" s="709" t="s">
        <v>1787</v>
      </c>
      <c r="G177" s="709" t="s">
        <v>5391</v>
      </c>
      <c r="H177" s="728">
        <v>36</v>
      </c>
      <c r="I177" s="728">
        <v>36</v>
      </c>
    </row>
    <row r="178" spans="1:9" ht="36">
      <c r="A178" s="733" t="s">
        <v>12135</v>
      </c>
      <c r="B178" s="734" t="s">
        <v>12136</v>
      </c>
      <c r="C178" s="734" t="s">
        <v>12137</v>
      </c>
      <c r="D178" s="740">
        <v>3790</v>
      </c>
      <c r="E178" s="412" t="s">
        <v>9629</v>
      </c>
      <c r="F178" s="709" t="s">
        <v>1787</v>
      </c>
      <c r="G178" s="709" t="s">
        <v>5391</v>
      </c>
      <c r="H178" s="728">
        <v>60</v>
      </c>
      <c r="I178" s="728">
        <v>60</v>
      </c>
    </row>
    <row r="179" spans="1:9" ht="36">
      <c r="A179" s="738" t="s">
        <v>12138</v>
      </c>
      <c r="B179" s="739" t="s">
        <v>12139</v>
      </c>
      <c r="C179" s="739" t="s">
        <v>12140</v>
      </c>
      <c r="D179" s="740">
        <v>7692</v>
      </c>
      <c r="E179" s="412" t="s">
        <v>9629</v>
      </c>
      <c r="F179" s="709" t="s">
        <v>1787</v>
      </c>
      <c r="G179" s="709" t="s">
        <v>5391</v>
      </c>
      <c r="H179" s="728">
        <v>12</v>
      </c>
      <c r="I179" s="728">
        <v>12</v>
      </c>
    </row>
    <row r="180" spans="1:9" ht="36">
      <c r="A180" s="738" t="s">
        <v>12138</v>
      </c>
      <c r="B180" s="739" t="s">
        <v>12139</v>
      </c>
      <c r="C180" s="739" t="s">
        <v>12140</v>
      </c>
      <c r="D180" s="740">
        <v>6575</v>
      </c>
      <c r="E180" s="412" t="s">
        <v>9629</v>
      </c>
      <c r="F180" s="709" t="s">
        <v>1787</v>
      </c>
      <c r="G180" s="709" t="s">
        <v>5391</v>
      </c>
      <c r="H180" s="728">
        <v>36</v>
      </c>
      <c r="I180" s="728">
        <v>36</v>
      </c>
    </row>
    <row r="181" spans="1:9" ht="36">
      <c r="A181" s="738" t="s">
        <v>12138</v>
      </c>
      <c r="B181" s="739" t="s">
        <v>12139</v>
      </c>
      <c r="C181" s="739" t="s">
        <v>12140</v>
      </c>
      <c r="D181" s="740">
        <v>5260</v>
      </c>
      <c r="E181" s="412" t="s">
        <v>9629</v>
      </c>
      <c r="F181" s="709" t="s">
        <v>1787</v>
      </c>
      <c r="G181" s="709" t="s">
        <v>5391</v>
      </c>
      <c r="H181" s="728">
        <v>60</v>
      </c>
      <c r="I181" s="728">
        <v>60</v>
      </c>
    </row>
    <row r="182" spans="1:9" ht="36">
      <c r="A182" s="733" t="s">
        <v>12141</v>
      </c>
      <c r="B182" s="705" t="s">
        <v>12142</v>
      </c>
      <c r="C182" s="705" t="s">
        <v>12143</v>
      </c>
      <c r="D182" s="740">
        <v>7929</v>
      </c>
      <c r="E182" s="412" t="s">
        <v>9629</v>
      </c>
      <c r="F182" s="709" t="s">
        <v>1787</v>
      </c>
      <c r="G182" s="709" t="s">
        <v>5391</v>
      </c>
      <c r="H182" s="728">
        <v>12</v>
      </c>
      <c r="I182" s="728">
        <v>12</v>
      </c>
    </row>
    <row r="183" spans="1:9" ht="36">
      <c r="A183" s="733" t="s">
        <v>12141</v>
      </c>
      <c r="B183" s="705" t="s">
        <v>12142</v>
      </c>
      <c r="C183" s="705" t="s">
        <v>12143</v>
      </c>
      <c r="D183" s="740">
        <v>6777</v>
      </c>
      <c r="E183" s="412" t="s">
        <v>9629</v>
      </c>
      <c r="F183" s="709" t="s">
        <v>1787</v>
      </c>
      <c r="G183" s="709" t="s">
        <v>5391</v>
      </c>
      <c r="H183" s="728">
        <v>36</v>
      </c>
      <c r="I183" s="728">
        <v>36</v>
      </c>
    </row>
    <row r="184" spans="1:9" ht="36">
      <c r="A184" s="733" t="s">
        <v>12141</v>
      </c>
      <c r="B184" s="734" t="s">
        <v>12142</v>
      </c>
      <c r="C184" s="734" t="s">
        <v>12143</v>
      </c>
      <c r="D184" s="740">
        <v>5422</v>
      </c>
      <c r="E184" s="412" t="s">
        <v>9629</v>
      </c>
      <c r="F184" s="709" t="s">
        <v>1787</v>
      </c>
      <c r="G184" s="709" t="s">
        <v>5391</v>
      </c>
      <c r="H184" s="728">
        <v>60</v>
      </c>
      <c r="I184" s="728">
        <v>60</v>
      </c>
    </row>
    <row r="185" spans="1:9" ht="36">
      <c r="A185" s="738" t="s">
        <v>12144</v>
      </c>
      <c r="B185" s="739" t="s">
        <v>12145</v>
      </c>
      <c r="C185" s="739" t="s">
        <v>12146</v>
      </c>
      <c r="D185" s="740">
        <v>9419</v>
      </c>
      <c r="E185" s="412" t="s">
        <v>9629</v>
      </c>
      <c r="F185" s="709" t="s">
        <v>1787</v>
      </c>
      <c r="G185" s="709" t="s">
        <v>5391</v>
      </c>
      <c r="H185" s="728">
        <v>12</v>
      </c>
      <c r="I185" s="728">
        <v>12</v>
      </c>
    </row>
    <row r="186" spans="1:9" ht="36">
      <c r="A186" s="738" t="s">
        <v>12144</v>
      </c>
      <c r="B186" s="739" t="s">
        <v>12145</v>
      </c>
      <c r="C186" s="739" t="s">
        <v>12146</v>
      </c>
      <c r="D186" s="740">
        <v>8050</v>
      </c>
      <c r="E186" s="412" t="s">
        <v>9629</v>
      </c>
      <c r="F186" s="709" t="s">
        <v>1787</v>
      </c>
      <c r="G186" s="709" t="s">
        <v>5391</v>
      </c>
      <c r="H186" s="728">
        <v>36</v>
      </c>
      <c r="I186" s="728">
        <v>36</v>
      </c>
    </row>
    <row r="187" spans="1:9" ht="36">
      <c r="A187" s="738" t="s">
        <v>12144</v>
      </c>
      <c r="B187" s="739" t="s">
        <v>12145</v>
      </c>
      <c r="C187" s="739" t="s">
        <v>12146</v>
      </c>
      <c r="D187" s="740">
        <v>6440</v>
      </c>
      <c r="E187" s="412" t="s">
        <v>9629</v>
      </c>
      <c r="F187" s="709" t="s">
        <v>1787</v>
      </c>
      <c r="G187" s="709" t="s">
        <v>5391</v>
      </c>
      <c r="H187" s="728">
        <v>60</v>
      </c>
      <c r="I187" s="728">
        <v>60</v>
      </c>
    </row>
    <row r="188" spans="1:9" ht="36">
      <c r="A188" s="733" t="s">
        <v>12147</v>
      </c>
      <c r="B188" s="705" t="s">
        <v>12148</v>
      </c>
      <c r="C188" s="705" t="s">
        <v>12149</v>
      </c>
      <c r="D188" s="740">
        <v>9707</v>
      </c>
      <c r="E188" s="412" t="s">
        <v>9629</v>
      </c>
      <c r="F188" s="709" t="s">
        <v>1787</v>
      </c>
      <c r="G188" s="709" t="s">
        <v>5391</v>
      </c>
      <c r="H188" s="728">
        <v>12</v>
      </c>
      <c r="I188" s="728">
        <v>12</v>
      </c>
    </row>
    <row r="189" spans="1:9" ht="36">
      <c r="A189" s="733" t="s">
        <v>12147</v>
      </c>
      <c r="B189" s="705" t="s">
        <v>12148</v>
      </c>
      <c r="C189" s="705" t="s">
        <v>12149</v>
      </c>
      <c r="D189" s="740">
        <v>8297</v>
      </c>
      <c r="E189" s="412" t="s">
        <v>9629</v>
      </c>
      <c r="F189" s="709" t="s">
        <v>1787</v>
      </c>
      <c r="G189" s="709" t="s">
        <v>5391</v>
      </c>
      <c r="H189" s="728">
        <v>36</v>
      </c>
      <c r="I189" s="728">
        <v>36</v>
      </c>
    </row>
    <row r="190" spans="1:9" ht="36">
      <c r="A190" s="733" t="s">
        <v>12147</v>
      </c>
      <c r="B190" s="734" t="s">
        <v>12148</v>
      </c>
      <c r="C190" s="734" t="s">
        <v>12149</v>
      </c>
      <c r="D190" s="740">
        <v>6637</v>
      </c>
      <c r="E190" s="412" t="s">
        <v>9629</v>
      </c>
      <c r="F190" s="709" t="s">
        <v>1787</v>
      </c>
      <c r="G190" s="709" t="s">
        <v>5391</v>
      </c>
      <c r="H190" s="728">
        <v>60</v>
      </c>
      <c r="I190" s="728">
        <v>60</v>
      </c>
    </row>
    <row r="191" spans="1:9" ht="36">
      <c r="A191" s="738" t="s">
        <v>12150</v>
      </c>
      <c r="B191" s="739" t="s">
        <v>12151</v>
      </c>
      <c r="C191" s="739" t="s">
        <v>12152</v>
      </c>
      <c r="D191" s="740">
        <v>10929</v>
      </c>
      <c r="E191" s="412" t="s">
        <v>9629</v>
      </c>
      <c r="F191" s="709" t="s">
        <v>1787</v>
      </c>
      <c r="G191" s="709" t="s">
        <v>5391</v>
      </c>
      <c r="H191" s="728">
        <v>12</v>
      </c>
      <c r="I191" s="728">
        <v>12</v>
      </c>
    </row>
    <row r="192" spans="1:9" ht="36">
      <c r="A192" s="738" t="s">
        <v>12150</v>
      </c>
      <c r="B192" s="739" t="s">
        <v>12151</v>
      </c>
      <c r="C192" s="739" t="s">
        <v>12152</v>
      </c>
      <c r="D192" s="740">
        <v>9341</v>
      </c>
      <c r="E192" s="412" t="s">
        <v>9629</v>
      </c>
      <c r="F192" s="709" t="s">
        <v>1787</v>
      </c>
      <c r="G192" s="709" t="s">
        <v>5391</v>
      </c>
      <c r="H192" s="728">
        <v>36</v>
      </c>
      <c r="I192" s="728">
        <v>36</v>
      </c>
    </row>
    <row r="193" spans="1:9" ht="36">
      <c r="A193" s="738" t="s">
        <v>12150</v>
      </c>
      <c r="B193" s="739" t="s">
        <v>12151</v>
      </c>
      <c r="C193" s="739" t="s">
        <v>12152</v>
      </c>
      <c r="D193" s="740">
        <v>7473</v>
      </c>
      <c r="E193" s="412" t="s">
        <v>9629</v>
      </c>
      <c r="F193" s="709" t="s">
        <v>1787</v>
      </c>
      <c r="G193" s="709" t="s">
        <v>5391</v>
      </c>
      <c r="H193" s="728">
        <v>60</v>
      </c>
      <c r="I193" s="728">
        <v>60</v>
      </c>
    </row>
    <row r="194" spans="1:9" ht="36">
      <c r="A194" s="733" t="s">
        <v>12153</v>
      </c>
      <c r="B194" s="705" t="s">
        <v>12154</v>
      </c>
      <c r="C194" s="705" t="s">
        <v>12155</v>
      </c>
      <c r="D194" s="740">
        <v>11261</v>
      </c>
      <c r="E194" s="412" t="s">
        <v>9629</v>
      </c>
      <c r="F194" s="709" t="s">
        <v>1787</v>
      </c>
      <c r="G194" s="709" t="s">
        <v>5391</v>
      </c>
      <c r="H194" s="728">
        <v>12</v>
      </c>
      <c r="I194" s="728">
        <v>12</v>
      </c>
    </row>
    <row r="195" spans="1:9" ht="36">
      <c r="A195" s="733" t="s">
        <v>12153</v>
      </c>
      <c r="B195" s="705" t="s">
        <v>12154</v>
      </c>
      <c r="C195" s="705" t="s">
        <v>12155</v>
      </c>
      <c r="D195" s="740">
        <v>9625</v>
      </c>
      <c r="E195" s="412" t="s">
        <v>9629</v>
      </c>
      <c r="F195" s="709" t="s">
        <v>1787</v>
      </c>
      <c r="G195" s="709" t="s">
        <v>5391</v>
      </c>
      <c r="H195" s="728">
        <v>36</v>
      </c>
      <c r="I195" s="728">
        <v>36</v>
      </c>
    </row>
    <row r="196" spans="1:9" ht="36">
      <c r="A196" s="733" t="s">
        <v>12153</v>
      </c>
      <c r="B196" s="734" t="s">
        <v>12154</v>
      </c>
      <c r="C196" s="734" t="s">
        <v>12155</v>
      </c>
      <c r="D196" s="740">
        <v>7700</v>
      </c>
      <c r="E196" s="412" t="s">
        <v>9629</v>
      </c>
      <c r="F196" s="709" t="s">
        <v>1787</v>
      </c>
      <c r="G196" s="709" t="s">
        <v>5391</v>
      </c>
      <c r="H196" s="728">
        <v>60</v>
      </c>
      <c r="I196" s="728">
        <v>60</v>
      </c>
    </row>
    <row r="197" spans="1:9" ht="36">
      <c r="A197" s="738" t="s">
        <v>12156</v>
      </c>
      <c r="B197" s="739" t="s">
        <v>12157</v>
      </c>
      <c r="C197" s="739" t="s">
        <v>12158</v>
      </c>
      <c r="D197" s="740">
        <v>12169</v>
      </c>
      <c r="E197" s="412" t="s">
        <v>9629</v>
      </c>
      <c r="F197" s="709" t="s">
        <v>1787</v>
      </c>
      <c r="G197" s="709" t="s">
        <v>5391</v>
      </c>
      <c r="H197" s="728">
        <v>12</v>
      </c>
      <c r="I197" s="728">
        <v>12</v>
      </c>
    </row>
    <row r="198" spans="1:9" ht="36">
      <c r="A198" s="738" t="s">
        <v>12156</v>
      </c>
      <c r="B198" s="739" t="s">
        <v>12157</v>
      </c>
      <c r="C198" s="739" t="s">
        <v>12158</v>
      </c>
      <c r="D198" s="740">
        <v>10401</v>
      </c>
      <c r="E198" s="412" t="s">
        <v>9629</v>
      </c>
      <c r="F198" s="709" t="s">
        <v>1787</v>
      </c>
      <c r="G198" s="709" t="s">
        <v>5391</v>
      </c>
      <c r="H198" s="728">
        <v>36</v>
      </c>
      <c r="I198" s="728">
        <v>36</v>
      </c>
    </row>
    <row r="199" spans="1:9" ht="36">
      <c r="A199" s="738" t="s">
        <v>12156</v>
      </c>
      <c r="B199" s="739" t="s">
        <v>12157</v>
      </c>
      <c r="C199" s="739" t="s">
        <v>12158</v>
      </c>
      <c r="D199" s="740">
        <v>8321</v>
      </c>
      <c r="E199" s="412" t="s">
        <v>9629</v>
      </c>
      <c r="F199" s="709" t="s">
        <v>1787</v>
      </c>
      <c r="G199" s="709" t="s">
        <v>5391</v>
      </c>
      <c r="H199" s="728">
        <v>60</v>
      </c>
      <c r="I199" s="728">
        <v>60</v>
      </c>
    </row>
    <row r="200" spans="1:9" ht="36">
      <c r="A200" s="733" t="s">
        <v>12159</v>
      </c>
      <c r="B200" s="705" t="s">
        <v>12160</v>
      </c>
      <c r="C200" s="705" t="s">
        <v>12161</v>
      </c>
      <c r="D200" s="740">
        <v>12539</v>
      </c>
      <c r="E200" s="412" t="s">
        <v>9629</v>
      </c>
      <c r="F200" s="709" t="s">
        <v>1787</v>
      </c>
      <c r="G200" s="709" t="s">
        <v>5391</v>
      </c>
      <c r="H200" s="728">
        <v>12</v>
      </c>
      <c r="I200" s="728">
        <v>12</v>
      </c>
    </row>
    <row r="201" spans="1:9" ht="36">
      <c r="A201" s="733" t="s">
        <v>12159</v>
      </c>
      <c r="B201" s="705" t="s">
        <v>12160</v>
      </c>
      <c r="C201" s="705" t="s">
        <v>12161</v>
      </c>
      <c r="D201" s="740">
        <v>10717</v>
      </c>
      <c r="E201" s="412" t="s">
        <v>9629</v>
      </c>
      <c r="F201" s="709" t="s">
        <v>1787</v>
      </c>
      <c r="G201" s="709" t="s">
        <v>5391</v>
      </c>
      <c r="H201" s="728">
        <v>36</v>
      </c>
      <c r="I201" s="728">
        <v>36</v>
      </c>
    </row>
    <row r="202" spans="1:9" ht="36">
      <c r="A202" s="733" t="s">
        <v>12159</v>
      </c>
      <c r="B202" s="734" t="s">
        <v>12160</v>
      </c>
      <c r="C202" s="734" t="s">
        <v>12161</v>
      </c>
      <c r="D202" s="740">
        <v>8574</v>
      </c>
      <c r="E202" s="412" t="s">
        <v>9629</v>
      </c>
      <c r="F202" s="709" t="s">
        <v>1787</v>
      </c>
      <c r="G202" s="709" t="s">
        <v>5391</v>
      </c>
      <c r="H202" s="728">
        <v>60</v>
      </c>
      <c r="I202" s="728">
        <v>60</v>
      </c>
    </row>
    <row r="203" spans="1:9">
      <c r="A203" s="720" t="s">
        <v>12656</v>
      </c>
      <c r="B203" s="721"/>
      <c r="C203" s="721"/>
      <c r="D203" s="721"/>
      <c r="E203" s="543"/>
      <c r="F203" s="721"/>
      <c r="G203" s="721"/>
      <c r="H203" s="721"/>
      <c r="I203" s="722"/>
    </row>
    <row r="204" spans="1:9" ht="24">
      <c r="A204" s="741" t="s">
        <v>12162</v>
      </c>
      <c r="B204" s="742" t="s">
        <v>12163</v>
      </c>
      <c r="C204" s="742" t="s">
        <v>12164</v>
      </c>
      <c r="D204" s="743">
        <v>269</v>
      </c>
      <c r="E204" s="412" t="s">
        <v>9629</v>
      </c>
      <c r="F204" s="718" t="s">
        <v>1787</v>
      </c>
      <c r="G204" s="718" t="s">
        <v>5391</v>
      </c>
      <c r="H204" s="744">
        <v>12</v>
      </c>
      <c r="I204" s="744">
        <v>12</v>
      </c>
    </row>
    <row r="205" spans="1:9" ht="24">
      <c r="A205" s="741" t="s">
        <v>12162</v>
      </c>
      <c r="B205" s="742" t="s">
        <v>12163</v>
      </c>
      <c r="C205" s="742" t="s">
        <v>12164</v>
      </c>
      <c r="D205" s="743">
        <v>230</v>
      </c>
      <c r="E205" s="412" t="s">
        <v>9629</v>
      </c>
      <c r="F205" s="718" t="s">
        <v>1787</v>
      </c>
      <c r="G205" s="718" t="s">
        <v>5391</v>
      </c>
      <c r="H205" s="744">
        <v>36</v>
      </c>
      <c r="I205" s="744">
        <v>36</v>
      </c>
    </row>
    <row r="206" spans="1:9" ht="24">
      <c r="A206" s="741" t="s">
        <v>12162</v>
      </c>
      <c r="B206" s="742" t="s">
        <v>12163</v>
      </c>
      <c r="C206" s="742" t="s">
        <v>12164</v>
      </c>
      <c r="D206" s="743">
        <v>184</v>
      </c>
      <c r="E206" s="412" t="s">
        <v>9629</v>
      </c>
      <c r="F206" s="718" t="s">
        <v>1787</v>
      </c>
      <c r="G206" s="718" t="s">
        <v>5391</v>
      </c>
      <c r="H206" s="744">
        <v>60</v>
      </c>
      <c r="I206" s="744">
        <v>60</v>
      </c>
    </row>
    <row r="207" spans="1:9" ht="14.25">
      <c r="A207" s="747"/>
      <c r="B207" s="753"/>
      <c r="C207" s="753"/>
      <c r="D207" s="749"/>
      <c r="F207" s="735"/>
      <c r="G207" s="735"/>
      <c r="H207" s="751"/>
      <c r="I207" s="752"/>
    </row>
    <row r="208" spans="1:9">
      <c r="A208" s="720" t="s">
        <v>12657</v>
      </c>
      <c r="B208" s="721"/>
      <c r="C208" s="721"/>
      <c r="D208" s="721"/>
      <c r="E208" s="543"/>
      <c r="F208" s="721"/>
      <c r="G208" s="721"/>
      <c r="H208" s="721"/>
      <c r="I208" s="722"/>
    </row>
    <row r="209" spans="1:9" ht="36">
      <c r="A209" s="733" t="s">
        <v>12165</v>
      </c>
      <c r="B209" s="734" t="s">
        <v>12166</v>
      </c>
      <c r="C209" s="734" t="s">
        <v>12167</v>
      </c>
      <c r="D209" s="740">
        <v>5375</v>
      </c>
      <c r="E209" s="412" t="s">
        <v>9629</v>
      </c>
      <c r="F209" s="709" t="s">
        <v>10613</v>
      </c>
      <c r="G209" s="709" t="s">
        <v>5391</v>
      </c>
      <c r="H209" s="728">
        <v>12</v>
      </c>
      <c r="I209" s="728">
        <v>12</v>
      </c>
    </row>
    <row r="210" spans="1:9" ht="36">
      <c r="A210" s="733" t="s">
        <v>12165</v>
      </c>
      <c r="B210" s="734" t="s">
        <v>12166</v>
      </c>
      <c r="C210" s="734" t="s">
        <v>12167</v>
      </c>
      <c r="D210" s="740">
        <v>4594</v>
      </c>
      <c r="E210" s="412" t="s">
        <v>9629</v>
      </c>
      <c r="F210" s="709" t="s">
        <v>10613</v>
      </c>
      <c r="G210" s="709" t="s">
        <v>5391</v>
      </c>
      <c r="H210" s="728">
        <v>36</v>
      </c>
      <c r="I210" s="728">
        <v>36</v>
      </c>
    </row>
    <row r="211" spans="1:9" ht="36">
      <c r="A211" s="733" t="s">
        <v>12165</v>
      </c>
      <c r="B211" s="734" t="s">
        <v>12166</v>
      </c>
      <c r="C211" s="734" t="s">
        <v>12167</v>
      </c>
      <c r="D211" s="740">
        <v>3675</v>
      </c>
      <c r="E211" s="412" t="s">
        <v>9629</v>
      </c>
      <c r="F211" s="709" t="s">
        <v>10613</v>
      </c>
      <c r="G211" s="709" t="s">
        <v>5391</v>
      </c>
      <c r="H211" s="728">
        <v>60</v>
      </c>
      <c r="I211" s="728">
        <v>60</v>
      </c>
    </row>
    <row r="212" spans="1:9" ht="36">
      <c r="A212" s="733" t="s">
        <v>12168</v>
      </c>
      <c r="B212" s="734" t="s">
        <v>12169</v>
      </c>
      <c r="C212" s="705" t="s">
        <v>12170</v>
      </c>
      <c r="D212" s="740">
        <v>5542</v>
      </c>
      <c r="E212" s="412" t="s">
        <v>9629</v>
      </c>
      <c r="F212" s="709" t="s">
        <v>10613</v>
      </c>
      <c r="G212" s="709" t="s">
        <v>5391</v>
      </c>
      <c r="H212" s="728">
        <v>12</v>
      </c>
      <c r="I212" s="728">
        <v>12</v>
      </c>
    </row>
    <row r="213" spans="1:9" ht="36">
      <c r="A213" s="733" t="s">
        <v>12168</v>
      </c>
      <c r="B213" s="734" t="s">
        <v>12169</v>
      </c>
      <c r="C213" s="705" t="s">
        <v>12170</v>
      </c>
      <c r="D213" s="740">
        <v>4737</v>
      </c>
      <c r="E213" s="412" t="s">
        <v>9629</v>
      </c>
      <c r="F213" s="709" t="s">
        <v>10613</v>
      </c>
      <c r="G213" s="709" t="s">
        <v>5391</v>
      </c>
      <c r="H213" s="728">
        <v>36</v>
      </c>
      <c r="I213" s="728">
        <v>36</v>
      </c>
    </row>
    <row r="214" spans="1:9" ht="36">
      <c r="A214" s="733" t="s">
        <v>12168</v>
      </c>
      <c r="B214" s="705" t="s">
        <v>12169</v>
      </c>
      <c r="C214" s="705" t="s">
        <v>12170</v>
      </c>
      <c r="D214" s="740">
        <v>3790</v>
      </c>
      <c r="E214" s="412" t="s">
        <v>9629</v>
      </c>
      <c r="F214" s="709" t="s">
        <v>10613</v>
      </c>
      <c r="G214" s="709" t="s">
        <v>5391</v>
      </c>
      <c r="H214" s="728">
        <v>60</v>
      </c>
      <c r="I214" s="728">
        <v>60</v>
      </c>
    </row>
    <row r="215" spans="1:9" ht="36">
      <c r="A215" s="733" t="s">
        <v>12171</v>
      </c>
      <c r="B215" s="734" t="s">
        <v>12172</v>
      </c>
      <c r="C215" s="734" t="s">
        <v>12173</v>
      </c>
      <c r="D215" s="740">
        <v>7692</v>
      </c>
      <c r="E215" s="412" t="s">
        <v>9629</v>
      </c>
      <c r="F215" s="709" t="s">
        <v>10613</v>
      </c>
      <c r="G215" s="709" t="s">
        <v>5391</v>
      </c>
      <c r="H215" s="728">
        <v>12</v>
      </c>
      <c r="I215" s="728">
        <v>12</v>
      </c>
    </row>
    <row r="216" spans="1:9" ht="36">
      <c r="A216" s="733" t="s">
        <v>12171</v>
      </c>
      <c r="B216" s="734" t="s">
        <v>12172</v>
      </c>
      <c r="C216" s="734" t="s">
        <v>12173</v>
      </c>
      <c r="D216" s="740">
        <v>6575</v>
      </c>
      <c r="E216" s="412" t="s">
        <v>9629</v>
      </c>
      <c r="F216" s="709" t="s">
        <v>10613</v>
      </c>
      <c r="G216" s="709" t="s">
        <v>5391</v>
      </c>
      <c r="H216" s="728">
        <v>36</v>
      </c>
      <c r="I216" s="728">
        <v>36</v>
      </c>
    </row>
    <row r="217" spans="1:9" ht="36">
      <c r="A217" s="733" t="s">
        <v>12171</v>
      </c>
      <c r="B217" s="734" t="s">
        <v>12172</v>
      </c>
      <c r="C217" s="734" t="s">
        <v>12173</v>
      </c>
      <c r="D217" s="740">
        <v>5260</v>
      </c>
      <c r="E217" s="412" t="s">
        <v>9629</v>
      </c>
      <c r="F217" s="709" t="s">
        <v>10613</v>
      </c>
      <c r="G217" s="709" t="s">
        <v>5391</v>
      </c>
      <c r="H217" s="728">
        <v>60</v>
      </c>
      <c r="I217" s="728">
        <v>60</v>
      </c>
    </row>
    <row r="218" spans="1:9" ht="36">
      <c r="A218" s="733" t="s">
        <v>12174</v>
      </c>
      <c r="B218" s="734" t="s">
        <v>12175</v>
      </c>
      <c r="C218" s="734" t="s">
        <v>12176</v>
      </c>
      <c r="D218" s="740">
        <v>7929</v>
      </c>
      <c r="E218" s="412" t="s">
        <v>9629</v>
      </c>
      <c r="F218" s="709" t="s">
        <v>10613</v>
      </c>
      <c r="G218" s="709" t="s">
        <v>5391</v>
      </c>
      <c r="H218" s="728">
        <v>12</v>
      </c>
      <c r="I218" s="728">
        <v>12</v>
      </c>
    </row>
    <row r="219" spans="1:9" ht="36">
      <c r="A219" s="733" t="s">
        <v>12174</v>
      </c>
      <c r="B219" s="734" t="s">
        <v>12175</v>
      </c>
      <c r="C219" s="734" t="s">
        <v>12176</v>
      </c>
      <c r="D219" s="740">
        <v>6777</v>
      </c>
      <c r="E219" s="412" t="s">
        <v>9629</v>
      </c>
      <c r="F219" s="709" t="s">
        <v>10613</v>
      </c>
      <c r="G219" s="709" t="s">
        <v>5391</v>
      </c>
      <c r="H219" s="728">
        <v>36</v>
      </c>
      <c r="I219" s="728">
        <v>36</v>
      </c>
    </row>
    <row r="220" spans="1:9" ht="36">
      <c r="A220" s="733" t="s">
        <v>12174</v>
      </c>
      <c r="B220" s="734" t="s">
        <v>12175</v>
      </c>
      <c r="C220" s="734" t="s">
        <v>12176</v>
      </c>
      <c r="D220" s="740">
        <v>5422</v>
      </c>
      <c r="E220" s="412" t="s">
        <v>9629</v>
      </c>
      <c r="F220" s="709" t="s">
        <v>10613</v>
      </c>
      <c r="G220" s="709" t="s">
        <v>5391</v>
      </c>
      <c r="H220" s="728">
        <v>60</v>
      </c>
      <c r="I220" s="728">
        <v>60</v>
      </c>
    </row>
    <row r="221" spans="1:9" ht="36">
      <c r="A221" s="733" t="s">
        <v>12177</v>
      </c>
      <c r="B221" s="734" t="s">
        <v>12178</v>
      </c>
      <c r="C221" s="734" t="s">
        <v>12179</v>
      </c>
      <c r="D221" s="740">
        <v>9419</v>
      </c>
      <c r="E221" s="412" t="s">
        <v>9629</v>
      </c>
      <c r="F221" s="709" t="s">
        <v>10613</v>
      </c>
      <c r="G221" s="709" t="s">
        <v>5391</v>
      </c>
      <c r="H221" s="728">
        <v>12</v>
      </c>
      <c r="I221" s="728">
        <v>12</v>
      </c>
    </row>
    <row r="222" spans="1:9" ht="36">
      <c r="A222" s="733" t="s">
        <v>12177</v>
      </c>
      <c r="B222" s="734" t="s">
        <v>12178</v>
      </c>
      <c r="C222" s="734" t="s">
        <v>12179</v>
      </c>
      <c r="D222" s="740">
        <v>8050</v>
      </c>
      <c r="E222" s="412" t="s">
        <v>9629</v>
      </c>
      <c r="F222" s="709" t="s">
        <v>10613</v>
      </c>
      <c r="G222" s="709" t="s">
        <v>5391</v>
      </c>
      <c r="H222" s="728">
        <v>36</v>
      </c>
      <c r="I222" s="728">
        <v>36</v>
      </c>
    </row>
    <row r="223" spans="1:9" ht="36">
      <c r="A223" s="733" t="s">
        <v>12177</v>
      </c>
      <c r="B223" s="734" t="s">
        <v>12178</v>
      </c>
      <c r="C223" s="734" t="s">
        <v>12179</v>
      </c>
      <c r="D223" s="740">
        <v>6440</v>
      </c>
      <c r="E223" s="412" t="s">
        <v>9629</v>
      </c>
      <c r="F223" s="709" t="s">
        <v>10613</v>
      </c>
      <c r="G223" s="709" t="s">
        <v>5391</v>
      </c>
      <c r="H223" s="728">
        <v>60</v>
      </c>
      <c r="I223" s="728">
        <v>60</v>
      </c>
    </row>
    <row r="224" spans="1:9" ht="36">
      <c r="A224" s="733" t="s">
        <v>12180</v>
      </c>
      <c r="B224" s="734" t="s">
        <v>12181</v>
      </c>
      <c r="C224" s="734" t="s">
        <v>12182</v>
      </c>
      <c r="D224" s="740">
        <v>9707</v>
      </c>
      <c r="E224" s="412" t="s">
        <v>9629</v>
      </c>
      <c r="F224" s="709" t="s">
        <v>10613</v>
      </c>
      <c r="G224" s="709" t="s">
        <v>5391</v>
      </c>
      <c r="H224" s="728">
        <v>12</v>
      </c>
      <c r="I224" s="728">
        <v>12</v>
      </c>
    </row>
    <row r="225" spans="1:9" ht="36">
      <c r="A225" s="733" t="s">
        <v>12180</v>
      </c>
      <c r="B225" s="734" t="s">
        <v>12181</v>
      </c>
      <c r="C225" s="734" t="s">
        <v>12182</v>
      </c>
      <c r="D225" s="740">
        <v>8297</v>
      </c>
      <c r="E225" s="412" t="s">
        <v>9629</v>
      </c>
      <c r="F225" s="709" t="s">
        <v>10613</v>
      </c>
      <c r="G225" s="709" t="s">
        <v>5391</v>
      </c>
      <c r="H225" s="728">
        <v>36</v>
      </c>
      <c r="I225" s="728">
        <v>36</v>
      </c>
    </row>
    <row r="226" spans="1:9" ht="36">
      <c r="A226" s="733" t="s">
        <v>12180</v>
      </c>
      <c r="B226" s="734" t="s">
        <v>12181</v>
      </c>
      <c r="C226" s="734" t="s">
        <v>12182</v>
      </c>
      <c r="D226" s="740">
        <v>6637</v>
      </c>
      <c r="E226" s="412" t="s">
        <v>9629</v>
      </c>
      <c r="F226" s="709" t="s">
        <v>10613</v>
      </c>
      <c r="G226" s="709" t="s">
        <v>5391</v>
      </c>
      <c r="H226" s="728">
        <v>60</v>
      </c>
      <c r="I226" s="728">
        <v>60</v>
      </c>
    </row>
    <row r="227" spans="1:9" ht="36">
      <c r="A227" s="733" t="s">
        <v>12183</v>
      </c>
      <c r="B227" s="734" t="s">
        <v>12184</v>
      </c>
      <c r="C227" s="734" t="s">
        <v>12185</v>
      </c>
      <c r="D227" s="740">
        <v>10929</v>
      </c>
      <c r="E227" s="412" t="s">
        <v>9629</v>
      </c>
      <c r="F227" s="709" t="s">
        <v>10613</v>
      </c>
      <c r="G227" s="709" t="s">
        <v>5391</v>
      </c>
      <c r="H227" s="728">
        <v>12</v>
      </c>
      <c r="I227" s="728">
        <v>12</v>
      </c>
    </row>
    <row r="228" spans="1:9" ht="36">
      <c r="A228" s="733" t="s">
        <v>12183</v>
      </c>
      <c r="B228" s="734" t="s">
        <v>12184</v>
      </c>
      <c r="C228" s="734" t="s">
        <v>12185</v>
      </c>
      <c r="D228" s="740">
        <v>9341</v>
      </c>
      <c r="E228" s="412" t="s">
        <v>9629</v>
      </c>
      <c r="F228" s="709" t="s">
        <v>10613</v>
      </c>
      <c r="G228" s="709" t="s">
        <v>5391</v>
      </c>
      <c r="H228" s="728">
        <v>36</v>
      </c>
      <c r="I228" s="728">
        <v>36</v>
      </c>
    </row>
    <row r="229" spans="1:9" ht="36">
      <c r="A229" s="733" t="s">
        <v>12183</v>
      </c>
      <c r="B229" s="734" t="s">
        <v>12184</v>
      </c>
      <c r="C229" s="734" t="s">
        <v>12185</v>
      </c>
      <c r="D229" s="740">
        <v>7473</v>
      </c>
      <c r="E229" s="412" t="s">
        <v>9629</v>
      </c>
      <c r="F229" s="709" t="s">
        <v>10613</v>
      </c>
      <c r="G229" s="709" t="s">
        <v>5391</v>
      </c>
      <c r="H229" s="728">
        <v>60</v>
      </c>
      <c r="I229" s="728">
        <v>60</v>
      </c>
    </row>
    <row r="230" spans="1:9" ht="36">
      <c r="A230" s="733" t="s">
        <v>12186</v>
      </c>
      <c r="B230" s="734" t="s">
        <v>12187</v>
      </c>
      <c r="C230" s="734" t="s">
        <v>12188</v>
      </c>
      <c r="D230" s="740">
        <v>11261</v>
      </c>
      <c r="E230" s="412" t="s">
        <v>9629</v>
      </c>
      <c r="F230" s="709" t="s">
        <v>10613</v>
      </c>
      <c r="G230" s="709" t="s">
        <v>5391</v>
      </c>
      <c r="H230" s="728">
        <v>12</v>
      </c>
      <c r="I230" s="728">
        <v>12</v>
      </c>
    </row>
    <row r="231" spans="1:9" ht="36">
      <c r="A231" s="733" t="s">
        <v>12186</v>
      </c>
      <c r="B231" s="734" t="s">
        <v>12187</v>
      </c>
      <c r="C231" s="734" t="s">
        <v>12188</v>
      </c>
      <c r="D231" s="740">
        <v>9625</v>
      </c>
      <c r="E231" s="412" t="s">
        <v>9629</v>
      </c>
      <c r="F231" s="709" t="s">
        <v>10613</v>
      </c>
      <c r="G231" s="709" t="s">
        <v>5391</v>
      </c>
      <c r="H231" s="728">
        <v>36</v>
      </c>
      <c r="I231" s="728">
        <v>36</v>
      </c>
    </row>
    <row r="232" spans="1:9" ht="36">
      <c r="A232" s="733" t="s">
        <v>12186</v>
      </c>
      <c r="B232" s="734" t="s">
        <v>12187</v>
      </c>
      <c r="C232" s="734" t="s">
        <v>12188</v>
      </c>
      <c r="D232" s="740">
        <v>7700</v>
      </c>
      <c r="E232" s="412" t="s">
        <v>9629</v>
      </c>
      <c r="F232" s="709" t="s">
        <v>10613</v>
      </c>
      <c r="G232" s="709" t="s">
        <v>5391</v>
      </c>
      <c r="H232" s="728">
        <v>60</v>
      </c>
      <c r="I232" s="728">
        <v>60</v>
      </c>
    </row>
    <row r="233" spans="1:9" ht="36">
      <c r="A233" s="733" t="s">
        <v>12189</v>
      </c>
      <c r="B233" s="734" t="s">
        <v>12190</v>
      </c>
      <c r="C233" s="734" t="s">
        <v>12191</v>
      </c>
      <c r="D233" s="740">
        <v>12169</v>
      </c>
      <c r="E233" s="412" t="s">
        <v>9629</v>
      </c>
      <c r="F233" s="709" t="s">
        <v>10613</v>
      </c>
      <c r="G233" s="709" t="s">
        <v>5391</v>
      </c>
      <c r="H233" s="728">
        <v>12</v>
      </c>
      <c r="I233" s="728">
        <v>12</v>
      </c>
    </row>
    <row r="234" spans="1:9" ht="36">
      <c r="A234" s="733" t="s">
        <v>12189</v>
      </c>
      <c r="B234" s="734" t="s">
        <v>12190</v>
      </c>
      <c r="C234" s="734" t="s">
        <v>12191</v>
      </c>
      <c r="D234" s="740">
        <v>10401</v>
      </c>
      <c r="E234" s="412" t="s">
        <v>9629</v>
      </c>
      <c r="F234" s="709" t="s">
        <v>10613</v>
      </c>
      <c r="G234" s="709" t="s">
        <v>5391</v>
      </c>
      <c r="H234" s="728">
        <v>36</v>
      </c>
      <c r="I234" s="728">
        <v>36</v>
      </c>
    </row>
    <row r="235" spans="1:9" ht="36">
      <c r="A235" s="733" t="s">
        <v>12189</v>
      </c>
      <c r="B235" s="734" t="s">
        <v>12190</v>
      </c>
      <c r="C235" s="734" t="s">
        <v>12191</v>
      </c>
      <c r="D235" s="740">
        <v>8321</v>
      </c>
      <c r="E235" s="412" t="s">
        <v>9629</v>
      </c>
      <c r="F235" s="709" t="s">
        <v>10613</v>
      </c>
      <c r="G235" s="709" t="s">
        <v>5391</v>
      </c>
      <c r="H235" s="728">
        <v>60</v>
      </c>
      <c r="I235" s="728">
        <v>60</v>
      </c>
    </row>
    <row r="236" spans="1:9" ht="36">
      <c r="A236" s="733" t="s">
        <v>12192</v>
      </c>
      <c r="B236" s="734" t="s">
        <v>12193</v>
      </c>
      <c r="C236" s="705" t="s">
        <v>12194</v>
      </c>
      <c r="D236" s="740">
        <v>12539</v>
      </c>
      <c r="E236" s="412" t="s">
        <v>9629</v>
      </c>
      <c r="F236" s="709" t="s">
        <v>10613</v>
      </c>
      <c r="G236" s="709" t="s">
        <v>5391</v>
      </c>
      <c r="H236" s="728">
        <v>12</v>
      </c>
      <c r="I236" s="728">
        <v>12</v>
      </c>
    </row>
    <row r="237" spans="1:9" ht="36">
      <c r="A237" s="733" t="s">
        <v>12192</v>
      </c>
      <c r="B237" s="734" t="s">
        <v>12193</v>
      </c>
      <c r="C237" s="705" t="s">
        <v>12194</v>
      </c>
      <c r="D237" s="740">
        <v>10717</v>
      </c>
      <c r="E237" s="412" t="s">
        <v>9629</v>
      </c>
      <c r="F237" s="709" t="s">
        <v>10613</v>
      </c>
      <c r="G237" s="709" t="s">
        <v>5391</v>
      </c>
      <c r="H237" s="728">
        <v>36</v>
      </c>
      <c r="I237" s="728">
        <v>36</v>
      </c>
    </row>
    <row r="238" spans="1:9" ht="36">
      <c r="A238" s="733" t="s">
        <v>12192</v>
      </c>
      <c r="B238" s="705" t="s">
        <v>12193</v>
      </c>
      <c r="C238" s="705" t="s">
        <v>12194</v>
      </c>
      <c r="D238" s="740">
        <v>8574</v>
      </c>
      <c r="E238" s="412" t="s">
        <v>9629</v>
      </c>
      <c r="F238" s="709" t="s">
        <v>10613</v>
      </c>
      <c r="G238" s="709" t="s">
        <v>5391</v>
      </c>
      <c r="H238" s="728">
        <v>60</v>
      </c>
      <c r="I238" s="728">
        <v>60</v>
      </c>
    </row>
    <row r="239" spans="1:9">
      <c r="A239" s="720" t="s">
        <v>12656</v>
      </c>
      <c r="B239" s="721"/>
      <c r="C239" s="721"/>
      <c r="D239" s="721"/>
      <c r="E239" s="543"/>
      <c r="F239" s="721"/>
      <c r="G239" s="721"/>
      <c r="H239" s="721"/>
      <c r="I239" s="722"/>
    </row>
    <row r="240" spans="1:9" ht="24">
      <c r="A240" s="741" t="s">
        <v>12195</v>
      </c>
      <c r="B240" s="742" t="s">
        <v>12163</v>
      </c>
      <c r="C240" s="742" t="s">
        <v>12164</v>
      </c>
      <c r="D240" s="743">
        <v>269</v>
      </c>
      <c r="E240" s="412" t="s">
        <v>9629</v>
      </c>
      <c r="F240" s="718" t="s">
        <v>10613</v>
      </c>
      <c r="G240" s="718" t="s">
        <v>5391</v>
      </c>
      <c r="H240" s="744">
        <v>12</v>
      </c>
      <c r="I240" s="744">
        <v>12</v>
      </c>
    </row>
    <row r="241" spans="1:9" ht="24">
      <c r="A241" s="741" t="s">
        <v>12195</v>
      </c>
      <c r="B241" s="742" t="s">
        <v>12163</v>
      </c>
      <c r="C241" s="742" t="s">
        <v>12164</v>
      </c>
      <c r="D241" s="743">
        <v>230</v>
      </c>
      <c r="E241" s="412" t="s">
        <v>9629</v>
      </c>
      <c r="F241" s="718" t="s">
        <v>10613</v>
      </c>
      <c r="G241" s="718" t="s">
        <v>5391</v>
      </c>
      <c r="H241" s="744">
        <v>36</v>
      </c>
      <c r="I241" s="744">
        <v>36</v>
      </c>
    </row>
    <row r="242" spans="1:9" ht="24">
      <c r="A242" s="741" t="s">
        <v>12195</v>
      </c>
      <c r="B242" s="742" t="s">
        <v>12163</v>
      </c>
      <c r="C242" s="742" t="s">
        <v>12164</v>
      </c>
      <c r="D242" s="743">
        <v>184</v>
      </c>
      <c r="E242" s="412" t="s">
        <v>9629</v>
      </c>
      <c r="F242" s="718" t="s">
        <v>10613</v>
      </c>
      <c r="G242" s="718" t="s">
        <v>5391</v>
      </c>
      <c r="H242" s="744">
        <v>60</v>
      </c>
      <c r="I242" s="744">
        <v>60</v>
      </c>
    </row>
    <row r="243" spans="1:9" ht="14.25">
      <c r="A243" s="678"/>
      <c r="B243" s="745"/>
      <c r="C243" s="745"/>
      <c r="D243" s="746"/>
      <c r="F243" s="23"/>
      <c r="G243" s="23"/>
      <c r="H243" s="680"/>
      <c r="I243" s="680"/>
    </row>
    <row r="244" spans="1:9" ht="14.25">
      <c r="A244" s="720" t="s">
        <v>12196</v>
      </c>
      <c r="B244" s="721"/>
      <c r="C244" s="721"/>
      <c r="D244" s="721"/>
      <c r="E244" s="721"/>
      <c r="F244" s="721"/>
      <c r="G244" s="722"/>
      <c r="H244" s="737"/>
      <c r="I244" s="737"/>
    </row>
    <row r="245" spans="1:9" ht="24">
      <c r="A245" s="733" t="s">
        <v>12197</v>
      </c>
      <c r="B245" s="795" t="s">
        <v>12765</v>
      </c>
      <c r="C245" s="796" t="s">
        <v>12758</v>
      </c>
      <c r="D245" s="677">
        <v>3000</v>
      </c>
      <c r="E245" s="107" t="s">
        <v>9628</v>
      </c>
      <c r="F245" s="709" t="s">
        <v>193</v>
      </c>
      <c r="G245" s="709" t="s">
        <v>5391</v>
      </c>
      <c r="H245" s="736"/>
      <c r="I245" s="736"/>
    </row>
    <row r="246" spans="1:9">
      <c r="A246" s="720" t="s">
        <v>12658</v>
      </c>
      <c r="B246" s="721"/>
      <c r="C246" s="721"/>
      <c r="D246" s="721"/>
      <c r="E246" s="543"/>
      <c r="F246" s="721"/>
      <c r="G246" s="721"/>
      <c r="H246" s="721"/>
      <c r="I246" s="722"/>
    </row>
    <row r="247" spans="1:9" ht="36">
      <c r="A247" s="738" t="s">
        <v>12198</v>
      </c>
      <c r="B247" s="739" t="s">
        <v>12199</v>
      </c>
      <c r="C247" s="739" t="s">
        <v>12200</v>
      </c>
      <c r="D247" s="740">
        <v>1233</v>
      </c>
      <c r="E247" s="412" t="s">
        <v>9629</v>
      </c>
      <c r="F247" s="709" t="s">
        <v>1787</v>
      </c>
      <c r="G247" s="709" t="s">
        <v>5391</v>
      </c>
      <c r="H247" s="728">
        <v>12</v>
      </c>
      <c r="I247" s="728">
        <v>12</v>
      </c>
    </row>
    <row r="248" spans="1:9" ht="36">
      <c r="A248" s="738" t="s">
        <v>12198</v>
      </c>
      <c r="B248" s="739" t="s">
        <v>12199</v>
      </c>
      <c r="C248" s="739" t="s">
        <v>12200</v>
      </c>
      <c r="D248" s="740">
        <v>1053</v>
      </c>
      <c r="E248" s="412" t="s">
        <v>9629</v>
      </c>
      <c r="F248" s="709" t="s">
        <v>1787</v>
      </c>
      <c r="G248" s="709" t="s">
        <v>5391</v>
      </c>
      <c r="H248" s="728">
        <v>36</v>
      </c>
      <c r="I248" s="728">
        <v>36</v>
      </c>
    </row>
    <row r="249" spans="1:9" ht="36">
      <c r="A249" s="738" t="s">
        <v>12198</v>
      </c>
      <c r="B249" s="739" t="s">
        <v>12199</v>
      </c>
      <c r="C249" s="739" t="s">
        <v>12200</v>
      </c>
      <c r="D249" s="740">
        <v>843</v>
      </c>
      <c r="E249" s="412" t="s">
        <v>9629</v>
      </c>
      <c r="F249" s="709" t="s">
        <v>1787</v>
      </c>
      <c r="G249" s="709" t="s">
        <v>5391</v>
      </c>
      <c r="H249" s="728">
        <v>60</v>
      </c>
      <c r="I249" s="728">
        <v>60</v>
      </c>
    </row>
    <row r="250" spans="1:9" ht="36">
      <c r="A250" s="733" t="s">
        <v>12201</v>
      </c>
      <c r="B250" s="705" t="s">
        <v>12202</v>
      </c>
      <c r="C250" s="705" t="s">
        <v>12203</v>
      </c>
      <c r="D250" s="740">
        <v>1271</v>
      </c>
      <c r="E250" s="412" t="s">
        <v>9629</v>
      </c>
      <c r="F250" s="709" t="s">
        <v>1787</v>
      </c>
      <c r="G250" s="709" t="s">
        <v>5391</v>
      </c>
      <c r="H250" s="728">
        <v>12</v>
      </c>
      <c r="I250" s="728">
        <v>12</v>
      </c>
    </row>
    <row r="251" spans="1:9" ht="36">
      <c r="A251" s="733" t="s">
        <v>12201</v>
      </c>
      <c r="B251" s="705" t="s">
        <v>12202</v>
      </c>
      <c r="C251" s="705" t="s">
        <v>12203</v>
      </c>
      <c r="D251" s="740">
        <v>1086</v>
      </c>
      <c r="E251" s="412" t="s">
        <v>9629</v>
      </c>
      <c r="F251" s="709" t="s">
        <v>1787</v>
      </c>
      <c r="G251" s="709" t="s">
        <v>5391</v>
      </c>
      <c r="H251" s="728">
        <v>36</v>
      </c>
      <c r="I251" s="728">
        <v>36</v>
      </c>
    </row>
    <row r="252" spans="1:9" ht="36">
      <c r="A252" s="733" t="s">
        <v>12201</v>
      </c>
      <c r="B252" s="739" t="s">
        <v>12202</v>
      </c>
      <c r="C252" s="739" t="s">
        <v>12203</v>
      </c>
      <c r="D252" s="740">
        <v>869</v>
      </c>
      <c r="E252" s="412" t="s">
        <v>9629</v>
      </c>
      <c r="F252" s="709" t="s">
        <v>1787</v>
      </c>
      <c r="G252" s="709" t="s">
        <v>5391</v>
      </c>
      <c r="H252" s="728">
        <v>60</v>
      </c>
      <c r="I252" s="728">
        <v>60</v>
      </c>
    </row>
    <row r="253" spans="1:9" ht="36">
      <c r="A253" s="738" t="s">
        <v>12204</v>
      </c>
      <c r="B253" s="739" t="s">
        <v>12205</v>
      </c>
      <c r="C253" s="739" t="s">
        <v>12206</v>
      </c>
      <c r="D253" s="740">
        <v>2149</v>
      </c>
      <c r="E253" s="412" t="s">
        <v>9629</v>
      </c>
      <c r="F253" s="709" t="s">
        <v>1787</v>
      </c>
      <c r="G253" s="709" t="s">
        <v>5391</v>
      </c>
      <c r="H253" s="728">
        <v>12</v>
      </c>
      <c r="I253" s="728">
        <v>12</v>
      </c>
    </row>
    <row r="254" spans="1:9" ht="36">
      <c r="A254" s="738" t="s">
        <v>12204</v>
      </c>
      <c r="B254" s="739" t="s">
        <v>12205</v>
      </c>
      <c r="C254" s="739" t="s">
        <v>12206</v>
      </c>
      <c r="D254" s="740">
        <v>1837</v>
      </c>
      <c r="E254" s="412" t="s">
        <v>9629</v>
      </c>
      <c r="F254" s="709" t="s">
        <v>1787</v>
      </c>
      <c r="G254" s="709" t="s">
        <v>5391</v>
      </c>
      <c r="H254" s="728">
        <v>36</v>
      </c>
      <c r="I254" s="728">
        <v>36</v>
      </c>
    </row>
    <row r="255" spans="1:9" ht="36">
      <c r="A255" s="738" t="s">
        <v>12204</v>
      </c>
      <c r="B255" s="739" t="s">
        <v>12205</v>
      </c>
      <c r="C255" s="739" t="s">
        <v>12206</v>
      </c>
      <c r="D255" s="740">
        <v>1469</v>
      </c>
      <c r="E255" s="412" t="s">
        <v>9629</v>
      </c>
      <c r="F255" s="709" t="s">
        <v>1787</v>
      </c>
      <c r="G255" s="709" t="s">
        <v>5391</v>
      </c>
      <c r="H255" s="728">
        <v>60</v>
      </c>
      <c r="I255" s="728">
        <v>60</v>
      </c>
    </row>
    <row r="256" spans="1:9" ht="36">
      <c r="A256" s="733" t="s">
        <v>12207</v>
      </c>
      <c r="B256" s="705" t="s">
        <v>12208</v>
      </c>
      <c r="C256" s="705" t="s">
        <v>12209</v>
      </c>
      <c r="D256" s="740">
        <v>2216</v>
      </c>
      <c r="E256" s="412" t="s">
        <v>9629</v>
      </c>
      <c r="F256" s="709" t="s">
        <v>1787</v>
      </c>
      <c r="G256" s="709" t="s">
        <v>5391</v>
      </c>
      <c r="H256" s="728">
        <v>12</v>
      </c>
      <c r="I256" s="728">
        <v>12</v>
      </c>
    </row>
    <row r="257" spans="1:9" ht="36">
      <c r="A257" s="733" t="s">
        <v>12207</v>
      </c>
      <c r="B257" s="705" t="s">
        <v>12208</v>
      </c>
      <c r="C257" s="705" t="s">
        <v>12209</v>
      </c>
      <c r="D257" s="740">
        <v>1894</v>
      </c>
      <c r="E257" s="412" t="s">
        <v>9629</v>
      </c>
      <c r="F257" s="709" t="s">
        <v>1787</v>
      </c>
      <c r="G257" s="709" t="s">
        <v>5391</v>
      </c>
      <c r="H257" s="728">
        <v>36</v>
      </c>
      <c r="I257" s="728">
        <v>36</v>
      </c>
    </row>
    <row r="258" spans="1:9" ht="36">
      <c r="A258" s="733" t="s">
        <v>12207</v>
      </c>
      <c r="B258" s="796" t="s">
        <v>12208</v>
      </c>
      <c r="C258" s="796" t="s">
        <v>12209</v>
      </c>
      <c r="D258" s="740">
        <v>1515</v>
      </c>
      <c r="E258" s="412" t="s">
        <v>9629</v>
      </c>
      <c r="F258" s="709" t="s">
        <v>1787</v>
      </c>
      <c r="G258" s="709" t="s">
        <v>5391</v>
      </c>
      <c r="H258" s="728">
        <v>60</v>
      </c>
      <c r="I258" s="728">
        <v>60</v>
      </c>
    </row>
    <row r="259" spans="1:9" ht="36">
      <c r="A259" s="738" t="s">
        <v>12210</v>
      </c>
      <c r="B259" s="739" t="s">
        <v>12211</v>
      </c>
      <c r="C259" s="739" t="s">
        <v>12212</v>
      </c>
      <c r="D259" s="740">
        <v>2905</v>
      </c>
      <c r="E259" s="412" t="s">
        <v>9629</v>
      </c>
      <c r="F259" s="709" t="s">
        <v>1787</v>
      </c>
      <c r="G259" s="709" t="s">
        <v>5391</v>
      </c>
      <c r="H259" s="728">
        <v>12</v>
      </c>
      <c r="I259" s="728">
        <v>12</v>
      </c>
    </row>
    <row r="260" spans="1:9" ht="36">
      <c r="A260" s="738" t="s">
        <v>12210</v>
      </c>
      <c r="B260" s="739" t="s">
        <v>12211</v>
      </c>
      <c r="C260" s="739" t="s">
        <v>12212</v>
      </c>
      <c r="D260" s="740">
        <v>2483</v>
      </c>
      <c r="E260" s="412" t="s">
        <v>9629</v>
      </c>
      <c r="F260" s="709" t="s">
        <v>1787</v>
      </c>
      <c r="G260" s="709" t="s">
        <v>5391</v>
      </c>
      <c r="H260" s="728">
        <v>36</v>
      </c>
      <c r="I260" s="728">
        <v>36</v>
      </c>
    </row>
    <row r="261" spans="1:9" ht="36">
      <c r="A261" s="738" t="s">
        <v>12210</v>
      </c>
      <c r="B261" s="739" t="s">
        <v>12211</v>
      </c>
      <c r="C261" s="739" t="s">
        <v>12212</v>
      </c>
      <c r="D261" s="740">
        <v>1986</v>
      </c>
      <c r="E261" s="412" t="s">
        <v>9629</v>
      </c>
      <c r="F261" s="709" t="s">
        <v>1787</v>
      </c>
      <c r="G261" s="709" t="s">
        <v>5391</v>
      </c>
      <c r="H261" s="728">
        <v>60</v>
      </c>
      <c r="I261" s="728">
        <v>60</v>
      </c>
    </row>
    <row r="262" spans="1:9" ht="36">
      <c r="A262" s="733" t="s">
        <v>12213</v>
      </c>
      <c r="B262" s="705" t="s">
        <v>12214</v>
      </c>
      <c r="C262" s="705" t="s">
        <v>12215</v>
      </c>
      <c r="D262" s="740">
        <v>2994</v>
      </c>
      <c r="E262" s="412" t="s">
        <v>9629</v>
      </c>
      <c r="F262" s="709" t="s">
        <v>1787</v>
      </c>
      <c r="G262" s="709" t="s">
        <v>5391</v>
      </c>
      <c r="H262" s="728">
        <v>12</v>
      </c>
      <c r="I262" s="728">
        <v>12</v>
      </c>
    </row>
    <row r="263" spans="1:9" ht="36">
      <c r="A263" s="733" t="s">
        <v>12213</v>
      </c>
      <c r="B263" s="705" t="s">
        <v>12214</v>
      </c>
      <c r="C263" s="705" t="s">
        <v>12215</v>
      </c>
      <c r="D263" s="740">
        <v>2559</v>
      </c>
      <c r="E263" s="412" t="s">
        <v>9629</v>
      </c>
      <c r="F263" s="709" t="s">
        <v>1787</v>
      </c>
      <c r="G263" s="709" t="s">
        <v>5391</v>
      </c>
      <c r="H263" s="728">
        <v>36</v>
      </c>
      <c r="I263" s="728">
        <v>36</v>
      </c>
    </row>
    <row r="264" spans="1:9" ht="36">
      <c r="A264" s="733" t="s">
        <v>12213</v>
      </c>
      <c r="B264" s="739" t="s">
        <v>12214</v>
      </c>
      <c r="C264" s="739" t="s">
        <v>12215</v>
      </c>
      <c r="D264" s="740">
        <v>2047</v>
      </c>
      <c r="E264" s="412" t="s">
        <v>9629</v>
      </c>
      <c r="F264" s="709" t="s">
        <v>1787</v>
      </c>
      <c r="G264" s="709" t="s">
        <v>5391</v>
      </c>
      <c r="H264" s="728">
        <v>60</v>
      </c>
      <c r="I264" s="728">
        <v>60</v>
      </c>
    </row>
    <row r="265" spans="1:9" ht="36">
      <c r="A265" s="738" t="s">
        <v>12216</v>
      </c>
      <c r="B265" s="739" t="s">
        <v>12217</v>
      </c>
      <c r="C265" s="739" t="s">
        <v>12218</v>
      </c>
      <c r="D265" s="740">
        <v>3552</v>
      </c>
      <c r="E265" s="412" t="s">
        <v>9629</v>
      </c>
      <c r="F265" s="709" t="s">
        <v>1787</v>
      </c>
      <c r="G265" s="709" t="s">
        <v>5391</v>
      </c>
      <c r="H265" s="728">
        <v>12</v>
      </c>
      <c r="I265" s="728">
        <v>12</v>
      </c>
    </row>
    <row r="266" spans="1:9" ht="36">
      <c r="A266" s="738" t="s">
        <v>12216</v>
      </c>
      <c r="B266" s="739" t="s">
        <v>12217</v>
      </c>
      <c r="C266" s="739" t="s">
        <v>12218</v>
      </c>
      <c r="D266" s="740">
        <v>3035</v>
      </c>
      <c r="E266" s="412" t="s">
        <v>9629</v>
      </c>
      <c r="F266" s="709" t="s">
        <v>1787</v>
      </c>
      <c r="G266" s="709" t="s">
        <v>5391</v>
      </c>
      <c r="H266" s="728">
        <v>36</v>
      </c>
      <c r="I266" s="728">
        <v>36</v>
      </c>
    </row>
    <row r="267" spans="1:9" ht="36">
      <c r="A267" s="738" t="s">
        <v>12216</v>
      </c>
      <c r="B267" s="739" t="s">
        <v>12217</v>
      </c>
      <c r="C267" s="739" t="s">
        <v>12218</v>
      </c>
      <c r="D267" s="740">
        <v>2428</v>
      </c>
      <c r="E267" s="412" t="s">
        <v>9629</v>
      </c>
      <c r="F267" s="709" t="s">
        <v>1787</v>
      </c>
      <c r="G267" s="709" t="s">
        <v>5391</v>
      </c>
      <c r="H267" s="728">
        <v>60</v>
      </c>
      <c r="I267" s="728">
        <v>60</v>
      </c>
    </row>
    <row r="268" spans="1:9" ht="36">
      <c r="A268" s="733" t="s">
        <v>12219</v>
      </c>
      <c r="B268" s="705" t="s">
        <v>12220</v>
      </c>
      <c r="C268" s="705" t="s">
        <v>12221</v>
      </c>
      <c r="D268" s="740">
        <v>3661</v>
      </c>
      <c r="E268" s="412" t="s">
        <v>9629</v>
      </c>
      <c r="F268" s="709" t="s">
        <v>1787</v>
      </c>
      <c r="G268" s="709" t="s">
        <v>5391</v>
      </c>
      <c r="H268" s="728">
        <v>12</v>
      </c>
      <c r="I268" s="728">
        <v>12</v>
      </c>
    </row>
    <row r="269" spans="1:9" ht="36">
      <c r="A269" s="733" t="s">
        <v>12219</v>
      </c>
      <c r="B269" s="705" t="s">
        <v>12220</v>
      </c>
      <c r="C269" s="705" t="s">
        <v>12221</v>
      </c>
      <c r="D269" s="740">
        <v>3129</v>
      </c>
      <c r="E269" s="412" t="s">
        <v>9629</v>
      </c>
      <c r="F269" s="709" t="s">
        <v>1787</v>
      </c>
      <c r="G269" s="709" t="s">
        <v>5391</v>
      </c>
      <c r="H269" s="728">
        <v>36</v>
      </c>
      <c r="I269" s="728">
        <v>36</v>
      </c>
    </row>
    <row r="270" spans="1:9" ht="36">
      <c r="A270" s="733" t="s">
        <v>12219</v>
      </c>
      <c r="B270" s="705" t="s">
        <v>12220</v>
      </c>
      <c r="C270" s="705" t="s">
        <v>12221</v>
      </c>
      <c r="D270" s="740">
        <v>2503</v>
      </c>
      <c r="E270" s="412" t="s">
        <v>9629</v>
      </c>
      <c r="F270" s="709" t="s">
        <v>1787</v>
      </c>
      <c r="G270" s="709" t="s">
        <v>5391</v>
      </c>
      <c r="H270" s="728">
        <v>60</v>
      </c>
      <c r="I270" s="728">
        <v>60</v>
      </c>
    </row>
    <row r="271" spans="1:9" ht="36">
      <c r="A271" s="738" t="s">
        <v>12222</v>
      </c>
      <c r="B271" s="739" t="s">
        <v>12223</v>
      </c>
      <c r="C271" s="739" t="s">
        <v>12224</v>
      </c>
      <c r="D271" s="740">
        <v>4145</v>
      </c>
      <c r="E271" s="412" t="s">
        <v>9629</v>
      </c>
      <c r="F271" s="709" t="s">
        <v>1787</v>
      </c>
      <c r="G271" s="709" t="s">
        <v>5391</v>
      </c>
      <c r="H271" s="728">
        <v>12</v>
      </c>
      <c r="I271" s="728">
        <v>12</v>
      </c>
    </row>
    <row r="272" spans="1:9" ht="36">
      <c r="A272" s="738" t="s">
        <v>12222</v>
      </c>
      <c r="B272" s="739" t="s">
        <v>12223</v>
      </c>
      <c r="C272" s="739" t="s">
        <v>12224</v>
      </c>
      <c r="D272" s="740">
        <v>3543</v>
      </c>
      <c r="E272" s="412" t="s">
        <v>9629</v>
      </c>
      <c r="F272" s="709" t="s">
        <v>1787</v>
      </c>
      <c r="G272" s="709" t="s">
        <v>5391</v>
      </c>
      <c r="H272" s="728">
        <v>36</v>
      </c>
      <c r="I272" s="728">
        <v>36</v>
      </c>
    </row>
    <row r="273" spans="1:9" ht="36">
      <c r="A273" s="738" t="s">
        <v>12222</v>
      </c>
      <c r="B273" s="739" t="s">
        <v>12223</v>
      </c>
      <c r="C273" s="739" t="s">
        <v>12224</v>
      </c>
      <c r="D273" s="740">
        <v>2834</v>
      </c>
      <c r="E273" s="412" t="s">
        <v>9629</v>
      </c>
      <c r="F273" s="709" t="s">
        <v>1787</v>
      </c>
      <c r="G273" s="709" t="s">
        <v>5391</v>
      </c>
      <c r="H273" s="728">
        <v>60</v>
      </c>
      <c r="I273" s="728">
        <v>60</v>
      </c>
    </row>
    <row r="274" spans="1:9" ht="36">
      <c r="A274" s="733" t="s">
        <v>12225</v>
      </c>
      <c r="B274" s="705" t="s">
        <v>12226</v>
      </c>
      <c r="C274" s="705" t="s">
        <v>12227</v>
      </c>
      <c r="D274" s="740">
        <v>4270</v>
      </c>
      <c r="E274" s="412" t="s">
        <v>9629</v>
      </c>
      <c r="F274" s="709" t="s">
        <v>1787</v>
      </c>
      <c r="G274" s="709" t="s">
        <v>5391</v>
      </c>
      <c r="H274" s="728">
        <v>12</v>
      </c>
      <c r="I274" s="728">
        <v>12</v>
      </c>
    </row>
    <row r="275" spans="1:9" ht="36">
      <c r="A275" s="733" t="s">
        <v>12225</v>
      </c>
      <c r="B275" s="705" t="s">
        <v>12226</v>
      </c>
      <c r="C275" s="705" t="s">
        <v>12227</v>
      </c>
      <c r="D275" s="740">
        <v>3650</v>
      </c>
      <c r="E275" s="412" t="s">
        <v>9629</v>
      </c>
      <c r="F275" s="709" t="s">
        <v>1787</v>
      </c>
      <c r="G275" s="709" t="s">
        <v>5391</v>
      </c>
      <c r="H275" s="728">
        <v>36</v>
      </c>
      <c r="I275" s="728">
        <v>36</v>
      </c>
    </row>
    <row r="276" spans="1:9" ht="36">
      <c r="A276" s="733" t="s">
        <v>12225</v>
      </c>
      <c r="B276" s="705" t="s">
        <v>12226</v>
      </c>
      <c r="C276" s="705" t="s">
        <v>12227</v>
      </c>
      <c r="D276" s="740">
        <v>2920</v>
      </c>
      <c r="E276" s="412" t="s">
        <v>9629</v>
      </c>
      <c r="F276" s="709" t="s">
        <v>1787</v>
      </c>
      <c r="G276" s="709" t="s">
        <v>5391</v>
      </c>
      <c r="H276" s="728">
        <v>60</v>
      </c>
      <c r="I276" s="728">
        <v>60</v>
      </c>
    </row>
    <row r="277" spans="1:9" ht="36">
      <c r="A277" s="738" t="s">
        <v>12228</v>
      </c>
      <c r="B277" s="739" t="s">
        <v>12229</v>
      </c>
      <c r="C277" s="739" t="s">
        <v>12230</v>
      </c>
      <c r="D277" s="740">
        <v>6302</v>
      </c>
      <c r="E277" s="412" t="s">
        <v>9629</v>
      </c>
      <c r="F277" s="709" t="s">
        <v>1787</v>
      </c>
      <c r="G277" s="709" t="s">
        <v>5391</v>
      </c>
      <c r="H277" s="728">
        <v>12</v>
      </c>
      <c r="I277" s="728">
        <v>12</v>
      </c>
    </row>
    <row r="278" spans="1:9" ht="36">
      <c r="A278" s="738" t="s">
        <v>12228</v>
      </c>
      <c r="B278" s="739" t="s">
        <v>12229</v>
      </c>
      <c r="C278" s="739" t="s">
        <v>12230</v>
      </c>
      <c r="D278" s="740">
        <v>5387</v>
      </c>
      <c r="E278" s="412" t="s">
        <v>9629</v>
      </c>
      <c r="F278" s="709" t="s">
        <v>1787</v>
      </c>
      <c r="G278" s="709" t="s">
        <v>5391</v>
      </c>
      <c r="H278" s="728">
        <v>36</v>
      </c>
      <c r="I278" s="728">
        <v>36</v>
      </c>
    </row>
    <row r="279" spans="1:9" ht="36">
      <c r="A279" s="738" t="s">
        <v>12228</v>
      </c>
      <c r="B279" s="739" t="s">
        <v>12229</v>
      </c>
      <c r="C279" s="739" t="s">
        <v>12230</v>
      </c>
      <c r="D279" s="740">
        <v>4309</v>
      </c>
      <c r="E279" s="412" t="s">
        <v>9629</v>
      </c>
      <c r="F279" s="709" t="s">
        <v>1787</v>
      </c>
      <c r="G279" s="709" t="s">
        <v>5391</v>
      </c>
      <c r="H279" s="728">
        <v>60</v>
      </c>
      <c r="I279" s="728">
        <v>60</v>
      </c>
    </row>
    <row r="280" spans="1:9" ht="36">
      <c r="A280" s="733" t="s">
        <v>12231</v>
      </c>
      <c r="B280" s="705" t="s">
        <v>12232</v>
      </c>
      <c r="C280" s="705" t="s">
        <v>12233</v>
      </c>
      <c r="D280" s="740">
        <v>6492</v>
      </c>
      <c r="E280" s="412" t="s">
        <v>9629</v>
      </c>
      <c r="F280" s="709" t="s">
        <v>1787</v>
      </c>
      <c r="G280" s="709" t="s">
        <v>5391</v>
      </c>
      <c r="H280" s="728">
        <v>12</v>
      </c>
      <c r="I280" s="728">
        <v>12</v>
      </c>
    </row>
    <row r="281" spans="1:9" ht="36">
      <c r="A281" s="733" t="s">
        <v>12231</v>
      </c>
      <c r="B281" s="705" t="s">
        <v>12232</v>
      </c>
      <c r="C281" s="705" t="s">
        <v>12233</v>
      </c>
      <c r="D281" s="740">
        <v>5549</v>
      </c>
      <c r="E281" s="412" t="s">
        <v>9629</v>
      </c>
      <c r="F281" s="709" t="s">
        <v>1787</v>
      </c>
      <c r="G281" s="709" t="s">
        <v>5391</v>
      </c>
      <c r="H281" s="728">
        <v>36</v>
      </c>
      <c r="I281" s="728">
        <v>36</v>
      </c>
    </row>
    <row r="282" spans="1:9" ht="36">
      <c r="A282" s="733" t="s">
        <v>12231</v>
      </c>
      <c r="B282" s="705" t="s">
        <v>12232</v>
      </c>
      <c r="C282" s="705" t="s">
        <v>12233</v>
      </c>
      <c r="D282" s="740">
        <v>4439</v>
      </c>
      <c r="E282" s="412" t="s">
        <v>9629</v>
      </c>
      <c r="F282" s="709" t="s">
        <v>1787</v>
      </c>
      <c r="G282" s="709" t="s">
        <v>5391</v>
      </c>
      <c r="H282" s="728">
        <v>60</v>
      </c>
      <c r="I282" s="728">
        <v>60</v>
      </c>
    </row>
    <row r="283" spans="1:9" ht="36">
      <c r="A283" s="738" t="s">
        <v>12234</v>
      </c>
      <c r="B283" s="739" t="s">
        <v>12235</v>
      </c>
      <c r="C283" s="739" t="s">
        <v>12236</v>
      </c>
      <c r="D283" s="740">
        <v>9458</v>
      </c>
      <c r="E283" s="412" t="s">
        <v>9629</v>
      </c>
      <c r="F283" s="709" t="s">
        <v>1787</v>
      </c>
      <c r="G283" s="709" t="s">
        <v>5391</v>
      </c>
      <c r="H283" s="728">
        <v>12</v>
      </c>
      <c r="I283" s="728">
        <v>12</v>
      </c>
    </row>
    <row r="284" spans="1:9" ht="36">
      <c r="A284" s="738" t="s">
        <v>12234</v>
      </c>
      <c r="B284" s="739" t="s">
        <v>12235</v>
      </c>
      <c r="C284" s="739" t="s">
        <v>12236</v>
      </c>
      <c r="D284" s="740">
        <v>8084</v>
      </c>
      <c r="E284" s="412" t="s">
        <v>9629</v>
      </c>
      <c r="F284" s="709" t="s">
        <v>1787</v>
      </c>
      <c r="G284" s="709" t="s">
        <v>5391</v>
      </c>
      <c r="H284" s="728">
        <v>36</v>
      </c>
      <c r="I284" s="728">
        <v>36</v>
      </c>
    </row>
    <row r="285" spans="1:9" ht="36">
      <c r="A285" s="738" t="s">
        <v>12234</v>
      </c>
      <c r="B285" s="739" t="s">
        <v>12235</v>
      </c>
      <c r="C285" s="739" t="s">
        <v>12236</v>
      </c>
      <c r="D285" s="740">
        <v>6467</v>
      </c>
      <c r="E285" s="412" t="s">
        <v>9629</v>
      </c>
      <c r="F285" s="709" t="s">
        <v>1787</v>
      </c>
      <c r="G285" s="709" t="s">
        <v>5391</v>
      </c>
      <c r="H285" s="728">
        <v>60</v>
      </c>
      <c r="I285" s="728">
        <v>60</v>
      </c>
    </row>
    <row r="286" spans="1:9" ht="36">
      <c r="A286" s="738" t="s">
        <v>12237</v>
      </c>
      <c r="B286" s="739" t="s">
        <v>12238</v>
      </c>
      <c r="C286" s="739" t="s">
        <v>12239</v>
      </c>
      <c r="D286" s="740">
        <v>9736</v>
      </c>
      <c r="E286" s="412" t="s">
        <v>9629</v>
      </c>
      <c r="F286" s="709" t="s">
        <v>1787</v>
      </c>
      <c r="G286" s="709" t="s">
        <v>5391</v>
      </c>
      <c r="H286" s="728">
        <v>12</v>
      </c>
      <c r="I286" s="728">
        <v>12</v>
      </c>
    </row>
    <row r="287" spans="1:9" ht="36">
      <c r="A287" s="738" t="s">
        <v>12237</v>
      </c>
      <c r="B287" s="739" t="s">
        <v>12238</v>
      </c>
      <c r="C287" s="739" t="s">
        <v>12239</v>
      </c>
      <c r="D287" s="740">
        <v>8321</v>
      </c>
      <c r="E287" s="412" t="s">
        <v>9629</v>
      </c>
      <c r="F287" s="709" t="s">
        <v>1787</v>
      </c>
      <c r="G287" s="709" t="s">
        <v>5391</v>
      </c>
      <c r="H287" s="728">
        <v>36</v>
      </c>
      <c r="I287" s="728">
        <v>36</v>
      </c>
    </row>
    <row r="288" spans="1:9" ht="36">
      <c r="A288" s="738" t="s">
        <v>12237</v>
      </c>
      <c r="B288" s="739" t="s">
        <v>12238</v>
      </c>
      <c r="C288" s="739" t="s">
        <v>12239</v>
      </c>
      <c r="D288" s="740">
        <v>6657</v>
      </c>
      <c r="E288" s="412" t="s">
        <v>9629</v>
      </c>
      <c r="F288" s="709" t="s">
        <v>1787</v>
      </c>
      <c r="G288" s="709" t="s">
        <v>5391</v>
      </c>
      <c r="H288" s="728">
        <v>60</v>
      </c>
      <c r="I288" s="728">
        <v>60</v>
      </c>
    </row>
    <row r="289" spans="1:9" s="638" customFormat="1" ht="36">
      <c r="A289" s="738" t="s">
        <v>13371</v>
      </c>
      <c r="B289" s="739" t="s">
        <v>13372</v>
      </c>
      <c r="C289" s="739" t="s">
        <v>13373</v>
      </c>
      <c r="D289" s="740">
        <v>12720.422472744725</v>
      </c>
      <c r="E289" s="412" t="s">
        <v>9629</v>
      </c>
      <c r="F289" s="709" t="s">
        <v>1787</v>
      </c>
      <c r="G289" s="709" t="s">
        <v>5391</v>
      </c>
      <c r="H289" s="728">
        <v>12</v>
      </c>
      <c r="I289" s="728">
        <v>12</v>
      </c>
    </row>
    <row r="290" spans="1:9" s="638" customFormat="1" ht="36">
      <c r="A290" s="738" t="s">
        <v>13371</v>
      </c>
      <c r="B290" s="739" t="s">
        <v>13372</v>
      </c>
      <c r="C290" s="739" t="s">
        <v>13373</v>
      </c>
      <c r="D290" s="740">
        <v>10872.155959610876</v>
      </c>
      <c r="E290" s="412" t="s">
        <v>9629</v>
      </c>
      <c r="F290" s="709" t="s">
        <v>1787</v>
      </c>
      <c r="G290" s="709" t="s">
        <v>5391</v>
      </c>
      <c r="H290" s="728">
        <v>36</v>
      </c>
      <c r="I290" s="728">
        <v>36</v>
      </c>
    </row>
    <row r="291" spans="1:9" s="638" customFormat="1" ht="36">
      <c r="A291" s="738" t="s">
        <v>13371</v>
      </c>
      <c r="B291" s="739" t="s">
        <v>13372</v>
      </c>
      <c r="C291" s="739" t="s">
        <v>13373</v>
      </c>
      <c r="D291" s="740">
        <v>8697.7247676887018</v>
      </c>
      <c r="E291" s="412" t="s">
        <v>9629</v>
      </c>
      <c r="F291" s="709" t="s">
        <v>1787</v>
      </c>
      <c r="G291" s="709" t="s">
        <v>5391</v>
      </c>
      <c r="H291" s="728">
        <v>60</v>
      </c>
      <c r="I291" s="728">
        <v>60</v>
      </c>
    </row>
    <row r="292" spans="1:9" s="638" customFormat="1" ht="36">
      <c r="A292" s="738" t="s">
        <v>13374</v>
      </c>
      <c r="B292" s="739" t="s">
        <v>13375</v>
      </c>
      <c r="C292" s="739" t="s">
        <v>13376</v>
      </c>
      <c r="D292" s="740">
        <v>13093.023193111309</v>
      </c>
      <c r="E292" s="412" t="s">
        <v>9629</v>
      </c>
      <c r="F292" s="709" t="s">
        <v>1787</v>
      </c>
      <c r="G292" s="709" t="s">
        <v>5391</v>
      </c>
      <c r="H292" s="728">
        <v>12</v>
      </c>
      <c r="I292" s="728">
        <v>12</v>
      </c>
    </row>
    <row r="293" spans="1:9" s="638" customFormat="1" ht="36">
      <c r="A293" s="738" t="s">
        <v>13374</v>
      </c>
      <c r="B293" s="739" t="s">
        <v>13375</v>
      </c>
      <c r="C293" s="739" t="s">
        <v>13376</v>
      </c>
      <c r="D293" s="740">
        <v>11190.61811377035</v>
      </c>
      <c r="E293" s="412" t="s">
        <v>9629</v>
      </c>
      <c r="F293" s="709" t="s">
        <v>1787</v>
      </c>
      <c r="G293" s="709" t="s">
        <v>5391</v>
      </c>
      <c r="H293" s="728">
        <v>36</v>
      </c>
      <c r="I293" s="728">
        <v>36</v>
      </c>
    </row>
    <row r="294" spans="1:9" s="638" customFormat="1" ht="36">
      <c r="A294" s="738" t="s">
        <v>13374</v>
      </c>
      <c r="B294" s="739" t="s">
        <v>13375</v>
      </c>
      <c r="C294" s="739" t="s">
        <v>13376</v>
      </c>
      <c r="D294" s="740">
        <v>8952.4944910162794</v>
      </c>
      <c r="E294" s="412" t="s">
        <v>9629</v>
      </c>
      <c r="F294" s="709" t="s">
        <v>1787</v>
      </c>
      <c r="G294" s="709" t="s">
        <v>5391</v>
      </c>
      <c r="H294" s="728">
        <v>60</v>
      </c>
      <c r="I294" s="728">
        <v>60</v>
      </c>
    </row>
    <row r="295" spans="1:9">
      <c r="A295" s="720" t="s">
        <v>12659</v>
      </c>
      <c r="B295" s="721"/>
      <c r="C295" s="721"/>
      <c r="D295" s="721"/>
      <c r="E295" s="543"/>
      <c r="F295" s="721"/>
      <c r="G295" s="721"/>
      <c r="H295" s="721"/>
      <c r="I295" s="722"/>
    </row>
    <row r="296" spans="1:9" ht="36">
      <c r="A296" s="738" t="s">
        <v>12240</v>
      </c>
      <c r="B296" s="739" t="s">
        <v>12241</v>
      </c>
      <c r="C296" s="739" t="s">
        <v>12242</v>
      </c>
      <c r="D296" s="740">
        <v>1233</v>
      </c>
      <c r="E296" s="412" t="s">
        <v>9629</v>
      </c>
      <c r="F296" s="709" t="s">
        <v>10613</v>
      </c>
      <c r="G296" s="709" t="s">
        <v>5391</v>
      </c>
      <c r="H296" s="728">
        <v>12</v>
      </c>
      <c r="I296" s="728">
        <v>12</v>
      </c>
    </row>
    <row r="297" spans="1:9" ht="36">
      <c r="A297" s="738" t="s">
        <v>12240</v>
      </c>
      <c r="B297" s="739" t="s">
        <v>12241</v>
      </c>
      <c r="C297" s="739" t="s">
        <v>12242</v>
      </c>
      <c r="D297" s="740">
        <v>1053</v>
      </c>
      <c r="E297" s="412" t="s">
        <v>9629</v>
      </c>
      <c r="F297" s="709" t="s">
        <v>10613</v>
      </c>
      <c r="G297" s="709" t="s">
        <v>5391</v>
      </c>
      <c r="H297" s="728">
        <v>36</v>
      </c>
      <c r="I297" s="728">
        <v>36</v>
      </c>
    </row>
    <row r="298" spans="1:9" ht="36">
      <c r="A298" s="738" t="s">
        <v>12240</v>
      </c>
      <c r="B298" s="739" t="s">
        <v>12241</v>
      </c>
      <c r="C298" s="739" t="s">
        <v>12242</v>
      </c>
      <c r="D298" s="740">
        <v>843</v>
      </c>
      <c r="E298" s="412" t="s">
        <v>9629</v>
      </c>
      <c r="F298" s="709" t="s">
        <v>10613</v>
      </c>
      <c r="G298" s="709" t="s">
        <v>5391</v>
      </c>
      <c r="H298" s="728">
        <v>60</v>
      </c>
      <c r="I298" s="728">
        <v>60</v>
      </c>
    </row>
    <row r="299" spans="1:9" ht="36">
      <c r="A299" s="733" t="s">
        <v>12243</v>
      </c>
      <c r="B299" s="739" t="s">
        <v>12244</v>
      </c>
      <c r="C299" s="739" t="s">
        <v>12245</v>
      </c>
      <c r="D299" s="740">
        <v>1271</v>
      </c>
      <c r="E299" s="412" t="s">
        <v>9629</v>
      </c>
      <c r="F299" s="709" t="s">
        <v>10613</v>
      </c>
      <c r="G299" s="709" t="s">
        <v>5391</v>
      </c>
      <c r="H299" s="728">
        <v>12</v>
      </c>
      <c r="I299" s="728">
        <v>12</v>
      </c>
    </row>
    <row r="300" spans="1:9" ht="36">
      <c r="A300" s="733" t="s">
        <v>12243</v>
      </c>
      <c r="B300" s="739" t="s">
        <v>12244</v>
      </c>
      <c r="C300" s="739" t="s">
        <v>12245</v>
      </c>
      <c r="D300" s="740">
        <v>1086</v>
      </c>
      <c r="E300" s="412" t="s">
        <v>9629</v>
      </c>
      <c r="F300" s="709" t="s">
        <v>10613</v>
      </c>
      <c r="G300" s="709" t="s">
        <v>5391</v>
      </c>
      <c r="H300" s="728">
        <v>36</v>
      </c>
      <c r="I300" s="728">
        <v>36</v>
      </c>
    </row>
    <row r="301" spans="1:9" ht="36">
      <c r="A301" s="738" t="s">
        <v>12243</v>
      </c>
      <c r="B301" s="705" t="s">
        <v>12244</v>
      </c>
      <c r="C301" s="705" t="s">
        <v>12245</v>
      </c>
      <c r="D301" s="740">
        <v>869</v>
      </c>
      <c r="E301" s="412" t="s">
        <v>9629</v>
      </c>
      <c r="F301" s="709" t="s">
        <v>10613</v>
      </c>
      <c r="G301" s="709" t="s">
        <v>5391</v>
      </c>
      <c r="H301" s="728">
        <v>60</v>
      </c>
      <c r="I301" s="728">
        <v>60</v>
      </c>
    </row>
    <row r="302" spans="1:9" ht="36">
      <c r="A302" s="738" t="s">
        <v>12246</v>
      </c>
      <c r="B302" s="739" t="s">
        <v>12247</v>
      </c>
      <c r="C302" s="739" t="s">
        <v>12248</v>
      </c>
      <c r="D302" s="740">
        <v>2149</v>
      </c>
      <c r="E302" s="412" t="s">
        <v>9629</v>
      </c>
      <c r="F302" s="709" t="s">
        <v>10613</v>
      </c>
      <c r="G302" s="709" t="s">
        <v>5391</v>
      </c>
      <c r="H302" s="728">
        <v>12</v>
      </c>
      <c r="I302" s="728">
        <v>12</v>
      </c>
    </row>
    <row r="303" spans="1:9" ht="36">
      <c r="A303" s="738" t="s">
        <v>12246</v>
      </c>
      <c r="B303" s="739" t="s">
        <v>12247</v>
      </c>
      <c r="C303" s="739" t="s">
        <v>12248</v>
      </c>
      <c r="D303" s="740">
        <v>1837</v>
      </c>
      <c r="E303" s="412" t="s">
        <v>9629</v>
      </c>
      <c r="F303" s="709" t="s">
        <v>10613</v>
      </c>
      <c r="G303" s="709" t="s">
        <v>5391</v>
      </c>
      <c r="H303" s="728">
        <v>36</v>
      </c>
      <c r="I303" s="728">
        <v>36</v>
      </c>
    </row>
    <row r="304" spans="1:9" ht="36">
      <c r="A304" s="738" t="s">
        <v>12246</v>
      </c>
      <c r="B304" s="739" t="s">
        <v>12247</v>
      </c>
      <c r="C304" s="739" t="s">
        <v>12248</v>
      </c>
      <c r="D304" s="740">
        <v>1469</v>
      </c>
      <c r="E304" s="412" t="s">
        <v>9629</v>
      </c>
      <c r="F304" s="709" t="s">
        <v>10613</v>
      </c>
      <c r="G304" s="709" t="s">
        <v>5391</v>
      </c>
      <c r="H304" s="728">
        <v>60</v>
      </c>
      <c r="I304" s="728">
        <v>60</v>
      </c>
    </row>
    <row r="305" spans="1:9" ht="36">
      <c r="A305" s="733" t="s">
        <v>12249</v>
      </c>
      <c r="B305" s="734" t="s">
        <v>12250</v>
      </c>
      <c r="C305" s="734" t="s">
        <v>12251</v>
      </c>
      <c r="D305" s="740">
        <v>2216</v>
      </c>
      <c r="E305" s="412" t="s">
        <v>9629</v>
      </c>
      <c r="F305" s="709" t="s">
        <v>10613</v>
      </c>
      <c r="G305" s="709" t="s">
        <v>5391</v>
      </c>
      <c r="H305" s="728">
        <v>12</v>
      </c>
      <c r="I305" s="728">
        <v>12</v>
      </c>
    </row>
    <row r="306" spans="1:9" ht="36">
      <c r="A306" s="733" t="s">
        <v>12249</v>
      </c>
      <c r="B306" s="734" t="s">
        <v>12250</v>
      </c>
      <c r="C306" s="734" t="s">
        <v>12251</v>
      </c>
      <c r="D306" s="740">
        <v>1894</v>
      </c>
      <c r="E306" s="412" t="s">
        <v>9629</v>
      </c>
      <c r="F306" s="709" t="s">
        <v>10613</v>
      </c>
      <c r="G306" s="709" t="s">
        <v>5391</v>
      </c>
      <c r="H306" s="728">
        <v>36</v>
      </c>
      <c r="I306" s="728">
        <v>36</v>
      </c>
    </row>
    <row r="307" spans="1:9" ht="36">
      <c r="A307" s="733" t="s">
        <v>12249</v>
      </c>
      <c r="B307" s="734" t="s">
        <v>12250</v>
      </c>
      <c r="C307" s="734" t="s">
        <v>12251</v>
      </c>
      <c r="D307" s="740">
        <v>1515</v>
      </c>
      <c r="E307" s="412" t="s">
        <v>9629</v>
      </c>
      <c r="F307" s="709" t="s">
        <v>10613</v>
      </c>
      <c r="G307" s="709" t="s">
        <v>5391</v>
      </c>
      <c r="H307" s="728">
        <v>60</v>
      </c>
      <c r="I307" s="728">
        <v>60</v>
      </c>
    </row>
    <row r="308" spans="1:9" ht="36">
      <c r="A308" s="738" t="s">
        <v>12252</v>
      </c>
      <c r="B308" s="739" t="s">
        <v>12253</v>
      </c>
      <c r="C308" s="739" t="s">
        <v>12254</v>
      </c>
      <c r="D308" s="740">
        <v>2905</v>
      </c>
      <c r="E308" s="412" t="s">
        <v>9629</v>
      </c>
      <c r="F308" s="709" t="s">
        <v>10613</v>
      </c>
      <c r="G308" s="709" t="s">
        <v>5391</v>
      </c>
      <c r="H308" s="728">
        <v>12</v>
      </c>
      <c r="I308" s="728">
        <v>12</v>
      </c>
    </row>
    <row r="309" spans="1:9" ht="36">
      <c r="A309" s="738" t="s">
        <v>12252</v>
      </c>
      <c r="B309" s="739" t="s">
        <v>12253</v>
      </c>
      <c r="C309" s="739" t="s">
        <v>12254</v>
      </c>
      <c r="D309" s="740">
        <v>2483</v>
      </c>
      <c r="E309" s="412" t="s">
        <v>9629</v>
      </c>
      <c r="F309" s="709" t="s">
        <v>10613</v>
      </c>
      <c r="G309" s="709" t="s">
        <v>5391</v>
      </c>
      <c r="H309" s="728">
        <v>36</v>
      </c>
      <c r="I309" s="728">
        <v>36</v>
      </c>
    </row>
    <row r="310" spans="1:9" ht="36">
      <c r="A310" s="738" t="s">
        <v>12252</v>
      </c>
      <c r="B310" s="739" t="s">
        <v>12253</v>
      </c>
      <c r="C310" s="739" t="s">
        <v>12254</v>
      </c>
      <c r="D310" s="740">
        <v>1986</v>
      </c>
      <c r="E310" s="412" t="s">
        <v>9629</v>
      </c>
      <c r="F310" s="709" t="s">
        <v>10613</v>
      </c>
      <c r="G310" s="709" t="s">
        <v>5391</v>
      </c>
      <c r="H310" s="728">
        <v>60</v>
      </c>
      <c r="I310" s="728">
        <v>60</v>
      </c>
    </row>
    <row r="311" spans="1:9" ht="36">
      <c r="A311" s="733" t="s">
        <v>12255</v>
      </c>
      <c r="B311" s="734" t="s">
        <v>12256</v>
      </c>
      <c r="C311" s="734" t="s">
        <v>12257</v>
      </c>
      <c r="D311" s="740">
        <v>2994</v>
      </c>
      <c r="E311" s="412" t="s">
        <v>9629</v>
      </c>
      <c r="F311" s="709" t="s">
        <v>10613</v>
      </c>
      <c r="G311" s="709" t="s">
        <v>5391</v>
      </c>
      <c r="H311" s="728">
        <v>12</v>
      </c>
      <c r="I311" s="728">
        <v>12</v>
      </c>
    </row>
    <row r="312" spans="1:9" ht="36">
      <c r="A312" s="733" t="s">
        <v>12255</v>
      </c>
      <c r="B312" s="734" t="s">
        <v>12256</v>
      </c>
      <c r="C312" s="734" t="s">
        <v>12257</v>
      </c>
      <c r="D312" s="740">
        <v>2559</v>
      </c>
      <c r="E312" s="412" t="s">
        <v>9629</v>
      </c>
      <c r="F312" s="709" t="s">
        <v>10613</v>
      </c>
      <c r="G312" s="709" t="s">
        <v>5391</v>
      </c>
      <c r="H312" s="728">
        <v>36</v>
      </c>
      <c r="I312" s="728">
        <v>36</v>
      </c>
    </row>
    <row r="313" spans="1:9" ht="36">
      <c r="A313" s="733" t="s">
        <v>12255</v>
      </c>
      <c r="B313" s="734" t="s">
        <v>12256</v>
      </c>
      <c r="C313" s="734" t="s">
        <v>12257</v>
      </c>
      <c r="D313" s="740">
        <v>2047</v>
      </c>
      <c r="E313" s="412" t="s">
        <v>9629</v>
      </c>
      <c r="F313" s="709" t="s">
        <v>10613</v>
      </c>
      <c r="G313" s="709" t="s">
        <v>5391</v>
      </c>
      <c r="H313" s="728">
        <v>60</v>
      </c>
      <c r="I313" s="728">
        <v>60</v>
      </c>
    </row>
    <row r="314" spans="1:9" ht="36">
      <c r="A314" s="738" t="s">
        <v>12258</v>
      </c>
      <c r="B314" s="739" t="s">
        <v>12259</v>
      </c>
      <c r="C314" s="739" t="s">
        <v>12260</v>
      </c>
      <c r="D314" s="740">
        <v>3552</v>
      </c>
      <c r="E314" s="412" t="s">
        <v>9629</v>
      </c>
      <c r="F314" s="709" t="s">
        <v>10613</v>
      </c>
      <c r="G314" s="709" t="s">
        <v>5391</v>
      </c>
      <c r="H314" s="728">
        <v>12</v>
      </c>
      <c r="I314" s="728">
        <v>12</v>
      </c>
    </row>
    <row r="315" spans="1:9" ht="36">
      <c r="A315" s="738" t="s">
        <v>12258</v>
      </c>
      <c r="B315" s="739" t="s">
        <v>12259</v>
      </c>
      <c r="C315" s="739" t="s">
        <v>12260</v>
      </c>
      <c r="D315" s="740">
        <v>3035</v>
      </c>
      <c r="E315" s="412" t="s">
        <v>9629</v>
      </c>
      <c r="F315" s="709" t="s">
        <v>10613</v>
      </c>
      <c r="G315" s="709" t="s">
        <v>5391</v>
      </c>
      <c r="H315" s="728">
        <v>36</v>
      </c>
      <c r="I315" s="728">
        <v>36</v>
      </c>
    </row>
    <row r="316" spans="1:9" ht="36">
      <c r="A316" s="738" t="s">
        <v>12258</v>
      </c>
      <c r="B316" s="739" t="s">
        <v>12259</v>
      </c>
      <c r="C316" s="739" t="s">
        <v>12260</v>
      </c>
      <c r="D316" s="740">
        <v>2428</v>
      </c>
      <c r="E316" s="412" t="s">
        <v>9629</v>
      </c>
      <c r="F316" s="709" t="s">
        <v>10613</v>
      </c>
      <c r="G316" s="709" t="s">
        <v>5391</v>
      </c>
      <c r="H316" s="728">
        <v>60</v>
      </c>
      <c r="I316" s="728">
        <v>60</v>
      </c>
    </row>
    <row r="317" spans="1:9" ht="36">
      <c r="A317" s="733" t="s">
        <v>12261</v>
      </c>
      <c r="B317" s="739" t="s">
        <v>12262</v>
      </c>
      <c r="C317" s="739" t="s">
        <v>12263</v>
      </c>
      <c r="D317" s="740">
        <v>3661</v>
      </c>
      <c r="E317" s="412" t="s">
        <v>9629</v>
      </c>
      <c r="F317" s="709" t="s">
        <v>10613</v>
      </c>
      <c r="G317" s="709" t="s">
        <v>5391</v>
      </c>
      <c r="H317" s="728">
        <v>12</v>
      </c>
      <c r="I317" s="728">
        <v>12</v>
      </c>
    </row>
    <row r="318" spans="1:9" ht="36">
      <c r="A318" s="733" t="s">
        <v>12261</v>
      </c>
      <c r="B318" s="739" t="s">
        <v>12262</v>
      </c>
      <c r="C318" s="739" t="s">
        <v>12263</v>
      </c>
      <c r="D318" s="740">
        <v>3129</v>
      </c>
      <c r="E318" s="412" t="s">
        <v>9629</v>
      </c>
      <c r="F318" s="709" t="s">
        <v>10613</v>
      </c>
      <c r="G318" s="709" t="s">
        <v>5391</v>
      </c>
      <c r="H318" s="728">
        <v>36</v>
      </c>
      <c r="I318" s="728">
        <v>36</v>
      </c>
    </row>
    <row r="319" spans="1:9" ht="36">
      <c r="A319" s="733" t="s">
        <v>12261</v>
      </c>
      <c r="B319" s="739" t="s">
        <v>12262</v>
      </c>
      <c r="C319" s="739" t="s">
        <v>12263</v>
      </c>
      <c r="D319" s="740">
        <v>2503</v>
      </c>
      <c r="E319" s="412" t="s">
        <v>9629</v>
      </c>
      <c r="F319" s="709" t="s">
        <v>10613</v>
      </c>
      <c r="G319" s="709" t="s">
        <v>5391</v>
      </c>
      <c r="H319" s="728">
        <v>60</v>
      </c>
      <c r="I319" s="728">
        <v>60</v>
      </c>
    </row>
    <row r="320" spans="1:9" ht="36">
      <c r="A320" s="738" t="s">
        <v>12264</v>
      </c>
      <c r="B320" s="739" t="s">
        <v>12265</v>
      </c>
      <c r="C320" s="739" t="s">
        <v>12266</v>
      </c>
      <c r="D320" s="740">
        <v>4145</v>
      </c>
      <c r="E320" s="412" t="s">
        <v>9629</v>
      </c>
      <c r="F320" s="709" t="s">
        <v>10613</v>
      </c>
      <c r="G320" s="709" t="s">
        <v>5391</v>
      </c>
      <c r="H320" s="728">
        <v>12</v>
      </c>
      <c r="I320" s="728">
        <v>12</v>
      </c>
    </row>
    <row r="321" spans="1:9" ht="36">
      <c r="A321" s="738" t="s">
        <v>12264</v>
      </c>
      <c r="B321" s="739" t="s">
        <v>12265</v>
      </c>
      <c r="C321" s="739" t="s">
        <v>12266</v>
      </c>
      <c r="D321" s="740">
        <v>3543</v>
      </c>
      <c r="E321" s="412" t="s">
        <v>9629</v>
      </c>
      <c r="F321" s="709" t="s">
        <v>10613</v>
      </c>
      <c r="G321" s="709" t="s">
        <v>5391</v>
      </c>
      <c r="H321" s="728">
        <v>36</v>
      </c>
      <c r="I321" s="728">
        <v>36</v>
      </c>
    </row>
    <row r="322" spans="1:9" ht="36">
      <c r="A322" s="738" t="s">
        <v>12264</v>
      </c>
      <c r="B322" s="739" t="s">
        <v>12265</v>
      </c>
      <c r="C322" s="739" t="s">
        <v>12266</v>
      </c>
      <c r="D322" s="740">
        <v>2834</v>
      </c>
      <c r="E322" s="412" t="s">
        <v>9629</v>
      </c>
      <c r="F322" s="709" t="s">
        <v>10613</v>
      </c>
      <c r="G322" s="709" t="s">
        <v>5391</v>
      </c>
      <c r="H322" s="728">
        <v>60</v>
      </c>
      <c r="I322" s="728">
        <v>60</v>
      </c>
    </row>
    <row r="323" spans="1:9" ht="36">
      <c r="A323" s="733" t="s">
        <v>12267</v>
      </c>
      <c r="B323" s="739" t="s">
        <v>12268</v>
      </c>
      <c r="C323" s="739" t="s">
        <v>12269</v>
      </c>
      <c r="D323" s="740">
        <v>4270</v>
      </c>
      <c r="E323" s="412" t="s">
        <v>9629</v>
      </c>
      <c r="F323" s="709" t="s">
        <v>10613</v>
      </c>
      <c r="G323" s="709" t="s">
        <v>5391</v>
      </c>
      <c r="H323" s="728">
        <v>12</v>
      </c>
      <c r="I323" s="728">
        <v>12</v>
      </c>
    </row>
    <row r="324" spans="1:9" ht="36">
      <c r="A324" s="733" t="s">
        <v>12267</v>
      </c>
      <c r="B324" s="739" t="s">
        <v>12268</v>
      </c>
      <c r="C324" s="739" t="s">
        <v>12269</v>
      </c>
      <c r="D324" s="740">
        <v>3650</v>
      </c>
      <c r="E324" s="412" t="s">
        <v>9629</v>
      </c>
      <c r="F324" s="709" t="s">
        <v>10613</v>
      </c>
      <c r="G324" s="709" t="s">
        <v>5391</v>
      </c>
      <c r="H324" s="728">
        <v>36</v>
      </c>
      <c r="I324" s="728">
        <v>36</v>
      </c>
    </row>
    <row r="325" spans="1:9" ht="36">
      <c r="A325" s="733" t="s">
        <v>12267</v>
      </c>
      <c r="B325" s="739" t="s">
        <v>12268</v>
      </c>
      <c r="C325" s="739" t="s">
        <v>12269</v>
      </c>
      <c r="D325" s="740">
        <v>2920</v>
      </c>
      <c r="E325" s="412" t="s">
        <v>9629</v>
      </c>
      <c r="F325" s="709" t="s">
        <v>10613</v>
      </c>
      <c r="G325" s="709" t="s">
        <v>5391</v>
      </c>
      <c r="H325" s="728">
        <v>60</v>
      </c>
      <c r="I325" s="728">
        <v>60</v>
      </c>
    </row>
    <row r="326" spans="1:9" ht="36">
      <c r="A326" s="738" t="s">
        <v>12270</v>
      </c>
      <c r="B326" s="739" t="s">
        <v>12271</v>
      </c>
      <c r="C326" s="739" t="s">
        <v>12272</v>
      </c>
      <c r="D326" s="740">
        <v>6302</v>
      </c>
      <c r="E326" s="412" t="s">
        <v>9629</v>
      </c>
      <c r="F326" s="709" t="s">
        <v>10613</v>
      </c>
      <c r="G326" s="709" t="s">
        <v>5391</v>
      </c>
      <c r="H326" s="728">
        <v>12</v>
      </c>
      <c r="I326" s="728">
        <v>12</v>
      </c>
    </row>
    <row r="327" spans="1:9" ht="36">
      <c r="A327" s="738" t="s">
        <v>12270</v>
      </c>
      <c r="B327" s="739" t="s">
        <v>12271</v>
      </c>
      <c r="C327" s="739" t="s">
        <v>12272</v>
      </c>
      <c r="D327" s="740">
        <v>5387</v>
      </c>
      <c r="E327" s="412" t="s">
        <v>9629</v>
      </c>
      <c r="F327" s="709" t="s">
        <v>10613</v>
      </c>
      <c r="G327" s="709" t="s">
        <v>5391</v>
      </c>
      <c r="H327" s="728">
        <v>36</v>
      </c>
      <c r="I327" s="728">
        <v>36</v>
      </c>
    </row>
    <row r="328" spans="1:9" ht="36">
      <c r="A328" s="738" t="s">
        <v>12270</v>
      </c>
      <c r="B328" s="739" t="s">
        <v>12271</v>
      </c>
      <c r="C328" s="739" t="s">
        <v>12272</v>
      </c>
      <c r="D328" s="740">
        <v>4309</v>
      </c>
      <c r="E328" s="412" t="s">
        <v>9629</v>
      </c>
      <c r="F328" s="709" t="s">
        <v>10613</v>
      </c>
      <c r="G328" s="709" t="s">
        <v>5391</v>
      </c>
      <c r="H328" s="728">
        <v>60</v>
      </c>
      <c r="I328" s="728">
        <v>60</v>
      </c>
    </row>
    <row r="329" spans="1:9" ht="36">
      <c r="A329" s="733" t="s">
        <v>12273</v>
      </c>
      <c r="B329" s="734" t="s">
        <v>12274</v>
      </c>
      <c r="C329" s="734" t="s">
        <v>12275</v>
      </c>
      <c r="D329" s="740">
        <v>6492</v>
      </c>
      <c r="E329" s="412" t="s">
        <v>9629</v>
      </c>
      <c r="F329" s="709" t="s">
        <v>10613</v>
      </c>
      <c r="G329" s="709" t="s">
        <v>5391</v>
      </c>
      <c r="H329" s="728">
        <v>12</v>
      </c>
      <c r="I329" s="728">
        <v>12</v>
      </c>
    </row>
    <row r="330" spans="1:9" ht="36">
      <c r="A330" s="733" t="s">
        <v>12273</v>
      </c>
      <c r="B330" s="734" t="s">
        <v>12274</v>
      </c>
      <c r="C330" s="734" t="s">
        <v>12275</v>
      </c>
      <c r="D330" s="740">
        <v>5549</v>
      </c>
      <c r="E330" s="412" t="s">
        <v>9629</v>
      </c>
      <c r="F330" s="709" t="s">
        <v>10613</v>
      </c>
      <c r="G330" s="709" t="s">
        <v>5391</v>
      </c>
      <c r="H330" s="728">
        <v>36</v>
      </c>
      <c r="I330" s="728">
        <v>36</v>
      </c>
    </row>
    <row r="331" spans="1:9" ht="36">
      <c r="A331" s="733" t="s">
        <v>12273</v>
      </c>
      <c r="B331" s="739" t="s">
        <v>12274</v>
      </c>
      <c r="C331" s="739" t="s">
        <v>12275</v>
      </c>
      <c r="D331" s="740">
        <v>4439</v>
      </c>
      <c r="E331" s="412" t="s">
        <v>9629</v>
      </c>
      <c r="F331" s="709" t="s">
        <v>10613</v>
      </c>
      <c r="G331" s="709" t="s">
        <v>5391</v>
      </c>
      <c r="H331" s="728">
        <v>60</v>
      </c>
      <c r="I331" s="728">
        <v>60</v>
      </c>
    </row>
    <row r="332" spans="1:9" ht="36">
      <c r="A332" s="738" t="s">
        <v>12276</v>
      </c>
      <c r="B332" s="739" t="s">
        <v>12277</v>
      </c>
      <c r="C332" s="739" t="s">
        <v>12278</v>
      </c>
      <c r="D332" s="740">
        <v>9458</v>
      </c>
      <c r="E332" s="412" t="s">
        <v>9629</v>
      </c>
      <c r="F332" s="709" t="s">
        <v>10613</v>
      </c>
      <c r="G332" s="709" t="s">
        <v>5391</v>
      </c>
      <c r="H332" s="728">
        <v>12</v>
      </c>
      <c r="I332" s="728">
        <v>12</v>
      </c>
    </row>
    <row r="333" spans="1:9" ht="36">
      <c r="A333" s="738" t="s">
        <v>12276</v>
      </c>
      <c r="B333" s="739" t="s">
        <v>12277</v>
      </c>
      <c r="C333" s="739" t="s">
        <v>12278</v>
      </c>
      <c r="D333" s="740">
        <v>8084</v>
      </c>
      <c r="E333" s="412" t="s">
        <v>9629</v>
      </c>
      <c r="F333" s="709" t="s">
        <v>10613</v>
      </c>
      <c r="G333" s="709" t="s">
        <v>5391</v>
      </c>
      <c r="H333" s="728">
        <v>36</v>
      </c>
      <c r="I333" s="728">
        <v>36</v>
      </c>
    </row>
    <row r="334" spans="1:9" ht="36">
      <c r="A334" s="738" t="s">
        <v>12276</v>
      </c>
      <c r="B334" s="739" t="s">
        <v>12279</v>
      </c>
      <c r="C334" s="739" t="s">
        <v>12280</v>
      </c>
      <c r="D334" s="740">
        <v>6467</v>
      </c>
      <c r="E334" s="412" t="s">
        <v>9629</v>
      </c>
      <c r="F334" s="709" t="s">
        <v>10613</v>
      </c>
      <c r="G334" s="709" t="s">
        <v>5391</v>
      </c>
      <c r="H334" s="728">
        <v>60</v>
      </c>
      <c r="I334" s="728">
        <v>60</v>
      </c>
    </row>
    <row r="335" spans="1:9" ht="36">
      <c r="A335" s="738" t="s">
        <v>12281</v>
      </c>
      <c r="B335" s="739" t="s">
        <v>12279</v>
      </c>
      <c r="C335" s="739" t="s">
        <v>12280</v>
      </c>
      <c r="D335" s="740">
        <v>9736</v>
      </c>
      <c r="E335" s="412" t="s">
        <v>9629</v>
      </c>
      <c r="F335" s="709" t="s">
        <v>10613</v>
      </c>
      <c r="G335" s="709" t="s">
        <v>5391</v>
      </c>
      <c r="H335" s="728">
        <v>12</v>
      </c>
      <c r="I335" s="728">
        <v>12</v>
      </c>
    </row>
    <row r="336" spans="1:9" ht="36">
      <c r="A336" s="738" t="s">
        <v>12281</v>
      </c>
      <c r="B336" s="739" t="s">
        <v>12279</v>
      </c>
      <c r="C336" s="739" t="s">
        <v>12280</v>
      </c>
      <c r="D336" s="740">
        <v>8321</v>
      </c>
      <c r="E336" s="412" t="s">
        <v>9629</v>
      </c>
      <c r="F336" s="709" t="s">
        <v>10613</v>
      </c>
      <c r="G336" s="709" t="s">
        <v>5391</v>
      </c>
      <c r="H336" s="728">
        <v>36</v>
      </c>
      <c r="I336" s="728">
        <v>36</v>
      </c>
    </row>
    <row r="337" spans="1:10" ht="36">
      <c r="A337" s="738" t="s">
        <v>12281</v>
      </c>
      <c r="B337" s="739" t="s">
        <v>12279</v>
      </c>
      <c r="C337" s="739" t="s">
        <v>12280</v>
      </c>
      <c r="D337" s="740">
        <v>6657</v>
      </c>
      <c r="E337" s="412" t="s">
        <v>9629</v>
      </c>
      <c r="F337" s="709" t="s">
        <v>10613</v>
      </c>
      <c r="G337" s="709" t="s">
        <v>5391</v>
      </c>
      <c r="H337" s="728">
        <v>60</v>
      </c>
      <c r="I337" s="728">
        <v>60</v>
      </c>
    </row>
    <row r="338" spans="1:10" s="638" customFormat="1" ht="36">
      <c r="A338" s="738" t="s">
        <v>13377</v>
      </c>
      <c r="B338" s="739" t="s">
        <v>13378</v>
      </c>
      <c r="C338" s="739" t="s">
        <v>13379</v>
      </c>
      <c r="D338" s="740">
        <v>12720.422472744725</v>
      </c>
      <c r="E338" s="412" t="s">
        <v>9629</v>
      </c>
      <c r="F338" s="709" t="s">
        <v>10613</v>
      </c>
      <c r="G338" s="709" t="s">
        <v>5391</v>
      </c>
      <c r="H338" s="728">
        <v>12</v>
      </c>
      <c r="I338" s="728">
        <v>12</v>
      </c>
    </row>
    <row r="339" spans="1:10" s="638" customFormat="1" ht="36">
      <c r="A339" s="738" t="s">
        <v>13377</v>
      </c>
      <c r="B339" s="739" t="s">
        <v>13378</v>
      </c>
      <c r="C339" s="739" t="s">
        <v>13379</v>
      </c>
      <c r="D339" s="740">
        <v>10872.155959610876</v>
      </c>
      <c r="E339" s="412" t="s">
        <v>9629</v>
      </c>
      <c r="F339" s="709" t="s">
        <v>10613</v>
      </c>
      <c r="G339" s="709" t="s">
        <v>5391</v>
      </c>
      <c r="H339" s="728">
        <v>36</v>
      </c>
      <c r="I339" s="728">
        <v>36</v>
      </c>
    </row>
    <row r="340" spans="1:10" s="638" customFormat="1" ht="36">
      <c r="A340" s="738" t="s">
        <v>13377</v>
      </c>
      <c r="B340" s="739" t="s">
        <v>13378</v>
      </c>
      <c r="C340" s="739" t="s">
        <v>13379</v>
      </c>
      <c r="D340" s="740">
        <v>8697.7247676887018</v>
      </c>
      <c r="E340" s="412" t="s">
        <v>9629</v>
      </c>
      <c r="F340" s="709" t="s">
        <v>10613</v>
      </c>
      <c r="G340" s="709" t="s">
        <v>5391</v>
      </c>
      <c r="H340" s="728">
        <v>60</v>
      </c>
      <c r="I340" s="728">
        <v>60</v>
      </c>
    </row>
    <row r="341" spans="1:10" s="638" customFormat="1" ht="36">
      <c r="A341" s="738" t="s">
        <v>13380</v>
      </c>
      <c r="B341" s="739" t="s">
        <v>13381</v>
      </c>
      <c r="C341" s="739" t="s">
        <v>13382</v>
      </c>
      <c r="D341" s="740">
        <v>13093.023193111309</v>
      </c>
      <c r="E341" s="412" t="s">
        <v>9629</v>
      </c>
      <c r="F341" s="709" t="s">
        <v>10613</v>
      </c>
      <c r="G341" s="709" t="s">
        <v>5391</v>
      </c>
      <c r="H341" s="728">
        <v>12</v>
      </c>
      <c r="I341" s="728">
        <v>12</v>
      </c>
    </row>
    <row r="342" spans="1:10" s="638" customFormat="1" ht="36">
      <c r="A342" s="738" t="s">
        <v>13380</v>
      </c>
      <c r="B342" s="739" t="s">
        <v>13381</v>
      </c>
      <c r="C342" s="739" t="s">
        <v>13382</v>
      </c>
      <c r="D342" s="740">
        <v>11190.61811377035</v>
      </c>
      <c r="E342" s="412" t="s">
        <v>9629</v>
      </c>
      <c r="F342" s="709" t="s">
        <v>10613</v>
      </c>
      <c r="G342" s="709" t="s">
        <v>5391</v>
      </c>
      <c r="H342" s="728">
        <v>36</v>
      </c>
      <c r="I342" s="728">
        <v>36</v>
      </c>
    </row>
    <row r="343" spans="1:10" s="638" customFormat="1" ht="36">
      <c r="A343" s="738" t="s">
        <v>13380</v>
      </c>
      <c r="B343" s="739" t="s">
        <v>13381</v>
      </c>
      <c r="C343" s="739" t="s">
        <v>13382</v>
      </c>
      <c r="D343" s="740">
        <v>8952.4944910162794</v>
      </c>
      <c r="E343" s="412" t="s">
        <v>9629</v>
      </c>
      <c r="F343" s="709" t="s">
        <v>10613</v>
      </c>
      <c r="G343" s="709" t="s">
        <v>5391</v>
      </c>
      <c r="H343" s="728">
        <v>60</v>
      </c>
      <c r="I343" s="728">
        <v>60</v>
      </c>
    </row>
    <row r="345" spans="1:10" s="638" customFormat="1" ht="18">
      <c r="A345" s="616" t="s">
        <v>10615</v>
      </c>
      <c r="B345" s="528"/>
      <c r="C345" s="608"/>
      <c r="D345" s="609"/>
      <c r="E345" s="23"/>
      <c r="F345" s="614"/>
      <c r="G345" s="610"/>
      <c r="H345" s="610"/>
      <c r="I345" s="610"/>
    </row>
    <row r="346" spans="1:10" s="638" customFormat="1" ht="16.5" thickBot="1">
      <c r="A346" s="531" t="s">
        <v>10963</v>
      </c>
      <c r="B346" s="532"/>
      <c r="C346" s="556"/>
      <c r="D346" s="556"/>
      <c r="E346" s="556"/>
      <c r="F346" s="557"/>
      <c r="G346" s="538" t="s">
        <v>417</v>
      </c>
      <c r="H346" s="530"/>
      <c r="I346" s="558"/>
      <c r="J346" s="530"/>
    </row>
    <row r="347" spans="1:10" s="638" customFormat="1" ht="24.75" thickBot="1">
      <c r="A347" s="534" t="s">
        <v>0</v>
      </c>
      <c r="B347" s="551" t="s">
        <v>1</v>
      </c>
      <c r="C347" s="552" t="s">
        <v>2</v>
      </c>
      <c r="D347" s="502" t="s">
        <v>3</v>
      </c>
      <c r="E347" s="673" t="s">
        <v>9627</v>
      </c>
      <c r="F347" s="96" t="s">
        <v>4</v>
      </c>
      <c r="G347" s="673" t="s">
        <v>13946</v>
      </c>
      <c r="H347" s="535" t="s">
        <v>418</v>
      </c>
      <c r="I347" s="535" t="s">
        <v>419</v>
      </c>
      <c r="J347" s="562" t="s">
        <v>8635</v>
      </c>
    </row>
    <row r="348" spans="1:10" s="638" customFormat="1" ht="14.25" thickBot="1">
      <c r="A348" s="559" t="s">
        <v>10784</v>
      </c>
      <c r="B348" s="537"/>
      <c r="C348" s="543"/>
      <c r="D348" s="543"/>
      <c r="E348" s="543"/>
      <c r="F348" s="543"/>
      <c r="G348" s="543"/>
      <c r="H348" s="543"/>
      <c r="I348" s="543"/>
      <c r="J348" s="563"/>
    </row>
    <row r="349" spans="1:10" s="638" customFormat="1" ht="24">
      <c r="A349" s="545" t="s">
        <v>10616</v>
      </c>
      <c r="B349" s="544" t="s">
        <v>10617</v>
      </c>
      <c r="C349" s="544" t="s">
        <v>10618</v>
      </c>
      <c r="D349" s="571">
        <v>1080</v>
      </c>
      <c r="E349" s="412" t="s">
        <v>9629</v>
      </c>
      <c r="F349" s="459" t="s">
        <v>1787</v>
      </c>
      <c r="G349" s="459" t="s">
        <v>5391</v>
      </c>
      <c r="H349" s="546">
        <v>12</v>
      </c>
      <c r="I349" s="546">
        <v>12</v>
      </c>
      <c r="J349" s="564" t="s">
        <v>10619</v>
      </c>
    </row>
    <row r="350" spans="1:10" s="638" customFormat="1" ht="24">
      <c r="A350" s="545" t="s">
        <v>10616</v>
      </c>
      <c r="B350" s="544" t="s">
        <v>10617</v>
      </c>
      <c r="C350" s="544" t="s">
        <v>10618</v>
      </c>
      <c r="D350" s="571">
        <v>923</v>
      </c>
      <c r="E350" s="412" t="s">
        <v>9629</v>
      </c>
      <c r="F350" s="459" t="s">
        <v>1787</v>
      </c>
      <c r="G350" s="459" t="s">
        <v>5391</v>
      </c>
      <c r="H350" s="546">
        <v>36</v>
      </c>
      <c r="I350" s="546">
        <v>36</v>
      </c>
      <c r="J350" s="564" t="s">
        <v>10619</v>
      </c>
    </row>
    <row r="351" spans="1:10" s="638" customFormat="1" ht="24">
      <c r="A351" s="545" t="s">
        <v>10616</v>
      </c>
      <c r="B351" s="544" t="s">
        <v>10617</v>
      </c>
      <c r="C351" s="544" t="s">
        <v>10618</v>
      </c>
      <c r="D351" s="571">
        <v>738</v>
      </c>
      <c r="E351" s="412" t="s">
        <v>9629</v>
      </c>
      <c r="F351" s="459" t="s">
        <v>1787</v>
      </c>
      <c r="G351" s="459" t="s">
        <v>5391</v>
      </c>
      <c r="H351" s="546">
        <v>60</v>
      </c>
      <c r="I351" s="546">
        <v>60</v>
      </c>
      <c r="J351" s="564" t="s">
        <v>10619</v>
      </c>
    </row>
    <row r="352" spans="1:10" s="638" customFormat="1" ht="24">
      <c r="A352" s="545" t="s">
        <v>10620</v>
      </c>
      <c r="B352" s="544" t="s">
        <v>10617</v>
      </c>
      <c r="C352" s="544" t="s">
        <v>10621</v>
      </c>
      <c r="D352" s="571">
        <v>1781</v>
      </c>
      <c r="E352" s="412" t="s">
        <v>9629</v>
      </c>
      <c r="F352" s="459" t="s">
        <v>1787</v>
      </c>
      <c r="G352" s="459" t="s">
        <v>5391</v>
      </c>
      <c r="H352" s="546">
        <v>12</v>
      </c>
      <c r="I352" s="546">
        <v>12</v>
      </c>
      <c r="J352" s="564" t="s">
        <v>10622</v>
      </c>
    </row>
    <row r="353" spans="1:10" s="638" customFormat="1" ht="24">
      <c r="A353" s="545" t="s">
        <v>10620</v>
      </c>
      <c r="B353" s="544" t="s">
        <v>10617</v>
      </c>
      <c r="C353" s="544" t="s">
        <v>10621</v>
      </c>
      <c r="D353" s="571">
        <v>1522</v>
      </c>
      <c r="E353" s="412" t="s">
        <v>9629</v>
      </c>
      <c r="F353" s="459" t="s">
        <v>1787</v>
      </c>
      <c r="G353" s="459" t="s">
        <v>5391</v>
      </c>
      <c r="H353" s="546">
        <v>36</v>
      </c>
      <c r="I353" s="546">
        <v>36</v>
      </c>
      <c r="J353" s="564" t="s">
        <v>10622</v>
      </c>
    </row>
    <row r="354" spans="1:10" s="638" customFormat="1" ht="24">
      <c r="A354" s="545" t="s">
        <v>10620</v>
      </c>
      <c r="B354" s="544" t="s">
        <v>10617</v>
      </c>
      <c r="C354" s="544" t="s">
        <v>10621</v>
      </c>
      <c r="D354" s="571">
        <v>1218</v>
      </c>
      <c r="E354" s="412" t="s">
        <v>9629</v>
      </c>
      <c r="F354" s="459" t="s">
        <v>1787</v>
      </c>
      <c r="G354" s="459" t="s">
        <v>5391</v>
      </c>
      <c r="H354" s="546">
        <v>60</v>
      </c>
      <c r="I354" s="546">
        <v>60</v>
      </c>
      <c r="J354" s="564" t="s">
        <v>10622</v>
      </c>
    </row>
    <row r="355" spans="1:10" s="638" customFormat="1" ht="24">
      <c r="A355" s="545" t="s">
        <v>10623</v>
      </c>
      <c r="B355" s="544" t="s">
        <v>10617</v>
      </c>
      <c r="C355" s="544" t="s">
        <v>10624</v>
      </c>
      <c r="D355" s="571">
        <v>2916</v>
      </c>
      <c r="E355" s="412" t="s">
        <v>9629</v>
      </c>
      <c r="F355" s="459" t="s">
        <v>1787</v>
      </c>
      <c r="G355" s="459" t="s">
        <v>5391</v>
      </c>
      <c r="H355" s="546">
        <v>12</v>
      </c>
      <c r="I355" s="546">
        <v>12</v>
      </c>
      <c r="J355" s="564" t="s">
        <v>10625</v>
      </c>
    </row>
    <row r="356" spans="1:10" s="638" customFormat="1" ht="24">
      <c r="A356" s="545" t="s">
        <v>10623</v>
      </c>
      <c r="B356" s="544" t="s">
        <v>10617</v>
      </c>
      <c r="C356" s="544" t="s">
        <v>10624</v>
      </c>
      <c r="D356" s="571">
        <v>2492</v>
      </c>
      <c r="E356" s="412" t="s">
        <v>9629</v>
      </c>
      <c r="F356" s="459" t="s">
        <v>1787</v>
      </c>
      <c r="G356" s="459" t="s">
        <v>5391</v>
      </c>
      <c r="H356" s="546">
        <v>36</v>
      </c>
      <c r="I356" s="546">
        <v>36</v>
      </c>
      <c r="J356" s="564" t="s">
        <v>10625</v>
      </c>
    </row>
    <row r="357" spans="1:10" s="638" customFormat="1" ht="24">
      <c r="A357" s="545" t="s">
        <v>10623</v>
      </c>
      <c r="B357" s="544" t="s">
        <v>10617</v>
      </c>
      <c r="C357" s="544" t="s">
        <v>10624</v>
      </c>
      <c r="D357" s="571">
        <v>1994</v>
      </c>
      <c r="E357" s="412" t="s">
        <v>9629</v>
      </c>
      <c r="F357" s="459" t="s">
        <v>1787</v>
      </c>
      <c r="G357" s="459" t="s">
        <v>5391</v>
      </c>
      <c r="H357" s="546">
        <v>60</v>
      </c>
      <c r="I357" s="546">
        <v>60</v>
      </c>
      <c r="J357" s="564" t="s">
        <v>10625</v>
      </c>
    </row>
    <row r="358" spans="1:10" s="638" customFormat="1" ht="24">
      <c r="A358" s="545" t="s">
        <v>10626</v>
      </c>
      <c r="B358" s="544" t="s">
        <v>10617</v>
      </c>
      <c r="C358" s="544" t="s">
        <v>10627</v>
      </c>
      <c r="D358" s="571">
        <v>3996</v>
      </c>
      <c r="E358" s="412" t="s">
        <v>9629</v>
      </c>
      <c r="F358" s="459" t="s">
        <v>1787</v>
      </c>
      <c r="G358" s="459" t="s">
        <v>5391</v>
      </c>
      <c r="H358" s="546">
        <v>12</v>
      </c>
      <c r="I358" s="546">
        <v>12</v>
      </c>
      <c r="J358" s="564" t="s">
        <v>10628</v>
      </c>
    </row>
    <row r="359" spans="1:10" s="638" customFormat="1" ht="24">
      <c r="A359" s="545" t="s">
        <v>10626</v>
      </c>
      <c r="B359" s="544" t="s">
        <v>10617</v>
      </c>
      <c r="C359" s="544" t="s">
        <v>10627</v>
      </c>
      <c r="D359" s="571">
        <v>3415</v>
      </c>
      <c r="E359" s="412" t="s">
        <v>9629</v>
      </c>
      <c r="F359" s="459" t="s">
        <v>1787</v>
      </c>
      <c r="G359" s="459" t="s">
        <v>5391</v>
      </c>
      <c r="H359" s="546">
        <v>36</v>
      </c>
      <c r="I359" s="546">
        <v>36</v>
      </c>
      <c r="J359" s="564" t="s">
        <v>10628</v>
      </c>
    </row>
    <row r="360" spans="1:10" s="638" customFormat="1" ht="24">
      <c r="A360" s="545" t="s">
        <v>10626</v>
      </c>
      <c r="B360" s="544" t="s">
        <v>10617</v>
      </c>
      <c r="C360" s="544" t="s">
        <v>10627</v>
      </c>
      <c r="D360" s="571">
        <v>2732</v>
      </c>
      <c r="E360" s="412" t="s">
        <v>9629</v>
      </c>
      <c r="F360" s="459" t="s">
        <v>1787</v>
      </c>
      <c r="G360" s="459" t="s">
        <v>5391</v>
      </c>
      <c r="H360" s="546">
        <v>60</v>
      </c>
      <c r="I360" s="546">
        <v>60</v>
      </c>
      <c r="J360" s="564" t="s">
        <v>10628</v>
      </c>
    </row>
    <row r="361" spans="1:10" s="638" customFormat="1" ht="24">
      <c r="A361" s="545" t="s">
        <v>10629</v>
      </c>
      <c r="B361" s="544" t="s">
        <v>10617</v>
      </c>
      <c r="C361" s="544" t="s">
        <v>10630</v>
      </c>
      <c r="D361" s="571">
        <v>4752</v>
      </c>
      <c r="E361" s="412" t="s">
        <v>9629</v>
      </c>
      <c r="F361" s="459" t="s">
        <v>1787</v>
      </c>
      <c r="G361" s="459" t="s">
        <v>5391</v>
      </c>
      <c r="H361" s="546">
        <v>12</v>
      </c>
      <c r="I361" s="546">
        <v>12</v>
      </c>
      <c r="J361" s="564" t="s">
        <v>10631</v>
      </c>
    </row>
    <row r="362" spans="1:10" s="638" customFormat="1" ht="24">
      <c r="A362" s="545" t="s">
        <v>10629</v>
      </c>
      <c r="B362" s="544" t="s">
        <v>10617</v>
      </c>
      <c r="C362" s="544" t="s">
        <v>10630</v>
      </c>
      <c r="D362" s="571">
        <v>4061</v>
      </c>
      <c r="E362" s="412" t="s">
        <v>9629</v>
      </c>
      <c r="F362" s="459" t="s">
        <v>1787</v>
      </c>
      <c r="G362" s="459" t="s">
        <v>5391</v>
      </c>
      <c r="H362" s="546">
        <v>36</v>
      </c>
      <c r="I362" s="546">
        <v>36</v>
      </c>
      <c r="J362" s="564" t="s">
        <v>10631</v>
      </c>
    </row>
    <row r="363" spans="1:10" s="638" customFormat="1" ht="24.75" thickBot="1">
      <c r="A363" s="545" t="s">
        <v>10629</v>
      </c>
      <c r="B363" s="544" t="s">
        <v>10617</v>
      </c>
      <c r="C363" s="544" t="s">
        <v>10630</v>
      </c>
      <c r="D363" s="571">
        <v>3249</v>
      </c>
      <c r="E363" s="412" t="s">
        <v>9629</v>
      </c>
      <c r="F363" s="459" t="s">
        <v>1787</v>
      </c>
      <c r="G363" s="459" t="s">
        <v>5391</v>
      </c>
      <c r="H363" s="546">
        <v>60</v>
      </c>
      <c r="I363" s="546">
        <v>60</v>
      </c>
      <c r="J363" s="564" t="s">
        <v>10631</v>
      </c>
    </row>
    <row r="364" spans="1:10" s="638" customFormat="1" ht="14.25" thickBot="1">
      <c r="A364" s="268" t="s">
        <v>10914</v>
      </c>
      <c r="B364" s="631"/>
      <c r="C364" s="631"/>
      <c r="D364" s="632"/>
      <c r="E364" s="632"/>
      <c r="F364" s="632"/>
      <c r="G364" s="632"/>
      <c r="H364" s="632"/>
      <c r="I364" s="632"/>
      <c r="J364" s="637"/>
    </row>
    <row r="365" spans="1:10" s="638" customFormat="1" ht="36">
      <c r="A365" s="655" t="s">
        <v>10915</v>
      </c>
      <c r="B365" s="652" t="s">
        <v>10916</v>
      </c>
      <c r="C365" s="652" t="s">
        <v>10952</v>
      </c>
      <c r="D365" s="656">
        <v>108</v>
      </c>
      <c r="E365" s="664" t="s">
        <v>9629</v>
      </c>
      <c r="F365" s="665" t="s">
        <v>1787</v>
      </c>
      <c r="G365" s="665" t="s">
        <v>5391</v>
      </c>
      <c r="H365" s="666">
        <v>12</v>
      </c>
      <c r="I365" s="666">
        <v>12</v>
      </c>
      <c r="J365" s="655" t="s">
        <v>10962</v>
      </c>
    </row>
    <row r="366" spans="1:10" s="638" customFormat="1" ht="36">
      <c r="A366" s="655" t="s">
        <v>10915</v>
      </c>
      <c r="B366" s="652" t="s">
        <v>10916</v>
      </c>
      <c r="C366" s="652" t="s">
        <v>10952</v>
      </c>
      <c r="D366" s="656">
        <v>92</v>
      </c>
      <c r="E366" s="664" t="s">
        <v>9629</v>
      </c>
      <c r="F366" s="665" t="s">
        <v>1787</v>
      </c>
      <c r="G366" s="665" t="s">
        <v>5391</v>
      </c>
      <c r="H366" s="666">
        <v>36</v>
      </c>
      <c r="I366" s="666">
        <v>36</v>
      </c>
      <c r="J366" s="655" t="s">
        <v>10962</v>
      </c>
    </row>
    <row r="367" spans="1:10" s="638" customFormat="1" ht="36">
      <c r="A367" s="655" t="s">
        <v>10915</v>
      </c>
      <c r="B367" s="652" t="s">
        <v>10916</v>
      </c>
      <c r="C367" s="652" t="s">
        <v>10952</v>
      </c>
      <c r="D367" s="656">
        <v>74</v>
      </c>
      <c r="E367" s="664" t="s">
        <v>9629</v>
      </c>
      <c r="F367" s="665" t="s">
        <v>1787</v>
      </c>
      <c r="G367" s="665" t="s">
        <v>5391</v>
      </c>
      <c r="H367" s="666">
        <v>60</v>
      </c>
      <c r="I367" s="666">
        <v>60</v>
      </c>
      <c r="J367" s="655" t="s">
        <v>10962</v>
      </c>
    </row>
    <row r="368" spans="1:10" s="638" customFormat="1">
      <c r="A368" s="547" t="s">
        <v>10785</v>
      </c>
      <c r="B368" s="537"/>
      <c r="C368" s="537"/>
      <c r="D368" s="537"/>
      <c r="E368" s="618"/>
      <c r="F368" s="537"/>
      <c r="G368" s="537"/>
      <c r="H368" s="537"/>
      <c r="I368" s="537"/>
      <c r="J368" s="537"/>
    </row>
    <row r="369" spans="1:10" s="638" customFormat="1" ht="24">
      <c r="A369" s="545" t="s">
        <v>10632</v>
      </c>
      <c r="B369" s="544" t="s">
        <v>10633</v>
      </c>
      <c r="C369" s="544" t="s">
        <v>10634</v>
      </c>
      <c r="D369" s="571">
        <v>485.19863097998319</v>
      </c>
      <c r="E369" s="412" t="s">
        <v>9629</v>
      </c>
      <c r="F369" s="459" t="s">
        <v>1787</v>
      </c>
      <c r="G369" s="459" t="s">
        <v>5391</v>
      </c>
      <c r="H369" s="546">
        <v>12</v>
      </c>
      <c r="I369" s="546">
        <v>12</v>
      </c>
      <c r="J369" s="564" t="s">
        <v>10635</v>
      </c>
    </row>
    <row r="370" spans="1:10" s="638" customFormat="1" ht="24">
      <c r="A370" s="545" t="s">
        <v>10632</v>
      </c>
      <c r="B370" s="544" t="s">
        <v>10633</v>
      </c>
      <c r="C370" s="544" t="s">
        <v>10634</v>
      </c>
      <c r="D370" s="571">
        <v>414.69968459827624</v>
      </c>
      <c r="E370" s="412" t="s">
        <v>9629</v>
      </c>
      <c r="F370" s="459" t="s">
        <v>1787</v>
      </c>
      <c r="G370" s="459" t="s">
        <v>5391</v>
      </c>
      <c r="H370" s="546">
        <v>36</v>
      </c>
      <c r="I370" s="546">
        <v>36</v>
      </c>
      <c r="J370" s="564" t="s">
        <v>10635</v>
      </c>
    </row>
    <row r="371" spans="1:10" s="638" customFormat="1" ht="24">
      <c r="A371" s="545" t="s">
        <v>10632</v>
      </c>
      <c r="B371" s="544" t="s">
        <v>10633</v>
      </c>
      <c r="C371" s="544" t="s">
        <v>10634</v>
      </c>
      <c r="D371" s="571">
        <v>331.75974767862101</v>
      </c>
      <c r="E371" s="412" t="s">
        <v>9629</v>
      </c>
      <c r="F371" s="459" t="s">
        <v>1787</v>
      </c>
      <c r="G371" s="459" t="s">
        <v>5391</v>
      </c>
      <c r="H371" s="546">
        <v>60</v>
      </c>
      <c r="I371" s="546">
        <v>60</v>
      </c>
      <c r="J371" s="564" t="s">
        <v>10635</v>
      </c>
    </row>
    <row r="372" spans="1:10" s="638" customFormat="1" ht="24">
      <c r="A372" s="545" t="s">
        <v>10636</v>
      </c>
      <c r="B372" s="544" t="s">
        <v>10633</v>
      </c>
      <c r="C372" s="544" t="s">
        <v>10637</v>
      </c>
      <c r="D372" s="571">
        <v>971.83167015005006</v>
      </c>
      <c r="E372" s="412" t="s">
        <v>9629</v>
      </c>
      <c r="F372" s="459" t="s">
        <v>1787</v>
      </c>
      <c r="G372" s="459" t="s">
        <v>5391</v>
      </c>
      <c r="H372" s="546">
        <v>12</v>
      </c>
      <c r="I372" s="546">
        <v>12</v>
      </c>
      <c r="J372" s="564" t="s">
        <v>10638</v>
      </c>
    </row>
    <row r="373" spans="1:10" s="638" customFormat="1" ht="24">
      <c r="A373" s="545" t="s">
        <v>10636</v>
      </c>
      <c r="B373" s="544" t="s">
        <v>10633</v>
      </c>
      <c r="C373" s="544" t="s">
        <v>10637</v>
      </c>
      <c r="D373" s="571">
        <v>830.62535910260692</v>
      </c>
      <c r="E373" s="412" t="s">
        <v>9629</v>
      </c>
      <c r="F373" s="459" t="s">
        <v>1787</v>
      </c>
      <c r="G373" s="459" t="s">
        <v>5391</v>
      </c>
      <c r="H373" s="546">
        <v>36</v>
      </c>
      <c r="I373" s="546">
        <v>36</v>
      </c>
      <c r="J373" s="564" t="s">
        <v>10638</v>
      </c>
    </row>
    <row r="374" spans="1:10" s="638" customFormat="1" ht="24">
      <c r="A374" s="545" t="s">
        <v>10636</v>
      </c>
      <c r="B374" s="544" t="s">
        <v>10633</v>
      </c>
      <c r="C374" s="544" t="s">
        <v>10637</v>
      </c>
      <c r="D374" s="571">
        <v>664.50028728208554</v>
      </c>
      <c r="E374" s="412" t="s">
        <v>9629</v>
      </c>
      <c r="F374" s="459" t="s">
        <v>1787</v>
      </c>
      <c r="G374" s="459" t="s">
        <v>5391</v>
      </c>
      <c r="H374" s="546">
        <v>60</v>
      </c>
      <c r="I374" s="546">
        <v>60</v>
      </c>
      <c r="J374" s="564" t="s">
        <v>10638</v>
      </c>
    </row>
    <row r="375" spans="1:10" s="638" customFormat="1" ht="24">
      <c r="A375" s="545" t="s">
        <v>10639</v>
      </c>
      <c r="B375" s="544" t="s">
        <v>10633</v>
      </c>
      <c r="C375" s="544" t="s">
        <v>10640</v>
      </c>
      <c r="D375" s="571">
        <v>1835.853047984114</v>
      </c>
      <c r="E375" s="412" t="s">
        <v>9629</v>
      </c>
      <c r="F375" s="459" t="s">
        <v>1787</v>
      </c>
      <c r="G375" s="459" t="s">
        <v>5391</v>
      </c>
      <c r="H375" s="546">
        <v>12</v>
      </c>
      <c r="I375" s="546">
        <v>12</v>
      </c>
      <c r="J375" s="564" t="s">
        <v>10641</v>
      </c>
    </row>
    <row r="376" spans="1:10" s="638" customFormat="1" ht="24">
      <c r="A376" s="545" t="s">
        <v>10639</v>
      </c>
      <c r="B376" s="544" t="s">
        <v>10633</v>
      </c>
      <c r="C376" s="544" t="s">
        <v>10640</v>
      </c>
      <c r="D376" s="571">
        <v>1569.1051692171916</v>
      </c>
      <c r="E376" s="412" t="s">
        <v>9629</v>
      </c>
      <c r="F376" s="459" t="s">
        <v>1787</v>
      </c>
      <c r="G376" s="459" t="s">
        <v>5391</v>
      </c>
      <c r="H376" s="546">
        <v>36</v>
      </c>
      <c r="I376" s="546">
        <v>36</v>
      </c>
      <c r="J376" s="564" t="s">
        <v>10641</v>
      </c>
    </row>
    <row r="377" spans="1:10" s="638" customFormat="1" ht="24">
      <c r="A377" s="545" t="s">
        <v>10639</v>
      </c>
      <c r="B377" s="544" t="s">
        <v>10633</v>
      </c>
      <c r="C377" s="544" t="s">
        <v>10640</v>
      </c>
      <c r="D377" s="571">
        <v>1255.2841353737533</v>
      </c>
      <c r="E377" s="412" t="s">
        <v>9629</v>
      </c>
      <c r="F377" s="459" t="s">
        <v>1787</v>
      </c>
      <c r="G377" s="459" t="s">
        <v>5391</v>
      </c>
      <c r="H377" s="546">
        <v>60</v>
      </c>
      <c r="I377" s="546">
        <v>60</v>
      </c>
      <c r="J377" s="564" t="s">
        <v>10641</v>
      </c>
    </row>
    <row r="378" spans="1:10" s="638" customFormat="1" ht="24">
      <c r="A378" s="545" t="s">
        <v>10642</v>
      </c>
      <c r="B378" s="544" t="s">
        <v>10633</v>
      </c>
      <c r="C378" s="544" t="s">
        <v>10643</v>
      </c>
      <c r="D378" s="571">
        <v>2645.252075565144</v>
      </c>
      <c r="E378" s="412" t="s">
        <v>9629</v>
      </c>
      <c r="F378" s="459" t="s">
        <v>1787</v>
      </c>
      <c r="G378" s="459" t="s">
        <v>5391</v>
      </c>
      <c r="H378" s="546">
        <v>12</v>
      </c>
      <c r="I378" s="546">
        <v>12</v>
      </c>
      <c r="J378" s="564" t="s">
        <v>10644</v>
      </c>
    </row>
    <row r="379" spans="1:10" s="638" customFormat="1" ht="24">
      <c r="A379" s="545" t="s">
        <v>10642</v>
      </c>
      <c r="B379" s="544" t="s">
        <v>10633</v>
      </c>
      <c r="C379" s="544" t="s">
        <v>10643</v>
      </c>
      <c r="D379" s="571">
        <v>2260.8992098847384</v>
      </c>
      <c r="E379" s="412" t="s">
        <v>9629</v>
      </c>
      <c r="F379" s="459" t="s">
        <v>1787</v>
      </c>
      <c r="G379" s="459" t="s">
        <v>5391</v>
      </c>
      <c r="H379" s="546">
        <v>36</v>
      </c>
      <c r="I379" s="546">
        <v>36</v>
      </c>
      <c r="J379" s="564" t="s">
        <v>10644</v>
      </c>
    </row>
    <row r="380" spans="1:10" s="638" customFormat="1" ht="24">
      <c r="A380" s="545" t="s">
        <v>10642</v>
      </c>
      <c r="B380" s="544" t="s">
        <v>10633</v>
      </c>
      <c r="C380" s="544" t="s">
        <v>10643</v>
      </c>
      <c r="D380" s="571">
        <v>1808.7193679077909</v>
      </c>
      <c r="E380" s="412" t="s">
        <v>9629</v>
      </c>
      <c r="F380" s="459" t="s">
        <v>1787</v>
      </c>
      <c r="G380" s="459" t="s">
        <v>5391</v>
      </c>
      <c r="H380" s="546">
        <v>60</v>
      </c>
      <c r="I380" s="546">
        <v>60</v>
      </c>
      <c r="J380" s="564" t="s">
        <v>10645</v>
      </c>
    </row>
    <row r="381" spans="1:10" s="638" customFormat="1" ht="24">
      <c r="A381" s="545" t="s">
        <v>10646</v>
      </c>
      <c r="B381" s="544" t="s">
        <v>10633</v>
      </c>
      <c r="C381" s="544" t="s">
        <v>10647</v>
      </c>
      <c r="D381" s="571">
        <v>4049.2868145454986</v>
      </c>
      <c r="E381" s="412" t="s">
        <v>9629</v>
      </c>
      <c r="F381" s="459" t="s">
        <v>1787</v>
      </c>
      <c r="G381" s="459" t="s">
        <v>5391</v>
      </c>
      <c r="H381" s="546">
        <v>12</v>
      </c>
      <c r="I381" s="546">
        <v>12</v>
      </c>
      <c r="J381" s="564" t="s">
        <v>10645</v>
      </c>
    </row>
    <row r="382" spans="1:10" s="638" customFormat="1" ht="24">
      <c r="A382" s="545" t="s">
        <v>10646</v>
      </c>
      <c r="B382" s="544" t="s">
        <v>10633</v>
      </c>
      <c r="C382" s="544" t="s">
        <v>10647</v>
      </c>
      <c r="D382" s="571">
        <v>3460.9289013209391</v>
      </c>
      <c r="E382" s="412" t="s">
        <v>9629</v>
      </c>
      <c r="F382" s="459" t="s">
        <v>1787</v>
      </c>
      <c r="G382" s="459" t="s">
        <v>5391</v>
      </c>
      <c r="H382" s="546">
        <v>36</v>
      </c>
      <c r="I382" s="546">
        <v>36</v>
      </c>
      <c r="J382" s="564" t="s">
        <v>10645</v>
      </c>
    </row>
    <row r="383" spans="1:10" s="638" customFormat="1" ht="24">
      <c r="A383" s="545" t="s">
        <v>10646</v>
      </c>
      <c r="B383" s="544" t="s">
        <v>10633</v>
      </c>
      <c r="C383" s="544" t="s">
        <v>10647</v>
      </c>
      <c r="D383" s="571">
        <v>2768.7431210567515</v>
      </c>
      <c r="E383" s="412" t="s">
        <v>9629</v>
      </c>
      <c r="F383" s="459" t="s">
        <v>1787</v>
      </c>
      <c r="G383" s="459" t="s">
        <v>5391</v>
      </c>
      <c r="H383" s="546">
        <v>60</v>
      </c>
      <c r="I383" s="546">
        <v>60</v>
      </c>
      <c r="J383" s="564" t="s">
        <v>10645</v>
      </c>
    </row>
    <row r="384" spans="1:10" s="638" customFormat="1" ht="24">
      <c r="A384" s="545" t="s">
        <v>10648</v>
      </c>
      <c r="B384" s="544" t="s">
        <v>10633</v>
      </c>
      <c r="C384" s="544" t="s">
        <v>10649</v>
      </c>
      <c r="D384" s="571">
        <v>5939.954592695919</v>
      </c>
      <c r="E384" s="412" t="s">
        <v>9629</v>
      </c>
      <c r="F384" s="459" t="s">
        <v>1787</v>
      </c>
      <c r="G384" s="459" t="s">
        <v>5391</v>
      </c>
      <c r="H384" s="546">
        <v>12</v>
      </c>
      <c r="I384" s="546">
        <v>12</v>
      </c>
      <c r="J384" s="564" t="s">
        <v>10650</v>
      </c>
    </row>
    <row r="385" spans="1:10" s="638" customFormat="1" ht="24">
      <c r="A385" s="545" t="s">
        <v>10648</v>
      </c>
      <c r="B385" s="544" t="s">
        <v>10633</v>
      </c>
      <c r="C385" s="544" t="s">
        <v>10649</v>
      </c>
      <c r="D385" s="571">
        <v>5076.8842672614692</v>
      </c>
      <c r="E385" s="412" t="s">
        <v>9629</v>
      </c>
      <c r="F385" s="459" t="s">
        <v>1787</v>
      </c>
      <c r="G385" s="459" t="s">
        <v>5391</v>
      </c>
      <c r="H385" s="546">
        <v>36</v>
      </c>
      <c r="I385" s="546">
        <v>36</v>
      </c>
      <c r="J385" s="564" t="s">
        <v>10650</v>
      </c>
    </row>
    <row r="386" spans="1:10" s="638" customFormat="1" ht="24">
      <c r="A386" s="545" t="s">
        <v>10648</v>
      </c>
      <c r="B386" s="544" t="s">
        <v>10633</v>
      </c>
      <c r="C386" s="544" t="s">
        <v>10649</v>
      </c>
      <c r="D386" s="571">
        <v>4061.5074138091754</v>
      </c>
      <c r="E386" s="412" t="s">
        <v>9629</v>
      </c>
      <c r="F386" s="459" t="s">
        <v>1787</v>
      </c>
      <c r="G386" s="459" t="s">
        <v>5391</v>
      </c>
      <c r="H386" s="546">
        <v>60</v>
      </c>
      <c r="I386" s="546">
        <v>60</v>
      </c>
      <c r="J386" s="564" t="s">
        <v>10650</v>
      </c>
    </row>
    <row r="387" spans="1:10" s="638" customFormat="1" ht="24">
      <c r="A387" s="545" t="s">
        <v>10651</v>
      </c>
      <c r="B387" s="544" t="s">
        <v>10633</v>
      </c>
      <c r="C387" s="544" t="s">
        <v>10652</v>
      </c>
      <c r="D387" s="571">
        <v>8640.0213984273705</v>
      </c>
      <c r="E387" s="412" t="s">
        <v>9629</v>
      </c>
      <c r="F387" s="459" t="s">
        <v>1787</v>
      </c>
      <c r="G387" s="459" t="s">
        <v>5391</v>
      </c>
      <c r="H387" s="546">
        <v>12</v>
      </c>
      <c r="I387" s="546">
        <v>12</v>
      </c>
      <c r="J387" s="564" t="s">
        <v>10653</v>
      </c>
    </row>
    <row r="388" spans="1:10" s="638" customFormat="1" ht="24">
      <c r="A388" s="545" t="s">
        <v>10651</v>
      </c>
      <c r="B388" s="544" t="s">
        <v>10633</v>
      </c>
      <c r="C388" s="544" t="s">
        <v>10652</v>
      </c>
      <c r="D388" s="571">
        <v>7384.6336738695481</v>
      </c>
      <c r="E388" s="412" t="s">
        <v>9629</v>
      </c>
      <c r="F388" s="459" t="s">
        <v>1787</v>
      </c>
      <c r="G388" s="459" t="s">
        <v>5391</v>
      </c>
      <c r="H388" s="546">
        <v>36</v>
      </c>
      <c r="I388" s="546">
        <v>36</v>
      </c>
      <c r="J388" s="564" t="s">
        <v>10653</v>
      </c>
    </row>
    <row r="389" spans="1:10" s="638" customFormat="1" ht="24">
      <c r="A389" s="545" t="s">
        <v>10651</v>
      </c>
      <c r="B389" s="544" t="s">
        <v>10633</v>
      </c>
      <c r="C389" s="544" t="s">
        <v>10652</v>
      </c>
      <c r="D389" s="571">
        <v>5907.7069390956385</v>
      </c>
      <c r="E389" s="412" t="s">
        <v>9629</v>
      </c>
      <c r="F389" s="459" t="s">
        <v>1787</v>
      </c>
      <c r="G389" s="459" t="s">
        <v>5391</v>
      </c>
      <c r="H389" s="546">
        <v>60</v>
      </c>
      <c r="I389" s="546">
        <v>60</v>
      </c>
      <c r="J389" s="564" t="s">
        <v>10653</v>
      </c>
    </row>
    <row r="390" spans="1:10" s="638" customFormat="1" ht="24">
      <c r="A390" s="545" t="s">
        <v>10654</v>
      </c>
      <c r="B390" s="544" t="s">
        <v>10633</v>
      </c>
      <c r="C390" s="544" t="s">
        <v>10655</v>
      </c>
      <c r="D390" s="571">
        <v>10260.061481866242</v>
      </c>
      <c r="E390" s="412" t="s">
        <v>9629</v>
      </c>
      <c r="F390" s="459" t="s">
        <v>1787</v>
      </c>
      <c r="G390" s="459" t="s">
        <v>5391</v>
      </c>
      <c r="H390" s="546">
        <v>12</v>
      </c>
      <c r="I390" s="546">
        <v>12</v>
      </c>
      <c r="J390" s="564" t="s">
        <v>10656</v>
      </c>
    </row>
    <row r="391" spans="1:10" s="638" customFormat="1" ht="24">
      <c r="A391" s="545" t="s">
        <v>10654</v>
      </c>
      <c r="B391" s="544" t="s">
        <v>10633</v>
      </c>
      <c r="C391" s="544" t="s">
        <v>10655</v>
      </c>
      <c r="D391" s="571">
        <v>8769.2833178343953</v>
      </c>
      <c r="E391" s="412" t="s">
        <v>9629</v>
      </c>
      <c r="F391" s="459" t="s">
        <v>1787</v>
      </c>
      <c r="G391" s="459" t="s">
        <v>5391</v>
      </c>
      <c r="H391" s="546">
        <v>36</v>
      </c>
      <c r="I391" s="546">
        <v>36</v>
      </c>
      <c r="J391" s="564" t="s">
        <v>10656</v>
      </c>
    </row>
    <row r="392" spans="1:10" s="638" customFormat="1" ht="24">
      <c r="A392" s="545" t="s">
        <v>10654</v>
      </c>
      <c r="B392" s="544" t="s">
        <v>10633</v>
      </c>
      <c r="C392" s="544" t="s">
        <v>10655</v>
      </c>
      <c r="D392" s="571">
        <v>7015.4266542675168</v>
      </c>
      <c r="E392" s="412" t="s">
        <v>9629</v>
      </c>
      <c r="F392" s="459" t="s">
        <v>1787</v>
      </c>
      <c r="G392" s="459" t="s">
        <v>5391</v>
      </c>
      <c r="H392" s="546">
        <v>60</v>
      </c>
      <c r="I392" s="546">
        <v>60</v>
      </c>
      <c r="J392" s="564" t="s">
        <v>10656</v>
      </c>
    </row>
    <row r="393" spans="1:10" s="638" customFormat="1" ht="24">
      <c r="A393" s="545" t="s">
        <v>10657</v>
      </c>
      <c r="B393" s="544" t="s">
        <v>10633</v>
      </c>
      <c r="C393" s="544" t="s">
        <v>10658</v>
      </c>
      <c r="D393" s="571">
        <v>11880.101565305111</v>
      </c>
      <c r="E393" s="412" t="s">
        <v>9629</v>
      </c>
      <c r="F393" s="459" t="s">
        <v>1787</v>
      </c>
      <c r="G393" s="459" t="s">
        <v>5391</v>
      </c>
      <c r="H393" s="546">
        <v>12</v>
      </c>
      <c r="I393" s="546">
        <v>12</v>
      </c>
      <c r="J393" s="564" t="s">
        <v>10659</v>
      </c>
    </row>
    <row r="394" spans="1:10" s="638" customFormat="1" ht="24">
      <c r="A394" s="545" t="s">
        <v>10657</v>
      </c>
      <c r="B394" s="544" t="s">
        <v>10633</v>
      </c>
      <c r="C394" s="544" t="s">
        <v>10658</v>
      </c>
      <c r="D394" s="571">
        <v>10153.932961799241</v>
      </c>
      <c r="E394" s="412" t="s">
        <v>9629</v>
      </c>
      <c r="F394" s="459" t="s">
        <v>1787</v>
      </c>
      <c r="G394" s="459" t="s">
        <v>5391</v>
      </c>
      <c r="H394" s="546">
        <v>36</v>
      </c>
      <c r="I394" s="546">
        <v>36</v>
      </c>
      <c r="J394" s="564" t="s">
        <v>10659</v>
      </c>
    </row>
    <row r="395" spans="1:10" s="638" customFormat="1" ht="24">
      <c r="A395" s="545" t="s">
        <v>10657</v>
      </c>
      <c r="B395" s="544" t="s">
        <v>10633</v>
      </c>
      <c r="C395" s="544" t="s">
        <v>10658</v>
      </c>
      <c r="D395" s="571">
        <v>8123.1463694393933</v>
      </c>
      <c r="E395" s="412" t="s">
        <v>9629</v>
      </c>
      <c r="F395" s="459" t="s">
        <v>1787</v>
      </c>
      <c r="G395" s="459" t="s">
        <v>5391</v>
      </c>
      <c r="H395" s="546">
        <v>60</v>
      </c>
      <c r="I395" s="546">
        <v>60</v>
      </c>
      <c r="J395" s="564" t="s">
        <v>10659</v>
      </c>
    </row>
    <row r="396" spans="1:10" s="638" customFormat="1" ht="24">
      <c r="A396" s="545" t="s">
        <v>10660</v>
      </c>
      <c r="B396" s="544" t="s">
        <v>10633</v>
      </c>
      <c r="C396" s="544" t="s">
        <v>10661</v>
      </c>
      <c r="D396" s="571">
        <v>17820.248537914304</v>
      </c>
      <c r="E396" s="412" t="s">
        <v>9629</v>
      </c>
      <c r="F396" s="459" t="s">
        <v>1787</v>
      </c>
      <c r="G396" s="459" t="s">
        <v>5391</v>
      </c>
      <c r="H396" s="546">
        <v>12</v>
      </c>
      <c r="I396" s="546">
        <v>12</v>
      </c>
      <c r="J396" s="564" t="s">
        <v>10662</v>
      </c>
    </row>
    <row r="397" spans="1:10" s="638" customFormat="1" ht="24">
      <c r="A397" s="545" t="s">
        <v>10660</v>
      </c>
      <c r="B397" s="544" t="s">
        <v>10633</v>
      </c>
      <c r="C397" s="544" t="s">
        <v>10661</v>
      </c>
      <c r="D397" s="571">
        <v>15230.981656337011</v>
      </c>
      <c r="E397" s="412" t="s">
        <v>9629</v>
      </c>
      <c r="F397" s="459" t="s">
        <v>1787</v>
      </c>
      <c r="G397" s="459" t="s">
        <v>5391</v>
      </c>
      <c r="H397" s="546">
        <v>36</v>
      </c>
      <c r="I397" s="546">
        <v>36</v>
      </c>
      <c r="J397" s="564" t="s">
        <v>10662</v>
      </c>
    </row>
    <row r="398" spans="1:10" s="638" customFormat="1" ht="24">
      <c r="A398" s="545" t="s">
        <v>10660</v>
      </c>
      <c r="B398" s="544" t="s">
        <v>10633</v>
      </c>
      <c r="C398" s="544" t="s">
        <v>10661</v>
      </c>
      <c r="D398" s="571">
        <v>12184.78532506961</v>
      </c>
      <c r="E398" s="412" t="s">
        <v>9629</v>
      </c>
      <c r="F398" s="459" t="s">
        <v>1787</v>
      </c>
      <c r="G398" s="459" t="s">
        <v>5391</v>
      </c>
      <c r="H398" s="546">
        <v>60</v>
      </c>
      <c r="I398" s="546">
        <v>60</v>
      </c>
      <c r="J398" s="564" t="s">
        <v>10662</v>
      </c>
    </row>
    <row r="399" spans="1:10" s="638" customFormat="1" ht="24">
      <c r="A399" s="545" t="s">
        <v>11112</v>
      </c>
      <c r="B399" s="544" t="s">
        <v>10633</v>
      </c>
      <c r="C399" s="544" t="s">
        <v>11113</v>
      </c>
      <c r="D399" s="571">
        <v>26730.391370060792</v>
      </c>
      <c r="E399" s="412" t="s">
        <v>9629</v>
      </c>
      <c r="F399" s="459" t="s">
        <v>1787</v>
      </c>
      <c r="G399" s="459" t="s">
        <v>5391</v>
      </c>
      <c r="H399" s="546">
        <v>12</v>
      </c>
      <c r="I399" s="546">
        <v>12</v>
      </c>
      <c r="J399" s="564" t="s">
        <v>11114</v>
      </c>
    </row>
    <row r="400" spans="1:10" s="638" customFormat="1" ht="24">
      <c r="A400" s="545" t="s">
        <v>11112</v>
      </c>
      <c r="B400" s="544" t="s">
        <v>10633</v>
      </c>
      <c r="C400" s="544" t="s">
        <v>11113</v>
      </c>
      <c r="D400" s="571">
        <v>22846.488350479311</v>
      </c>
      <c r="E400" s="412" t="s">
        <v>9629</v>
      </c>
      <c r="F400" s="459" t="s">
        <v>1787</v>
      </c>
      <c r="G400" s="459" t="s">
        <v>5391</v>
      </c>
      <c r="H400" s="546">
        <v>36</v>
      </c>
      <c r="I400" s="546">
        <v>36</v>
      </c>
      <c r="J400" s="564" t="s">
        <v>11114</v>
      </c>
    </row>
    <row r="401" spans="1:10" s="638" customFormat="1" ht="24.75" thickBot="1">
      <c r="A401" s="545" t="s">
        <v>11112</v>
      </c>
      <c r="B401" s="544" t="s">
        <v>10633</v>
      </c>
      <c r="C401" s="544" t="s">
        <v>11113</v>
      </c>
      <c r="D401" s="571">
        <v>18277.19068038345</v>
      </c>
      <c r="E401" s="412" t="s">
        <v>9629</v>
      </c>
      <c r="F401" s="459" t="s">
        <v>1787</v>
      </c>
      <c r="G401" s="459" t="s">
        <v>5391</v>
      </c>
      <c r="H401" s="546">
        <v>60</v>
      </c>
      <c r="I401" s="546">
        <v>60</v>
      </c>
      <c r="J401" s="564" t="s">
        <v>11114</v>
      </c>
    </row>
    <row r="402" spans="1:10" s="638" customFormat="1" ht="14.25" thickBot="1">
      <c r="A402" s="268" t="s">
        <v>10958</v>
      </c>
      <c r="B402" s="631"/>
      <c r="C402" s="631"/>
      <c r="D402" s="632"/>
      <c r="E402" s="632"/>
      <c r="F402" s="632"/>
      <c r="G402" s="632"/>
      <c r="H402" s="632"/>
      <c r="I402" s="632"/>
      <c r="J402" s="637"/>
    </row>
    <row r="403" spans="1:10" s="638" customFormat="1" ht="24">
      <c r="A403" s="655" t="s">
        <v>10954</v>
      </c>
      <c r="B403" s="652" t="s">
        <v>10955</v>
      </c>
      <c r="C403" s="652" t="s">
        <v>10956</v>
      </c>
      <c r="D403" s="656">
        <v>269</v>
      </c>
      <c r="E403" s="664" t="s">
        <v>9629</v>
      </c>
      <c r="F403" s="665" t="s">
        <v>1787</v>
      </c>
      <c r="G403" s="665" t="s">
        <v>5391</v>
      </c>
      <c r="H403" s="666">
        <v>12</v>
      </c>
      <c r="I403" s="666">
        <v>12</v>
      </c>
      <c r="J403" s="655" t="s">
        <v>10961</v>
      </c>
    </row>
    <row r="404" spans="1:10" s="638" customFormat="1" ht="24">
      <c r="A404" s="655" t="s">
        <v>10954</v>
      </c>
      <c r="B404" s="652" t="s">
        <v>10955</v>
      </c>
      <c r="C404" s="652" t="s">
        <v>10956</v>
      </c>
      <c r="D404" s="656">
        <v>230</v>
      </c>
      <c r="E404" s="664" t="s">
        <v>9629</v>
      </c>
      <c r="F404" s="665" t="s">
        <v>1787</v>
      </c>
      <c r="G404" s="665" t="s">
        <v>5391</v>
      </c>
      <c r="H404" s="666">
        <v>36</v>
      </c>
      <c r="I404" s="666">
        <v>36</v>
      </c>
      <c r="J404" s="655" t="s">
        <v>10961</v>
      </c>
    </row>
    <row r="405" spans="1:10" s="638" customFormat="1" ht="24">
      <c r="A405" s="655" t="s">
        <v>10954</v>
      </c>
      <c r="B405" s="652" t="s">
        <v>10955</v>
      </c>
      <c r="C405" s="652" t="s">
        <v>10956</v>
      </c>
      <c r="D405" s="656">
        <v>184</v>
      </c>
      <c r="E405" s="664" t="s">
        <v>9629</v>
      </c>
      <c r="F405" s="665" t="s">
        <v>1787</v>
      </c>
      <c r="G405" s="665" t="s">
        <v>5391</v>
      </c>
      <c r="H405" s="666">
        <v>60</v>
      </c>
      <c r="I405" s="666">
        <v>60</v>
      </c>
      <c r="J405" s="655" t="s">
        <v>10961</v>
      </c>
    </row>
    <row r="406" spans="1:10" s="638" customFormat="1">
      <c r="A406" s="561" t="s">
        <v>10786</v>
      </c>
      <c r="B406" s="537"/>
      <c r="C406" s="537"/>
      <c r="D406" s="537"/>
      <c r="E406" s="618"/>
      <c r="F406" s="537"/>
      <c r="G406" s="537"/>
      <c r="H406" s="537"/>
      <c r="I406" s="537"/>
      <c r="J406" s="537"/>
    </row>
    <row r="407" spans="1:10" s="638" customFormat="1" ht="24">
      <c r="A407" s="545" t="s">
        <v>10663</v>
      </c>
      <c r="B407" s="544" t="s">
        <v>10664</v>
      </c>
      <c r="C407" s="544" t="s">
        <v>10665</v>
      </c>
      <c r="D407" s="571">
        <v>161.19061429220903</v>
      </c>
      <c r="E407" s="412" t="s">
        <v>9629</v>
      </c>
      <c r="F407" s="459" t="s">
        <v>1787</v>
      </c>
      <c r="G407" s="459" t="s">
        <v>5391</v>
      </c>
      <c r="H407" s="546">
        <v>12</v>
      </c>
      <c r="I407" s="546">
        <v>12</v>
      </c>
      <c r="J407" s="564" t="s">
        <v>10666</v>
      </c>
    </row>
    <row r="408" spans="1:10" s="638" customFormat="1" ht="24">
      <c r="A408" s="545" t="s">
        <v>10663</v>
      </c>
      <c r="B408" s="544" t="s">
        <v>10664</v>
      </c>
      <c r="C408" s="544" t="s">
        <v>10665</v>
      </c>
      <c r="D408" s="571">
        <v>137.76975580530689</v>
      </c>
      <c r="E408" s="412" t="s">
        <v>9629</v>
      </c>
      <c r="F408" s="459" t="s">
        <v>1787</v>
      </c>
      <c r="G408" s="459" t="s">
        <v>5391</v>
      </c>
      <c r="H408" s="546">
        <v>36</v>
      </c>
      <c r="I408" s="546">
        <v>36</v>
      </c>
      <c r="J408" s="564" t="s">
        <v>10666</v>
      </c>
    </row>
    <row r="409" spans="1:10" s="638" customFormat="1" ht="24">
      <c r="A409" s="545" t="s">
        <v>10663</v>
      </c>
      <c r="B409" s="544" t="s">
        <v>10664</v>
      </c>
      <c r="C409" s="544" t="s">
        <v>10665</v>
      </c>
      <c r="D409" s="571">
        <v>110.21580464424551</v>
      </c>
      <c r="E409" s="412" t="s">
        <v>9629</v>
      </c>
      <c r="F409" s="459" t="s">
        <v>1787</v>
      </c>
      <c r="G409" s="459" t="s">
        <v>5391</v>
      </c>
      <c r="H409" s="546">
        <v>60</v>
      </c>
      <c r="I409" s="546">
        <v>60</v>
      </c>
      <c r="J409" s="564" t="s">
        <v>10666</v>
      </c>
    </row>
    <row r="410" spans="1:10" s="638" customFormat="1" ht="24">
      <c r="A410" s="545" t="s">
        <v>10667</v>
      </c>
      <c r="B410" s="544" t="s">
        <v>10664</v>
      </c>
      <c r="C410" s="544" t="s">
        <v>10668</v>
      </c>
      <c r="D410" s="571">
        <v>323.81563677450163</v>
      </c>
      <c r="E410" s="412" t="s">
        <v>9629</v>
      </c>
      <c r="F410" s="459" t="s">
        <v>1787</v>
      </c>
      <c r="G410" s="459" t="s">
        <v>5391</v>
      </c>
      <c r="H410" s="546">
        <v>12</v>
      </c>
      <c r="I410" s="546">
        <v>12</v>
      </c>
      <c r="J410" s="564" t="s">
        <v>10669</v>
      </c>
    </row>
    <row r="411" spans="1:10" s="638" customFormat="1" ht="24">
      <c r="A411" s="545" t="s">
        <v>10667</v>
      </c>
      <c r="B411" s="544" t="s">
        <v>10664</v>
      </c>
      <c r="C411" s="544" t="s">
        <v>10668</v>
      </c>
      <c r="D411" s="571">
        <v>276.76550151666805</v>
      </c>
      <c r="E411" s="412" t="s">
        <v>9629</v>
      </c>
      <c r="F411" s="459" t="s">
        <v>1787</v>
      </c>
      <c r="G411" s="459" t="s">
        <v>5391</v>
      </c>
      <c r="H411" s="546">
        <v>36</v>
      </c>
      <c r="I411" s="546">
        <v>36</v>
      </c>
      <c r="J411" s="564" t="s">
        <v>10669</v>
      </c>
    </row>
    <row r="412" spans="1:10" s="638" customFormat="1" ht="24">
      <c r="A412" s="545" t="s">
        <v>10667</v>
      </c>
      <c r="B412" s="544" t="s">
        <v>10664</v>
      </c>
      <c r="C412" s="544" t="s">
        <v>10668</v>
      </c>
      <c r="D412" s="571">
        <v>221.41240121333445</v>
      </c>
      <c r="E412" s="412" t="s">
        <v>9629</v>
      </c>
      <c r="F412" s="459" t="s">
        <v>1787</v>
      </c>
      <c r="G412" s="459" t="s">
        <v>5391</v>
      </c>
      <c r="H412" s="546">
        <v>60</v>
      </c>
      <c r="I412" s="546">
        <v>60</v>
      </c>
      <c r="J412" s="564" t="s">
        <v>10669</v>
      </c>
    </row>
    <row r="413" spans="1:10" s="638" customFormat="1" ht="24">
      <c r="A413" s="545" t="s">
        <v>10670</v>
      </c>
      <c r="B413" s="544" t="s">
        <v>10664</v>
      </c>
      <c r="C413" s="544" t="s">
        <v>10671</v>
      </c>
      <c r="D413" s="571">
        <v>539.82098123301773</v>
      </c>
      <c r="E413" s="412" t="s">
        <v>9629</v>
      </c>
      <c r="F413" s="459" t="s">
        <v>1787</v>
      </c>
      <c r="G413" s="459" t="s">
        <v>5391</v>
      </c>
      <c r="H413" s="546">
        <v>12</v>
      </c>
      <c r="I413" s="546">
        <v>12</v>
      </c>
      <c r="J413" s="564" t="s">
        <v>10672</v>
      </c>
    </row>
    <row r="414" spans="1:10" s="638" customFormat="1" ht="24">
      <c r="A414" s="545" t="s">
        <v>10670</v>
      </c>
      <c r="B414" s="544" t="s">
        <v>10664</v>
      </c>
      <c r="C414" s="544" t="s">
        <v>10671</v>
      </c>
      <c r="D414" s="571">
        <v>461.3854540453143</v>
      </c>
      <c r="E414" s="412" t="s">
        <v>9629</v>
      </c>
      <c r="F414" s="459" t="s">
        <v>1787</v>
      </c>
      <c r="G414" s="459" t="s">
        <v>5391</v>
      </c>
      <c r="H414" s="546">
        <v>36</v>
      </c>
      <c r="I414" s="546">
        <v>36</v>
      </c>
      <c r="J414" s="564" t="s">
        <v>10672</v>
      </c>
    </row>
    <row r="415" spans="1:10" s="638" customFormat="1" ht="24">
      <c r="A415" s="545" t="s">
        <v>10670</v>
      </c>
      <c r="B415" s="544" t="s">
        <v>10664</v>
      </c>
      <c r="C415" s="544" t="s">
        <v>10671</v>
      </c>
      <c r="D415" s="571">
        <v>369.10836323625148</v>
      </c>
      <c r="E415" s="412" t="s">
        <v>9629</v>
      </c>
      <c r="F415" s="459" t="s">
        <v>1787</v>
      </c>
      <c r="G415" s="459" t="s">
        <v>5391</v>
      </c>
      <c r="H415" s="546">
        <v>60</v>
      </c>
      <c r="I415" s="546">
        <v>60</v>
      </c>
      <c r="J415" s="564" t="s">
        <v>10672</v>
      </c>
    </row>
    <row r="416" spans="1:10" s="638" customFormat="1" ht="24">
      <c r="A416" s="545" t="s">
        <v>10673</v>
      </c>
      <c r="B416" s="544" t="s">
        <v>10664</v>
      </c>
      <c r="C416" s="544" t="s">
        <v>10674</v>
      </c>
      <c r="D416" s="571">
        <v>809.20664766775724</v>
      </c>
      <c r="E416" s="412" t="s">
        <v>9629</v>
      </c>
      <c r="F416" s="459" t="s">
        <v>1787</v>
      </c>
      <c r="G416" s="459" t="s">
        <v>5391</v>
      </c>
      <c r="H416" s="546">
        <v>12</v>
      </c>
      <c r="I416" s="546">
        <v>12</v>
      </c>
      <c r="J416" s="564" t="s">
        <v>10675</v>
      </c>
    </row>
    <row r="417" spans="1:10" s="638" customFormat="1" ht="24">
      <c r="A417" s="545" t="s">
        <v>10673</v>
      </c>
      <c r="B417" s="544" t="s">
        <v>10664</v>
      </c>
      <c r="C417" s="544" t="s">
        <v>10674</v>
      </c>
      <c r="D417" s="571">
        <v>691.62961339124558</v>
      </c>
      <c r="E417" s="412" t="s">
        <v>9629</v>
      </c>
      <c r="F417" s="459" t="s">
        <v>1787</v>
      </c>
      <c r="G417" s="459" t="s">
        <v>5391</v>
      </c>
      <c r="H417" s="546">
        <v>36</v>
      </c>
      <c r="I417" s="546">
        <v>36</v>
      </c>
      <c r="J417" s="564" t="s">
        <v>10675</v>
      </c>
    </row>
    <row r="418" spans="1:10" s="638" customFormat="1" ht="24">
      <c r="A418" s="545" t="s">
        <v>10673</v>
      </c>
      <c r="B418" s="544" t="s">
        <v>10664</v>
      </c>
      <c r="C418" s="544" t="s">
        <v>10674</v>
      </c>
      <c r="D418" s="571">
        <v>553.30369071299651</v>
      </c>
      <c r="E418" s="412" t="s">
        <v>9629</v>
      </c>
      <c r="F418" s="459" t="s">
        <v>1787</v>
      </c>
      <c r="G418" s="459" t="s">
        <v>5391</v>
      </c>
      <c r="H418" s="546">
        <v>60</v>
      </c>
      <c r="I418" s="546">
        <v>60</v>
      </c>
      <c r="J418" s="564" t="s">
        <v>10675</v>
      </c>
    </row>
    <row r="419" spans="1:10" s="638" customFormat="1" ht="24">
      <c r="A419" s="545" t="s">
        <v>10676</v>
      </c>
      <c r="B419" s="544" t="s">
        <v>10664</v>
      </c>
      <c r="C419" s="544" t="s">
        <v>10677</v>
      </c>
      <c r="D419" s="571">
        <v>971.83167015005006</v>
      </c>
      <c r="E419" s="412" t="s">
        <v>9629</v>
      </c>
      <c r="F419" s="459" t="s">
        <v>1787</v>
      </c>
      <c r="G419" s="459" t="s">
        <v>5391</v>
      </c>
      <c r="H419" s="546">
        <v>12</v>
      </c>
      <c r="I419" s="546">
        <v>12</v>
      </c>
      <c r="J419" s="564" t="s">
        <v>10678</v>
      </c>
    </row>
    <row r="420" spans="1:10" s="638" customFormat="1" ht="24">
      <c r="A420" s="545" t="s">
        <v>10676</v>
      </c>
      <c r="B420" s="544" t="s">
        <v>10664</v>
      </c>
      <c r="C420" s="544" t="s">
        <v>10677</v>
      </c>
      <c r="D420" s="571">
        <v>830.62535910260692</v>
      </c>
      <c r="E420" s="412" t="s">
        <v>9629</v>
      </c>
      <c r="F420" s="459" t="s">
        <v>1787</v>
      </c>
      <c r="G420" s="459" t="s">
        <v>5391</v>
      </c>
      <c r="H420" s="546">
        <v>36</v>
      </c>
      <c r="I420" s="546">
        <v>36</v>
      </c>
      <c r="J420" s="564" t="s">
        <v>10678</v>
      </c>
    </row>
    <row r="421" spans="1:10" s="638" customFormat="1" ht="24">
      <c r="A421" s="545" t="s">
        <v>10676</v>
      </c>
      <c r="B421" s="544" t="s">
        <v>10664</v>
      </c>
      <c r="C421" s="544" t="s">
        <v>10677</v>
      </c>
      <c r="D421" s="571">
        <v>664.50028728208554</v>
      </c>
      <c r="E421" s="412" t="s">
        <v>9629</v>
      </c>
      <c r="F421" s="459" t="s">
        <v>1787</v>
      </c>
      <c r="G421" s="459" t="s">
        <v>5391</v>
      </c>
      <c r="H421" s="546">
        <v>60</v>
      </c>
      <c r="I421" s="546">
        <v>60</v>
      </c>
      <c r="J421" s="564" t="s">
        <v>10678</v>
      </c>
    </row>
    <row r="422" spans="1:10" s="638" customFormat="1" ht="24">
      <c r="A422" s="545" t="s">
        <v>10679</v>
      </c>
      <c r="B422" s="544" t="s">
        <v>10664</v>
      </c>
      <c r="C422" s="544" t="s">
        <v>10680</v>
      </c>
      <c r="D422" s="571">
        <v>1781.2306977310795</v>
      </c>
      <c r="E422" s="412" t="s">
        <v>9629</v>
      </c>
      <c r="F422" s="459" t="s">
        <v>1787</v>
      </c>
      <c r="G422" s="459" t="s">
        <v>5391</v>
      </c>
      <c r="H422" s="546">
        <v>12</v>
      </c>
      <c r="I422" s="546">
        <v>12</v>
      </c>
      <c r="J422" s="564" t="s">
        <v>10681</v>
      </c>
    </row>
    <row r="423" spans="1:10" s="638" customFormat="1" ht="24">
      <c r="A423" s="545" t="s">
        <v>10679</v>
      </c>
      <c r="B423" s="544" t="s">
        <v>10664</v>
      </c>
      <c r="C423" s="544" t="s">
        <v>10680</v>
      </c>
      <c r="D423" s="571">
        <v>1522.4193997701536</v>
      </c>
      <c r="E423" s="412" t="s">
        <v>9629</v>
      </c>
      <c r="F423" s="459" t="s">
        <v>1787</v>
      </c>
      <c r="G423" s="459" t="s">
        <v>5391</v>
      </c>
      <c r="H423" s="546">
        <v>36</v>
      </c>
      <c r="I423" s="546">
        <v>36</v>
      </c>
      <c r="J423" s="564" t="s">
        <v>10681</v>
      </c>
    </row>
    <row r="424" spans="1:10" s="638" customFormat="1" ht="24">
      <c r="A424" s="545" t="s">
        <v>10679</v>
      </c>
      <c r="B424" s="544" t="s">
        <v>10664</v>
      </c>
      <c r="C424" s="544" t="s">
        <v>10680</v>
      </c>
      <c r="D424" s="571">
        <v>1217.9355198161229</v>
      </c>
      <c r="E424" s="412" t="s">
        <v>9629</v>
      </c>
      <c r="F424" s="459" t="s">
        <v>1787</v>
      </c>
      <c r="G424" s="459" t="s">
        <v>5391</v>
      </c>
      <c r="H424" s="546">
        <v>60</v>
      </c>
      <c r="I424" s="546">
        <v>60</v>
      </c>
      <c r="J424" s="564" t="s">
        <v>10681</v>
      </c>
    </row>
    <row r="425" spans="1:10" s="638" customFormat="1" ht="24">
      <c r="A425" s="545" t="s">
        <v>10682</v>
      </c>
      <c r="B425" s="544" t="s">
        <v>10664</v>
      </c>
      <c r="C425" s="544" t="s">
        <v>10683</v>
      </c>
      <c r="D425" s="571">
        <v>2591.8717535889205</v>
      </c>
      <c r="E425" s="412" t="s">
        <v>9629</v>
      </c>
      <c r="F425" s="459" t="s">
        <v>1787</v>
      </c>
      <c r="G425" s="459" t="s">
        <v>5391</v>
      </c>
      <c r="H425" s="546">
        <v>12</v>
      </c>
      <c r="I425" s="546">
        <v>12</v>
      </c>
      <c r="J425" s="564" t="s">
        <v>10684</v>
      </c>
    </row>
    <row r="426" spans="1:10" s="638" customFormat="1" ht="24">
      <c r="A426" s="545" t="s">
        <v>10682</v>
      </c>
      <c r="B426" s="544" t="s">
        <v>10664</v>
      </c>
      <c r="C426" s="544" t="s">
        <v>10683</v>
      </c>
      <c r="D426" s="571">
        <v>2215.2750030674533</v>
      </c>
      <c r="E426" s="412" t="s">
        <v>9629</v>
      </c>
      <c r="F426" s="459" t="s">
        <v>1787</v>
      </c>
      <c r="G426" s="459" t="s">
        <v>5391</v>
      </c>
      <c r="H426" s="546">
        <v>36</v>
      </c>
      <c r="I426" s="546">
        <v>36</v>
      </c>
      <c r="J426" s="564" t="s">
        <v>10684</v>
      </c>
    </row>
    <row r="427" spans="1:10" s="638" customFormat="1" ht="24">
      <c r="A427" s="545" t="s">
        <v>10682</v>
      </c>
      <c r="B427" s="544" t="s">
        <v>10664</v>
      </c>
      <c r="C427" s="544" t="s">
        <v>10683</v>
      </c>
      <c r="D427" s="571">
        <v>1772.2200024539627</v>
      </c>
      <c r="E427" s="412" t="s">
        <v>9629</v>
      </c>
      <c r="F427" s="459" t="s">
        <v>1787</v>
      </c>
      <c r="G427" s="459" t="s">
        <v>5391</v>
      </c>
      <c r="H427" s="546">
        <v>60</v>
      </c>
      <c r="I427" s="546">
        <v>60</v>
      </c>
      <c r="J427" s="564" t="s">
        <v>10684</v>
      </c>
    </row>
    <row r="428" spans="1:10" s="638" customFormat="1" ht="24">
      <c r="A428" s="545" t="s">
        <v>10685</v>
      </c>
      <c r="B428" s="544" t="s">
        <v>10664</v>
      </c>
      <c r="C428" s="544" t="s">
        <v>10686</v>
      </c>
      <c r="D428" s="571">
        <v>3239.887786964468</v>
      </c>
      <c r="E428" s="412" t="s">
        <v>9629</v>
      </c>
      <c r="F428" s="459" t="s">
        <v>1787</v>
      </c>
      <c r="G428" s="459" t="s">
        <v>5391</v>
      </c>
      <c r="H428" s="546">
        <v>12</v>
      </c>
      <c r="I428" s="546">
        <v>12</v>
      </c>
      <c r="J428" s="564" t="s">
        <v>10687</v>
      </c>
    </row>
    <row r="429" spans="1:10" s="638" customFormat="1" ht="24">
      <c r="A429" s="545" t="s">
        <v>10685</v>
      </c>
      <c r="B429" s="544" t="s">
        <v>10664</v>
      </c>
      <c r="C429" s="544" t="s">
        <v>10686</v>
      </c>
      <c r="D429" s="571">
        <v>2769.1348606533916</v>
      </c>
      <c r="E429" s="412" t="s">
        <v>9629</v>
      </c>
      <c r="F429" s="459" t="s">
        <v>1787</v>
      </c>
      <c r="G429" s="459" t="s">
        <v>5391</v>
      </c>
      <c r="H429" s="546">
        <v>36</v>
      </c>
      <c r="I429" s="546">
        <v>36</v>
      </c>
      <c r="J429" s="564" t="s">
        <v>10687</v>
      </c>
    </row>
    <row r="430" spans="1:10" s="638" customFormat="1" ht="24">
      <c r="A430" s="545" t="s">
        <v>10685</v>
      </c>
      <c r="B430" s="544" t="s">
        <v>10664</v>
      </c>
      <c r="C430" s="544" t="s">
        <v>10686</v>
      </c>
      <c r="D430" s="571">
        <v>2215.3078885227133</v>
      </c>
      <c r="E430" s="412" t="s">
        <v>9629</v>
      </c>
      <c r="F430" s="459" t="s">
        <v>1787</v>
      </c>
      <c r="G430" s="459" t="s">
        <v>5391</v>
      </c>
      <c r="H430" s="546">
        <v>60</v>
      </c>
      <c r="I430" s="546">
        <v>60</v>
      </c>
      <c r="J430" s="564" t="s">
        <v>10687</v>
      </c>
    </row>
    <row r="431" spans="1:10" s="638" customFormat="1" ht="24">
      <c r="A431" s="545" t="s">
        <v>10688</v>
      </c>
      <c r="B431" s="544" t="s">
        <v>10664</v>
      </c>
      <c r="C431" s="544" t="s">
        <v>10689</v>
      </c>
      <c r="D431" s="571">
        <v>3779.9011481107591</v>
      </c>
      <c r="E431" s="412" t="s">
        <v>9629</v>
      </c>
      <c r="F431" s="459" t="s">
        <v>1787</v>
      </c>
      <c r="G431" s="459" t="s">
        <v>5391</v>
      </c>
      <c r="H431" s="546">
        <v>12</v>
      </c>
      <c r="I431" s="546">
        <v>12</v>
      </c>
      <c r="J431" s="564" t="s">
        <v>10690</v>
      </c>
    </row>
    <row r="432" spans="1:10" s="638" customFormat="1" ht="24">
      <c r="A432" s="545" t="s">
        <v>10688</v>
      </c>
      <c r="B432" s="544" t="s">
        <v>10664</v>
      </c>
      <c r="C432" s="544" t="s">
        <v>10689</v>
      </c>
      <c r="D432" s="571">
        <v>3230.6847419750079</v>
      </c>
      <c r="E432" s="412" t="s">
        <v>9629</v>
      </c>
      <c r="F432" s="459" t="s">
        <v>1787</v>
      </c>
      <c r="G432" s="459" t="s">
        <v>5391</v>
      </c>
      <c r="H432" s="546">
        <v>36</v>
      </c>
      <c r="I432" s="546">
        <v>36</v>
      </c>
      <c r="J432" s="564" t="s">
        <v>10690</v>
      </c>
    </row>
    <row r="433" spans="1:10" s="638" customFormat="1" ht="24">
      <c r="A433" s="545" t="s">
        <v>10688</v>
      </c>
      <c r="B433" s="544" t="s">
        <v>10664</v>
      </c>
      <c r="C433" s="544" t="s">
        <v>10689</v>
      </c>
      <c r="D433" s="571">
        <v>2584.5477935800063</v>
      </c>
      <c r="E433" s="412" t="s">
        <v>9629</v>
      </c>
      <c r="F433" s="459" t="s">
        <v>1787</v>
      </c>
      <c r="G433" s="459" t="s">
        <v>5391</v>
      </c>
      <c r="H433" s="546">
        <v>60</v>
      </c>
      <c r="I433" s="546">
        <v>60</v>
      </c>
      <c r="J433" s="564" t="s">
        <v>10690</v>
      </c>
    </row>
    <row r="434" spans="1:10" s="638" customFormat="1" ht="24">
      <c r="A434" s="545" t="s">
        <v>10691</v>
      </c>
      <c r="B434" s="544" t="s">
        <v>10664</v>
      </c>
      <c r="C434" s="544" t="s">
        <v>10692</v>
      </c>
      <c r="D434" s="571">
        <v>5669.3268979843697</v>
      </c>
      <c r="E434" s="412" t="s">
        <v>9629</v>
      </c>
      <c r="F434" s="459" t="s">
        <v>1787</v>
      </c>
      <c r="G434" s="459" t="s">
        <v>5391</v>
      </c>
      <c r="H434" s="546">
        <v>12</v>
      </c>
      <c r="I434" s="546">
        <v>12</v>
      </c>
      <c r="J434" s="564" t="s">
        <v>10693</v>
      </c>
    </row>
    <row r="435" spans="1:10" s="638" customFormat="1" ht="24">
      <c r="A435" s="545" t="s">
        <v>10691</v>
      </c>
      <c r="B435" s="544" t="s">
        <v>10664</v>
      </c>
      <c r="C435" s="544" t="s">
        <v>10692</v>
      </c>
      <c r="D435" s="571">
        <v>4845.5785452857863</v>
      </c>
      <c r="E435" s="412" t="s">
        <v>9629</v>
      </c>
      <c r="F435" s="459" t="s">
        <v>1787</v>
      </c>
      <c r="G435" s="459" t="s">
        <v>5391</v>
      </c>
      <c r="H435" s="546">
        <v>36</v>
      </c>
      <c r="I435" s="546">
        <v>36</v>
      </c>
      <c r="J435" s="564" t="s">
        <v>10693</v>
      </c>
    </row>
    <row r="436" spans="1:10" s="638" customFormat="1" ht="24">
      <c r="A436" s="545" t="s">
        <v>10691</v>
      </c>
      <c r="B436" s="544" t="s">
        <v>10664</v>
      </c>
      <c r="C436" s="544" t="s">
        <v>10692</v>
      </c>
      <c r="D436" s="571">
        <v>3876.4628362286294</v>
      </c>
      <c r="E436" s="412" t="s">
        <v>9629</v>
      </c>
      <c r="F436" s="459" t="s">
        <v>1787</v>
      </c>
      <c r="G436" s="459" t="s">
        <v>5391</v>
      </c>
      <c r="H436" s="546">
        <v>60</v>
      </c>
      <c r="I436" s="546">
        <v>60</v>
      </c>
      <c r="J436" s="564" t="s">
        <v>10693</v>
      </c>
    </row>
    <row r="437" spans="1:10" s="638" customFormat="1" ht="24">
      <c r="A437" s="545" t="s">
        <v>11145</v>
      </c>
      <c r="B437" s="544" t="s">
        <v>10664</v>
      </c>
      <c r="C437" s="544" t="s">
        <v>11146</v>
      </c>
      <c r="D437" s="571">
        <v>8504.9404313734976</v>
      </c>
      <c r="E437" s="412" t="s">
        <v>9629</v>
      </c>
      <c r="F437" s="459" t="s">
        <v>1787</v>
      </c>
      <c r="G437" s="459" t="s">
        <v>5391</v>
      </c>
      <c r="H437" s="546">
        <v>12</v>
      </c>
      <c r="I437" s="546">
        <v>12</v>
      </c>
      <c r="J437" s="564" t="s">
        <v>11147</v>
      </c>
    </row>
    <row r="438" spans="1:10" s="638" customFormat="1" ht="24">
      <c r="A438" s="545" t="s">
        <v>11145</v>
      </c>
      <c r="B438" s="544" t="s">
        <v>10664</v>
      </c>
      <c r="C438" s="544" t="s">
        <v>11146</v>
      </c>
      <c r="D438" s="571">
        <v>7269.1798558747851</v>
      </c>
      <c r="E438" s="412" t="s">
        <v>9629</v>
      </c>
      <c r="F438" s="459" t="s">
        <v>1787</v>
      </c>
      <c r="G438" s="459" t="s">
        <v>5391</v>
      </c>
      <c r="H438" s="546">
        <v>36</v>
      </c>
      <c r="I438" s="546">
        <v>36</v>
      </c>
      <c r="J438" s="564" t="s">
        <v>11147</v>
      </c>
    </row>
    <row r="439" spans="1:10" s="638" customFormat="1" ht="24">
      <c r="A439" s="545" t="s">
        <v>11145</v>
      </c>
      <c r="B439" s="544" t="s">
        <v>10664</v>
      </c>
      <c r="C439" s="544" t="s">
        <v>11146</v>
      </c>
      <c r="D439" s="571">
        <v>5815.3438846998288</v>
      </c>
      <c r="E439" s="412" t="s">
        <v>9629</v>
      </c>
      <c r="F439" s="459" t="s">
        <v>1787</v>
      </c>
      <c r="G439" s="459" t="s">
        <v>5391</v>
      </c>
      <c r="H439" s="546">
        <v>60</v>
      </c>
      <c r="I439" s="546">
        <v>60</v>
      </c>
      <c r="J439" s="564" t="s">
        <v>11147</v>
      </c>
    </row>
    <row r="440" spans="1:10" s="638" customFormat="1" ht="24">
      <c r="A440" s="545" t="s">
        <v>13541</v>
      </c>
      <c r="B440" s="544" t="s">
        <v>10664</v>
      </c>
      <c r="C440" s="544" t="s">
        <v>13542</v>
      </c>
      <c r="D440" s="571">
        <v>11339.984701802421</v>
      </c>
      <c r="E440" s="412" t="s">
        <v>9629</v>
      </c>
      <c r="F440" s="459" t="s">
        <v>1787</v>
      </c>
      <c r="G440" s="459" t="s">
        <v>5391</v>
      </c>
      <c r="H440" s="546">
        <v>12</v>
      </c>
      <c r="I440" s="546">
        <v>12</v>
      </c>
      <c r="J440" s="564" t="s">
        <v>13543</v>
      </c>
    </row>
    <row r="441" spans="1:10" s="638" customFormat="1" ht="24">
      <c r="A441" s="545" t="s">
        <v>13541</v>
      </c>
      <c r="B441" s="544" t="s">
        <v>10664</v>
      </c>
      <c r="C441" s="544" t="s">
        <v>13542</v>
      </c>
      <c r="D441" s="571">
        <v>9692.2946169251463</v>
      </c>
      <c r="E441" s="412" t="s">
        <v>9629</v>
      </c>
      <c r="F441" s="459" t="s">
        <v>1787</v>
      </c>
      <c r="G441" s="459" t="s">
        <v>5391</v>
      </c>
      <c r="H441" s="546">
        <v>36</v>
      </c>
      <c r="I441" s="546">
        <v>36</v>
      </c>
      <c r="J441" s="564" t="s">
        <v>13543</v>
      </c>
    </row>
    <row r="442" spans="1:10" s="638" customFormat="1" ht="24">
      <c r="A442" s="545" t="s">
        <v>13541</v>
      </c>
      <c r="B442" s="544" t="s">
        <v>10664</v>
      </c>
      <c r="C442" s="544" t="s">
        <v>13542</v>
      </c>
      <c r="D442" s="571">
        <v>7753.8356935401171</v>
      </c>
      <c r="E442" s="412" t="s">
        <v>9629</v>
      </c>
      <c r="F442" s="459" t="s">
        <v>1787</v>
      </c>
      <c r="G442" s="459" t="s">
        <v>5391</v>
      </c>
      <c r="H442" s="546">
        <v>60</v>
      </c>
      <c r="I442" s="546">
        <v>60</v>
      </c>
      <c r="J442" s="564" t="s">
        <v>13543</v>
      </c>
    </row>
    <row r="443" spans="1:10" s="638" customFormat="1">
      <c r="A443" s="561" t="s">
        <v>10787</v>
      </c>
      <c r="B443" s="537"/>
      <c r="C443" s="537"/>
      <c r="D443" s="537"/>
      <c r="E443" s="618"/>
      <c r="F443" s="537"/>
      <c r="G443" s="537"/>
      <c r="H443" s="537"/>
      <c r="I443" s="537"/>
      <c r="J443" s="537"/>
    </row>
    <row r="444" spans="1:10" s="638" customFormat="1" ht="24">
      <c r="A444" s="545" t="s">
        <v>10694</v>
      </c>
      <c r="B444" s="544" t="s">
        <v>10695</v>
      </c>
      <c r="C444" s="544" t="s">
        <v>10696</v>
      </c>
      <c r="D444" s="571">
        <v>1079.8343423793081</v>
      </c>
      <c r="E444" s="412" t="s">
        <v>9629</v>
      </c>
      <c r="F444" s="459" t="s">
        <v>10613</v>
      </c>
      <c r="G444" s="459" t="s">
        <v>5391</v>
      </c>
      <c r="H444" s="546">
        <v>12</v>
      </c>
      <c r="I444" s="546">
        <v>12</v>
      </c>
      <c r="J444" s="564" t="s">
        <v>10619</v>
      </c>
    </row>
    <row r="445" spans="1:10" s="638" customFormat="1" ht="24">
      <c r="A445" s="545" t="s">
        <v>10694</v>
      </c>
      <c r="B445" s="544" t="s">
        <v>10695</v>
      </c>
      <c r="C445" s="544" t="s">
        <v>10696</v>
      </c>
      <c r="D445" s="571">
        <v>922.93533536692996</v>
      </c>
      <c r="E445" s="412" t="s">
        <v>9629</v>
      </c>
      <c r="F445" s="459" t="s">
        <v>10613</v>
      </c>
      <c r="G445" s="459" t="s">
        <v>5391</v>
      </c>
      <c r="H445" s="546">
        <v>36</v>
      </c>
      <c r="I445" s="546">
        <v>36</v>
      </c>
      <c r="J445" s="564" t="s">
        <v>10619</v>
      </c>
    </row>
    <row r="446" spans="1:10" s="638" customFormat="1" ht="24">
      <c r="A446" s="545" t="s">
        <v>10694</v>
      </c>
      <c r="B446" s="544" t="s">
        <v>10695</v>
      </c>
      <c r="C446" s="544" t="s">
        <v>10696</v>
      </c>
      <c r="D446" s="571">
        <v>738.34826829354404</v>
      </c>
      <c r="E446" s="412" t="s">
        <v>9629</v>
      </c>
      <c r="F446" s="459" t="s">
        <v>10613</v>
      </c>
      <c r="G446" s="459" t="s">
        <v>5391</v>
      </c>
      <c r="H446" s="546">
        <v>60</v>
      </c>
      <c r="I446" s="546">
        <v>60</v>
      </c>
      <c r="J446" s="564" t="s">
        <v>10619</v>
      </c>
    </row>
    <row r="447" spans="1:10" s="638" customFormat="1" ht="24">
      <c r="A447" s="545" t="s">
        <v>10697</v>
      </c>
      <c r="B447" s="544" t="s">
        <v>10695</v>
      </c>
      <c r="C447" s="544" t="s">
        <v>10698</v>
      </c>
      <c r="D447" s="571">
        <v>1781.2306977310795</v>
      </c>
      <c r="E447" s="412" t="s">
        <v>9629</v>
      </c>
      <c r="F447" s="459" t="s">
        <v>10613</v>
      </c>
      <c r="G447" s="459" t="s">
        <v>5391</v>
      </c>
      <c r="H447" s="546">
        <v>12</v>
      </c>
      <c r="I447" s="546">
        <v>12</v>
      </c>
      <c r="J447" s="564" t="s">
        <v>10622</v>
      </c>
    </row>
    <row r="448" spans="1:10" s="638" customFormat="1" ht="24">
      <c r="A448" s="545" t="s">
        <v>10697</v>
      </c>
      <c r="B448" s="544" t="s">
        <v>10695</v>
      </c>
      <c r="C448" s="544" t="s">
        <v>10698</v>
      </c>
      <c r="D448" s="571">
        <v>1522.4193997701536</v>
      </c>
      <c r="E448" s="412" t="s">
        <v>9629</v>
      </c>
      <c r="F448" s="459" t="s">
        <v>10613</v>
      </c>
      <c r="G448" s="459" t="s">
        <v>5391</v>
      </c>
      <c r="H448" s="546">
        <v>36</v>
      </c>
      <c r="I448" s="546">
        <v>36</v>
      </c>
      <c r="J448" s="564" t="s">
        <v>10622</v>
      </c>
    </row>
    <row r="449" spans="1:10" s="638" customFormat="1" ht="24">
      <c r="A449" s="545" t="s">
        <v>10697</v>
      </c>
      <c r="B449" s="544" t="s">
        <v>10695</v>
      </c>
      <c r="C449" s="544" t="s">
        <v>10698</v>
      </c>
      <c r="D449" s="571">
        <v>1217.9355198161229</v>
      </c>
      <c r="E449" s="412" t="s">
        <v>9629</v>
      </c>
      <c r="F449" s="459" t="s">
        <v>10613</v>
      </c>
      <c r="G449" s="459" t="s">
        <v>5391</v>
      </c>
      <c r="H449" s="546">
        <v>60</v>
      </c>
      <c r="I449" s="546">
        <v>60</v>
      </c>
      <c r="J449" s="564" t="s">
        <v>10622</v>
      </c>
    </row>
    <row r="450" spans="1:10" s="638" customFormat="1" ht="24">
      <c r="A450" s="545" t="s">
        <v>10699</v>
      </c>
      <c r="B450" s="544" t="s">
        <v>10695</v>
      </c>
      <c r="C450" s="544" t="s">
        <v>10700</v>
      </c>
      <c r="D450" s="571">
        <v>2915.8797702766942</v>
      </c>
      <c r="E450" s="412" t="s">
        <v>9629</v>
      </c>
      <c r="F450" s="459" t="s">
        <v>10613</v>
      </c>
      <c r="G450" s="459" t="s">
        <v>5391</v>
      </c>
      <c r="H450" s="546">
        <v>12</v>
      </c>
      <c r="I450" s="546">
        <v>12</v>
      </c>
      <c r="J450" s="564" t="s">
        <v>10625</v>
      </c>
    </row>
    <row r="451" spans="1:10" s="638" customFormat="1" ht="24">
      <c r="A451" s="545" t="s">
        <v>10699</v>
      </c>
      <c r="B451" s="544" t="s">
        <v>10695</v>
      </c>
      <c r="C451" s="544" t="s">
        <v>10700</v>
      </c>
      <c r="D451" s="571">
        <v>2492.2049318604227</v>
      </c>
      <c r="E451" s="412" t="s">
        <v>9629</v>
      </c>
      <c r="F451" s="459" t="s">
        <v>10613</v>
      </c>
      <c r="G451" s="459" t="s">
        <v>5391</v>
      </c>
      <c r="H451" s="546">
        <v>36</v>
      </c>
      <c r="I451" s="546">
        <v>36</v>
      </c>
      <c r="J451" s="564" t="s">
        <v>10625</v>
      </c>
    </row>
    <row r="452" spans="1:10" s="638" customFormat="1" ht="24">
      <c r="A452" s="545" t="s">
        <v>10699</v>
      </c>
      <c r="B452" s="544" t="s">
        <v>10695</v>
      </c>
      <c r="C452" s="544" t="s">
        <v>10700</v>
      </c>
      <c r="D452" s="571">
        <v>1993.7639454883383</v>
      </c>
      <c r="E452" s="412" t="s">
        <v>9629</v>
      </c>
      <c r="F452" s="459" t="s">
        <v>10613</v>
      </c>
      <c r="G452" s="459" t="s">
        <v>5391</v>
      </c>
      <c r="H452" s="546">
        <v>60</v>
      </c>
      <c r="I452" s="546">
        <v>60</v>
      </c>
      <c r="J452" s="564" t="s">
        <v>10625</v>
      </c>
    </row>
    <row r="453" spans="1:10" s="638" customFormat="1" ht="24">
      <c r="A453" s="545" t="s">
        <v>10701</v>
      </c>
      <c r="B453" s="544" t="s">
        <v>10695</v>
      </c>
      <c r="C453" s="544" t="s">
        <v>10702</v>
      </c>
      <c r="D453" s="571">
        <v>3995.9064925692742</v>
      </c>
      <c r="E453" s="412" t="s">
        <v>9629</v>
      </c>
      <c r="F453" s="459" t="s">
        <v>10613</v>
      </c>
      <c r="G453" s="459" t="s">
        <v>5391</v>
      </c>
      <c r="H453" s="546">
        <v>12</v>
      </c>
      <c r="I453" s="546">
        <v>12</v>
      </c>
      <c r="J453" s="564" t="s">
        <v>10628</v>
      </c>
    </row>
    <row r="454" spans="1:10" s="638" customFormat="1" ht="24">
      <c r="A454" s="545" t="s">
        <v>10701</v>
      </c>
      <c r="B454" s="544" t="s">
        <v>10695</v>
      </c>
      <c r="C454" s="544" t="s">
        <v>10702</v>
      </c>
      <c r="D454" s="571">
        <v>3415.3046945036535</v>
      </c>
      <c r="E454" s="412" t="s">
        <v>9629</v>
      </c>
      <c r="F454" s="459" t="s">
        <v>10613</v>
      </c>
      <c r="G454" s="459" t="s">
        <v>5391</v>
      </c>
      <c r="H454" s="546">
        <v>36</v>
      </c>
      <c r="I454" s="546">
        <v>36</v>
      </c>
      <c r="J454" s="564" t="s">
        <v>10628</v>
      </c>
    </row>
    <row r="455" spans="1:10" s="638" customFormat="1" ht="24">
      <c r="A455" s="545" t="s">
        <v>10701</v>
      </c>
      <c r="B455" s="544" t="s">
        <v>10695</v>
      </c>
      <c r="C455" s="544" t="s">
        <v>10702</v>
      </c>
      <c r="D455" s="571">
        <v>2732.2437556029231</v>
      </c>
      <c r="E455" s="412" t="s">
        <v>9629</v>
      </c>
      <c r="F455" s="459" t="s">
        <v>10613</v>
      </c>
      <c r="G455" s="459" t="s">
        <v>5391</v>
      </c>
      <c r="H455" s="546">
        <v>60</v>
      </c>
      <c r="I455" s="546">
        <v>60</v>
      </c>
      <c r="J455" s="564" t="s">
        <v>10628</v>
      </c>
    </row>
    <row r="456" spans="1:10" s="638" customFormat="1" ht="36">
      <c r="A456" s="545" t="s">
        <v>10703</v>
      </c>
      <c r="B456" s="544" t="s">
        <v>10695</v>
      </c>
      <c r="C456" s="544" t="s">
        <v>10704</v>
      </c>
      <c r="D456" s="571">
        <v>4751.9251981740808</v>
      </c>
      <c r="E456" s="412" t="s">
        <v>9629</v>
      </c>
      <c r="F456" s="459" t="s">
        <v>10613</v>
      </c>
      <c r="G456" s="459" t="s">
        <v>5391</v>
      </c>
      <c r="H456" s="546">
        <v>12</v>
      </c>
      <c r="I456" s="546">
        <v>12</v>
      </c>
      <c r="J456" s="564" t="s">
        <v>10631</v>
      </c>
    </row>
    <row r="457" spans="1:10" s="638" customFormat="1" ht="36">
      <c r="A457" s="545" t="s">
        <v>10703</v>
      </c>
      <c r="B457" s="544" t="s">
        <v>10695</v>
      </c>
      <c r="C457" s="544" t="s">
        <v>10704</v>
      </c>
      <c r="D457" s="571">
        <v>4061.4745283539155</v>
      </c>
      <c r="E457" s="412" t="s">
        <v>9629</v>
      </c>
      <c r="F457" s="459" t="s">
        <v>10613</v>
      </c>
      <c r="G457" s="459" t="s">
        <v>5391</v>
      </c>
      <c r="H457" s="546">
        <v>36</v>
      </c>
      <c r="I457" s="546">
        <v>36</v>
      </c>
      <c r="J457" s="564" t="s">
        <v>10631</v>
      </c>
    </row>
    <row r="458" spans="1:10" s="638" customFormat="1" ht="36.75" thickBot="1">
      <c r="A458" s="545" t="s">
        <v>10703</v>
      </c>
      <c r="B458" s="544" t="s">
        <v>10695</v>
      </c>
      <c r="C458" s="544" t="s">
        <v>10704</v>
      </c>
      <c r="D458" s="571">
        <v>3249.1796226831325</v>
      </c>
      <c r="E458" s="412" t="s">
        <v>9629</v>
      </c>
      <c r="F458" s="459" t="s">
        <v>10613</v>
      </c>
      <c r="G458" s="459" t="s">
        <v>5391</v>
      </c>
      <c r="H458" s="546">
        <v>60</v>
      </c>
      <c r="I458" s="546">
        <v>60</v>
      </c>
      <c r="J458" s="564" t="s">
        <v>10631</v>
      </c>
    </row>
    <row r="459" spans="1:10" s="638" customFormat="1" ht="14.25" thickBot="1">
      <c r="A459" s="268" t="s">
        <v>10960</v>
      </c>
      <c r="B459" s="631"/>
      <c r="C459" s="631"/>
      <c r="D459" s="632"/>
      <c r="E459" s="632"/>
      <c r="F459" s="632"/>
      <c r="G459" s="632"/>
      <c r="H459" s="632"/>
      <c r="I459" s="632"/>
      <c r="J459" s="637"/>
    </row>
    <row r="460" spans="1:10" s="638" customFormat="1" ht="36">
      <c r="A460" s="655" t="s">
        <v>10953</v>
      </c>
      <c r="B460" s="652" t="s">
        <v>10916</v>
      </c>
      <c r="C460" s="652" t="s">
        <v>10952</v>
      </c>
      <c r="D460" s="656">
        <v>108</v>
      </c>
      <c r="E460" s="664" t="s">
        <v>9629</v>
      </c>
      <c r="F460" s="665" t="s">
        <v>10613</v>
      </c>
      <c r="G460" s="665" t="s">
        <v>5391</v>
      </c>
      <c r="H460" s="666">
        <v>12</v>
      </c>
      <c r="I460" s="666">
        <v>12</v>
      </c>
      <c r="J460" s="655" t="s">
        <v>10962</v>
      </c>
    </row>
    <row r="461" spans="1:10" s="638" customFormat="1" ht="36">
      <c r="A461" s="655" t="s">
        <v>10953</v>
      </c>
      <c r="B461" s="652" t="s">
        <v>10916</v>
      </c>
      <c r="C461" s="652" t="s">
        <v>10952</v>
      </c>
      <c r="D461" s="656">
        <v>92</v>
      </c>
      <c r="E461" s="664" t="s">
        <v>9629</v>
      </c>
      <c r="F461" s="665" t="s">
        <v>10613</v>
      </c>
      <c r="G461" s="665" t="s">
        <v>5391</v>
      </c>
      <c r="H461" s="666">
        <v>36</v>
      </c>
      <c r="I461" s="666">
        <v>36</v>
      </c>
      <c r="J461" s="655" t="s">
        <v>10962</v>
      </c>
    </row>
    <row r="462" spans="1:10" s="638" customFormat="1" ht="36">
      <c r="A462" s="655" t="s">
        <v>10953</v>
      </c>
      <c r="B462" s="652" t="s">
        <v>10916</v>
      </c>
      <c r="C462" s="652" t="s">
        <v>10952</v>
      </c>
      <c r="D462" s="656">
        <v>74</v>
      </c>
      <c r="E462" s="664" t="s">
        <v>9629</v>
      </c>
      <c r="F462" s="665" t="s">
        <v>10613</v>
      </c>
      <c r="G462" s="665" t="s">
        <v>5391</v>
      </c>
      <c r="H462" s="666">
        <v>60</v>
      </c>
      <c r="I462" s="666">
        <v>60</v>
      </c>
      <c r="J462" s="655" t="s">
        <v>10962</v>
      </c>
    </row>
    <row r="463" spans="1:10" s="638" customFormat="1">
      <c r="A463" s="549" t="s">
        <v>10788</v>
      </c>
      <c r="B463" s="537"/>
      <c r="C463" s="537"/>
      <c r="D463" s="537"/>
      <c r="E463" s="618"/>
      <c r="F463" s="537"/>
      <c r="G463" s="537"/>
      <c r="H463" s="537"/>
      <c r="I463" s="537"/>
      <c r="J463" s="537"/>
    </row>
    <row r="464" spans="1:10" s="638" customFormat="1" ht="24">
      <c r="A464" s="545" t="s">
        <v>10705</v>
      </c>
      <c r="B464" s="544" t="s">
        <v>10706</v>
      </c>
      <c r="C464" s="544" t="s">
        <v>10707</v>
      </c>
      <c r="D464" s="571">
        <v>485.19863097998319</v>
      </c>
      <c r="E464" s="412" t="s">
        <v>9629</v>
      </c>
      <c r="F464" s="459" t="s">
        <v>10613</v>
      </c>
      <c r="G464" s="459" t="s">
        <v>5391</v>
      </c>
      <c r="H464" s="546">
        <v>12</v>
      </c>
      <c r="I464" s="546">
        <v>12</v>
      </c>
      <c r="J464" s="564" t="s">
        <v>10635</v>
      </c>
    </row>
    <row r="465" spans="1:10" s="638" customFormat="1" ht="24">
      <c r="A465" s="545" t="s">
        <v>10705</v>
      </c>
      <c r="B465" s="544" t="s">
        <v>10706</v>
      </c>
      <c r="C465" s="544" t="s">
        <v>10707</v>
      </c>
      <c r="D465" s="571">
        <v>414.69968459827624</v>
      </c>
      <c r="E465" s="412" t="s">
        <v>9629</v>
      </c>
      <c r="F465" s="459" t="s">
        <v>10613</v>
      </c>
      <c r="G465" s="459" t="s">
        <v>5391</v>
      </c>
      <c r="H465" s="546">
        <v>36</v>
      </c>
      <c r="I465" s="546">
        <v>36</v>
      </c>
      <c r="J465" s="564" t="s">
        <v>10635</v>
      </c>
    </row>
    <row r="466" spans="1:10" s="638" customFormat="1" ht="24">
      <c r="A466" s="545" t="s">
        <v>10705</v>
      </c>
      <c r="B466" s="544" t="s">
        <v>10706</v>
      </c>
      <c r="C466" s="544" t="s">
        <v>10707</v>
      </c>
      <c r="D466" s="571">
        <v>331.75974767862101</v>
      </c>
      <c r="E466" s="412" t="s">
        <v>9629</v>
      </c>
      <c r="F466" s="459" t="s">
        <v>10613</v>
      </c>
      <c r="G466" s="459" t="s">
        <v>5391</v>
      </c>
      <c r="H466" s="546">
        <v>60</v>
      </c>
      <c r="I466" s="546">
        <v>60</v>
      </c>
      <c r="J466" s="564" t="s">
        <v>10635</v>
      </c>
    </row>
    <row r="467" spans="1:10" s="638" customFormat="1" ht="24">
      <c r="A467" s="545" t="s">
        <v>10708</v>
      </c>
      <c r="B467" s="544" t="s">
        <v>10706</v>
      </c>
      <c r="C467" s="544" t="s">
        <v>10709</v>
      </c>
      <c r="D467" s="571">
        <v>971.83167015005006</v>
      </c>
      <c r="E467" s="412" t="s">
        <v>9629</v>
      </c>
      <c r="F467" s="459" t="s">
        <v>10613</v>
      </c>
      <c r="G467" s="459" t="s">
        <v>5391</v>
      </c>
      <c r="H467" s="546">
        <v>12</v>
      </c>
      <c r="I467" s="546">
        <v>12</v>
      </c>
      <c r="J467" s="564" t="s">
        <v>10638</v>
      </c>
    </row>
    <row r="468" spans="1:10" s="638" customFormat="1" ht="24">
      <c r="A468" s="545" t="s">
        <v>10708</v>
      </c>
      <c r="B468" s="544" t="s">
        <v>10706</v>
      </c>
      <c r="C468" s="544" t="s">
        <v>10709</v>
      </c>
      <c r="D468" s="571">
        <v>830.62535910260692</v>
      </c>
      <c r="E468" s="412" t="s">
        <v>9629</v>
      </c>
      <c r="F468" s="459" t="s">
        <v>10613</v>
      </c>
      <c r="G468" s="459" t="s">
        <v>5391</v>
      </c>
      <c r="H468" s="546">
        <v>36</v>
      </c>
      <c r="I468" s="546">
        <v>36</v>
      </c>
      <c r="J468" s="564" t="s">
        <v>10638</v>
      </c>
    </row>
    <row r="469" spans="1:10" s="638" customFormat="1" ht="24">
      <c r="A469" s="545" t="s">
        <v>10708</v>
      </c>
      <c r="B469" s="544" t="s">
        <v>10706</v>
      </c>
      <c r="C469" s="544" t="s">
        <v>10709</v>
      </c>
      <c r="D469" s="571">
        <v>664.50028728208554</v>
      </c>
      <c r="E469" s="412" t="s">
        <v>9629</v>
      </c>
      <c r="F469" s="459" t="s">
        <v>10613</v>
      </c>
      <c r="G469" s="459" t="s">
        <v>5391</v>
      </c>
      <c r="H469" s="546">
        <v>60</v>
      </c>
      <c r="I469" s="546">
        <v>60</v>
      </c>
      <c r="J469" s="564" t="s">
        <v>10638</v>
      </c>
    </row>
    <row r="470" spans="1:10" s="638" customFormat="1" ht="24">
      <c r="A470" s="545" t="s">
        <v>10710</v>
      </c>
      <c r="B470" s="544" t="s">
        <v>10706</v>
      </c>
      <c r="C470" s="544" t="s">
        <v>10711</v>
      </c>
      <c r="D470" s="571">
        <v>1835.853047984114</v>
      </c>
      <c r="E470" s="412" t="s">
        <v>9629</v>
      </c>
      <c r="F470" s="459" t="s">
        <v>10613</v>
      </c>
      <c r="G470" s="459" t="s">
        <v>5391</v>
      </c>
      <c r="H470" s="546">
        <v>12</v>
      </c>
      <c r="I470" s="546">
        <v>12</v>
      </c>
      <c r="J470" s="564" t="s">
        <v>10641</v>
      </c>
    </row>
    <row r="471" spans="1:10" s="638" customFormat="1" ht="24">
      <c r="A471" s="545" t="s">
        <v>10710</v>
      </c>
      <c r="B471" s="544" t="s">
        <v>10706</v>
      </c>
      <c r="C471" s="544" t="s">
        <v>10711</v>
      </c>
      <c r="D471" s="571">
        <v>1569.1051692171916</v>
      </c>
      <c r="E471" s="412" t="s">
        <v>9629</v>
      </c>
      <c r="F471" s="459" t="s">
        <v>10613</v>
      </c>
      <c r="G471" s="459" t="s">
        <v>5391</v>
      </c>
      <c r="H471" s="546">
        <v>36</v>
      </c>
      <c r="I471" s="546">
        <v>36</v>
      </c>
      <c r="J471" s="564" t="s">
        <v>10641</v>
      </c>
    </row>
    <row r="472" spans="1:10" s="638" customFormat="1" ht="24">
      <c r="A472" s="545" t="s">
        <v>10710</v>
      </c>
      <c r="B472" s="544" t="s">
        <v>10706</v>
      </c>
      <c r="C472" s="544" t="s">
        <v>10711</v>
      </c>
      <c r="D472" s="571">
        <v>1255.2841353737533</v>
      </c>
      <c r="E472" s="412" t="s">
        <v>9629</v>
      </c>
      <c r="F472" s="459" t="s">
        <v>10613</v>
      </c>
      <c r="G472" s="459" t="s">
        <v>5391</v>
      </c>
      <c r="H472" s="546">
        <v>60</v>
      </c>
      <c r="I472" s="546">
        <v>60</v>
      </c>
      <c r="J472" s="564" t="s">
        <v>10641</v>
      </c>
    </row>
    <row r="473" spans="1:10" s="638" customFormat="1" ht="24">
      <c r="A473" s="545" t="s">
        <v>10712</v>
      </c>
      <c r="B473" s="544" t="s">
        <v>10706</v>
      </c>
      <c r="C473" s="544" t="s">
        <v>10713</v>
      </c>
      <c r="D473" s="571">
        <v>2645.252075565144</v>
      </c>
      <c r="E473" s="412" t="s">
        <v>9629</v>
      </c>
      <c r="F473" s="459" t="s">
        <v>10613</v>
      </c>
      <c r="G473" s="459" t="s">
        <v>5391</v>
      </c>
      <c r="H473" s="546">
        <v>12</v>
      </c>
      <c r="I473" s="546">
        <v>12</v>
      </c>
      <c r="J473" s="564" t="s">
        <v>10644</v>
      </c>
    </row>
    <row r="474" spans="1:10" s="638" customFormat="1" ht="24">
      <c r="A474" s="545" t="s">
        <v>10712</v>
      </c>
      <c r="B474" s="544" t="s">
        <v>10706</v>
      </c>
      <c r="C474" s="544" t="s">
        <v>10713</v>
      </c>
      <c r="D474" s="571">
        <v>2260.8992098847384</v>
      </c>
      <c r="E474" s="412" t="s">
        <v>9629</v>
      </c>
      <c r="F474" s="459" t="s">
        <v>10613</v>
      </c>
      <c r="G474" s="459" t="s">
        <v>5391</v>
      </c>
      <c r="H474" s="546">
        <v>36</v>
      </c>
      <c r="I474" s="546">
        <v>36</v>
      </c>
      <c r="J474" s="564" t="s">
        <v>10644</v>
      </c>
    </row>
    <row r="475" spans="1:10" s="638" customFormat="1" ht="24">
      <c r="A475" s="545" t="s">
        <v>10712</v>
      </c>
      <c r="B475" s="544" t="s">
        <v>10706</v>
      </c>
      <c r="C475" s="544" t="s">
        <v>10713</v>
      </c>
      <c r="D475" s="571">
        <v>1808.7193679077909</v>
      </c>
      <c r="E475" s="412" t="s">
        <v>9629</v>
      </c>
      <c r="F475" s="459" t="s">
        <v>10613</v>
      </c>
      <c r="G475" s="459" t="s">
        <v>5391</v>
      </c>
      <c r="H475" s="546">
        <v>60</v>
      </c>
      <c r="I475" s="546">
        <v>60</v>
      </c>
      <c r="J475" s="564" t="s">
        <v>10645</v>
      </c>
    </row>
    <row r="476" spans="1:10" s="638" customFormat="1" ht="24">
      <c r="A476" s="545" t="s">
        <v>10714</v>
      </c>
      <c r="B476" s="544" t="s">
        <v>10706</v>
      </c>
      <c r="C476" s="544" t="s">
        <v>10715</v>
      </c>
      <c r="D476" s="571">
        <v>4049.2868145454986</v>
      </c>
      <c r="E476" s="412" t="s">
        <v>9629</v>
      </c>
      <c r="F476" s="459" t="s">
        <v>10613</v>
      </c>
      <c r="G476" s="459" t="s">
        <v>5391</v>
      </c>
      <c r="H476" s="546">
        <v>12</v>
      </c>
      <c r="I476" s="546">
        <v>12</v>
      </c>
      <c r="J476" s="564" t="s">
        <v>10645</v>
      </c>
    </row>
    <row r="477" spans="1:10" s="638" customFormat="1" ht="24">
      <c r="A477" s="545" t="s">
        <v>10714</v>
      </c>
      <c r="B477" s="544" t="s">
        <v>10706</v>
      </c>
      <c r="C477" s="544" t="s">
        <v>10715</v>
      </c>
      <c r="D477" s="571">
        <v>3460.9289013209391</v>
      </c>
      <c r="E477" s="412" t="s">
        <v>9629</v>
      </c>
      <c r="F477" s="459" t="s">
        <v>10613</v>
      </c>
      <c r="G477" s="459" t="s">
        <v>5391</v>
      </c>
      <c r="H477" s="546">
        <v>36</v>
      </c>
      <c r="I477" s="546">
        <v>36</v>
      </c>
      <c r="J477" s="564" t="s">
        <v>10645</v>
      </c>
    </row>
    <row r="478" spans="1:10" s="638" customFormat="1" ht="24">
      <c r="A478" s="545" t="s">
        <v>10714</v>
      </c>
      <c r="B478" s="544" t="s">
        <v>10706</v>
      </c>
      <c r="C478" s="544" t="s">
        <v>10715</v>
      </c>
      <c r="D478" s="571">
        <v>2768.7431210567515</v>
      </c>
      <c r="E478" s="412" t="s">
        <v>9629</v>
      </c>
      <c r="F478" s="459" t="s">
        <v>10613</v>
      </c>
      <c r="G478" s="459" t="s">
        <v>5391</v>
      </c>
      <c r="H478" s="546">
        <v>60</v>
      </c>
      <c r="I478" s="546">
        <v>60</v>
      </c>
      <c r="J478" s="564" t="s">
        <v>10645</v>
      </c>
    </row>
    <row r="479" spans="1:10" s="638" customFormat="1" ht="24">
      <c r="A479" s="545" t="s">
        <v>10716</v>
      </c>
      <c r="B479" s="544" t="s">
        <v>10706</v>
      </c>
      <c r="C479" s="544" t="s">
        <v>10717</v>
      </c>
      <c r="D479" s="571">
        <v>5939.954592695919</v>
      </c>
      <c r="E479" s="412" t="s">
        <v>9629</v>
      </c>
      <c r="F479" s="459" t="s">
        <v>10613</v>
      </c>
      <c r="G479" s="459" t="s">
        <v>5391</v>
      </c>
      <c r="H479" s="546">
        <v>12</v>
      </c>
      <c r="I479" s="546">
        <v>12</v>
      </c>
      <c r="J479" s="564" t="s">
        <v>10650</v>
      </c>
    </row>
    <row r="480" spans="1:10" s="638" customFormat="1" ht="24">
      <c r="A480" s="545" t="s">
        <v>10716</v>
      </c>
      <c r="B480" s="544" t="s">
        <v>10706</v>
      </c>
      <c r="C480" s="544" t="s">
        <v>10717</v>
      </c>
      <c r="D480" s="571">
        <v>5076.8842672614692</v>
      </c>
      <c r="E480" s="412" t="s">
        <v>9629</v>
      </c>
      <c r="F480" s="459" t="s">
        <v>10613</v>
      </c>
      <c r="G480" s="459" t="s">
        <v>5391</v>
      </c>
      <c r="H480" s="546">
        <v>36</v>
      </c>
      <c r="I480" s="546">
        <v>36</v>
      </c>
      <c r="J480" s="564" t="s">
        <v>10650</v>
      </c>
    </row>
    <row r="481" spans="1:10" s="638" customFormat="1" ht="24">
      <c r="A481" s="545" t="s">
        <v>10716</v>
      </c>
      <c r="B481" s="544" t="s">
        <v>10706</v>
      </c>
      <c r="C481" s="544" t="s">
        <v>10717</v>
      </c>
      <c r="D481" s="571">
        <v>4061.5074138091754</v>
      </c>
      <c r="E481" s="412" t="s">
        <v>9629</v>
      </c>
      <c r="F481" s="459" t="s">
        <v>10613</v>
      </c>
      <c r="G481" s="459" t="s">
        <v>5391</v>
      </c>
      <c r="H481" s="546">
        <v>60</v>
      </c>
      <c r="I481" s="546">
        <v>60</v>
      </c>
      <c r="J481" s="564" t="s">
        <v>10650</v>
      </c>
    </row>
    <row r="482" spans="1:10" s="638" customFormat="1" ht="24">
      <c r="A482" s="545" t="s">
        <v>10718</v>
      </c>
      <c r="B482" s="544" t="s">
        <v>10706</v>
      </c>
      <c r="C482" s="544" t="s">
        <v>10719</v>
      </c>
      <c r="D482" s="571">
        <v>8640.0213984273705</v>
      </c>
      <c r="E482" s="412" t="s">
        <v>9629</v>
      </c>
      <c r="F482" s="459" t="s">
        <v>10613</v>
      </c>
      <c r="G482" s="459" t="s">
        <v>5391</v>
      </c>
      <c r="H482" s="546">
        <v>12</v>
      </c>
      <c r="I482" s="546">
        <v>12</v>
      </c>
      <c r="J482" s="564" t="s">
        <v>10653</v>
      </c>
    </row>
    <row r="483" spans="1:10" s="638" customFormat="1" ht="24">
      <c r="A483" s="545" t="s">
        <v>10718</v>
      </c>
      <c r="B483" s="544" t="s">
        <v>10706</v>
      </c>
      <c r="C483" s="544" t="s">
        <v>10719</v>
      </c>
      <c r="D483" s="571">
        <v>7384.6336738695481</v>
      </c>
      <c r="E483" s="412" t="s">
        <v>9629</v>
      </c>
      <c r="F483" s="459" t="s">
        <v>10613</v>
      </c>
      <c r="G483" s="459" t="s">
        <v>5391</v>
      </c>
      <c r="H483" s="546">
        <v>36</v>
      </c>
      <c r="I483" s="546">
        <v>36</v>
      </c>
      <c r="J483" s="564" t="s">
        <v>10653</v>
      </c>
    </row>
    <row r="484" spans="1:10" s="638" customFormat="1" ht="24">
      <c r="A484" s="545" t="s">
        <v>10718</v>
      </c>
      <c r="B484" s="544" t="s">
        <v>10706</v>
      </c>
      <c r="C484" s="544" t="s">
        <v>10719</v>
      </c>
      <c r="D484" s="571">
        <v>5907.7069390956385</v>
      </c>
      <c r="E484" s="412" t="s">
        <v>9629</v>
      </c>
      <c r="F484" s="459" t="s">
        <v>10613</v>
      </c>
      <c r="G484" s="459" t="s">
        <v>5391</v>
      </c>
      <c r="H484" s="546">
        <v>60</v>
      </c>
      <c r="I484" s="546">
        <v>60</v>
      </c>
      <c r="J484" s="564" t="s">
        <v>10653</v>
      </c>
    </row>
    <row r="485" spans="1:10" s="638" customFormat="1" ht="24">
      <c r="A485" s="545" t="s">
        <v>10720</v>
      </c>
      <c r="B485" s="544" t="s">
        <v>10706</v>
      </c>
      <c r="C485" s="544" t="s">
        <v>10721</v>
      </c>
      <c r="D485" s="571">
        <v>10260.061481866242</v>
      </c>
      <c r="E485" s="412" t="s">
        <v>9629</v>
      </c>
      <c r="F485" s="459" t="s">
        <v>10613</v>
      </c>
      <c r="G485" s="459" t="s">
        <v>5391</v>
      </c>
      <c r="H485" s="546">
        <v>12</v>
      </c>
      <c r="I485" s="546">
        <v>12</v>
      </c>
      <c r="J485" s="564" t="s">
        <v>10656</v>
      </c>
    </row>
    <row r="486" spans="1:10" s="638" customFormat="1" ht="24">
      <c r="A486" s="545" t="s">
        <v>10720</v>
      </c>
      <c r="B486" s="544" t="s">
        <v>10706</v>
      </c>
      <c r="C486" s="544" t="s">
        <v>10721</v>
      </c>
      <c r="D486" s="571">
        <v>8769.2833178343953</v>
      </c>
      <c r="E486" s="412" t="s">
        <v>9629</v>
      </c>
      <c r="F486" s="459" t="s">
        <v>10613</v>
      </c>
      <c r="G486" s="459" t="s">
        <v>5391</v>
      </c>
      <c r="H486" s="546">
        <v>36</v>
      </c>
      <c r="I486" s="546">
        <v>36</v>
      </c>
      <c r="J486" s="564" t="s">
        <v>10656</v>
      </c>
    </row>
    <row r="487" spans="1:10" s="638" customFormat="1" ht="24">
      <c r="A487" s="545" t="s">
        <v>10720</v>
      </c>
      <c r="B487" s="544" t="s">
        <v>10706</v>
      </c>
      <c r="C487" s="544" t="s">
        <v>10721</v>
      </c>
      <c r="D487" s="571">
        <v>7015.4266542675168</v>
      </c>
      <c r="E487" s="412" t="s">
        <v>9629</v>
      </c>
      <c r="F487" s="459" t="s">
        <v>10613</v>
      </c>
      <c r="G487" s="459" t="s">
        <v>5391</v>
      </c>
      <c r="H487" s="546">
        <v>60</v>
      </c>
      <c r="I487" s="546">
        <v>60</v>
      </c>
      <c r="J487" s="564" t="s">
        <v>10656</v>
      </c>
    </row>
    <row r="488" spans="1:10" s="638" customFormat="1" ht="24">
      <c r="A488" s="545" t="s">
        <v>10722</v>
      </c>
      <c r="B488" s="544" t="s">
        <v>10706</v>
      </c>
      <c r="C488" s="544" t="s">
        <v>10723</v>
      </c>
      <c r="D488" s="571">
        <v>11880.101565305111</v>
      </c>
      <c r="E488" s="412" t="s">
        <v>9629</v>
      </c>
      <c r="F488" s="459" t="s">
        <v>10613</v>
      </c>
      <c r="G488" s="459" t="s">
        <v>5391</v>
      </c>
      <c r="H488" s="546">
        <v>12</v>
      </c>
      <c r="I488" s="546">
        <v>12</v>
      </c>
      <c r="J488" s="564" t="s">
        <v>10659</v>
      </c>
    </row>
    <row r="489" spans="1:10" s="638" customFormat="1" ht="24">
      <c r="A489" s="545" t="s">
        <v>10722</v>
      </c>
      <c r="B489" s="544" t="s">
        <v>10706</v>
      </c>
      <c r="C489" s="544" t="s">
        <v>10723</v>
      </c>
      <c r="D489" s="571">
        <v>10153.932961799241</v>
      </c>
      <c r="E489" s="412" t="s">
        <v>9629</v>
      </c>
      <c r="F489" s="459" t="s">
        <v>10613</v>
      </c>
      <c r="G489" s="459" t="s">
        <v>5391</v>
      </c>
      <c r="H489" s="546">
        <v>36</v>
      </c>
      <c r="I489" s="546">
        <v>36</v>
      </c>
      <c r="J489" s="564" t="s">
        <v>10659</v>
      </c>
    </row>
    <row r="490" spans="1:10" s="638" customFormat="1" ht="24">
      <c r="A490" s="545" t="s">
        <v>10722</v>
      </c>
      <c r="B490" s="544" t="s">
        <v>10706</v>
      </c>
      <c r="C490" s="544" t="s">
        <v>10723</v>
      </c>
      <c r="D490" s="571">
        <v>8123.1463694393933</v>
      </c>
      <c r="E490" s="412" t="s">
        <v>9629</v>
      </c>
      <c r="F490" s="459" t="s">
        <v>10613</v>
      </c>
      <c r="G490" s="459" t="s">
        <v>5391</v>
      </c>
      <c r="H490" s="546">
        <v>60</v>
      </c>
      <c r="I490" s="546">
        <v>60</v>
      </c>
      <c r="J490" s="564" t="s">
        <v>10659</v>
      </c>
    </row>
    <row r="491" spans="1:10" s="638" customFormat="1" ht="24">
      <c r="A491" s="545" t="s">
        <v>10724</v>
      </c>
      <c r="B491" s="544" t="s">
        <v>10706</v>
      </c>
      <c r="C491" s="544" t="s">
        <v>10725</v>
      </c>
      <c r="D491" s="571">
        <v>17820.248537914304</v>
      </c>
      <c r="E491" s="412" t="s">
        <v>9629</v>
      </c>
      <c r="F491" s="459" t="s">
        <v>10613</v>
      </c>
      <c r="G491" s="459" t="s">
        <v>5391</v>
      </c>
      <c r="H491" s="546">
        <v>12</v>
      </c>
      <c r="I491" s="546">
        <v>12</v>
      </c>
      <c r="J491" s="564" t="s">
        <v>10662</v>
      </c>
    </row>
    <row r="492" spans="1:10" s="638" customFormat="1" ht="24">
      <c r="A492" s="545" t="s">
        <v>10724</v>
      </c>
      <c r="B492" s="544" t="s">
        <v>10706</v>
      </c>
      <c r="C492" s="544" t="s">
        <v>10725</v>
      </c>
      <c r="D492" s="571">
        <v>15230.981656337011</v>
      </c>
      <c r="E492" s="412" t="s">
        <v>9629</v>
      </c>
      <c r="F492" s="459" t="s">
        <v>10613</v>
      </c>
      <c r="G492" s="459" t="s">
        <v>5391</v>
      </c>
      <c r="H492" s="546">
        <v>36</v>
      </c>
      <c r="I492" s="546">
        <v>36</v>
      </c>
      <c r="J492" s="564" t="s">
        <v>10662</v>
      </c>
    </row>
    <row r="493" spans="1:10" s="638" customFormat="1" ht="24">
      <c r="A493" s="545" t="s">
        <v>10724</v>
      </c>
      <c r="B493" s="544" t="s">
        <v>10706</v>
      </c>
      <c r="C493" s="544" t="s">
        <v>10725</v>
      </c>
      <c r="D493" s="571">
        <v>12184.78532506961</v>
      </c>
      <c r="E493" s="412" t="s">
        <v>9629</v>
      </c>
      <c r="F493" s="459" t="s">
        <v>10613</v>
      </c>
      <c r="G493" s="459" t="s">
        <v>5391</v>
      </c>
      <c r="H493" s="546">
        <v>60</v>
      </c>
      <c r="I493" s="546">
        <v>60</v>
      </c>
      <c r="J493" s="564" t="s">
        <v>10662</v>
      </c>
    </row>
    <row r="494" spans="1:10" s="638" customFormat="1" ht="24">
      <c r="A494" s="545" t="s">
        <v>11115</v>
      </c>
      <c r="B494" s="544" t="s">
        <v>10706</v>
      </c>
      <c r="C494" s="544" t="s">
        <v>11116</v>
      </c>
      <c r="D494" s="571">
        <v>26730.391370060792</v>
      </c>
      <c r="E494" s="412" t="s">
        <v>9629</v>
      </c>
      <c r="F494" s="459" t="s">
        <v>10613</v>
      </c>
      <c r="G494" s="459" t="s">
        <v>5391</v>
      </c>
      <c r="H494" s="546">
        <v>12</v>
      </c>
      <c r="I494" s="546">
        <v>12</v>
      </c>
      <c r="J494" s="564" t="s">
        <v>11114</v>
      </c>
    </row>
    <row r="495" spans="1:10" s="638" customFormat="1" ht="24">
      <c r="A495" s="545" t="s">
        <v>11115</v>
      </c>
      <c r="B495" s="544" t="s">
        <v>10706</v>
      </c>
      <c r="C495" s="544" t="s">
        <v>11116</v>
      </c>
      <c r="D495" s="571">
        <v>22846.488350479311</v>
      </c>
      <c r="E495" s="412" t="s">
        <v>9629</v>
      </c>
      <c r="F495" s="459" t="s">
        <v>10613</v>
      </c>
      <c r="G495" s="459" t="s">
        <v>5391</v>
      </c>
      <c r="H495" s="546">
        <v>36</v>
      </c>
      <c r="I495" s="546">
        <v>36</v>
      </c>
      <c r="J495" s="564" t="s">
        <v>11114</v>
      </c>
    </row>
    <row r="496" spans="1:10" s="638" customFormat="1" ht="24.75" thickBot="1">
      <c r="A496" s="545" t="s">
        <v>11115</v>
      </c>
      <c r="B496" s="544" t="s">
        <v>10706</v>
      </c>
      <c r="C496" s="544" t="s">
        <v>11116</v>
      </c>
      <c r="D496" s="571">
        <v>18277.19068038345</v>
      </c>
      <c r="E496" s="412" t="s">
        <v>9629</v>
      </c>
      <c r="F496" s="459" t="s">
        <v>10613</v>
      </c>
      <c r="G496" s="459" t="s">
        <v>5391</v>
      </c>
      <c r="H496" s="546">
        <v>60</v>
      </c>
      <c r="I496" s="546">
        <v>60</v>
      </c>
      <c r="J496" s="564" t="s">
        <v>11114</v>
      </c>
    </row>
    <row r="497" spans="1:10" s="638" customFormat="1" ht="14.25" thickBot="1">
      <c r="A497" s="268" t="s">
        <v>10959</v>
      </c>
      <c r="B497" s="631"/>
      <c r="C497" s="631"/>
      <c r="D497" s="632"/>
      <c r="E497" s="632"/>
      <c r="F497" s="632"/>
      <c r="G497" s="632"/>
      <c r="H497" s="632"/>
      <c r="I497" s="632"/>
      <c r="J497" s="637"/>
    </row>
    <row r="498" spans="1:10" s="638" customFormat="1" ht="24">
      <c r="A498" s="655" t="s">
        <v>10957</v>
      </c>
      <c r="B498" s="652" t="s">
        <v>10955</v>
      </c>
      <c r="C498" s="652" t="s">
        <v>10956</v>
      </c>
      <c r="D498" s="656">
        <v>269</v>
      </c>
      <c r="E498" s="664" t="s">
        <v>9629</v>
      </c>
      <c r="F498" s="665" t="s">
        <v>10613</v>
      </c>
      <c r="G498" s="665" t="s">
        <v>5391</v>
      </c>
      <c r="H498" s="666">
        <v>12</v>
      </c>
      <c r="I498" s="666">
        <v>12</v>
      </c>
      <c r="J498" s="655" t="s">
        <v>10961</v>
      </c>
    </row>
    <row r="499" spans="1:10" s="638" customFormat="1" ht="24">
      <c r="A499" s="655" t="s">
        <v>10957</v>
      </c>
      <c r="B499" s="652" t="s">
        <v>10955</v>
      </c>
      <c r="C499" s="652" t="s">
        <v>10956</v>
      </c>
      <c r="D499" s="656">
        <v>230</v>
      </c>
      <c r="E499" s="664" t="s">
        <v>9629</v>
      </c>
      <c r="F499" s="665" t="s">
        <v>10613</v>
      </c>
      <c r="G499" s="665" t="s">
        <v>5391</v>
      </c>
      <c r="H499" s="666">
        <v>36</v>
      </c>
      <c r="I499" s="666">
        <v>36</v>
      </c>
      <c r="J499" s="655" t="s">
        <v>10961</v>
      </c>
    </row>
    <row r="500" spans="1:10" s="638" customFormat="1" ht="24">
      <c r="A500" s="655" t="s">
        <v>10957</v>
      </c>
      <c r="B500" s="652" t="s">
        <v>10955</v>
      </c>
      <c r="C500" s="652" t="s">
        <v>10956</v>
      </c>
      <c r="D500" s="656">
        <v>184</v>
      </c>
      <c r="E500" s="664" t="s">
        <v>9629</v>
      </c>
      <c r="F500" s="665" t="s">
        <v>10613</v>
      </c>
      <c r="G500" s="665" t="s">
        <v>5391</v>
      </c>
      <c r="H500" s="666">
        <v>60</v>
      </c>
      <c r="I500" s="666">
        <v>60</v>
      </c>
      <c r="J500" s="655" t="s">
        <v>10961</v>
      </c>
    </row>
    <row r="501" spans="1:10" s="638" customFormat="1">
      <c r="A501" s="549" t="s">
        <v>10789</v>
      </c>
      <c r="B501" s="537"/>
      <c r="C501" s="537"/>
      <c r="D501" s="553"/>
      <c r="E501" s="619"/>
      <c r="F501" s="554"/>
      <c r="G501" s="554"/>
      <c r="H501" s="555"/>
      <c r="I501" s="555"/>
      <c r="J501" s="555"/>
    </row>
    <row r="502" spans="1:10" s="638" customFormat="1" ht="24">
      <c r="A502" s="545" t="s">
        <v>10726</v>
      </c>
      <c r="B502" s="544" t="s">
        <v>10727</v>
      </c>
      <c r="C502" s="544" t="s">
        <v>10728</v>
      </c>
      <c r="D502" s="571">
        <v>161.19061429220903</v>
      </c>
      <c r="E502" s="412" t="s">
        <v>9629</v>
      </c>
      <c r="F502" s="459" t="s">
        <v>10613</v>
      </c>
      <c r="G502" s="459" t="s">
        <v>5391</v>
      </c>
      <c r="H502" s="546">
        <v>12</v>
      </c>
      <c r="I502" s="546">
        <v>12</v>
      </c>
      <c r="J502" s="564" t="s">
        <v>10666</v>
      </c>
    </row>
    <row r="503" spans="1:10" s="638" customFormat="1" ht="24">
      <c r="A503" s="545" t="s">
        <v>10726</v>
      </c>
      <c r="B503" s="544" t="s">
        <v>10727</v>
      </c>
      <c r="C503" s="544" t="s">
        <v>10728</v>
      </c>
      <c r="D503" s="571">
        <v>137.76975580530689</v>
      </c>
      <c r="E503" s="412" t="s">
        <v>9629</v>
      </c>
      <c r="F503" s="459" t="s">
        <v>10613</v>
      </c>
      <c r="G503" s="459" t="s">
        <v>5391</v>
      </c>
      <c r="H503" s="546">
        <v>36</v>
      </c>
      <c r="I503" s="546">
        <v>36</v>
      </c>
      <c r="J503" s="564" t="s">
        <v>10666</v>
      </c>
    </row>
    <row r="504" spans="1:10" s="638" customFormat="1" ht="24">
      <c r="A504" s="545" t="s">
        <v>10726</v>
      </c>
      <c r="B504" s="544" t="s">
        <v>10727</v>
      </c>
      <c r="C504" s="544" t="s">
        <v>10728</v>
      </c>
      <c r="D504" s="571">
        <v>110.21580464424551</v>
      </c>
      <c r="E504" s="412" t="s">
        <v>9629</v>
      </c>
      <c r="F504" s="459" t="s">
        <v>10613</v>
      </c>
      <c r="G504" s="459" t="s">
        <v>5391</v>
      </c>
      <c r="H504" s="546">
        <v>60</v>
      </c>
      <c r="I504" s="546">
        <v>60</v>
      </c>
      <c r="J504" s="564" t="s">
        <v>10666</v>
      </c>
    </row>
    <row r="505" spans="1:10" s="638" customFormat="1" ht="24">
      <c r="A505" s="545" t="s">
        <v>10729</v>
      </c>
      <c r="B505" s="544" t="s">
        <v>10727</v>
      </c>
      <c r="C505" s="544" t="s">
        <v>10730</v>
      </c>
      <c r="D505" s="571">
        <v>323.81563677450163</v>
      </c>
      <c r="E505" s="412" t="s">
        <v>9629</v>
      </c>
      <c r="F505" s="459" t="s">
        <v>10613</v>
      </c>
      <c r="G505" s="459" t="s">
        <v>5391</v>
      </c>
      <c r="H505" s="546">
        <v>12</v>
      </c>
      <c r="I505" s="546">
        <v>12</v>
      </c>
      <c r="J505" s="564" t="s">
        <v>10669</v>
      </c>
    </row>
    <row r="506" spans="1:10" s="638" customFormat="1" ht="24">
      <c r="A506" s="545" t="s">
        <v>10729</v>
      </c>
      <c r="B506" s="544" t="s">
        <v>10727</v>
      </c>
      <c r="C506" s="544" t="s">
        <v>10730</v>
      </c>
      <c r="D506" s="571">
        <v>276.76550151666805</v>
      </c>
      <c r="E506" s="412" t="s">
        <v>9629</v>
      </c>
      <c r="F506" s="459" t="s">
        <v>10613</v>
      </c>
      <c r="G506" s="459" t="s">
        <v>5391</v>
      </c>
      <c r="H506" s="546">
        <v>36</v>
      </c>
      <c r="I506" s="546">
        <v>36</v>
      </c>
      <c r="J506" s="564" t="s">
        <v>10669</v>
      </c>
    </row>
    <row r="507" spans="1:10" s="638" customFormat="1" ht="24">
      <c r="A507" s="545" t="s">
        <v>10729</v>
      </c>
      <c r="B507" s="544" t="s">
        <v>10727</v>
      </c>
      <c r="C507" s="544" t="s">
        <v>10730</v>
      </c>
      <c r="D507" s="571">
        <v>221.41240121333445</v>
      </c>
      <c r="E507" s="412" t="s">
        <v>9629</v>
      </c>
      <c r="F507" s="459" t="s">
        <v>10613</v>
      </c>
      <c r="G507" s="459" t="s">
        <v>5391</v>
      </c>
      <c r="H507" s="546">
        <v>60</v>
      </c>
      <c r="I507" s="546">
        <v>60</v>
      </c>
      <c r="J507" s="564" t="s">
        <v>10669</v>
      </c>
    </row>
    <row r="508" spans="1:10" s="638" customFormat="1" ht="24">
      <c r="A508" s="545" t="s">
        <v>10731</v>
      </c>
      <c r="B508" s="544" t="s">
        <v>10727</v>
      </c>
      <c r="C508" s="544" t="s">
        <v>10732</v>
      </c>
      <c r="D508" s="571">
        <v>539.82098123301773</v>
      </c>
      <c r="E508" s="412" t="s">
        <v>9629</v>
      </c>
      <c r="F508" s="459" t="s">
        <v>10613</v>
      </c>
      <c r="G508" s="459" t="s">
        <v>5391</v>
      </c>
      <c r="H508" s="546">
        <v>12</v>
      </c>
      <c r="I508" s="546">
        <v>12</v>
      </c>
      <c r="J508" s="564" t="s">
        <v>10672</v>
      </c>
    </row>
    <row r="509" spans="1:10" s="638" customFormat="1" ht="24">
      <c r="A509" s="545" t="s">
        <v>10731</v>
      </c>
      <c r="B509" s="544" t="s">
        <v>10727</v>
      </c>
      <c r="C509" s="544" t="s">
        <v>10732</v>
      </c>
      <c r="D509" s="571">
        <v>461.3854540453143</v>
      </c>
      <c r="E509" s="412" t="s">
        <v>9629</v>
      </c>
      <c r="F509" s="459" t="s">
        <v>10613</v>
      </c>
      <c r="G509" s="459" t="s">
        <v>5391</v>
      </c>
      <c r="H509" s="546">
        <v>36</v>
      </c>
      <c r="I509" s="546">
        <v>36</v>
      </c>
      <c r="J509" s="564" t="s">
        <v>10672</v>
      </c>
    </row>
    <row r="510" spans="1:10" s="638" customFormat="1" ht="24">
      <c r="A510" s="545" t="s">
        <v>10731</v>
      </c>
      <c r="B510" s="544" t="s">
        <v>10727</v>
      </c>
      <c r="C510" s="544" t="s">
        <v>10732</v>
      </c>
      <c r="D510" s="571">
        <v>369.10836323625148</v>
      </c>
      <c r="E510" s="412" t="s">
        <v>9629</v>
      </c>
      <c r="F510" s="459" t="s">
        <v>10613</v>
      </c>
      <c r="G510" s="459" t="s">
        <v>5391</v>
      </c>
      <c r="H510" s="546">
        <v>60</v>
      </c>
      <c r="I510" s="546">
        <v>60</v>
      </c>
      <c r="J510" s="564" t="s">
        <v>10672</v>
      </c>
    </row>
    <row r="511" spans="1:10" s="638" customFormat="1" ht="24">
      <c r="A511" s="545" t="s">
        <v>10733</v>
      </c>
      <c r="B511" s="544" t="s">
        <v>10727</v>
      </c>
      <c r="C511" s="544" t="s">
        <v>10734</v>
      </c>
      <c r="D511" s="571">
        <v>809.20664766775724</v>
      </c>
      <c r="E511" s="412" t="s">
        <v>9629</v>
      </c>
      <c r="F511" s="459" t="s">
        <v>10613</v>
      </c>
      <c r="G511" s="459" t="s">
        <v>5391</v>
      </c>
      <c r="H511" s="546">
        <v>12</v>
      </c>
      <c r="I511" s="546">
        <v>12</v>
      </c>
      <c r="J511" s="564" t="s">
        <v>10675</v>
      </c>
    </row>
    <row r="512" spans="1:10" s="638" customFormat="1" ht="24">
      <c r="A512" s="545" t="s">
        <v>10733</v>
      </c>
      <c r="B512" s="544" t="s">
        <v>10727</v>
      </c>
      <c r="C512" s="544" t="s">
        <v>10734</v>
      </c>
      <c r="D512" s="571">
        <v>691.62961339124558</v>
      </c>
      <c r="E512" s="412" t="s">
        <v>9629</v>
      </c>
      <c r="F512" s="459" t="s">
        <v>10613</v>
      </c>
      <c r="G512" s="459" t="s">
        <v>5391</v>
      </c>
      <c r="H512" s="546">
        <v>36</v>
      </c>
      <c r="I512" s="546">
        <v>36</v>
      </c>
      <c r="J512" s="564" t="s">
        <v>10675</v>
      </c>
    </row>
    <row r="513" spans="1:10" s="638" customFormat="1" ht="24">
      <c r="A513" s="545" t="s">
        <v>10733</v>
      </c>
      <c r="B513" s="544" t="s">
        <v>10727</v>
      </c>
      <c r="C513" s="544" t="s">
        <v>10734</v>
      </c>
      <c r="D513" s="571">
        <v>553.30369071299651</v>
      </c>
      <c r="E513" s="412" t="s">
        <v>9629</v>
      </c>
      <c r="F513" s="459" t="s">
        <v>10613</v>
      </c>
      <c r="G513" s="459" t="s">
        <v>5391</v>
      </c>
      <c r="H513" s="546">
        <v>60</v>
      </c>
      <c r="I513" s="546">
        <v>60</v>
      </c>
      <c r="J513" s="564" t="s">
        <v>10675</v>
      </c>
    </row>
    <row r="514" spans="1:10" s="638" customFormat="1" ht="36">
      <c r="A514" s="545" t="s">
        <v>10735</v>
      </c>
      <c r="B514" s="544" t="s">
        <v>10727</v>
      </c>
      <c r="C514" s="544" t="s">
        <v>10736</v>
      </c>
      <c r="D514" s="571">
        <v>971.83167015005006</v>
      </c>
      <c r="E514" s="412" t="s">
        <v>9629</v>
      </c>
      <c r="F514" s="459" t="s">
        <v>10613</v>
      </c>
      <c r="G514" s="459" t="s">
        <v>5391</v>
      </c>
      <c r="H514" s="546">
        <v>12</v>
      </c>
      <c r="I514" s="546">
        <v>12</v>
      </c>
      <c r="J514" s="564" t="s">
        <v>10678</v>
      </c>
    </row>
    <row r="515" spans="1:10" s="638" customFormat="1" ht="36">
      <c r="A515" s="545" t="s">
        <v>10735</v>
      </c>
      <c r="B515" s="544" t="s">
        <v>10727</v>
      </c>
      <c r="C515" s="544" t="s">
        <v>10736</v>
      </c>
      <c r="D515" s="571">
        <v>830.62535910260692</v>
      </c>
      <c r="E515" s="412" t="s">
        <v>9629</v>
      </c>
      <c r="F515" s="459" t="s">
        <v>10613</v>
      </c>
      <c r="G515" s="459" t="s">
        <v>5391</v>
      </c>
      <c r="H515" s="546">
        <v>36</v>
      </c>
      <c r="I515" s="546">
        <v>36</v>
      </c>
      <c r="J515" s="564" t="s">
        <v>10678</v>
      </c>
    </row>
    <row r="516" spans="1:10" s="638" customFormat="1" ht="36">
      <c r="A516" s="545" t="s">
        <v>10735</v>
      </c>
      <c r="B516" s="544" t="s">
        <v>10727</v>
      </c>
      <c r="C516" s="544" t="s">
        <v>10736</v>
      </c>
      <c r="D516" s="571">
        <v>664.50028728208554</v>
      </c>
      <c r="E516" s="412" t="s">
        <v>9629</v>
      </c>
      <c r="F516" s="459" t="s">
        <v>10613</v>
      </c>
      <c r="G516" s="459" t="s">
        <v>5391</v>
      </c>
      <c r="H516" s="546">
        <v>60</v>
      </c>
      <c r="I516" s="546">
        <v>60</v>
      </c>
      <c r="J516" s="564" t="s">
        <v>10678</v>
      </c>
    </row>
    <row r="517" spans="1:10" s="638" customFormat="1" ht="36">
      <c r="A517" s="545" t="s">
        <v>10737</v>
      </c>
      <c r="B517" s="544" t="s">
        <v>10727</v>
      </c>
      <c r="C517" s="544" t="s">
        <v>10738</v>
      </c>
      <c r="D517" s="571">
        <v>1781.2306977310795</v>
      </c>
      <c r="E517" s="412" t="s">
        <v>9629</v>
      </c>
      <c r="F517" s="459" t="s">
        <v>10613</v>
      </c>
      <c r="G517" s="459" t="s">
        <v>5391</v>
      </c>
      <c r="H517" s="546">
        <v>12</v>
      </c>
      <c r="I517" s="546">
        <v>12</v>
      </c>
      <c r="J517" s="564" t="s">
        <v>10681</v>
      </c>
    </row>
    <row r="518" spans="1:10" s="638" customFormat="1" ht="36">
      <c r="A518" s="545" t="s">
        <v>10737</v>
      </c>
      <c r="B518" s="544" t="s">
        <v>10727</v>
      </c>
      <c r="C518" s="544" t="s">
        <v>10738</v>
      </c>
      <c r="D518" s="571">
        <v>1522.4193997701536</v>
      </c>
      <c r="E518" s="412" t="s">
        <v>9629</v>
      </c>
      <c r="F518" s="459" t="s">
        <v>10613</v>
      </c>
      <c r="G518" s="459" t="s">
        <v>5391</v>
      </c>
      <c r="H518" s="546">
        <v>36</v>
      </c>
      <c r="I518" s="546">
        <v>36</v>
      </c>
      <c r="J518" s="564" t="s">
        <v>10681</v>
      </c>
    </row>
    <row r="519" spans="1:10" s="638" customFormat="1" ht="36">
      <c r="A519" s="545" t="s">
        <v>10737</v>
      </c>
      <c r="B519" s="544" t="s">
        <v>10727</v>
      </c>
      <c r="C519" s="544" t="s">
        <v>10738</v>
      </c>
      <c r="D519" s="571">
        <v>1217.9355198161229</v>
      </c>
      <c r="E519" s="412" t="s">
        <v>9629</v>
      </c>
      <c r="F519" s="459" t="s">
        <v>10613</v>
      </c>
      <c r="G519" s="459" t="s">
        <v>5391</v>
      </c>
      <c r="H519" s="546">
        <v>60</v>
      </c>
      <c r="I519" s="546">
        <v>60</v>
      </c>
      <c r="J519" s="564" t="s">
        <v>10681</v>
      </c>
    </row>
    <row r="520" spans="1:10" s="638" customFormat="1" ht="36">
      <c r="A520" s="545" t="s">
        <v>10739</v>
      </c>
      <c r="B520" s="544" t="s">
        <v>10727</v>
      </c>
      <c r="C520" s="544" t="s">
        <v>10740</v>
      </c>
      <c r="D520" s="571">
        <v>2591.8717535889205</v>
      </c>
      <c r="E520" s="412" t="s">
        <v>9629</v>
      </c>
      <c r="F520" s="459" t="s">
        <v>10613</v>
      </c>
      <c r="G520" s="459" t="s">
        <v>5391</v>
      </c>
      <c r="H520" s="546">
        <v>12</v>
      </c>
      <c r="I520" s="546">
        <v>12</v>
      </c>
      <c r="J520" s="564" t="s">
        <v>10684</v>
      </c>
    </row>
    <row r="521" spans="1:10" s="638" customFormat="1" ht="36">
      <c r="A521" s="545" t="s">
        <v>10739</v>
      </c>
      <c r="B521" s="544" t="s">
        <v>10727</v>
      </c>
      <c r="C521" s="544" t="s">
        <v>10740</v>
      </c>
      <c r="D521" s="571">
        <v>2215.2750030674533</v>
      </c>
      <c r="E521" s="412" t="s">
        <v>9629</v>
      </c>
      <c r="F521" s="459" t="s">
        <v>10613</v>
      </c>
      <c r="G521" s="459" t="s">
        <v>5391</v>
      </c>
      <c r="H521" s="546">
        <v>36</v>
      </c>
      <c r="I521" s="546">
        <v>36</v>
      </c>
      <c r="J521" s="564" t="s">
        <v>10684</v>
      </c>
    </row>
    <row r="522" spans="1:10" s="638" customFormat="1" ht="36">
      <c r="A522" s="545" t="s">
        <v>10739</v>
      </c>
      <c r="B522" s="544" t="s">
        <v>10727</v>
      </c>
      <c r="C522" s="544" t="s">
        <v>10740</v>
      </c>
      <c r="D522" s="571">
        <v>1772.2200024539627</v>
      </c>
      <c r="E522" s="412" t="s">
        <v>9629</v>
      </c>
      <c r="F522" s="459" t="s">
        <v>10613</v>
      </c>
      <c r="G522" s="459" t="s">
        <v>5391</v>
      </c>
      <c r="H522" s="546">
        <v>60</v>
      </c>
      <c r="I522" s="546">
        <v>60</v>
      </c>
      <c r="J522" s="564" t="s">
        <v>10684</v>
      </c>
    </row>
    <row r="523" spans="1:10" s="638" customFormat="1" ht="36">
      <c r="A523" s="545" t="s">
        <v>10741</v>
      </c>
      <c r="B523" s="544" t="s">
        <v>10727</v>
      </c>
      <c r="C523" s="544" t="s">
        <v>10742</v>
      </c>
      <c r="D523" s="571">
        <v>3239.887786964468</v>
      </c>
      <c r="E523" s="412" t="s">
        <v>9629</v>
      </c>
      <c r="F523" s="459" t="s">
        <v>10613</v>
      </c>
      <c r="G523" s="459" t="s">
        <v>5391</v>
      </c>
      <c r="H523" s="546">
        <v>12</v>
      </c>
      <c r="I523" s="546">
        <v>12</v>
      </c>
      <c r="J523" s="564" t="s">
        <v>10687</v>
      </c>
    </row>
    <row r="524" spans="1:10" s="638" customFormat="1" ht="36">
      <c r="A524" s="545" t="s">
        <v>10741</v>
      </c>
      <c r="B524" s="544" t="s">
        <v>10727</v>
      </c>
      <c r="C524" s="544" t="s">
        <v>10742</v>
      </c>
      <c r="D524" s="571">
        <v>2769.1348606533916</v>
      </c>
      <c r="E524" s="412" t="s">
        <v>9629</v>
      </c>
      <c r="F524" s="459" t="s">
        <v>10613</v>
      </c>
      <c r="G524" s="459" t="s">
        <v>5391</v>
      </c>
      <c r="H524" s="546">
        <v>60</v>
      </c>
      <c r="I524" s="546">
        <v>60</v>
      </c>
      <c r="J524" s="564" t="s">
        <v>10687</v>
      </c>
    </row>
    <row r="525" spans="1:10" s="638" customFormat="1" ht="36">
      <c r="A525" s="545" t="s">
        <v>10741</v>
      </c>
      <c r="B525" s="544" t="s">
        <v>10727</v>
      </c>
      <c r="C525" s="544" t="s">
        <v>10742</v>
      </c>
      <c r="D525" s="571">
        <v>2215.3078885227133</v>
      </c>
      <c r="E525" s="412" t="s">
        <v>9629</v>
      </c>
      <c r="F525" s="459" t="s">
        <v>10613</v>
      </c>
      <c r="G525" s="459" t="s">
        <v>5391</v>
      </c>
      <c r="H525" s="546">
        <v>36</v>
      </c>
      <c r="I525" s="546">
        <v>36</v>
      </c>
      <c r="J525" s="564" t="s">
        <v>10687</v>
      </c>
    </row>
    <row r="526" spans="1:10" s="638" customFormat="1" ht="24">
      <c r="A526" s="545" t="s">
        <v>10743</v>
      </c>
      <c r="B526" s="544" t="s">
        <v>10727</v>
      </c>
      <c r="C526" s="544" t="s">
        <v>10744</v>
      </c>
      <c r="D526" s="571">
        <v>3779.9011481107591</v>
      </c>
      <c r="E526" s="412" t="s">
        <v>9629</v>
      </c>
      <c r="F526" s="459" t="s">
        <v>10613</v>
      </c>
      <c r="G526" s="459" t="s">
        <v>5391</v>
      </c>
      <c r="H526" s="546">
        <v>12</v>
      </c>
      <c r="I526" s="546">
        <v>12</v>
      </c>
      <c r="J526" s="564" t="s">
        <v>10690</v>
      </c>
    </row>
    <row r="527" spans="1:10" s="638" customFormat="1" ht="24">
      <c r="A527" s="545" t="s">
        <v>10743</v>
      </c>
      <c r="B527" s="544" t="s">
        <v>10727</v>
      </c>
      <c r="C527" s="544" t="s">
        <v>10744</v>
      </c>
      <c r="D527" s="571">
        <v>3230.6847419750079</v>
      </c>
      <c r="E527" s="412" t="s">
        <v>9629</v>
      </c>
      <c r="F527" s="459" t="s">
        <v>10613</v>
      </c>
      <c r="G527" s="459" t="s">
        <v>5391</v>
      </c>
      <c r="H527" s="546">
        <v>36</v>
      </c>
      <c r="I527" s="546">
        <v>36</v>
      </c>
      <c r="J527" s="564" t="s">
        <v>10690</v>
      </c>
    </row>
    <row r="528" spans="1:10" s="638" customFormat="1" ht="24">
      <c r="A528" s="545" t="s">
        <v>10743</v>
      </c>
      <c r="B528" s="544" t="s">
        <v>10727</v>
      </c>
      <c r="C528" s="544" t="s">
        <v>10744</v>
      </c>
      <c r="D528" s="571">
        <v>2584.5477935800063</v>
      </c>
      <c r="E528" s="412" t="s">
        <v>9629</v>
      </c>
      <c r="F528" s="459" t="s">
        <v>10613</v>
      </c>
      <c r="G528" s="459" t="s">
        <v>5391</v>
      </c>
      <c r="H528" s="546">
        <v>60</v>
      </c>
      <c r="I528" s="546">
        <v>60</v>
      </c>
      <c r="J528" s="564" t="s">
        <v>10690</v>
      </c>
    </row>
    <row r="529" spans="1:10" s="638" customFormat="1" ht="24">
      <c r="A529" s="545" t="s">
        <v>10745</v>
      </c>
      <c r="B529" s="544" t="s">
        <v>10727</v>
      </c>
      <c r="C529" s="544" t="s">
        <v>10746</v>
      </c>
      <c r="D529" s="571">
        <v>5669.3268979843697</v>
      </c>
      <c r="E529" s="412" t="s">
        <v>9629</v>
      </c>
      <c r="F529" s="459" t="s">
        <v>10613</v>
      </c>
      <c r="G529" s="459" t="s">
        <v>5391</v>
      </c>
      <c r="H529" s="546">
        <v>12</v>
      </c>
      <c r="I529" s="546">
        <v>12</v>
      </c>
      <c r="J529" s="564" t="s">
        <v>10693</v>
      </c>
    </row>
    <row r="530" spans="1:10" s="638" customFormat="1" ht="24">
      <c r="A530" s="545" t="s">
        <v>10745</v>
      </c>
      <c r="B530" s="544" t="s">
        <v>10727</v>
      </c>
      <c r="C530" s="544" t="s">
        <v>10746</v>
      </c>
      <c r="D530" s="571">
        <v>4845.5785452857863</v>
      </c>
      <c r="E530" s="412" t="s">
        <v>9629</v>
      </c>
      <c r="F530" s="459" t="s">
        <v>10613</v>
      </c>
      <c r="G530" s="459" t="s">
        <v>5391</v>
      </c>
      <c r="H530" s="546">
        <v>36</v>
      </c>
      <c r="I530" s="546">
        <v>36</v>
      </c>
      <c r="J530" s="564" t="s">
        <v>10693</v>
      </c>
    </row>
    <row r="531" spans="1:10" s="638" customFormat="1" ht="24">
      <c r="A531" s="545" t="s">
        <v>10745</v>
      </c>
      <c r="B531" s="544" t="s">
        <v>10727</v>
      </c>
      <c r="C531" s="544" t="s">
        <v>10746</v>
      </c>
      <c r="D531" s="571">
        <v>3876.4628362286294</v>
      </c>
      <c r="E531" s="412" t="s">
        <v>9629</v>
      </c>
      <c r="F531" s="459" t="s">
        <v>10613</v>
      </c>
      <c r="G531" s="459" t="s">
        <v>5391</v>
      </c>
      <c r="H531" s="546">
        <v>60</v>
      </c>
      <c r="I531" s="546">
        <v>60</v>
      </c>
      <c r="J531" s="564" t="s">
        <v>10693</v>
      </c>
    </row>
    <row r="532" spans="1:10" s="638" customFormat="1" ht="24">
      <c r="A532" s="545" t="s">
        <v>11148</v>
      </c>
      <c r="B532" s="544" t="s">
        <v>10727</v>
      </c>
      <c r="C532" s="544" t="s">
        <v>11149</v>
      </c>
      <c r="D532" s="571">
        <v>8504.9404313734976</v>
      </c>
      <c r="E532" s="412" t="s">
        <v>9629</v>
      </c>
      <c r="F532" s="459" t="s">
        <v>10613</v>
      </c>
      <c r="G532" s="459" t="s">
        <v>5391</v>
      </c>
      <c r="H532" s="546">
        <v>12</v>
      </c>
      <c r="I532" s="546">
        <v>12</v>
      </c>
      <c r="J532" s="564" t="s">
        <v>11147</v>
      </c>
    </row>
    <row r="533" spans="1:10" s="638" customFormat="1" ht="24">
      <c r="A533" s="545" t="s">
        <v>11148</v>
      </c>
      <c r="B533" s="544" t="s">
        <v>10727</v>
      </c>
      <c r="C533" s="544" t="s">
        <v>11149</v>
      </c>
      <c r="D533" s="571">
        <v>7269.1798558747851</v>
      </c>
      <c r="E533" s="412" t="s">
        <v>9629</v>
      </c>
      <c r="F533" s="459" t="s">
        <v>10613</v>
      </c>
      <c r="G533" s="459" t="s">
        <v>5391</v>
      </c>
      <c r="H533" s="546">
        <v>36</v>
      </c>
      <c r="I533" s="546">
        <v>36</v>
      </c>
      <c r="J533" s="564" t="s">
        <v>11147</v>
      </c>
    </row>
    <row r="534" spans="1:10" s="638" customFormat="1" ht="24">
      <c r="A534" s="545" t="s">
        <v>11148</v>
      </c>
      <c r="B534" s="544" t="s">
        <v>10727</v>
      </c>
      <c r="C534" s="544" t="s">
        <v>11149</v>
      </c>
      <c r="D534" s="571">
        <v>5815.3438846998288</v>
      </c>
      <c r="E534" s="412" t="s">
        <v>9629</v>
      </c>
      <c r="F534" s="459" t="s">
        <v>10613</v>
      </c>
      <c r="G534" s="459" t="s">
        <v>5391</v>
      </c>
      <c r="H534" s="546">
        <v>60</v>
      </c>
      <c r="I534" s="546">
        <v>60</v>
      </c>
      <c r="J534" s="564" t="s">
        <v>11147</v>
      </c>
    </row>
    <row r="535" spans="1:10" s="638" customFormat="1" ht="24">
      <c r="A535" s="545" t="s">
        <v>13544</v>
      </c>
      <c r="B535" s="544" t="s">
        <v>10727</v>
      </c>
      <c r="C535" s="544" t="s">
        <v>13545</v>
      </c>
      <c r="D535" s="571">
        <v>11339.984701802421</v>
      </c>
      <c r="E535" s="412" t="s">
        <v>9629</v>
      </c>
      <c r="F535" s="459" t="s">
        <v>10613</v>
      </c>
      <c r="G535" s="459" t="s">
        <v>5391</v>
      </c>
      <c r="H535" s="546">
        <v>12</v>
      </c>
      <c r="I535" s="546">
        <v>12</v>
      </c>
      <c r="J535" s="564" t="s">
        <v>13543</v>
      </c>
    </row>
    <row r="536" spans="1:10" s="638" customFormat="1" ht="24">
      <c r="A536" s="545" t="s">
        <v>13544</v>
      </c>
      <c r="B536" s="544" t="s">
        <v>10727</v>
      </c>
      <c r="C536" s="544" t="s">
        <v>13545</v>
      </c>
      <c r="D536" s="571">
        <v>9692.2946169251463</v>
      </c>
      <c r="E536" s="412" t="s">
        <v>9629</v>
      </c>
      <c r="F536" s="459" t="s">
        <v>10613</v>
      </c>
      <c r="G536" s="459" t="s">
        <v>5391</v>
      </c>
      <c r="H536" s="546">
        <v>36</v>
      </c>
      <c r="I536" s="546">
        <v>36</v>
      </c>
      <c r="J536" s="564" t="s">
        <v>13543</v>
      </c>
    </row>
    <row r="537" spans="1:10" s="638" customFormat="1" ht="24">
      <c r="A537" s="545" t="s">
        <v>13544</v>
      </c>
      <c r="B537" s="544" t="s">
        <v>10727</v>
      </c>
      <c r="C537" s="544" t="s">
        <v>13545</v>
      </c>
      <c r="D537" s="571">
        <v>7753.8356935401171</v>
      </c>
      <c r="E537" s="412" t="s">
        <v>9629</v>
      </c>
      <c r="F537" s="459" t="s">
        <v>10613</v>
      </c>
      <c r="G537" s="459" t="s">
        <v>5391</v>
      </c>
      <c r="H537" s="546">
        <v>60</v>
      </c>
      <c r="I537" s="546">
        <v>60</v>
      </c>
      <c r="J537" s="564" t="s">
        <v>13543</v>
      </c>
    </row>
    <row r="538" spans="1:10" s="638" customFormat="1" ht="14.25">
      <c r="A538" s="678"/>
      <c r="B538" s="679"/>
      <c r="C538" s="679"/>
      <c r="D538" s="933"/>
      <c r="E538" s="932"/>
      <c r="F538" s="23"/>
      <c r="G538" s="23"/>
      <c r="H538" s="680"/>
      <c r="I538" s="680"/>
      <c r="J538" s="607"/>
    </row>
    <row r="539" spans="1:10" s="638" customFormat="1">
      <c r="A539" s="530"/>
      <c r="B539" s="530"/>
      <c r="C539" s="548"/>
      <c r="D539" s="530"/>
      <c r="E539" s="530"/>
      <c r="F539" s="530"/>
      <c r="G539" s="530"/>
      <c r="H539" s="530"/>
      <c r="I539" s="530"/>
      <c r="J539" s="530"/>
    </row>
    <row r="540" spans="1:10" s="638" customFormat="1">
      <c r="A540" s="624" t="s">
        <v>184</v>
      </c>
      <c r="B540" s="624"/>
      <c r="C540" s="629" t="s">
        <v>13947</v>
      </c>
      <c r="D540" s="530"/>
      <c r="E540" s="530"/>
      <c r="F540" s="530"/>
      <c r="G540" s="530"/>
      <c r="H540" s="530"/>
      <c r="I540" s="530"/>
      <c r="J540" s="530"/>
    </row>
    <row r="541" spans="1:10" s="638" customFormat="1">
      <c r="A541" s="627" t="s">
        <v>5</v>
      </c>
      <c r="B541" s="624" t="s">
        <v>185</v>
      </c>
      <c r="C541" s="625" t="s">
        <v>13948</v>
      </c>
      <c r="D541" s="530"/>
      <c r="E541" s="530"/>
      <c r="F541" s="530"/>
      <c r="G541" s="530"/>
      <c r="H541" s="530"/>
      <c r="I541" s="530"/>
      <c r="J541" s="530"/>
    </row>
    <row r="542" spans="1:10" s="638" customFormat="1">
      <c r="A542" s="627" t="s">
        <v>9</v>
      </c>
      <c r="B542" s="625" t="s">
        <v>186</v>
      </c>
      <c r="C542" s="625" t="s">
        <v>13949</v>
      </c>
      <c r="D542" s="530"/>
      <c r="E542" s="530"/>
      <c r="F542" s="530"/>
      <c r="G542" s="530"/>
      <c r="H542" s="530"/>
      <c r="I542" s="530"/>
      <c r="J542" s="530"/>
    </row>
    <row r="543" spans="1:10" s="638" customFormat="1">
      <c r="A543" s="627" t="s">
        <v>187</v>
      </c>
      <c r="B543" s="624" t="s">
        <v>188</v>
      </c>
      <c r="C543" s="625" t="s">
        <v>13950</v>
      </c>
      <c r="D543" s="530"/>
      <c r="E543" s="530"/>
      <c r="F543" s="530"/>
      <c r="G543" s="530"/>
      <c r="H543" s="530"/>
      <c r="I543" s="530"/>
      <c r="J543" s="530"/>
    </row>
    <row r="544" spans="1:10" s="638" customFormat="1">
      <c r="A544" s="627" t="s">
        <v>189</v>
      </c>
      <c r="B544" s="624" t="s">
        <v>190</v>
      </c>
      <c r="C544" s="630" t="s">
        <v>13951</v>
      </c>
      <c r="D544" s="530"/>
      <c r="E544" s="530"/>
      <c r="F544" s="530"/>
      <c r="G544" s="530"/>
      <c r="H544" s="530"/>
      <c r="I544" s="530"/>
      <c r="J544" s="530"/>
    </row>
    <row r="545" spans="1:10" s="638" customFormat="1">
      <c r="A545" s="627" t="s">
        <v>191</v>
      </c>
      <c r="B545" s="624" t="s">
        <v>192</v>
      </c>
      <c r="C545" s="630" t="s">
        <v>13952</v>
      </c>
      <c r="D545" s="530"/>
      <c r="E545" s="530"/>
      <c r="F545" s="530"/>
      <c r="G545" s="530"/>
      <c r="H545" s="530"/>
      <c r="I545" s="530"/>
      <c r="J545" s="530"/>
    </row>
    <row r="546" spans="1:10" s="638" customFormat="1">
      <c r="A546" s="627" t="s">
        <v>193</v>
      </c>
      <c r="B546" s="624" t="s">
        <v>194</v>
      </c>
      <c r="C546" s="630" t="s">
        <v>13953</v>
      </c>
      <c r="D546" s="530"/>
      <c r="E546" s="530"/>
      <c r="F546" s="530"/>
      <c r="G546" s="530"/>
      <c r="H546" s="530"/>
      <c r="I546" s="530"/>
      <c r="J546" s="530"/>
    </row>
    <row r="547" spans="1:10" s="638" customFormat="1">
      <c r="A547" s="31" t="s">
        <v>1787</v>
      </c>
      <c r="B547" s="32" t="s">
        <v>1790</v>
      </c>
      <c r="C547" s="625" t="s">
        <v>13954</v>
      </c>
      <c r="D547" s="530"/>
      <c r="E547" s="530"/>
      <c r="F547" s="530"/>
      <c r="G547" s="530"/>
      <c r="H547" s="530"/>
      <c r="I547" s="530"/>
      <c r="J547" s="530"/>
    </row>
    <row r="548" spans="1:10" s="638" customFormat="1">
      <c r="A548" s="31" t="s">
        <v>1788</v>
      </c>
      <c r="B548" s="32" t="s">
        <v>1791</v>
      </c>
      <c r="C548" s="624" t="s">
        <v>13955</v>
      </c>
      <c r="D548" s="530"/>
      <c r="E548" s="530"/>
      <c r="F548" s="530"/>
      <c r="G548" s="530"/>
      <c r="H548" s="530"/>
      <c r="I548" s="530"/>
      <c r="J548" s="530"/>
    </row>
    <row r="549" spans="1:10" s="638" customFormat="1">
      <c r="A549" s="31" t="s">
        <v>1998</v>
      </c>
      <c r="B549" s="32" t="s">
        <v>1997</v>
      </c>
      <c r="C549" s="624" t="s">
        <v>13956</v>
      </c>
      <c r="D549" s="530"/>
      <c r="E549" s="530"/>
      <c r="F549" s="530"/>
      <c r="G549" s="530"/>
      <c r="H549" s="530"/>
      <c r="I549" s="530"/>
      <c r="J549" s="530"/>
    </row>
    <row r="550" spans="1:10" s="638" customFormat="1">
      <c r="A550" s="31" t="s">
        <v>1789</v>
      </c>
      <c r="B550" s="32" t="s">
        <v>1792</v>
      </c>
      <c r="C550" s="624" t="s">
        <v>13957</v>
      </c>
      <c r="D550" s="530"/>
      <c r="E550" s="530"/>
      <c r="F550" s="530"/>
      <c r="G550" s="530"/>
      <c r="H550" s="530"/>
      <c r="I550" s="530"/>
      <c r="J550" s="530"/>
    </row>
    <row r="551" spans="1:10" s="638" customFormat="1">
      <c r="A551" s="31" t="s">
        <v>195</v>
      </c>
      <c r="B551" s="32" t="s">
        <v>196</v>
      </c>
      <c r="C551" s="625" t="s">
        <v>13958</v>
      </c>
      <c r="D551" s="530"/>
      <c r="E551" s="530"/>
      <c r="F551" s="530"/>
      <c r="G551" s="530"/>
      <c r="H551" s="530"/>
      <c r="I551" s="530"/>
      <c r="J551" s="530"/>
    </row>
    <row r="552" spans="1:10" s="638" customFormat="1">
      <c r="A552" s="31" t="s">
        <v>8293</v>
      </c>
      <c r="B552" s="32" t="s">
        <v>8294</v>
      </c>
      <c r="C552" s="628"/>
      <c r="D552" s="530"/>
      <c r="E552" s="530"/>
      <c r="F552" s="530"/>
      <c r="G552" s="530"/>
      <c r="H552" s="530"/>
      <c r="I552" s="530"/>
      <c r="J552" s="530"/>
    </row>
    <row r="553" spans="1:10" s="638" customFormat="1">
      <c r="A553" s="31" t="s">
        <v>10613</v>
      </c>
      <c r="B553" s="32" t="s">
        <v>10614</v>
      </c>
      <c r="C553" s="289"/>
      <c r="D553" s="530"/>
      <c r="E553" s="530"/>
      <c r="F553" s="530"/>
      <c r="G553" s="530"/>
      <c r="H553" s="530"/>
      <c r="I553" s="530"/>
      <c r="J553" s="530"/>
    </row>
    <row r="554" spans="1:10" s="638" customFormat="1">
      <c r="A554" s="530"/>
      <c r="B554" s="530"/>
      <c r="C554" s="548"/>
    </row>
  </sheetData>
  <sheetProtection algorithmName="SHA-512" hashValue="w4pKDn2j/FOVZjv3j1zhRdfXBSmE7XQJHK6VuigC5sYFwhixljmTCCiAP9JElF818jddcKLtKQfAUl3FBiJSXg==" saltValue="qNO473sYDJqB2nybcHVknw==" spinCount="100000" sheet="1" objects="1" scenarios="1"/>
  <customSheetViews>
    <customSheetView guid="{BFA5E16F-D786-453C-82A8-C4AF05421942}" showPageBreaks="1">
      <selection activeCell="D4" sqref="D4"/>
      <pageMargins left="0.5" right="0.5" top="1" bottom="0.92" header="0.5" footer="0.22"/>
      <pageSetup scale="53"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6"/>
  <sheetViews>
    <sheetView zoomScaleNormal="100" workbookViewId="0">
      <selection activeCell="B15" sqref="B15"/>
    </sheetView>
  </sheetViews>
  <sheetFormatPr defaultColWidth="9.125" defaultRowHeight="12"/>
  <cols>
    <col min="1" max="1" width="26.125" style="530" customWidth="1"/>
    <col min="2" max="2" width="45.375" style="530" customWidth="1"/>
    <col min="3" max="3" width="46.25" style="548" customWidth="1"/>
    <col min="4" max="4" width="7.625" style="530" bestFit="1" customWidth="1"/>
    <col min="5" max="5" width="6.625" style="530" customWidth="1"/>
    <col min="6" max="6" width="9.375" style="530" customWidth="1"/>
    <col min="7" max="7" width="10.375" style="530" customWidth="1"/>
    <col min="8" max="8" width="6.625" style="530" customWidth="1"/>
    <col min="9" max="16384" width="9.125" style="530"/>
  </cols>
  <sheetData>
    <row r="1" spans="1:9" ht="18">
      <c r="A1" s="616" t="s">
        <v>12662</v>
      </c>
      <c r="B1" s="528"/>
      <c r="C1" s="529"/>
      <c r="D1" s="529"/>
    </row>
    <row r="2" spans="1:9" ht="15.75">
      <c r="A2" s="531" t="s">
        <v>11959</v>
      </c>
      <c r="B2" s="532"/>
      <c r="C2" s="529"/>
      <c r="D2" s="529"/>
    </row>
    <row r="3" spans="1:9" ht="16.5" thickBot="1">
      <c r="A3" s="533"/>
      <c r="B3" s="533"/>
      <c r="C3" s="533"/>
      <c r="D3" s="533"/>
      <c r="E3" s="533"/>
      <c r="F3" s="538" t="s">
        <v>417</v>
      </c>
    </row>
    <row r="4" spans="1:9" ht="24">
      <c r="A4" s="534" t="s">
        <v>0</v>
      </c>
      <c r="B4" s="681" t="s">
        <v>1</v>
      </c>
      <c r="C4" s="535" t="s">
        <v>2</v>
      </c>
      <c r="D4" s="502" t="s">
        <v>3</v>
      </c>
      <c r="E4" s="673" t="s">
        <v>9627</v>
      </c>
      <c r="F4" s="96" t="s">
        <v>4</v>
      </c>
      <c r="G4" s="978" t="s">
        <v>13946</v>
      </c>
      <c r="H4" s="535" t="s">
        <v>418</v>
      </c>
      <c r="I4" s="535" t="s">
        <v>419</v>
      </c>
    </row>
    <row r="5" spans="1:9">
      <c r="A5" s="720" t="s">
        <v>12711</v>
      </c>
      <c r="B5" s="721"/>
      <c r="C5" s="721"/>
      <c r="D5" s="721"/>
      <c r="E5" s="721"/>
      <c r="F5" s="721"/>
      <c r="G5" s="722"/>
      <c r="I5" s="706"/>
    </row>
    <row r="6" spans="1:9" ht="27" customHeight="1">
      <c r="A6" s="723" t="s">
        <v>11960</v>
      </c>
      <c r="B6" s="1039" t="s">
        <v>14060</v>
      </c>
      <c r="C6" s="724" t="s">
        <v>13735</v>
      </c>
      <c r="D6" s="725">
        <v>4000</v>
      </c>
      <c r="E6" s="107" t="s">
        <v>9628</v>
      </c>
      <c r="F6" s="305" t="s">
        <v>193</v>
      </c>
      <c r="G6" s="709" t="s">
        <v>5391</v>
      </c>
      <c r="H6" s="726"/>
      <c r="I6" s="727"/>
    </row>
    <row r="7" spans="1:9">
      <c r="A7" s="720" t="s">
        <v>12716</v>
      </c>
      <c r="B7" s="721"/>
      <c r="C7" s="721"/>
      <c r="D7" s="721"/>
      <c r="E7" s="721"/>
      <c r="F7" s="721"/>
      <c r="G7" s="721"/>
      <c r="H7" s="721"/>
      <c r="I7" s="722"/>
    </row>
    <row r="8" spans="1:9" ht="24">
      <c r="A8" s="723" t="s">
        <v>11961</v>
      </c>
      <c r="B8" s="724" t="s">
        <v>11962</v>
      </c>
      <c r="C8" s="724" t="s">
        <v>11963</v>
      </c>
      <c r="D8" s="725">
        <v>1261</v>
      </c>
      <c r="E8" s="604" t="s">
        <v>9629</v>
      </c>
      <c r="F8" s="305" t="s">
        <v>1787</v>
      </c>
      <c r="G8" s="709" t="s">
        <v>5391</v>
      </c>
      <c r="H8" s="728">
        <v>12</v>
      </c>
      <c r="I8" s="728">
        <v>12</v>
      </c>
    </row>
    <row r="9" spans="1:9" ht="24">
      <c r="A9" s="723" t="s">
        <v>11961</v>
      </c>
      <c r="B9" s="724" t="s">
        <v>11962</v>
      </c>
      <c r="C9" s="724" t="s">
        <v>11963</v>
      </c>
      <c r="D9" s="725">
        <v>1078</v>
      </c>
      <c r="E9" s="604" t="s">
        <v>9629</v>
      </c>
      <c r="F9" s="305" t="s">
        <v>1787</v>
      </c>
      <c r="G9" s="709" t="s">
        <v>5391</v>
      </c>
      <c r="H9" s="728">
        <v>36</v>
      </c>
      <c r="I9" s="728">
        <v>36</v>
      </c>
    </row>
    <row r="10" spans="1:9" ht="24">
      <c r="A10" s="723" t="s">
        <v>11961</v>
      </c>
      <c r="B10" s="724" t="s">
        <v>11962</v>
      </c>
      <c r="C10" s="724" t="s">
        <v>11963</v>
      </c>
      <c r="D10" s="725">
        <v>862</v>
      </c>
      <c r="E10" s="604" t="s">
        <v>9629</v>
      </c>
      <c r="F10" s="305" t="s">
        <v>1787</v>
      </c>
      <c r="G10" s="709" t="s">
        <v>5391</v>
      </c>
      <c r="H10" s="728">
        <v>60</v>
      </c>
      <c r="I10" s="728">
        <v>60</v>
      </c>
    </row>
    <row r="11" spans="1:9" ht="24">
      <c r="A11" s="723" t="s">
        <v>11964</v>
      </c>
      <c r="B11" s="724" t="s">
        <v>11965</v>
      </c>
      <c r="C11" s="724" t="s">
        <v>11966</v>
      </c>
      <c r="D11" s="725">
        <v>1353</v>
      </c>
      <c r="E11" s="604" t="s">
        <v>9629</v>
      </c>
      <c r="F11" s="305" t="s">
        <v>1787</v>
      </c>
      <c r="G11" s="709" t="s">
        <v>5391</v>
      </c>
      <c r="H11" s="728">
        <v>12</v>
      </c>
      <c r="I11" s="728">
        <v>12</v>
      </c>
    </row>
    <row r="12" spans="1:9" ht="24">
      <c r="A12" s="723" t="s">
        <v>11964</v>
      </c>
      <c r="B12" s="724" t="s">
        <v>11965</v>
      </c>
      <c r="C12" s="724" t="s">
        <v>11966</v>
      </c>
      <c r="D12" s="725">
        <v>1156</v>
      </c>
      <c r="E12" s="604" t="s">
        <v>9629</v>
      </c>
      <c r="F12" s="305" t="s">
        <v>1787</v>
      </c>
      <c r="G12" s="709" t="s">
        <v>5391</v>
      </c>
      <c r="H12" s="728">
        <v>36</v>
      </c>
      <c r="I12" s="728">
        <v>36</v>
      </c>
    </row>
    <row r="13" spans="1:9" ht="24">
      <c r="A13" s="723" t="s">
        <v>11964</v>
      </c>
      <c r="B13" s="724" t="s">
        <v>11965</v>
      </c>
      <c r="C13" s="724" t="s">
        <v>11966</v>
      </c>
      <c r="D13" s="725">
        <v>925</v>
      </c>
      <c r="E13" s="604" t="s">
        <v>9629</v>
      </c>
      <c r="F13" s="305" t="s">
        <v>1787</v>
      </c>
      <c r="G13" s="709" t="s">
        <v>5391</v>
      </c>
      <c r="H13" s="728">
        <v>60</v>
      </c>
      <c r="I13" s="728">
        <v>60</v>
      </c>
    </row>
    <row r="14" spans="1:9">
      <c r="A14" s="720" t="s">
        <v>12717</v>
      </c>
      <c r="B14" s="721"/>
      <c r="C14" s="721"/>
      <c r="D14" s="721"/>
      <c r="E14" s="721"/>
      <c r="F14" s="721"/>
      <c r="G14" s="721"/>
      <c r="H14" s="721"/>
      <c r="I14" s="722"/>
    </row>
    <row r="15" spans="1:9" ht="24">
      <c r="A15" s="723" t="s">
        <v>11967</v>
      </c>
      <c r="B15" s="724" t="s">
        <v>11962</v>
      </c>
      <c r="C15" s="724" t="s">
        <v>11963</v>
      </c>
      <c r="D15" s="725">
        <v>1261</v>
      </c>
      <c r="E15" s="604" t="s">
        <v>9629</v>
      </c>
      <c r="F15" s="305" t="s">
        <v>10613</v>
      </c>
      <c r="G15" s="709" t="s">
        <v>5391</v>
      </c>
      <c r="H15" s="728">
        <v>12</v>
      </c>
      <c r="I15" s="728">
        <v>12</v>
      </c>
    </row>
    <row r="16" spans="1:9" ht="24">
      <c r="A16" s="723" t="s">
        <v>11967</v>
      </c>
      <c r="B16" s="724" t="s">
        <v>11962</v>
      </c>
      <c r="C16" s="724" t="s">
        <v>11963</v>
      </c>
      <c r="D16" s="725">
        <v>1078</v>
      </c>
      <c r="E16" s="604" t="s">
        <v>9629</v>
      </c>
      <c r="F16" s="305" t="s">
        <v>10613</v>
      </c>
      <c r="G16" s="709" t="s">
        <v>5391</v>
      </c>
      <c r="H16" s="728">
        <v>36</v>
      </c>
      <c r="I16" s="728">
        <v>36</v>
      </c>
    </row>
    <row r="17" spans="1:9" ht="24">
      <c r="A17" s="723" t="s">
        <v>11967</v>
      </c>
      <c r="B17" s="724" t="s">
        <v>11962</v>
      </c>
      <c r="C17" s="724" t="s">
        <v>11963</v>
      </c>
      <c r="D17" s="725">
        <v>862</v>
      </c>
      <c r="E17" s="604" t="s">
        <v>9629</v>
      </c>
      <c r="F17" s="305" t="s">
        <v>10613</v>
      </c>
      <c r="G17" s="709" t="s">
        <v>5391</v>
      </c>
      <c r="H17" s="728">
        <v>60</v>
      </c>
      <c r="I17" s="728">
        <v>60</v>
      </c>
    </row>
    <row r="18" spans="1:9" ht="24">
      <c r="A18" s="723" t="s">
        <v>11968</v>
      </c>
      <c r="B18" s="724" t="s">
        <v>11965</v>
      </c>
      <c r="C18" s="724" t="s">
        <v>11966</v>
      </c>
      <c r="D18" s="725">
        <v>1353</v>
      </c>
      <c r="E18" s="604" t="s">
        <v>9629</v>
      </c>
      <c r="F18" s="305" t="s">
        <v>10613</v>
      </c>
      <c r="G18" s="709" t="s">
        <v>5391</v>
      </c>
      <c r="H18" s="728">
        <v>12</v>
      </c>
      <c r="I18" s="728">
        <v>12</v>
      </c>
    </row>
    <row r="19" spans="1:9" ht="24">
      <c r="A19" s="723" t="s">
        <v>11968</v>
      </c>
      <c r="B19" s="724" t="s">
        <v>11965</v>
      </c>
      <c r="C19" s="724" t="s">
        <v>11966</v>
      </c>
      <c r="D19" s="725">
        <v>1156</v>
      </c>
      <c r="E19" s="604" t="s">
        <v>9629</v>
      </c>
      <c r="F19" s="305" t="s">
        <v>10613</v>
      </c>
      <c r="G19" s="709" t="s">
        <v>5391</v>
      </c>
      <c r="H19" s="728">
        <v>36</v>
      </c>
      <c r="I19" s="728">
        <v>36</v>
      </c>
    </row>
    <row r="20" spans="1:9" ht="24">
      <c r="A20" s="723" t="s">
        <v>11968</v>
      </c>
      <c r="B20" s="724" t="s">
        <v>11965</v>
      </c>
      <c r="C20" s="724" t="s">
        <v>11966</v>
      </c>
      <c r="D20" s="725">
        <v>925</v>
      </c>
      <c r="E20" s="604" t="s">
        <v>9629</v>
      </c>
      <c r="F20" s="305" t="s">
        <v>10613</v>
      </c>
      <c r="G20" s="709" t="s">
        <v>5391</v>
      </c>
      <c r="H20" s="728">
        <v>60</v>
      </c>
      <c r="I20" s="728">
        <v>60</v>
      </c>
    </row>
    <row r="21" spans="1:9">
      <c r="A21" s="720" t="s">
        <v>12712</v>
      </c>
      <c r="B21" s="721"/>
      <c r="C21" s="721"/>
      <c r="D21" s="721"/>
      <c r="E21" s="721"/>
      <c r="F21" s="721"/>
      <c r="G21" s="722"/>
      <c r="H21" s="689"/>
      <c r="I21" s="729"/>
    </row>
    <row r="22" spans="1:9" ht="33" customHeight="1">
      <c r="A22" s="723" t="s">
        <v>11969</v>
      </c>
      <c r="B22" s="759" t="s">
        <v>12663</v>
      </c>
      <c r="C22" s="724" t="s">
        <v>13736</v>
      </c>
      <c r="D22" s="725">
        <v>9500</v>
      </c>
      <c r="E22" s="107" t="s">
        <v>9628</v>
      </c>
      <c r="F22" s="305" t="s">
        <v>193</v>
      </c>
      <c r="G22" s="709" t="s">
        <v>5391</v>
      </c>
      <c r="H22" s="730"/>
      <c r="I22" s="731"/>
    </row>
    <row r="23" spans="1:9">
      <c r="A23" s="720" t="s">
        <v>12718</v>
      </c>
      <c r="B23" s="721"/>
      <c r="C23" s="721"/>
      <c r="D23" s="721"/>
      <c r="E23" s="721"/>
      <c r="F23" s="721"/>
      <c r="G23" s="721"/>
      <c r="H23" s="721"/>
      <c r="I23" s="722"/>
    </row>
    <row r="24" spans="1:9" ht="24">
      <c r="A24" s="723" t="s">
        <v>11970</v>
      </c>
      <c r="B24" s="724" t="s">
        <v>11971</v>
      </c>
      <c r="C24" s="724" t="s">
        <v>11972</v>
      </c>
      <c r="D24" s="725">
        <v>4368</v>
      </c>
      <c r="E24" s="604" t="s">
        <v>9629</v>
      </c>
      <c r="F24" s="305" t="s">
        <v>1787</v>
      </c>
      <c r="G24" s="709" t="s">
        <v>5391</v>
      </c>
      <c r="H24" s="728">
        <v>12</v>
      </c>
      <c r="I24" s="728">
        <v>12</v>
      </c>
    </row>
    <row r="25" spans="1:9" ht="24">
      <c r="A25" s="723" t="s">
        <v>11970</v>
      </c>
      <c r="B25" s="724" t="s">
        <v>11971</v>
      </c>
      <c r="C25" s="724" t="s">
        <v>11972</v>
      </c>
      <c r="D25" s="725">
        <v>3734</v>
      </c>
      <c r="E25" s="604" t="s">
        <v>9629</v>
      </c>
      <c r="F25" s="305" t="s">
        <v>1787</v>
      </c>
      <c r="G25" s="709" t="s">
        <v>5391</v>
      </c>
      <c r="H25" s="728">
        <v>36</v>
      </c>
      <c r="I25" s="728">
        <v>36</v>
      </c>
    </row>
    <row r="26" spans="1:9" ht="24">
      <c r="A26" s="723" t="s">
        <v>11970</v>
      </c>
      <c r="B26" s="724" t="s">
        <v>11971</v>
      </c>
      <c r="C26" s="724" t="s">
        <v>11972</v>
      </c>
      <c r="D26" s="725">
        <v>2987</v>
      </c>
      <c r="E26" s="604" t="s">
        <v>9629</v>
      </c>
      <c r="F26" s="305" t="s">
        <v>1787</v>
      </c>
      <c r="G26" s="709" t="s">
        <v>5391</v>
      </c>
      <c r="H26" s="728">
        <v>60</v>
      </c>
      <c r="I26" s="728">
        <v>60</v>
      </c>
    </row>
    <row r="27" spans="1:9" ht="24">
      <c r="A27" s="723" t="s">
        <v>11973</v>
      </c>
      <c r="B27" s="724" t="s">
        <v>11974</v>
      </c>
      <c r="C27" s="724" t="s">
        <v>11975</v>
      </c>
      <c r="D27" s="725">
        <v>4667</v>
      </c>
      <c r="E27" s="604" t="s">
        <v>9629</v>
      </c>
      <c r="F27" s="305" t="s">
        <v>1787</v>
      </c>
      <c r="G27" s="709" t="s">
        <v>5391</v>
      </c>
      <c r="H27" s="728">
        <v>12</v>
      </c>
      <c r="I27" s="728">
        <v>12</v>
      </c>
    </row>
    <row r="28" spans="1:9" ht="24">
      <c r="A28" s="723" t="s">
        <v>11973</v>
      </c>
      <c r="B28" s="724" t="s">
        <v>11974</v>
      </c>
      <c r="C28" s="724" t="s">
        <v>11975</v>
      </c>
      <c r="D28" s="725">
        <v>3988</v>
      </c>
      <c r="E28" s="604" t="s">
        <v>9629</v>
      </c>
      <c r="F28" s="305" t="s">
        <v>1787</v>
      </c>
      <c r="G28" s="709" t="s">
        <v>5391</v>
      </c>
      <c r="H28" s="728">
        <v>36</v>
      </c>
      <c r="I28" s="728">
        <v>36</v>
      </c>
    </row>
    <row r="29" spans="1:9" ht="24">
      <c r="A29" s="723" t="s">
        <v>11973</v>
      </c>
      <c r="B29" s="724" t="s">
        <v>11974</v>
      </c>
      <c r="C29" s="724" t="s">
        <v>11975</v>
      </c>
      <c r="D29" s="725">
        <v>3191</v>
      </c>
      <c r="E29" s="604" t="s">
        <v>9629</v>
      </c>
      <c r="F29" s="305" t="s">
        <v>1787</v>
      </c>
      <c r="G29" s="709" t="s">
        <v>5391</v>
      </c>
      <c r="H29" s="728">
        <v>60</v>
      </c>
      <c r="I29" s="728">
        <v>60</v>
      </c>
    </row>
    <row r="30" spans="1:9">
      <c r="A30" s="720" t="s">
        <v>12719</v>
      </c>
      <c r="B30" s="721"/>
      <c r="C30" s="721"/>
      <c r="D30" s="721"/>
      <c r="E30" s="721"/>
      <c r="F30" s="721"/>
      <c r="G30" s="721"/>
      <c r="H30" s="721"/>
      <c r="I30" s="722"/>
    </row>
    <row r="31" spans="1:9" ht="24">
      <c r="A31" s="723" t="s">
        <v>11976</v>
      </c>
      <c r="B31" s="724" t="s">
        <v>11971</v>
      </c>
      <c r="C31" s="724" t="s">
        <v>11972</v>
      </c>
      <c r="D31" s="725">
        <v>4368</v>
      </c>
      <c r="E31" s="604" t="s">
        <v>9629</v>
      </c>
      <c r="F31" s="305" t="s">
        <v>10613</v>
      </c>
      <c r="G31" s="709" t="s">
        <v>5391</v>
      </c>
      <c r="H31" s="728">
        <v>12</v>
      </c>
      <c r="I31" s="728">
        <v>12</v>
      </c>
    </row>
    <row r="32" spans="1:9" ht="24">
      <c r="A32" s="723" t="s">
        <v>11976</v>
      </c>
      <c r="B32" s="724" t="s">
        <v>11971</v>
      </c>
      <c r="C32" s="724" t="s">
        <v>11972</v>
      </c>
      <c r="D32" s="725">
        <v>3734</v>
      </c>
      <c r="E32" s="604" t="s">
        <v>9629</v>
      </c>
      <c r="F32" s="305" t="s">
        <v>10613</v>
      </c>
      <c r="G32" s="709" t="s">
        <v>5391</v>
      </c>
      <c r="H32" s="728">
        <v>36</v>
      </c>
      <c r="I32" s="728">
        <v>36</v>
      </c>
    </row>
    <row r="33" spans="1:9" ht="24">
      <c r="A33" s="723" t="s">
        <v>11976</v>
      </c>
      <c r="B33" s="724" t="s">
        <v>11971</v>
      </c>
      <c r="C33" s="724" t="s">
        <v>11972</v>
      </c>
      <c r="D33" s="725">
        <v>2987</v>
      </c>
      <c r="E33" s="604" t="s">
        <v>9629</v>
      </c>
      <c r="F33" s="305" t="s">
        <v>10613</v>
      </c>
      <c r="G33" s="709" t="s">
        <v>5391</v>
      </c>
      <c r="H33" s="728">
        <v>60</v>
      </c>
      <c r="I33" s="728">
        <v>60</v>
      </c>
    </row>
    <row r="34" spans="1:9" ht="24">
      <c r="A34" s="723" t="s">
        <v>11977</v>
      </c>
      <c r="B34" s="724" t="s">
        <v>11974</v>
      </c>
      <c r="C34" s="724" t="s">
        <v>11975</v>
      </c>
      <c r="D34" s="725">
        <v>4667</v>
      </c>
      <c r="E34" s="604" t="s">
        <v>9629</v>
      </c>
      <c r="F34" s="305" t="s">
        <v>10613</v>
      </c>
      <c r="G34" s="709" t="s">
        <v>5391</v>
      </c>
      <c r="H34" s="728">
        <v>12</v>
      </c>
      <c r="I34" s="728">
        <v>12</v>
      </c>
    </row>
    <row r="35" spans="1:9" ht="24">
      <c r="A35" s="723" t="s">
        <v>11977</v>
      </c>
      <c r="B35" s="724" t="s">
        <v>11974</v>
      </c>
      <c r="C35" s="724" t="s">
        <v>11975</v>
      </c>
      <c r="D35" s="725">
        <v>3988</v>
      </c>
      <c r="E35" s="604" t="s">
        <v>9629</v>
      </c>
      <c r="F35" s="305" t="s">
        <v>10613</v>
      </c>
      <c r="G35" s="709" t="s">
        <v>5391</v>
      </c>
      <c r="H35" s="728">
        <v>36</v>
      </c>
      <c r="I35" s="728">
        <v>36</v>
      </c>
    </row>
    <row r="36" spans="1:9" ht="24">
      <c r="A36" s="723" t="s">
        <v>11977</v>
      </c>
      <c r="B36" s="724" t="s">
        <v>11974</v>
      </c>
      <c r="C36" s="724" t="s">
        <v>11975</v>
      </c>
      <c r="D36" s="725">
        <v>3191</v>
      </c>
      <c r="E36" s="604" t="s">
        <v>9629</v>
      </c>
      <c r="F36" s="305" t="s">
        <v>10613</v>
      </c>
      <c r="G36" s="709" t="s">
        <v>5391</v>
      </c>
      <c r="H36" s="728">
        <v>60</v>
      </c>
      <c r="I36" s="728">
        <v>60</v>
      </c>
    </row>
    <row r="37" spans="1:9">
      <c r="A37" s="720" t="s">
        <v>12713</v>
      </c>
      <c r="B37" s="721"/>
      <c r="C37" s="721"/>
      <c r="D37" s="721"/>
      <c r="E37" s="721"/>
      <c r="F37" s="721"/>
      <c r="G37" s="722"/>
      <c r="H37" s="689"/>
      <c r="I37" s="729"/>
    </row>
    <row r="38" spans="1:9" ht="24" customHeight="1">
      <c r="A38" s="723" t="s">
        <v>11978</v>
      </c>
      <c r="B38" s="724" t="s">
        <v>12664</v>
      </c>
      <c r="C38" s="759" t="s">
        <v>13662</v>
      </c>
      <c r="D38" s="725">
        <v>9000</v>
      </c>
      <c r="E38" s="107" t="s">
        <v>9628</v>
      </c>
      <c r="F38" s="305" t="s">
        <v>193</v>
      </c>
      <c r="G38" s="709" t="s">
        <v>5391</v>
      </c>
      <c r="H38" s="726"/>
      <c r="I38" s="727"/>
    </row>
    <row r="39" spans="1:9">
      <c r="A39" s="720" t="s">
        <v>12720</v>
      </c>
      <c r="B39" s="721"/>
      <c r="C39" s="721"/>
      <c r="D39" s="721"/>
      <c r="E39" s="721"/>
      <c r="F39" s="721"/>
      <c r="G39" s="721"/>
      <c r="H39" s="721"/>
      <c r="I39" s="722"/>
    </row>
    <row r="40" spans="1:9" ht="24">
      <c r="A40" s="723" t="s">
        <v>11979</v>
      </c>
      <c r="B40" s="724" t="s">
        <v>11980</v>
      </c>
      <c r="C40" s="724" t="s">
        <v>11981</v>
      </c>
      <c r="D40" s="725">
        <v>4118</v>
      </c>
      <c r="E40" s="604" t="s">
        <v>9629</v>
      </c>
      <c r="F40" s="305" t="s">
        <v>1787</v>
      </c>
      <c r="G40" s="709" t="s">
        <v>5391</v>
      </c>
      <c r="H40" s="728">
        <v>12</v>
      </c>
      <c r="I40" s="728">
        <v>12</v>
      </c>
    </row>
    <row r="41" spans="1:9" ht="24">
      <c r="A41" s="723" t="s">
        <v>11979</v>
      </c>
      <c r="B41" s="724" t="s">
        <v>11980</v>
      </c>
      <c r="C41" s="724" t="s">
        <v>11981</v>
      </c>
      <c r="D41" s="725">
        <v>3520</v>
      </c>
      <c r="E41" s="604" t="s">
        <v>9629</v>
      </c>
      <c r="F41" s="305" t="s">
        <v>1787</v>
      </c>
      <c r="G41" s="709" t="s">
        <v>5391</v>
      </c>
      <c r="H41" s="728">
        <v>36</v>
      </c>
      <c r="I41" s="728">
        <v>36</v>
      </c>
    </row>
    <row r="42" spans="1:9" ht="24">
      <c r="A42" s="723" t="s">
        <v>11979</v>
      </c>
      <c r="B42" s="724" t="s">
        <v>11980</v>
      </c>
      <c r="C42" s="724" t="s">
        <v>11981</v>
      </c>
      <c r="D42" s="725">
        <v>2816</v>
      </c>
      <c r="E42" s="604" t="s">
        <v>9629</v>
      </c>
      <c r="F42" s="305" t="s">
        <v>1787</v>
      </c>
      <c r="G42" s="709" t="s">
        <v>5391</v>
      </c>
      <c r="H42" s="728">
        <v>60</v>
      </c>
      <c r="I42" s="728">
        <v>60</v>
      </c>
    </row>
    <row r="43" spans="1:9" ht="24">
      <c r="A43" s="723" t="s">
        <v>11982</v>
      </c>
      <c r="B43" s="724" t="s">
        <v>11983</v>
      </c>
      <c r="C43" s="724" t="s">
        <v>11984</v>
      </c>
      <c r="D43" s="725">
        <v>4396</v>
      </c>
      <c r="E43" s="604" t="s">
        <v>9629</v>
      </c>
      <c r="F43" s="305" t="s">
        <v>1787</v>
      </c>
      <c r="G43" s="709" t="s">
        <v>5391</v>
      </c>
      <c r="H43" s="728">
        <v>12</v>
      </c>
      <c r="I43" s="728">
        <v>12</v>
      </c>
    </row>
    <row r="44" spans="1:9" ht="24">
      <c r="A44" s="723" t="s">
        <v>11982</v>
      </c>
      <c r="B44" s="724" t="s">
        <v>11983</v>
      </c>
      <c r="C44" s="724" t="s">
        <v>11984</v>
      </c>
      <c r="D44" s="725">
        <v>3758</v>
      </c>
      <c r="E44" s="604" t="s">
        <v>9629</v>
      </c>
      <c r="F44" s="305" t="s">
        <v>1787</v>
      </c>
      <c r="G44" s="709" t="s">
        <v>5391</v>
      </c>
      <c r="H44" s="728">
        <v>36</v>
      </c>
      <c r="I44" s="728">
        <v>36</v>
      </c>
    </row>
    <row r="45" spans="1:9" ht="24">
      <c r="A45" s="723" t="s">
        <v>11982</v>
      </c>
      <c r="B45" s="724" t="s">
        <v>11983</v>
      </c>
      <c r="C45" s="724" t="s">
        <v>11984</v>
      </c>
      <c r="D45" s="725">
        <v>3006</v>
      </c>
      <c r="E45" s="604" t="s">
        <v>9629</v>
      </c>
      <c r="F45" s="305" t="s">
        <v>1787</v>
      </c>
      <c r="G45" s="709" t="s">
        <v>5391</v>
      </c>
      <c r="H45" s="728">
        <v>60</v>
      </c>
      <c r="I45" s="728">
        <v>60</v>
      </c>
    </row>
    <row r="46" spans="1:9">
      <c r="A46" s="720" t="s">
        <v>12721</v>
      </c>
      <c r="B46" s="721"/>
      <c r="C46" s="721"/>
      <c r="D46" s="721"/>
      <c r="E46" s="721"/>
      <c r="F46" s="721"/>
      <c r="G46" s="721"/>
      <c r="H46" s="721"/>
      <c r="I46" s="722"/>
    </row>
    <row r="47" spans="1:9" ht="24">
      <c r="A47" s="723" t="s">
        <v>11985</v>
      </c>
      <c r="B47" s="724" t="s">
        <v>11980</v>
      </c>
      <c r="C47" s="724" t="s">
        <v>11981</v>
      </c>
      <c r="D47" s="725">
        <v>4118</v>
      </c>
      <c r="E47" s="604" t="s">
        <v>9629</v>
      </c>
      <c r="F47" s="305" t="s">
        <v>10613</v>
      </c>
      <c r="G47" s="709" t="s">
        <v>5391</v>
      </c>
      <c r="H47" s="728">
        <v>12</v>
      </c>
      <c r="I47" s="728">
        <v>12</v>
      </c>
    </row>
    <row r="48" spans="1:9" ht="24">
      <c r="A48" s="723" t="s">
        <v>11985</v>
      </c>
      <c r="B48" s="724" t="s">
        <v>11980</v>
      </c>
      <c r="C48" s="724" t="s">
        <v>11981</v>
      </c>
      <c r="D48" s="725">
        <v>3520</v>
      </c>
      <c r="E48" s="604" t="s">
        <v>9629</v>
      </c>
      <c r="F48" s="305" t="s">
        <v>10613</v>
      </c>
      <c r="G48" s="709" t="s">
        <v>5391</v>
      </c>
      <c r="H48" s="728">
        <v>36</v>
      </c>
      <c r="I48" s="728">
        <v>36</v>
      </c>
    </row>
    <row r="49" spans="1:9" ht="24">
      <c r="A49" s="723" t="s">
        <v>11985</v>
      </c>
      <c r="B49" s="724" t="s">
        <v>11980</v>
      </c>
      <c r="C49" s="724" t="s">
        <v>11981</v>
      </c>
      <c r="D49" s="725">
        <v>2816</v>
      </c>
      <c r="E49" s="604" t="s">
        <v>9629</v>
      </c>
      <c r="F49" s="305" t="s">
        <v>10613</v>
      </c>
      <c r="G49" s="709" t="s">
        <v>5391</v>
      </c>
      <c r="H49" s="728">
        <v>60</v>
      </c>
      <c r="I49" s="728">
        <v>60</v>
      </c>
    </row>
    <row r="50" spans="1:9" ht="24">
      <c r="A50" s="723" t="s">
        <v>11986</v>
      </c>
      <c r="B50" s="724" t="s">
        <v>11983</v>
      </c>
      <c r="C50" s="724" t="s">
        <v>11984</v>
      </c>
      <c r="D50" s="725">
        <v>4396</v>
      </c>
      <c r="E50" s="604" t="s">
        <v>9629</v>
      </c>
      <c r="F50" s="305" t="s">
        <v>10613</v>
      </c>
      <c r="G50" s="709" t="s">
        <v>5391</v>
      </c>
      <c r="H50" s="728">
        <v>12</v>
      </c>
      <c r="I50" s="728">
        <v>12</v>
      </c>
    </row>
    <row r="51" spans="1:9" ht="24">
      <c r="A51" s="723" t="s">
        <v>11986</v>
      </c>
      <c r="B51" s="724" t="s">
        <v>11983</v>
      </c>
      <c r="C51" s="724" t="s">
        <v>11984</v>
      </c>
      <c r="D51" s="725">
        <v>3758</v>
      </c>
      <c r="E51" s="604" t="s">
        <v>9629</v>
      </c>
      <c r="F51" s="305" t="s">
        <v>10613</v>
      </c>
      <c r="G51" s="709" t="s">
        <v>5391</v>
      </c>
      <c r="H51" s="728">
        <v>36</v>
      </c>
      <c r="I51" s="728">
        <v>36</v>
      </c>
    </row>
    <row r="52" spans="1:9" ht="24">
      <c r="A52" s="723" t="s">
        <v>11986</v>
      </c>
      <c r="B52" s="724" t="s">
        <v>11983</v>
      </c>
      <c r="C52" s="724" t="s">
        <v>11984</v>
      </c>
      <c r="D52" s="725">
        <v>3006</v>
      </c>
      <c r="E52" s="604" t="s">
        <v>9629</v>
      </c>
      <c r="F52" s="305" t="s">
        <v>10613</v>
      </c>
      <c r="G52" s="709" t="s">
        <v>5391</v>
      </c>
      <c r="H52" s="728">
        <v>60</v>
      </c>
      <c r="I52" s="728">
        <v>60</v>
      </c>
    </row>
    <row r="53" spans="1:9">
      <c r="A53" s="720" t="s">
        <v>12714</v>
      </c>
      <c r="B53" s="721"/>
      <c r="C53" s="721"/>
      <c r="D53" s="721"/>
      <c r="E53" s="721"/>
      <c r="F53" s="721"/>
      <c r="G53" s="722"/>
      <c r="H53" s="689"/>
      <c r="I53" s="729"/>
    </row>
    <row r="54" spans="1:9" ht="23.45" customHeight="1">
      <c r="A54" s="723" t="s">
        <v>11987</v>
      </c>
      <c r="B54" s="724" t="s">
        <v>12734</v>
      </c>
      <c r="C54" s="759" t="s">
        <v>13663</v>
      </c>
      <c r="D54" s="725">
        <v>14000</v>
      </c>
      <c r="E54" s="107" t="s">
        <v>9628</v>
      </c>
      <c r="F54" s="305" t="s">
        <v>193</v>
      </c>
      <c r="G54" s="709" t="s">
        <v>5391</v>
      </c>
      <c r="H54" s="726"/>
      <c r="I54" s="727"/>
    </row>
    <row r="55" spans="1:9">
      <c r="A55" s="720" t="s">
        <v>12722</v>
      </c>
      <c r="B55" s="721"/>
      <c r="C55" s="721"/>
      <c r="D55" s="721"/>
      <c r="E55" s="721"/>
      <c r="F55" s="721"/>
      <c r="G55" s="721"/>
      <c r="H55" s="721"/>
      <c r="I55" s="722"/>
    </row>
    <row r="56" spans="1:9" ht="24">
      <c r="A56" s="723" t="s">
        <v>11988</v>
      </c>
      <c r="B56" s="724" t="s">
        <v>11989</v>
      </c>
      <c r="C56" s="724" t="s">
        <v>11990</v>
      </c>
      <c r="D56" s="725">
        <v>6868</v>
      </c>
      <c r="E56" s="604" t="s">
        <v>9629</v>
      </c>
      <c r="F56" s="305" t="s">
        <v>1787</v>
      </c>
      <c r="G56" s="709" t="s">
        <v>5391</v>
      </c>
      <c r="H56" s="728">
        <v>12</v>
      </c>
      <c r="I56" s="728">
        <v>12</v>
      </c>
    </row>
    <row r="57" spans="1:9" ht="24">
      <c r="A57" s="723" t="s">
        <v>11988</v>
      </c>
      <c r="B57" s="724" t="s">
        <v>11989</v>
      </c>
      <c r="C57" s="724" t="s">
        <v>11990</v>
      </c>
      <c r="D57" s="725">
        <v>5870</v>
      </c>
      <c r="E57" s="604" t="s">
        <v>9629</v>
      </c>
      <c r="F57" s="305" t="s">
        <v>1787</v>
      </c>
      <c r="G57" s="709" t="s">
        <v>5391</v>
      </c>
      <c r="H57" s="728">
        <v>36</v>
      </c>
      <c r="I57" s="728">
        <v>36</v>
      </c>
    </row>
    <row r="58" spans="1:9" ht="24">
      <c r="A58" s="723" t="s">
        <v>11988</v>
      </c>
      <c r="B58" s="724" t="s">
        <v>11989</v>
      </c>
      <c r="C58" s="724" t="s">
        <v>11990</v>
      </c>
      <c r="D58" s="725">
        <v>4696</v>
      </c>
      <c r="E58" s="604" t="s">
        <v>9629</v>
      </c>
      <c r="F58" s="305" t="s">
        <v>1787</v>
      </c>
      <c r="G58" s="709" t="s">
        <v>5391</v>
      </c>
      <c r="H58" s="728">
        <v>60</v>
      </c>
      <c r="I58" s="728">
        <v>60</v>
      </c>
    </row>
    <row r="59" spans="1:9" ht="24">
      <c r="A59" s="723" t="s">
        <v>11991</v>
      </c>
      <c r="B59" s="724" t="s">
        <v>11992</v>
      </c>
      <c r="C59" s="724" t="s">
        <v>11993</v>
      </c>
      <c r="D59" s="725">
        <v>7335</v>
      </c>
      <c r="E59" s="604" t="s">
        <v>9629</v>
      </c>
      <c r="F59" s="305" t="s">
        <v>1787</v>
      </c>
      <c r="G59" s="709" t="s">
        <v>5391</v>
      </c>
      <c r="H59" s="728">
        <v>12</v>
      </c>
      <c r="I59" s="728">
        <v>12</v>
      </c>
    </row>
    <row r="60" spans="1:9" ht="24">
      <c r="A60" s="723" t="s">
        <v>11991</v>
      </c>
      <c r="B60" s="724" t="s">
        <v>11992</v>
      </c>
      <c r="C60" s="724" t="s">
        <v>11993</v>
      </c>
      <c r="D60" s="725">
        <v>6269</v>
      </c>
      <c r="E60" s="604" t="s">
        <v>9629</v>
      </c>
      <c r="F60" s="305" t="s">
        <v>1787</v>
      </c>
      <c r="G60" s="709" t="s">
        <v>5391</v>
      </c>
      <c r="H60" s="728">
        <v>36</v>
      </c>
      <c r="I60" s="728">
        <v>36</v>
      </c>
    </row>
    <row r="61" spans="1:9" ht="24">
      <c r="A61" s="723" t="s">
        <v>11991</v>
      </c>
      <c r="B61" s="724" t="s">
        <v>11992</v>
      </c>
      <c r="C61" s="724" t="s">
        <v>11993</v>
      </c>
      <c r="D61" s="725">
        <v>5015</v>
      </c>
      <c r="E61" s="604" t="s">
        <v>9629</v>
      </c>
      <c r="F61" s="305" t="s">
        <v>1787</v>
      </c>
      <c r="G61" s="709" t="s">
        <v>5391</v>
      </c>
      <c r="H61" s="728">
        <v>60</v>
      </c>
      <c r="I61" s="728">
        <v>60</v>
      </c>
    </row>
    <row r="62" spans="1:9">
      <c r="A62" s="720" t="s">
        <v>12723</v>
      </c>
      <c r="B62" s="721"/>
      <c r="C62" s="721"/>
      <c r="D62" s="721"/>
      <c r="E62" s="721"/>
      <c r="F62" s="721"/>
      <c r="G62" s="721"/>
      <c r="H62" s="721"/>
      <c r="I62" s="722"/>
    </row>
    <row r="63" spans="1:9" ht="24">
      <c r="A63" s="723" t="s">
        <v>11994</v>
      </c>
      <c r="B63" s="724" t="s">
        <v>11989</v>
      </c>
      <c r="C63" s="724" t="s">
        <v>11990</v>
      </c>
      <c r="D63" s="725">
        <v>6868</v>
      </c>
      <c r="E63" s="604" t="s">
        <v>9629</v>
      </c>
      <c r="F63" s="305" t="s">
        <v>10613</v>
      </c>
      <c r="G63" s="709" t="s">
        <v>5391</v>
      </c>
      <c r="H63" s="728">
        <v>12</v>
      </c>
      <c r="I63" s="728">
        <v>12</v>
      </c>
    </row>
    <row r="64" spans="1:9" ht="24">
      <c r="A64" s="723" t="s">
        <v>11994</v>
      </c>
      <c r="B64" s="724" t="s">
        <v>11989</v>
      </c>
      <c r="C64" s="724" t="s">
        <v>11990</v>
      </c>
      <c r="D64" s="725">
        <v>5870</v>
      </c>
      <c r="E64" s="604" t="s">
        <v>9629</v>
      </c>
      <c r="F64" s="305" t="s">
        <v>10613</v>
      </c>
      <c r="G64" s="709" t="s">
        <v>5391</v>
      </c>
      <c r="H64" s="728">
        <v>36</v>
      </c>
      <c r="I64" s="728">
        <v>36</v>
      </c>
    </row>
    <row r="65" spans="1:9" ht="24">
      <c r="A65" s="723" t="s">
        <v>11994</v>
      </c>
      <c r="B65" s="724" t="s">
        <v>11989</v>
      </c>
      <c r="C65" s="724" t="s">
        <v>11990</v>
      </c>
      <c r="D65" s="725">
        <v>4696</v>
      </c>
      <c r="E65" s="604" t="s">
        <v>9629</v>
      </c>
      <c r="F65" s="305" t="s">
        <v>10613</v>
      </c>
      <c r="G65" s="709" t="s">
        <v>5391</v>
      </c>
      <c r="H65" s="728">
        <v>60</v>
      </c>
      <c r="I65" s="728">
        <v>60</v>
      </c>
    </row>
    <row r="66" spans="1:9" ht="24">
      <c r="A66" s="723" t="s">
        <v>11995</v>
      </c>
      <c r="B66" s="724" t="s">
        <v>11992</v>
      </c>
      <c r="C66" s="724" t="s">
        <v>11993</v>
      </c>
      <c r="D66" s="725">
        <v>7335</v>
      </c>
      <c r="E66" s="604" t="s">
        <v>9629</v>
      </c>
      <c r="F66" s="305" t="s">
        <v>10613</v>
      </c>
      <c r="G66" s="709" t="s">
        <v>5391</v>
      </c>
      <c r="H66" s="728">
        <v>12</v>
      </c>
      <c r="I66" s="728">
        <v>12</v>
      </c>
    </row>
    <row r="67" spans="1:9" ht="24">
      <c r="A67" s="723" t="s">
        <v>11995</v>
      </c>
      <c r="B67" s="724" t="s">
        <v>11992</v>
      </c>
      <c r="C67" s="724" t="s">
        <v>11993</v>
      </c>
      <c r="D67" s="725">
        <v>6269</v>
      </c>
      <c r="E67" s="604" t="s">
        <v>9629</v>
      </c>
      <c r="F67" s="305" t="s">
        <v>10613</v>
      </c>
      <c r="G67" s="709" t="s">
        <v>5391</v>
      </c>
      <c r="H67" s="728">
        <v>36</v>
      </c>
      <c r="I67" s="728">
        <v>36</v>
      </c>
    </row>
    <row r="68" spans="1:9" ht="24">
      <c r="A68" s="723" t="s">
        <v>11995</v>
      </c>
      <c r="B68" s="724" t="s">
        <v>11992</v>
      </c>
      <c r="C68" s="724" t="s">
        <v>11993</v>
      </c>
      <c r="D68" s="725">
        <v>5015</v>
      </c>
      <c r="E68" s="604" t="s">
        <v>9629</v>
      </c>
      <c r="F68" s="305" t="s">
        <v>10613</v>
      </c>
      <c r="G68" s="709" t="s">
        <v>5391</v>
      </c>
      <c r="H68" s="728">
        <v>60</v>
      </c>
      <c r="I68" s="728">
        <v>60</v>
      </c>
    </row>
    <row r="69" spans="1:9" ht="12.75">
      <c r="A69" s="720" t="s">
        <v>12715</v>
      </c>
      <c r="B69" s="721"/>
      <c r="C69" s="721"/>
      <c r="D69" s="721"/>
      <c r="E69" s="721"/>
      <c r="F69" s="721"/>
      <c r="G69" s="722"/>
      <c r="H69" s="732"/>
      <c r="I69" s="732"/>
    </row>
    <row r="70" spans="1:9" ht="24">
      <c r="A70" s="733" t="s">
        <v>11996</v>
      </c>
      <c r="B70" s="724" t="s">
        <v>12735</v>
      </c>
      <c r="C70" s="724" t="s">
        <v>12735</v>
      </c>
      <c r="D70" s="725">
        <v>5500</v>
      </c>
      <c r="E70" s="107" t="s">
        <v>9628</v>
      </c>
      <c r="F70" s="735" t="s">
        <v>193</v>
      </c>
      <c r="G70" s="709" t="s">
        <v>5391</v>
      </c>
      <c r="H70" s="736"/>
      <c r="I70" s="736"/>
    </row>
    <row r="71" spans="1:9" ht="24">
      <c r="A71" s="733" t="s">
        <v>11997</v>
      </c>
      <c r="B71" s="724" t="s">
        <v>12736</v>
      </c>
      <c r="C71" s="724" t="s">
        <v>12736</v>
      </c>
      <c r="D71" s="725">
        <v>7000</v>
      </c>
      <c r="E71" s="107" t="s">
        <v>9628</v>
      </c>
      <c r="F71" s="735" t="s">
        <v>193</v>
      </c>
      <c r="G71" s="709" t="s">
        <v>5391</v>
      </c>
      <c r="H71" s="736"/>
      <c r="I71" s="736"/>
    </row>
    <row r="72" spans="1:9">
      <c r="A72" s="720" t="s">
        <v>12724</v>
      </c>
      <c r="B72" s="721"/>
      <c r="C72" s="721"/>
      <c r="D72" s="721"/>
      <c r="E72" s="721"/>
      <c r="F72" s="721"/>
      <c r="G72" s="721"/>
      <c r="H72" s="721"/>
      <c r="I72" s="722"/>
    </row>
    <row r="73" spans="1:9" ht="24">
      <c r="A73" s="723" t="s">
        <v>11998</v>
      </c>
      <c r="B73" s="724" t="s">
        <v>11999</v>
      </c>
      <c r="C73" s="724" t="s">
        <v>12000</v>
      </c>
      <c r="D73" s="725">
        <v>2486</v>
      </c>
      <c r="E73" s="604" t="s">
        <v>9629</v>
      </c>
      <c r="F73" s="305" t="s">
        <v>1787</v>
      </c>
      <c r="G73" s="709" t="s">
        <v>5391</v>
      </c>
      <c r="H73" s="728">
        <v>12</v>
      </c>
      <c r="I73" s="728">
        <v>12</v>
      </c>
    </row>
    <row r="74" spans="1:9" ht="24">
      <c r="A74" s="723" t="s">
        <v>11998</v>
      </c>
      <c r="B74" s="724" t="s">
        <v>11999</v>
      </c>
      <c r="C74" s="724" t="s">
        <v>12000</v>
      </c>
      <c r="D74" s="725">
        <v>2125</v>
      </c>
      <c r="E74" s="604" t="s">
        <v>9629</v>
      </c>
      <c r="F74" s="305" t="s">
        <v>1787</v>
      </c>
      <c r="G74" s="709" t="s">
        <v>5391</v>
      </c>
      <c r="H74" s="728">
        <v>36</v>
      </c>
      <c r="I74" s="728">
        <v>36</v>
      </c>
    </row>
    <row r="75" spans="1:9" ht="24">
      <c r="A75" s="723" t="s">
        <v>11998</v>
      </c>
      <c r="B75" s="724" t="s">
        <v>11999</v>
      </c>
      <c r="C75" s="724" t="s">
        <v>12000</v>
      </c>
      <c r="D75" s="725">
        <v>1700</v>
      </c>
      <c r="E75" s="604" t="s">
        <v>9629</v>
      </c>
      <c r="F75" s="305" t="s">
        <v>1787</v>
      </c>
      <c r="G75" s="709" t="s">
        <v>5391</v>
      </c>
      <c r="H75" s="728">
        <v>60</v>
      </c>
      <c r="I75" s="728">
        <v>60</v>
      </c>
    </row>
    <row r="76" spans="1:9" ht="24">
      <c r="A76" s="723" t="s">
        <v>12001</v>
      </c>
      <c r="B76" s="724" t="s">
        <v>12665</v>
      </c>
      <c r="C76" s="724" t="s">
        <v>12666</v>
      </c>
      <c r="D76" s="725">
        <v>2671</v>
      </c>
      <c r="E76" s="604" t="s">
        <v>9629</v>
      </c>
      <c r="F76" s="305" t="s">
        <v>1787</v>
      </c>
      <c r="G76" s="709" t="s">
        <v>5391</v>
      </c>
      <c r="H76" s="728">
        <v>12</v>
      </c>
      <c r="I76" s="728">
        <v>12</v>
      </c>
    </row>
    <row r="77" spans="1:9" ht="24">
      <c r="A77" s="723" t="s">
        <v>12001</v>
      </c>
      <c r="B77" s="724" t="s">
        <v>12665</v>
      </c>
      <c r="C77" s="724" t="s">
        <v>12666</v>
      </c>
      <c r="D77" s="725">
        <v>2283</v>
      </c>
      <c r="E77" s="604" t="s">
        <v>9629</v>
      </c>
      <c r="F77" s="305" t="s">
        <v>1787</v>
      </c>
      <c r="G77" s="709" t="s">
        <v>5391</v>
      </c>
      <c r="H77" s="728">
        <v>36</v>
      </c>
      <c r="I77" s="728">
        <v>36</v>
      </c>
    </row>
    <row r="78" spans="1:9" ht="24">
      <c r="A78" s="723" t="s">
        <v>12001</v>
      </c>
      <c r="B78" s="724" t="s">
        <v>12665</v>
      </c>
      <c r="C78" s="724" t="s">
        <v>12666</v>
      </c>
      <c r="D78" s="725">
        <v>1826</v>
      </c>
      <c r="E78" s="604" t="s">
        <v>9629</v>
      </c>
      <c r="F78" s="305" t="s">
        <v>1787</v>
      </c>
      <c r="G78" s="709" t="s">
        <v>5391</v>
      </c>
      <c r="H78" s="728">
        <v>60</v>
      </c>
      <c r="I78" s="728">
        <v>60</v>
      </c>
    </row>
    <row r="79" spans="1:9" ht="24">
      <c r="A79" s="723" t="s">
        <v>12002</v>
      </c>
      <c r="B79" s="724" t="s">
        <v>12003</v>
      </c>
      <c r="C79" s="724" t="s">
        <v>12004</v>
      </c>
      <c r="D79" s="725">
        <v>4045</v>
      </c>
      <c r="E79" s="604" t="s">
        <v>9629</v>
      </c>
      <c r="F79" s="305" t="s">
        <v>1787</v>
      </c>
      <c r="G79" s="709" t="s">
        <v>5391</v>
      </c>
      <c r="H79" s="728">
        <v>12</v>
      </c>
      <c r="I79" s="728">
        <v>12</v>
      </c>
    </row>
    <row r="80" spans="1:9" ht="24">
      <c r="A80" s="723" t="s">
        <v>12002</v>
      </c>
      <c r="B80" s="724" t="s">
        <v>12003</v>
      </c>
      <c r="C80" s="724" t="s">
        <v>12004</v>
      </c>
      <c r="D80" s="725">
        <v>3458</v>
      </c>
      <c r="E80" s="604" t="s">
        <v>9629</v>
      </c>
      <c r="F80" s="305" t="s">
        <v>1787</v>
      </c>
      <c r="G80" s="709" t="s">
        <v>5391</v>
      </c>
      <c r="H80" s="728">
        <v>36</v>
      </c>
      <c r="I80" s="728">
        <v>36</v>
      </c>
    </row>
    <row r="81" spans="1:9" ht="24">
      <c r="A81" s="723" t="s">
        <v>12002</v>
      </c>
      <c r="B81" s="724" t="s">
        <v>12003</v>
      </c>
      <c r="C81" s="724" t="s">
        <v>12004</v>
      </c>
      <c r="D81" s="725">
        <v>2766</v>
      </c>
      <c r="E81" s="604" t="s">
        <v>9629</v>
      </c>
      <c r="F81" s="305" t="s">
        <v>1787</v>
      </c>
      <c r="G81" s="709" t="s">
        <v>5391</v>
      </c>
      <c r="H81" s="728">
        <v>60</v>
      </c>
      <c r="I81" s="728">
        <v>60</v>
      </c>
    </row>
    <row r="82" spans="1:9" ht="24">
      <c r="A82" s="723" t="s">
        <v>12005</v>
      </c>
      <c r="B82" s="724" t="s">
        <v>12667</v>
      </c>
      <c r="C82" s="724" t="s">
        <v>12668</v>
      </c>
      <c r="D82" s="725">
        <v>4344</v>
      </c>
      <c r="E82" s="604" t="s">
        <v>9629</v>
      </c>
      <c r="F82" s="305" t="s">
        <v>1787</v>
      </c>
      <c r="G82" s="709" t="s">
        <v>5391</v>
      </c>
      <c r="H82" s="728">
        <v>12</v>
      </c>
      <c r="I82" s="728">
        <v>12</v>
      </c>
    </row>
    <row r="83" spans="1:9" ht="24">
      <c r="A83" s="723" t="s">
        <v>12005</v>
      </c>
      <c r="B83" s="724" t="s">
        <v>12667</v>
      </c>
      <c r="C83" s="724" t="s">
        <v>12668</v>
      </c>
      <c r="D83" s="725">
        <v>3713</v>
      </c>
      <c r="E83" s="604" t="s">
        <v>9629</v>
      </c>
      <c r="F83" s="305" t="s">
        <v>1787</v>
      </c>
      <c r="G83" s="709" t="s">
        <v>5391</v>
      </c>
      <c r="H83" s="728">
        <v>36</v>
      </c>
      <c r="I83" s="728">
        <v>36</v>
      </c>
    </row>
    <row r="84" spans="1:9" ht="24">
      <c r="A84" s="723" t="s">
        <v>12005</v>
      </c>
      <c r="B84" s="724" t="s">
        <v>12667</v>
      </c>
      <c r="C84" s="724" t="s">
        <v>12668</v>
      </c>
      <c r="D84" s="725">
        <v>2970</v>
      </c>
      <c r="E84" s="604" t="s">
        <v>9629</v>
      </c>
      <c r="F84" s="305" t="s">
        <v>1787</v>
      </c>
      <c r="G84" s="709" t="s">
        <v>5391</v>
      </c>
      <c r="H84" s="728">
        <v>60</v>
      </c>
      <c r="I84" s="728">
        <v>60</v>
      </c>
    </row>
    <row r="85" spans="1:9">
      <c r="A85" s="720" t="s">
        <v>12725</v>
      </c>
      <c r="B85" s="721"/>
      <c r="C85" s="721"/>
      <c r="D85" s="721"/>
      <c r="E85" s="721"/>
      <c r="F85" s="721"/>
      <c r="G85" s="721"/>
      <c r="H85" s="721"/>
      <c r="I85" s="722"/>
    </row>
    <row r="86" spans="1:9" ht="24">
      <c r="A86" s="723" t="s">
        <v>12006</v>
      </c>
      <c r="B86" s="724" t="s">
        <v>11999</v>
      </c>
      <c r="C86" s="724" t="s">
        <v>12000</v>
      </c>
      <c r="D86" s="725">
        <v>2486</v>
      </c>
      <c r="E86" s="604" t="s">
        <v>9629</v>
      </c>
      <c r="F86" s="305" t="s">
        <v>10613</v>
      </c>
      <c r="G86" s="709" t="s">
        <v>5391</v>
      </c>
      <c r="H86" s="728">
        <v>12</v>
      </c>
      <c r="I86" s="728">
        <v>12</v>
      </c>
    </row>
    <row r="87" spans="1:9" ht="24">
      <c r="A87" s="723" t="s">
        <v>12006</v>
      </c>
      <c r="B87" s="724" t="s">
        <v>11999</v>
      </c>
      <c r="C87" s="724" t="s">
        <v>12000</v>
      </c>
      <c r="D87" s="725">
        <v>2125</v>
      </c>
      <c r="E87" s="604" t="s">
        <v>9629</v>
      </c>
      <c r="F87" s="305" t="s">
        <v>10613</v>
      </c>
      <c r="G87" s="709" t="s">
        <v>5391</v>
      </c>
      <c r="H87" s="728">
        <v>36</v>
      </c>
      <c r="I87" s="728">
        <v>36</v>
      </c>
    </row>
    <row r="88" spans="1:9" ht="24">
      <c r="A88" s="723" t="s">
        <v>12006</v>
      </c>
      <c r="B88" s="724" t="s">
        <v>11999</v>
      </c>
      <c r="C88" s="724" t="s">
        <v>12000</v>
      </c>
      <c r="D88" s="725">
        <v>1700</v>
      </c>
      <c r="E88" s="604" t="s">
        <v>9629</v>
      </c>
      <c r="F88" s="305" t="s">
        <v>10613</v>
      </c>
      <c r="G88" s="709" t="s">
        <v>5391</v>
      </c>
      <c r="H88" s="728">
        <v>60</v>
      </c>
      <c r="I88" s="728">
        <v>60</v>
      </c>
    </row>
    <row r="89" spans="1:9" ht="24">
      <c r="A89" s="723" t="s">
        <v>12007</v>
      </c>
      <c r="B89" s="724" t="s">
        <v>12665</v>
      </c>
      <c r="C89" s="724" t="s">
        <v>12666</v>
      </c>
      <c r="D89" s="725">
        <v>2671</v>
      </c>
      <c r="E89" s="604" t="s">
        <v>9629</v>
      </c>
      <c r="F89" s="305" t="s">
        <v>10613</v>
      </c>
      <c r="G89" s="709" t="s">
        <v>5391</v>
      </c>
      <c r="H89" s="728">
        <v>12</v>
      </c>
      <c r="I89" s="728">
        <v>12</v>
      </c>
    </row>
    <row r="90" spans="1:9" ht="24">
      <c r="A90" s="723" t="s">
        <v>12007</v>
      </c>
      <c r="B90" s="724" t="s">
        <v>12665</v>
      </c>
      <c r="C90" s="724" t="s">
        <v>12666</v>
      </c>
      <c r="D90" s="725">
        <v>2283</v>
      </c>
      <c r="E90" s="604" t="s">
        <v>9629</v>
      </c>
      <c r="F90" s="305" t="s">
        <v>10613</v>
      </c>
      <c r="G90" s="709" t="s">
        <v>5391</v>
      </c>
      <c r="H90" s="728">
        <v>36</v>
      </c>
      <c r="I90" s="728">
        <v>36</v>
      </c>
    </row>
    <row r="91" spans="1:9" ht="24">
      <c r="A91" s="723" t="s">
        <v>12007</v>
      </c>
      <c r="B91" s="724" t="s">
        <v>12665</v>
      </c>
      <c r="C91" s="724" t="s">
        <v>12666</v>
      </c>
      <c r="D91" s="725">
        <v>1826</v>
      </c>
      <c r="E91" s="604" t="s">
        <v>9629</v>
      </c>
      <c r="F91" s="305" t="s">
        <v>10613</v>
      </c>
      <c r="G91" s="709" t="s">
        <v>5391</v>
      </c>
      <c r="H91" s="728">
        <v>60</v>
      </c>
      <c r="I91" s="728">
        <v>60</v>
      </c>
    </row>
    <row r="92" spans="1:9" ht="24">
      <c r="A92" s="723" t="s">
        <v>12008</v>
      </c>
      <c r="B92" s="724" t="s">
        <v>12003</v>
      </c>
      <c r="C92" s="724" t="s">
        <v>12004</v>
      </c>
      <c r="D92" s="725">
        <v>4045</v>
      </c>
      <c r="E92" s="604" t="s">
        <v>9629</v>
      </c>
      <c r="F92" s="305" t="s">
        <v>10613</v>
      </c>
      <c r="G92" s="709" t="s">
        <v>5391</v>
      </c>
      <c r="H92" s="728">
        <v>12</v>
      </c>
      <c r="I92" s="728">
        <v>12</v>
      </c>
    </row>
    <row r="93" spans="1:9" ht="24">
      <c r="A93" s="723" t="s">
        <v>12008</v>
      </c>
      <c r="B93" s="724" t="s">
        <v>12003</v>
      </c>
      <c r="C93" s="724" t="s">
        <v>12004</v>
      </c>
      <c r="D93" s="725">
        <v>3458</v>
      </c>
      <c r="E93" s="604" t="s">
        <v>9629</v>
      </c>
      <c r="F93" s="305" t="s">
        <v>10613</v>
      </c>
      <c r="G93" s="709" t="s">
        <v>5391</v>
      </c>
      <c r="H93" s="728">
        <v>36</v>
      </c>
      <c r="I93" s="728">
        <v>36</v>
      </c>
    </row>
    <row r="94" spans="1:9" ht="24">
      <c r="A94" s="723" t="s">
        <v>12008</v>
      </c>
      <c r="B94" s="724" t="s">
        <v>12003</v>
      </c>
      <c r="C94" s="724" t="s">
        <v>12004</v>
      </c>
      <c r="D94" s="725">
        <v>2766</v>
      </c>
      <c r="E94" s="604" t="s">
        <v>9629</v>
      </c>
      <c r="F94" s="305" t="s">
        <v>10613</v>
      </c>
      <c r="G94" s="709" t="s">
        <v>5391</v>
      </c>
      <c r="H94" s="728">
        <v>60</v>
      </c>
      <c r="I94" s="728">
        <v>60</v>
      </c>
    </row>
    <row r="95" spans="1:9" ht="24">
      <c r="A95" s="723" t="s">
        <v>12009</v>
      </c>
      <c r="B95" s="724" t="s">
        <v>12667</v>
      </c>
      <c r="C95" s="724" t="s">
        <v>12668</v>
      </c>
      <c r="D95" s="725">
        <v>4344</v>
      </c>
      <c r="E95" s="604" t="s">
        <v>9629</v>
      </c>
      <c r="F95" s="305" t="s">
        <v>10613</v>
      </c>
      <c r="G95" s="709" t="s">
        <v>5391</v>
      </c>
      <c r="H95" s="728">
        <v>12</v>
      </c>
      <c r="I95" s="728">
        <v>12</v>
      </c>
    </row>
    <row r="96" spans="1:9" ht="24">
      <c r="A96" s="723" t="s">
        <v>12009</v>
      </c>
      <c r="B96" s="724" t="s">
        <v>12667</v>
      </c>
      <c r="C96" s="724" t="s">
        <v>12668</v>
      </c>
      <c r="D96" s="725">
        <v>3713</v>
      </c>
      <c r="E96" s="604" t="s">
        <v>9629</v>
      </c>
      <c r="F96" s="305" t="s">
        <v>10613</v>
      </c>
      <c r="G96" s="709" t="s">
        <v>5391</v>
      </c>
      <c r="H96" s="728">
        <v>36</v>
      </c>
      <c r="I96" s="728">
        <v>36</v>
      </c>
    </row>
    <row r="97" spans="1:9" ht="24">
      <c r="A97" s="723" t="s">
        <v>12009</v>
      </c>
      <c r="B97" s="724" t="s">
        <v>12667</v>
      </c>
      <c r="C97" s="724" t="s">
        <v>12668</v>
      </c>
      <c r="D97" s="725">
        <v>2970</v>
      </c>
      <c r="E97" s="604" t="s">
        <v>9629</v>
      </c>
      <c r="F97" s="305" t="s">
        <v>10613</v>
      </c>
      <c r="G97" s="709" t="s">
        <v>5391</v>
      </c>
      <c r="H97" s="728">
        <v>60</v>
      </c>
      <c r="I97" s="728">
        <v>60</v>
      </c>
    </row>
    <row r="99" spans="1:9" ht="18">
      <c r="A99" s="616" t="s">
        <v>10887</v>
      </c>
      <c r="B99" s="528"/>
      <c r="C99" s="529"/>
      <c r="D99" s="529"/>
    </row>
    <row r="100" spans="1:9" ht="15.75">
      <c r="A100" s="531" t="s">
        <v>10963</v>
      </c>
      <c r="B100" s="532"/>
      <c r="C100" s="529"/>
      <c r="D100" s="529"/>
    </row>
    <row r="101" spans="1:9" ht="14.25" thickBot="1">
      <c r="A101" s="1101"/>
      <c r="B101" s="1102"/>
      <c r="C101" s="1102"/>
      <c r="D101" s="1103"/>
      <c r="E101" s="1103"/>
      <c r="F101" s="1104"/>
      <c r="G101" s="1104"/>
      <c r="H101" s="1104"/>
      <c r="I101" s="1104"/>
    </row>
    <row r="102" spans="1:9" ht="24.75" thickBot="1">
      <c r="A102" s="606" t="s">
        <v>0</v>
      </c>
      <c r="B102" s="606" t="s">
        <v>1</v>
      </c>
      <c r="C102" s="297" t="s">
        <v>2</v>
      </c>
      <c r="D102" s="541" t="s">
        <v>3</v>
      </c>
      <c r="E102" s="996" t="s">
        <v>9627</v>
      </c>
      <c r="F102" s="542" t="s">
        <v>4</v>
      </c>
      <c r="G102" s="673" t="s">
        <v>13946</v>
      </c>
      <c r="H102" s="542" t="s">
        <v>418</v>
      </c>
      <c r="I102" s="542" t="s">
        <v>419</v>
      </c>
    </row>
    <row r="103" spans="1:9" ht="12.75" thickBot="1">
      <c r="A103" s="536" t="s">
        <v>10821</v>
      </c>
      <c r="B103" s="560"/>
      <c r="C103" s="631"/>
      <c r="D103" s="632"/>
      <c r="E103" s="632"/>
      <c r="F103" s="632"/>
      <c r="G103" s="632"/>
      <c r="H103" s="632"/>
      <c r="I103" s="637"/>
    </row>
    <row r="104" spans="1:9" ht="24">
      <c r="A104" s="564" t="s">
        <v>10805</v>
      </c>
      <c r="B104" s="603" t="s">
        <v>10806</v>
      </c>
      <c r="C104" s="603" t="s">
        <v>10817</v>
      </c>
      <c r="D104" s="604">
        <v>64.801603337554823</v>
      </c>
      <c r="E104" s="604" t="s">
        <v>9629</v>
      </c>
      <c r="F104" s="605" t="s">
        <v>1787</v>
      </c>
      <c r="G104" s="605" t="s">
        <v>5391</v>
      </c>
      <c r="H104" s="605">
        <v>12</v>
      </c>
      <c r="I104" s="605">
        <v>12</v>
      </c>
    </row>
    <row r="105" spans="1:9" ht="24">
      <c r="A105" s="564" t="s">
        <v>10805</v>
      </c>
      <c r="B105" s="603" t="s">
        <v>10806</v>
      </c>
      <c r="C105" s="603" t="s">
        <v>10817</v>
      </c>
      <c r="D105" s="604">
        <v>55.385985758593868</v>
      </c>
      <c r="E105" s="604" t="s">
        <v>9629</v>
      </c>
      <c r="F105" s="605" t="s">
        <v>1787</v>
      </c>
      <c r="G105" s="605" t="s">
        <v>5391</v>
      </c>
      <c r="H105" s="605">
        <v>36</v>
      </c>
      <c r="I105" s="605">
        <v>36</v>
      </c>
    </row>
    <row r="106" spans="1:9" ht="24">
      <c r="A106" s="564" t="s">
        <v>10805</v>
      </c>
      <c r="B106" s="603" t="s">
        <v>10806</v>
      </c>
      <c r="C106" s="603" t="s">
        <v>10817</v>
      </c>
      <c r="D106" s="604">
        <v>44.308788606875098</v>
      </c>
      <c r="E106" s="604" t="s">
        <v>9629</v>
      </c>
      <c r="F106" s="605" t="s">
        <v>1787</v>
      </c>
      <c r="G106" s="605" t="s">
        <v>5391</v>
      </c>
      <c r="H106" s="605">
        <v>60</v>
      </c>
      <c r="I106" s="605">
        <v>60</v>
      </c>
    </row>
    <row r="107" spans="1:9" ht="24">
      <c r="A107" s="564" t="s">
        <v>10807</v>
      </c>
      <c r="B107" s="603" t="s">
        <v>10808</v>
      </c>
      <c r="C107" s="603" t="s">
        <v>10818</v>
      </c>
      <c r="D107" s="604">
        <v>299.80191225328446</v>
      </c>
      <c r="E107" s="604" t="s">
        <v>9629</v>
      </c>
      <c r="F107" s="605" t="s">
        <v>1787</v>
      </c>
      <c r="G107" s="605" t="s">
        <v>5391</v>
      </c>
      <c r="H107" s="605">
        <v>12</v>
      </c>
      <c r="I107" s="605">
        <v>12</v>
      </c>
    </row>
    <row r="108" spans="1:9" ht="24">
      <c r="A108" s="564" t="s">
        <v>10807</v>
      </c>
      <c r="B108" s="603" t="s">
        <v>10808</v>
      </c>
      <c r="C108" s="603" t="s">
        <v>10818</v>
      </c>
      <c r="D108" s="604">
        <v>256.24095064383289</v>
      </c>
      <c r="E108" s="604" t="s">
        <v>9629</v>
      </c>
      <c r="F108" s="605" t="s">
        <v>1787</v>
      </c>
      <c r="G108" s="605" t="s">
        <v>5391</v>
      </c>
      <c r="H108" s="605">
        <v>36</v>
      </c>
      <c r="I108" s="605">
        <v>36</v>
      </c>
    </row>
    <row r="109" spans="1:9" ht="24">
      <c r="A109" s="564" t="s">
        <v>10807</v>
      </c>
      <c r="B109" s="603" t="s">
        <v>10808</v>
      </c>
      <c r="C109" s="603" t="s">
        <v>10818</v>
      </c>
      <c r="D109" s="604">
        <v>204.99276051506632</v>
      </c>
      <c r="E109" s="604" t="s">
        <v>9629</v>
      </c>
      <c r="F109" s="605" t="s">
        <v>1787</v>
      </c>
      <c r="G109" s="605" t="s">
        <v>5391</v>
      </c>
      <c r="H109" s="605">
        <v>60</v>
      </c>
      <c r="I109" s="605">
        <v>60</v>
      </c>
    </row>
    <row r="110" spans="1:9" ht="24">
      <c r="A110" s="564" t="s">
        <v>10809</v>
      </c>
      <c r="B110" s="603" t="s">
        <v>10810</v>
      </c>
      <c r="C110" s="603" t="s">
        <v>10819</v>
      </c>
      <c r="D110" s="604">
        <v>544.98147425353432</v>
      </c>
      <c r="E110" s="604" t="s">
        <v>9629</v>
      </c>
      <c r="F110" s="605" t="s">
        <v>1787</v>
      </c>
      <c r="G110" s="605" t="s">
        <v>5391</v>
      </c>
      <c r="H110" s="605">
        <v>12</v>
      </c>
      <c r="I110" s="605">
        <v>12</v>
      </c>
    </row>
    <row r="111" spans="1:9" ht="24">
      <c r="A111" s="564" t="s">
        <v>10809</v>
      </c>
      <c r="B111" s="603" t="s">
        <v>10810</v>
      </c>
      <c r="C111" s="603" t="s">
        <v>10819</v>
      </c>
      <c r="D111" s="604">
        <v>465.79613184062765</v>
      </c>
      <c r="E111" s="604" t="s">
        <v>9629</v>
      </c>
      <c r="F111" s="605" t="s">
        <v>1787</v>
      </c>
      <c r="G111" s="605" t="s">
        <v>5391</v>
      </c>
      <c r="H111" s="605">
        <v>36</v>
      </c>
      <c r="I111" s="605">
        <v>36</v>
      </c>
    </row>
    <row r="112" spans="1:9" ht="24">
      <c r="A112" s="564" t="s">
        <v>10809</v>
      </c>
      <c r="B112" s="603" t="s">
        <v>10810</v>
      </c>
      <c r="C112" s="603" t="s">
        <v>10819</v>
      </c>
      <c r="D112" s="604">
        <v>372.63690547250212</v>
      </c>
      <c r="E112" s="604" t="s">
        <v>9629</v>
      </c>
      <c r="F112" s="605" t="s">
        <v>1787</v>
      </c>
      <c r="G112" s="605" t="s">
        <v>5391</v>
      </c>
      <c r="H112" s="605">
        <v>60</v>
      </c>
      <c r="I112" s="605">
        <v>60</v>
      </c>
    </row>
    <row r="113" spans="1:9" ht="24">
      <c r="A113" s="564" t="s">
        <v>10811</v>
      </c>
      <c r="B113" s="603" t="s">
        <v>10812</v>
      </c>
      <c r="C113" s="603" t="s">
        <v>10820</v>
      </c>
      <c r="D113" s="604">
        <v>816.85119724189599</v>
      </c>
      <c r="E113" s="604" t="s">
        <v>9629</v>
      </c>
      <c r="F113" s="605" t="s">
        <v>1787</v>
      </c>
      <c r="G113" s="605" t="s">
        <v>5391</v>
      </c>
      <c r="H113" s="605">
        <v>12</v>
      </c>
      <c r="I113" s="605">
        <v>12</v>
      </c>
    </row>
    <row r="114" spans="1:9" ht="24">
      <c r="A114" s="564" t="s">
        <v>10811</v>
      </c>
      <c r="B114" s="603" t="s">
        <v>10812</v>
      </c>
      <c r="C114" s="603" t="s">
        <v>10820</v>
      </c>
      <c r="D114" s="604">
        <v>698.16341644606496</v>
      </c>
      <c r="E114" s="604" t="s">
        <v>9629</v>
      </c>
      <c r="F114" s="605" t="s">
        <v>1787</v>
      </c>
      <c r="G114" s="605" t="s">
        <v>5391</v>
      </c>
      <c r="H114" s="605">
        <v>36</v>
      </c>
      <c r="I114" s="605">
        <v>36</v>
      </c>
    </row>
    <row r="115" spans="1:9" ht="24.75" thickBot="1">
      <c r="A115" s="564" t="s">
        <v>10811</v>
      </c>
      <c r="B115" s="603" t="s">
        <v>10812</v>
      </c>
      <c r="C115" s="603" t="s">
        <v>10820</v>
      </c>
      <c r="D115" s="604">
        <v>558.53073315685197</v>
      </c>
      <c r="E115" s="604" t="s">
        <v>9629</v>
      </c>
      <c r="F115" s="605" t="s">
        <v>1787</v>
      </c>
      <c r="G115" s="605" t="s">
        <v>5391</v>
      </c>
      <c r="H115" s="605">
        <v>60</v>
      </c>
      <c r="I115" s="605">
        <v>60</v>
      </c>
    </row>
    <row r="116" spans="1:9" ht="12.75" thickBot="1">
      <c r="A116" s="536" t="s">
        <v>10822</v>
      </c>
      <c r="B116" s="560"/>
      <c r="C116" s="631"/>
      <c r="D116" s="632"/>
      <c r="E116" s="632"/>
      <c r="F116" s="632"/>
      <c r="G116" s="632"/>
      <c r="H116" s="632"/>
      <c r="I116" s="637"/>
    </row>
    <row r="117" spans="1:9" ht="24">
      <c r="A117" s="564" t="s">
        <v>10813</v>
      </c>
      <c r="B117" s="603" t="s">
        <v>10806</v>
      </c>
      <c r="C117" s="603" t="s">
        <v>10817</v>
      </c>
      <c r="D117" s="604">
        <v>64.801603337554823</v>
      </c>
      <c r="E117" s="604" t="s">
        <v>9629</v>
      </c>
      <c r="F117" s="605" t="s">
        <v>10613</v>
      </c>
      <c r="G117" s="605" t="s">
        <v>5391</v>
      </c>
      <c r="H117" s="605">
        <v>12</v>
      </c>
      <c r="I117" s="605">
        <v>12</v>
      </c>
    </row>
    <row r="118" spans="1:9" ht="24">
      <c r="A118" s="564" t="s">
        <v>10813</v>
      </c>
      <c r="B118" s="603" t="s">
        <v>10806</v>
      </c>
      <c r="C118" s="603" t="s">
        <v>10817</v>
      </c>
      <c r="D118" s="604">
        <v>55.385985758593868</v>
      </c>
      <c r="E118" s="604" t="s">
        <v>9629</v>
      </c>
      <c r="F118" s="605" t="s">
        <v>10613</v>
      </c>
      <c r="G118" s="605" t="s">
        <v>5391</v>
      </c>
      <c r="H118" s="605">
        <v>36</v>
      </c>
      <c r="I118" s="605">
        <v>36</v>
      </c>
    </row>
    <row r="119" spans="1:9" ht="24">
      <c r="A119" s="564" t="s">
        <v>10813</v>
      </c>
      <c r="B119" s="603" t="s">
        <v>10806</v>
      </c>
      <c r="C119" s="603" t="s">
        <v>10817</v>
      </c>
      <c r="D119" s="604">
        <v>44.308788606875098</v>
      </c>
      <c r="E119" s="604" t="s">
        <v>9629</v>
      </c>
      <c r="F119" s="605" t="s">
        <v>10613</v>
      </c>
      <c r="G119" s="605" t="s">
        <v>5391</v>
      </c>
      <c r="H119" s="605">
        <v>60</v>
      </c>
      <c r="I119" s="605">
        <v>60</v>
      </c>
    </row>
    <row r="120" spans="1:9" ht="24">
      <c r="A120" s="564" t="s">
        <v>10814</v>
      </c>
      <c r="B120" s="603" t="s">
        <v>10808</v>
      </c>
      <c r="C120" s="603" t="s">
        <v>10818</v>
      </c>
      <c r="D120" s="604">
        <v>299.80191225328446</v>
      </c>
      <c r="E120" s="604" t="s">
        <v>9629</v>
      </c>
      <c r="F120" s="605" t="s">
        <v>10613</v>
      </c>
      <c r="G120" s="605" t="s">
        <v>5391</v>
      </c>
      <c r="H120" s="605">
        <v>12</v>
      </c>
      <c r="I120" s="605">
        <v>12</v>
      </c>
    </row>
    <row r="121" spans="1:9" ht="24">
      <c r="A121" s="564" t="s">
        <v>10814</v>
      </c>
      <c r="B121" s="603" t="s">
        <v>10808</v>
      </c>
      <c r="C121" s="603" t="s">
        <v>10818</v>
      </c>
      <c r="D121" s="604">
        <v>256.24095064383289</v>
      </c>
      <c r="E121" s="604" t="s">
        <v>9629</v>
      </c>
      <c r="F121" s="605" t="s">
        <v>10613</v>
      </c>
      <c r="G121" s="605" t="s">
        <v>5391</v>
      </c>
      <c r="H121" s="605">
        <v>36</v>
      </c>
      <c r="I121" s="605">
        <v>36</v>
      </c>
    </row>
    <row r="122" spans="1:9" ht="24">
      <c r="A122" s="564" t="s">
        <v>10814</v>
      </c>
      <c r="B122" s="603" t="s">
        <v>10808</v>
      </c>
      <c r="C122" s="603" t="s">
        <v>10818</v>
      </c>
      <c r="D122" s="604">
        <v>204.99276051506632</v>
      </c>
      <c r="E122" s="604" t="s">
        <v>9629</v>
      </c>
      <c r="F122" s="605" t="s">
        <v>10613</v>
      </c>
      <c r="G122" s="605" t="s">
        <v>5391</v>
      </c>
      <c r="H122" s="605">
        <v>60</v>
      </c>
      <c r="I122" s="605">
        <v>60</v>
      </c>
    </row>
    <row r="123" spans="1:9" ht="24">
      <c r="A123" s="564" t="s">
        <v>10815</v>
      </c>
      <c r="B123" s="603" t="s">
        <v>10810</v>
      </c>
      <c r="C123" s="603" t="s">
        <v>10819</v>
      </c>
      <c r="D123" s="604">
        <v>544.98147425353432</v>
      </c>
      <c r="E123" s="604" t="s">
        <v>9629</v>
      </c>
      <c r="F123" s="605" t="s">
        <v>10613</v>
      </c>
      <c r="G123" s="605" t="s">
        <v>5391</v>
      </c>
      <c r="H123" s="605">
        <v>12</v>
      </c>
      <c r="I123" s="605">
        <v>12</v>
      </c>
    </row>
    <row r="124" spans="1:9" ht="24">
      <c r="A124" s="564" t="s">
        <v>10815</v>
      </c>
      <c r="B124" s="603" t="s">
        <v>10810</v>
      </c>
      <c r="C124" s="603" t="s">
        <v>10819</v>
      </c>
      <c r="D124" s="604">
        <v>465.79613184062765</v>
      </c>
      <c r="E124" s="604" t="s">
        <v>9629</v>
      </c>
      <c r="F124" s="605" t="s">
        <v>10613</v>
      </c>
      <c r="G124" s="605" t="s">
        <v>5391</v>
      </c>
      <c r="H124" s="605">
        <v>36</v>
      </c>
      <c r="I124" s="605">
        <v>36</v>
      </c>
    </row>
    <row r="125" spans="1:9" ht="24">
      <c r="A125" s="564" t="s">
        <v>10815</v>
      </c>
      <c r="B125" s="603" t="s">
        <v>10810</v>
      </c>
      <c r="C125" s="603" t="s">
        <v>10819</v>
      </c>
      <c r="D125" s="604">
        <v>372.63690547250212</v>
      </c>
      <c r="E125" s="604" t="s">
        <v>9629</v>
      </c>
      <c r="F125" s="605" t="s">
        <v>10613</v>
      </c>
      <c r="G125" s="605" t="s">
        <v>5391</v>
      </c>
      <c r="H125" s="605">
        <v>60</v>
      </c>
      <c r="I125" s="605">
        <v>60</v>
      </c>
    </row>
    <row r="126" spans="1:9" ht="24">
      <c r="A126" s="564" t="s">
        <v>10816</v>
      </c>
      <c r="B126" s="603" t="s">
        <v>10812</v>
      </c>
      <c r="C126" s="603" t="s">
        <v>10820</v>
      </c>
      <c r="D126" s="604">
        <v>816.85119724189599</v>
      </c>
      <c r="E126" s="604" t="s">
        <v>9629</v>
      </c>
      <c r="F126" s="605" t="s">
        <v>10613</v>
      </c>
      <c r="G126" s="605" t="s">
        <v>5391</v>
      </c>
      <c r="H126" s="605">
        <v>12</v>
      </c>
      <c r="I126" s="605">
        <v>12</v>
      </c>
    </row>
    <row r="127" spans="1:9" ht="24">
      <c r="A127" s="564" t="s">
        <v>10816</v>
      </c>
      <c r="B127" s="603" t="s">
        <v>10812</v>
      </c>
      <c r="C127" s="603" t="s">
        <v>10820</v>
      </c>
      <c r="D127" s="604">
        <v>698.16341644606496</v>
      </c>
      <c r="E127" s="604" t="s">
        <v>9629</v>
      </c>
      <c r="F127" s="605" t="s">
        <v>10613</v>
      </c>
      <c r="G127" s="605" t="s">
        <v>5391</v>
      </c>
      <c r="H127" s="605">
        <v>36</v>
      </c>
      <c r="I127" s="605">
        <v>36</v>
      </c>
    </row>
    <row r="128" spans="1:9" ht="24">
      <c r="A128" s="564" t="s">
        <v>10816</v>
      </c>
      <c r="B128" s="603" t="s">
        <v>10812</v>
      </c>
      <c r="C128" s="603" t="s">
        <v>10820</v>
      </c>
      <c r="D128" s="604">
        <v>558.53073315685197</v>
      </c>
      <c r="E128" s="604" t="s">
        <v>9629</v>
      </c>
      <c r="F128" s="605" t="s">
        <v>10613</v>
      </c>
      <c r="G128" s="605" t="s">
        <v>5391</v>
      </c>
      <c r="H128" s="605">
        <v>60</v>
      </c>
      <c r="I128" s="605">
        <v>60</v>
      </c>
    </row>
    <row r="129" spans="1:9" ht="13.5">
      <c r="A129" s="607"/>
      <c r="B129" s="608"/>
      <c r="C129" s="608"/>
      <c r="D129" s="609"/>
      <c r="E129" s="609"/>
      <c r="F129" s="610"/>
      <c r="G129" s="610"/>
      <c r="H129" s="610"/>
      <c r="I129" s="610"/>
    </row>
    <row r="130" spans="1:9" ht="18">
      <c r="A130" s="616" t="s">
        <v>14253</v>
      </c>
      <c r="B130" s="528"/>
      <c r="C130" s="529"/>
      <c r="D130" s="529"/>
    </row>
    <row r="131" spans="1:9" ht="14.25" thickBot="1">
      <c r="A131" s="965"/>
      <c r="B131" s="965"/>
      <c r="C131" s="965"/>
      <c r="D131" s="965"/>
      <c r="E131" s="965"/>
      <c r="F131" s="965"/>
      <c r="G131" s="965"/>
      <c r="H131" s="965"/>
      <c r="I131" s="965"/>
    </row>
    <row r="132" spans="1:9" ht="24.75" thickBot="1">
      <c r="A132" s="1105" t="s">
        <v>0</v>
      </c>
      <c r="B132" s="1106" t="s">
        <v>1</v>
      </c>
      <c r="C132" s="1107" t="s">
        <v>2</v>
      </c>
      <c r="D132" s="1108" t="s">
        <v>3</v>
      </c>
      <c r="E132" s="1109" t="s">
        <v>9627</v>
      </c>
      <c r="F132" s="1110" t="s">
        <v>4</v>
      </c>
      <c r="G132" s="1111" t="s">
        <v>13946</v>
      </c>
      <c r="H132" s="1110" t="s">
        <v>418</v>
      </c>
      <c r="I132" s="1112" t="s">
        <v>419</v>
      </c>
    </row>
    <row r="133" spans="1:9" ht="12.75" thickBot="1">
      <c r="A133" s="536" t="s">
        <v>14253</v>
      </c>
      <c r="B133" s="560"/>
      <c r="C133" s="631"/>
      <c r="D133" s="632"/>
      <c r="E133" s="632"/>
      <c r="F133" s="632"/>
      <c r="G133" s="632"/>
      <c r="H133" s="632"/>
      <c r="I133" s="637"/>
    </row>
    <row r="134" spans="1:9" ht="24">
      <c r="A134" s="564" t="s">
        <v>14246</v>
      </c>
      <c r="B134" s="603" t="s">
        <v>14252</v>
      </c>
      <c r="C134" s="1070" t="s">
        <v>14354</v>
      </c>
      <c r="D134" s="1116">
        <v>1192</v>
      </c>
      <c r="E134" s="1116" t="s">
        <v>9629</v>
      </c>
      <c r="F134" s="1117" t="s">
        <v>1787</v>
      </c>
      <c r="G134" s="1117" t="s">
        <v>5391</v>
      </c>
      <c r="H134" s="1117">
        <v>6</v>
      </c>
      <c r="I134" s="1117">
        <v>6</v>
      </c>
    </row>
    <row r="135" spans="1:9" ht="24">
      <c r="A135" s="564" t="s">
        <v>14246</v>
      </c>
      <c r="B135" s="603" t="s">
        <v>14252</v>
      </c>
      <c r="C135" s="1070" t="s">
        <v>14354</v>
      </c>
      <c r="D135" s="1116">
        <v>1143</v>
      </c>
      <c r="E135" s="1116" t="s">
        <v>9629</v>
      </c>
      <c r="F135" s="1117" t="s">
        <v>1787</v>
      </c>
      <c r="G135" s="1117" t="s">
        <v>5391</v>
      </c>
      <c r="H135" s="1117">
        <v>12</v>
      </c>
      <c r="I135" s="1117">
        <v>12</v>
      </c>
    </row>
    <row r="136" spans="1:9" ht="24">
      <c r="A136" s="564" t="s">
        <v>14246</v>
      </c>
      <c r="B136" s="603" t="s">
        <v>14252</v>
      </c>
      <c r="C136" s="1070" t="s">
        <v>14354</v>
      </c>
      <c r="D136" s="1116">
        <v>1036</v>
      </c>
      <c r="E136" s="1116" t="s">
        <v>9629</v>
      </c>
      <c r="F136" s="1117" t="s">
        <v>1787</v>
      </c>
      <c r="G136" s="1117" t="s">
        <v>5391</v>
      </c>
      <c r="H136" s="1117">
        <v>24</v>
      </c>
      <c r="I136" s="1117">
        <v>24</v>
      </c>
    </row>
    <row r="137" spans="1:9" ht="24.6" customHeight="1" thickBot="1">
      <c r="A137" s="564" t="s">
        <v>14246</v>
      </c>
      <c r="B137" s="603" t="s">
        <v>14252</v>
      </c>
      <c r="C137" s="1070" t="s">
        <v>14354</v>
      </c>
      <c r="D137" s="1116">
        <v>977</v>
      </c>
      <c r="E137" s="1116" t="s">
        <v>9629</v>
      </c>
      <c r="F137" s="1117" t="s">
        <v>1787</v>
      </c>
      <c r="G137" s="1117" t="s">
        <v>5391</v>
      </c>
      <c r="H137" s="1117">
        <v>36</v>
      </c>
      <c r="I137" s="1117">
        <v>36</v>
      </c>
    </row>
    <row r="138" spans="1:9" ht="12.75" thickBot="1">
      <c r="A138" s="536" t="s">
        <v>14262</v>
      </c>
      <c r="B138" s="560"/>
      <c r="C138" s="631"/>
      <c r="D138" s="632"/>
      <c r="E138" s="632"/>
      <c r="F138" s="632"/>
      <c r="G138" s="632"/>
    </row>
    <row r="139" spans="1:9" ht="13.5">
      <c r="A139" s="1177" t="s">
        <v>14344</v>
      </c>
      <c r="B139" s="476" t="s">
        <v>14261</v>
      </c>
      <c r="C139" s="977" t="s">
        <v>14261</v>
      </c>
      <c r="D139" s="1116">
        <v>0</v>
      </c>
      <c r="E139" s="1116" t="s">
        <v>9629</v>
      </c>
      <c r="F139" s="1117" t="s">
        <v>1787</v>
      </c>
      <c r="G139" s="1117" t="s">
        <v>5391</v>
      </c>
    </row>
    <row r="141" spans="1:9" s="638" customFormat="1" ht="18.75" thickBot="1">
      <c r="A141" s="402" t="s">
        <v>14379</v>
      </c>
      <c r="H141" s="611" t="s">
        <v>417</v>
      </c>
    </row>
    <row r="142" spans="1:9" s="638" customFormat="1" ht="24.75" thickBot="1">
      <c r="A142" s="606" t="s">
        <v>0</v>
      </c>
      <c r="B142" s="606" t="s">
        <v>1</v>
      </c>
      <c r="C142" s="297" t="s">
        <v>2</v>
      </c>
      <c r="D142" s="541" t="s">
        <v>3</v>
      </c>
      <c r="E142" s="674" t="s">
        <v>9627</v>
      </c>
      <c r="F142" s="542" t="s">
        <v>4</v>
      </c>
      <c r="G142" s="978" t="s">
        <v>13946</v>
      </c>
      <c r="H142" s="542" t="s">
        <v>418</v>
      </c>
      <c r="I142" s="542" t="s">
        <v>419</v>
      </c>
    </row>
    <row r="143" spans="1:9" s="638" customFormat="1" ht="14.25" thickBot="1">
      <c r="A143" s="559" t="s">
        <v>13665</v>
      </c>
      <c r="B143" s="631"/>
      <c r="C143" s="631"/>
      <c r="D143" s="632"/>
      <c r="E143" s="632"/>
      <c r="F143" s="632"/>
      <c r="G143" s="632"/>
      <c r="H143" s="632"/>
      <c r="I143" s="637"/>
    </row>
    <row r="144" spans="1:9" s="638" customFormat="1" ht="36">
      <c r="A144" s="603" t="s">
        <v>10823</v>
      </c>
      <c r="B144" s="603" t="s">
        <v>10824</v>
      </c>
      <c r="C144" s="603" t="s">
        <v>10825</v>
      </c>
      <c r="D144" s="604">
        <v>147.11311598548022</v>
      </c>
      <c r="E144" s="459" t="s">
        <v>9629</v>
      </c>
      <c r="F144" s="605" t="s">
        <v>1787</v>
      </c>
      <c r="G144" s="605" t="s">
        <v>9016</v>
      </c>
      <c r="H144" s="605">
        <v>12</v>
      </c>
      <c r="I144" s="605">
        <v>12</v>
      </c>
    </row>
    <row r="145" spans="1:9" s="638" customFormat="1" ht="36">
      <c r="A145" s="603" t="s">
        <v>10823</v>
      </c>
      <c r="B145" s="603" t="s">
        <v>10824</v>
      </c>
      <c r="C145" s="603" t="s">
        <v>10825</v>
      </c>
      <c r="D145" s="604">
        <v>125.73770597049592</v>
      </c>
      <c r="E145" s="459" t="s">
        <v>9629</v>
      </c>
      <c r="F145" s="605" t="s">
        <v>1787</v>
      </c>
      <c r="G145" s="605" t="s">
        <v>9016</v>
      </c>
      <c r="H145" s="605">
        <v>36</v>
      </c>
      <c r="I145" s="605">
        <v>36</v>
      </c>
    </row>
    <row r="146" spans="1:9" s="638" customFormat="1" ht="36">
      <c r="A146" s="564" t="s">
        <v>10823</v>
      </c>
      <c r="B146" s="603" t="s">
        <v>10824</v>
      </c>
      <c r="C146" s="603" t="s">
        <v>10825</v>
      </c>
      <c r="D146" s="604">
        <v>100.59016477639675</v>
      </c>
      <c r="E146" s="459" t="s">
        <v>9629</v>
      </c>
      <c r="F146" s="605" t="s">
        <v>1787</v>
      </c>
      <c r="G146" s="605" t="s">
        <v>9016</v>
      </c>
      <c r="H146" s="605">
        <v>60</v>
      </c>
      <c r="I146" s="605">
        <v>60</v>
      </c>
    </row>
    <row r="147" spans="1:9" s="965" customFormat="1" ht="36">
      <c r="A147" s="564" t="s">
        <v>10826</v>
      </c>
      <c r="B147" s="603" t="s">
        <v>10824</v>
      </c>
      <c r="C147" s="603" t="s">
        <v>14255</v>
      </c>
      <c r="D147" s="1114">
        <v>307</v>
      </c>
      <c r="E147" s="459" t="s">
        <v>9629</v>
      </c>
      <c r="F147" s="1115" t="s">
        <v>1787</v>
      </c>
      <c r="G147" s="1115" t="s">
        <v>9016</v>
      </c>
      <c r="H147" s="1115">
        <v>6</v>
      </c>
      <c r="I147" s="1115">
        <v>6</v>
      </c>
    </row>
    <row r="148" spans="1:9" s="638" customFormat="1" ht="36">
      <c r="A148" s="564" t="s">
        <v>10826</v>
      </c>
      <c r="B148" s="603" t="s">
        <v>10824</v>
      </c>
      <c r="C148" s="603" t="s">
        <v>14254</v>
      </c>
      <c r="D148" s="1114">
        <v>294.22623197096044</v>
      </c>
      <c r="E148" s="459" t="s">
        <v>9629</v>
      </c>
      <c r="F148" s="1115" t="s">
        <v>1787</v>
      </c>
      <c r="G148" s="1115" t="s">
        <v>9016</v>
      </c>
      <c r="H148" s="1115">
        <v>12</v>
      </c>
      <c r="I148" s="1115">
        <v>12</v>
      </c>
    </row>
    <row r="149" spans="1:9" s="965" customFormat="1" ht="36">
      <c r="A149" s="564" t="s">
        <v>10826</v>
      </c>
      <c r="B149" s="603" t="s">
        <v>10824</v>
      </c>
      <c r="C149" s="603" t="s">
        <v>14255</v>
      </c>
      <c r="D149" s="1114">
        <v>267</v>
      </c>
      <c r="E149" s="459" t="s">
        <v>9629</v>
      </c>
      <c r="F149" s="1115" t="s">
        <v>1787</v>
      </c>
      <c r="G149" s="1115" t="s">
        <v>9016</v>
      </c>
      <c r="H149" s="1115">
        <v>24</v>
      </c>
      <c r="I149" s="1115">
        <v>24</v>
      </c>
    </row>
    <row r="150" spans="1:9" s="638" customFormat="1" ht="36">
      <c r="A150" s="564" t="s">
        <v>10826</v>
      </c>
      <c r="B150" s="603" t="s">
        <v>10827</v>
      </c>
      <c r="C150" s="603" t="s">
        <v>14254</v>
      </c>
      <c r="D150" s="1114">
        <v>251.47541194099185</v>
      </c>
      <c r="E150" s="459" t="s">
        <v>9629</v>
      </c>
      <c r="F150" s="1115" t="s">
        <v>1787</v>
      </c>
      <c r="G150" s="1115" t="s">
        <v>9016</v>
      </c>
      <c r="H150" s="1115">
        <v>36</v>
      </c>
      <c r="I150" s="1115">
        <v>36</v>
      </c>
    </row>
    <row r="151" spans="1:9" s="638" customFormat="1" ht="36">
      <c r="A151" s="564" t="s">
        <v>10826</v>
      </c>
      <c r="B151" s="603" t="s">
        <v>10827</v>
      </c>
      <c r="C151" s="603" t="s">
        <v>14263</v>
      </c>
      <c r="D151" s="1114">
        <v>201.18032955279349</v>
      </c>
      <c r="E151" s="459" t="s">
        <v>9629</v>
      </c>
      <c r="F151" s="1115" t="s">
        <v>1787</v>
      </c>
      <c r="G151" s="1115" t="s">
        <v>9016</v>
      </c>
      <c r="H151" s="1115">
        <v>60</v>
      </c>
      <c r="I151" s="1115">
        <v>60</v>
      </c>
    </row>
    <row r="152" spans="1:9" s="638" customFormat="1" ht="36">
      <c r="A152" s="564" t="s">
        <v>12669</v>
      </c>
      <c r="B152" s="603" t="s">
        <v>12696</v>
      </c>
      <c r="C152" s="603" t="s">
        <v>12697</v>
      </c>
      <c r="D152" s="604">
        <v>881.43666763607018</v>
      </c>
      <c r="E152" s="459" t="s">
        <v>9629</v>
      </c>
      <c r="F152" s="605" t="s">
        <v>1787</v>
      </c>
      <c r="G152" s="605" t="s">
        <v>9016</v>
      </c>
      <c r="H152" s="605">
        <v>12</v>
      </c>
      <c r="I152" s="605">
        <v>12</v>
      </c>
    </row>
    <row r="153" spans="1:9" s="638" customFormat="1" ht="36">
      <c r="A153" s="564" t="s">
        <v>12669</v>
      </c>
      <c r="B153" s="603" t="s">
        <v>12696</v>
      </c>
      <c r="C153" s="603" t="s">
        <v>12697</v>
      </c>
      <c r="D153" s="604">
        <v>753.36467319322242</v>
      </c>
      <c r="E153" s="459" t="s">
        <v>9629</v>
      </c>
      <c r="F153" s="605" t="s">
        <v>1787</v>
      </c>
      <c r="G153" s="605" t="s">
        <v>9016</v>
      </c>
      <c r="H153" s="605">
        <v>36</v>
      </c>
      <c r="I153" s="605">
        <v>36</v>
      </c>
    </row>
    <row r="154" spans="1:9" s="638" customFormat="1" ht="36">
      <c r="A154" s="564" t="s">
        <v>12669</v>
      </c>
      <c r="B154" s="603" t="s">
        <v>12696</v>
      </c>
      <c r="C154" s="603" t="s">
        <v>12697</v>
      </c>
      <c r="D154" s="604">
        <v>602.69173855457791</v>
      </c>
      <c r="E154" s="459" t="s">
        <v>9629</v>
      </c>
      <c r="F154" s="605" t="s">
        <v>1787</v>
      </c>
      <c r="G154" s="605" t="s">
        <v>9016</v>
      </c>
      <c r="H154" s="605">
        <v>60</v>
      </c>
      <c r="I154" s="605">
        <v>60</v>
      </c>
    </row>
    <row r="155" spans="1:9" s="638" customFormat="1" ht="24">
      <c r="A155" s="564" t="s">
        <v>12670</v>
      </c>
      <c r="B155" s="603" t="s">
        <v>12698</v>
      </c>
      <c r="C155" s="603" t="s">
        <v>12699</v>
      </c>
      <c r="D155" s="604">
        <v>1174.4208713302196</v>
      </c>
      <c r="E155" s="459" t="s">
        <v>9629</v>
      </c>
      <c r="F155" s="605" t="s">
        <v>1787</v>
      </c>
      <c r="G155" s="605" t="s">
        <v>9016</v>
      </c>
      <c r="H155" s="605">
        <v>12</v>
      </c>
      <c r="I155" s="605">
        <v>12</v>
      </c>
    </row>
    <row r="156" spans="1:9" s="638" customFormat="1" ht="24">
      <c r="A156" s="564" t="s">
        <v>12670</v>
      </c>
      <c r="B156" s="603" t="s">
        <v>12698</v>
      </c>
      <c r="C156" s="603" t="s">
        <v>12699</v>
      </c>
      <c r="D156" s="604">
        <v>1003.7785225044613</v>
      </c>
      <c r="E156" s="459" t="s">
        <v>9629</v>
      </c>
      <c r="F156" s="605" t="s">
        <v>1787</v>
      </c>
      <c r="G156" s="605" t="s">
        <v>9016</v>
      </c>
      <c r="H156" s="605">
        <v>36</v>
      </c>
      <c r="I156" s="605">
        <v>36</v>
      </c>
    </row>
    <row r="157" spans="1:9" s="638" customFormat="1" ht="24">
      <c r="A157" s="564" t="s">
        <v>12670</v>
      </c>
      <c r="B157" s="603" t="s">
        <v>12698</v>
      </c>
      <c r="C157" s="603" t="s">
        <v>12699</v>
      </c>
      <c r="D157" s="604">
        <v>803.02281800356911</v>
      </c>
      <c r="E157" s="459" t="s">
        <v>9629</v>
      </c>
      <c r="F157" s="605" t="s">
        <v>1787</v>
      </c>
      <c r="G157" s="605" t="s">
        <v>9016</v>
      </c>
      <c r="H157" s="605">
        <v>60</v>
      </c>
      <c r="I157" s="605">
        <v>60</v>
      </c>
    </row>
    <row r="158" spans="1:9" s="638" customFormat="1" ht="36">
      <c r="A158" s="564" t="s">
        <v>12671</v>
      </c>
      <c r="B158" s="603" t="s">
        <v>12700</v>
      </c>
      <c r="C158" s="603" t="s">
        <v>12701</v>
      </c>
      <c r="D158" s="604">
        <v>1468.6471033011801</v>
      </c>
      <c r="E158" s="459" t="s">
        <v>9629</v>
      </c>
      <c r="F158" s="605" t="s">
        <v>1787</v>
      </c>
      <c r="G158" s="605" t="s">
        <v>9016</v>
      </c>
      <c r="H158" s="605">
        <v>12</v>
      </c>
      <c r="I158" s="605">
        <v>12</v>
      </c>
    </row>
    <row r="159" spans="1:9" s="638" customFormat="1" ht="36">
      <c r="A159" s="564" t="s">
        <v>12671</v>
      </c>
      <c r="B159" s="603" t="s">
        <v>12700</v>
      </c>
      <c r="C159" s="603" t="s">
        <v>12701</v>
      </c>
      <c r="D159" s="604">
        <v>1255.2539344454531</v>
      </c>
      <c r="E159" s="459" t="s">
        <v>9629</v>
      </c>
      <c r="F159" s="605" t="s">
        <v>1787</v>
      </c>
      <c r="G159" s="605" t="s">
        <v>9016</v>
      </c>
      <c r="H159" s="605">
        <v>36</v>
      </c>
      <c r="I159" s="605">
        <v>36</v>
      </c>
    </row>
    <row r="160" spans="1:9" s="638" customFormat="1" ht="36.75" thickBot="1">
      <c r="A160" s="564" t="s">
        <v>12671</v>
      </c>
      <c r="B160" s="603" t="s">
        <v>12700</v>
      </c>
      <c r="C160" s="603" t="s">
        <v>12701</v>
      </c>
      <c r="D160" s="604">
        <v>1004.2031475563625</v>
      </c>
      <c r="E160" s="459" t="s">
        <v>9629</v>
      </c>
      <c r="F160" s="605" t="s">
        <v>1787</v>
      </c>
      <c r="G160" s="605" t="s">
        <v>9016</v>
      </c>
      <c r="H160" s="605">
        <v>60</v>
      </c>
      <c r="I160" s="605">
        <v>60</v>
      </c>
    </row>
    <row r="161" spans="1:9" s="638" customFormat="1" ht="14.25" thickBot="1">
      <c r="A161" s="559" t="s">
        <v>13664</v>
      </c>
      <c r="B161" s="631"/>
      <c r="C161" s="631"/>
      <c r="D161" s="632"/>
      <c r="E161" s="632"/>
      <c r="F161" s="632"/>
      <c r="G161" s="632"/>
      <c r="H161" s="632"/>
      <c r="I161" s="637"/>
    </row>
    <row r="162" spans="1:9" s="638" customFormat="1" ht="36">
      <c r="A162" s="564" t="s">
        <v>10828</v>
      </c>
      <c r="B162" s="603" t="s">
        <v>10824</v>
      </c>
      <c r="C162" s="603" t="s">
        <v>10825</v>
      </c>
      <c r="D162" s="604">
        <v>147.11311598548022</v>
      </c>
      <c r="E162" s="459" t="s">
        <v>9629</v>
      </c>
      <c r="F162" s="605" t="s">
        <v>10613</v>
      </c>
      <c r="G162" s="605" t="s">
        <v>9016</v>
      </c>
      <c r="H162" s="605">
        <v>12</v>
      </c>
      <c r="I162" s="605">
        <v>12</v>
      </c>
    </row>
    <row r="163" spans="1:9" s="638" customFormat="1" ht="36">
      <c r="A163" s="564" t="s">
        <v>10828</v>
      </c>
      <c r="B163" s="603" t="s">
        <v>10824</v>
      </c>
      <c r="C163" s="603" t="s">
        <v>10825</v>
      </c>
      <c r="D163" s="604">
        <v>125.73770597049592</v>
      </c>
      <c r="E163" s="459" t="s">
        <v>9629</v>
      </c>
      <c r="F163" s="605" t="s">
        <v>10613</v>
      </c>
      <c r="G163" s="605" t="s">
        <v>9016</v>
      </c>
      <c r="H163" s="605">
        <v>36</v>
      </c>
      <c r="I163" s="605">
        <v>36</v>
      </c>
    </row>
    <row r="164" spans="1:9" s="638" customFormat="1" ht="36">
      <c r="A164" s="564" t="s">
        <v>10828</v>
      </c>
      <c r="B164" s="603" t="s">
        <v>10824</v>
      </c>
      <c r="C164" s="603" t="s">
        <v>10825</v>
      </c>
      <c r="D164" s="604">
        <v>100.59016477639675</v>
      </c>
      <c r="E164" s="459" t="s">
        <v>9629</v>
      </c>
      <c r="F164" s="605" t="s">
        <v>10613</v>
      </c>
      <c r="G164" s="605" t="s">
        <v>9016</v>
      </c>
      <c r="H164" s="605">
        <v>60</v>
      </c>
      <c r="I164" s="605">
        <v>60</v>
      </c>
    </row>
    <row r="165" spans="1:9" s="638" customFormat="1" ht="36">
      <c r="A165" s="564" t="s">
        <v>10829</v>
      </c>
      <c r="B165" s="603" t="s">
        <v>10827</v>
      </c>
      <c r="C165" s="603" t="s">
        <v>14263</v>
      </c>
      <c r="D165" s="604">
        <v>294.22623197096044</v>
      </c>
      <c r="E165" s="459" t="s">
        <v>9629</v>
      </c>
      <c r="F165" s="605" t="s">
        <v>10613</v>
      </c>
      <c r="G165" s="605" t="s">
        <v>9016</v>
      </c>
      <c r="H165" s="605">
        <v>12</v>
      </c>
      <c r="I165" s="605">
        <v>12</v>
      </c>
    </row>
    <row r="166" spans="1:9" s="638" customFormat="1" ht="36">
      <c r="A166" s="564" t="s">
        <v>10829</v>
      </c>
      <c r="B166" s="603" t="s">
        <v>10827</v>
      </c>
      <c r="C166" s="603" t="s">
        <v>14263</v>
      </c>
      <c r="D166" s="604">
        <v>251.47541194099185</v>
      </c>
      <c r="E166" s="459" t="s">
        <v>9629</v>
      </c>
      <c r="F166" s="605" t="s">
        <v>10613</v>
      </c>
      <c r="G166" s="605" t="s">
        <v>9016</v>
      </c>
      <c r="H166" s="605">
        <v>36</v>
      </c>
      <c r="I166" s="605">
        <v>36</v>
      </c>
    </row>
    <row r="167" spans="1:9" s="638" customFormat="1" ht="36">
      <c r="A167" s="564" t="s">
        <v>10829</v>
      </c>
      <c r="B167" s="603" t="s">
        <v>10827</v>
      </c>
      <c r="C167" s="603" t="s">
        <v>14263</v>
      </c>
      <c r="D167" s="604">
        <v>201.18032955279349</v>
      </c>
      <c r="E167" s="459" t="s">
        <v>9629</v>
      </c>
      <c r="F167" s="605" t="s">
        <v>10613</v>
      </c>
      <c r="G167" s="605" t="s">
        <v>9016</v>
      </c>
      <c r="H167" s="605">
        <v>60</v>
      </c>
      <c r="I167" s="605">
        <v>60</v>
      </c>
    </row>
    <row r="168" spans="1:9" s="638" customFormat="1" ht="36">
      <c r="A168" s="564" t="s">
        <v>12678</v>
      </c>
      <c r="B168" s="603" t="s">
        <v>12696</v>
      </c>
      <c r="C168" s="603" t="s">
        <v>12697</v>
      </c>
      <c r="D168" s="604">
        <v>881.43666763607018</v>
      </c>
      <c r="E168" s="459" t="s">
        <v>9629</v>
      </c>
      <c r="F168" s="605" t="s">
        <v>10613</v>
      </c>
      <c r="G168" s="605" t="s">
        <v>9016</v>
      </c>
      <c r="H168" s="605">
        <v>12</v>
      </c>
      <c r="I168" s="605">
        <v>12</v>
      </c>
    </row>
    <row r="169" spans="1:9" s="638" customFormat="1" ht="36">
      <c r="A169" s="564" t="s">
        <v>12678</v>
      </c>
      <c r="B169" s="603" t="s">
        <v>12696</v>
      </c>
      <c r="C169" s="603" t="s">
        <v>12697</v>
      </c>
      <c r="D169" s="604">
        <v>753.36467319322242</v>
      </c>
      <c r="E169" s="459" t="s">
        <v>9629</v>
      </c>
      <c r="F169" s="605" t="s">
        <v>10613</v>
      </c>
      <c r="G169" s="605" t="s">
        <v>9016</v>
      </c>
      <c r="H169" s="605">
        <v>36</v>
      </c>
      <c r="I169" s="605">
        <v>36</v>
      </c>
    </row>
    <row r="170" spans="1:9" s="638" customFormat="1" ht="36">
      <c r="A170" s="564" t="s">
        <v>12678</v>
      </c>
      <c r="B170" s="603" t="s">
        <v>12696</v>
      </c>
      <c r="C170" s="603" t="s">
        <v>12697</v>
      </c>
      <c r="D170" s="604">
        <v>602.69173855457791</v>
      </c>
      <c r="E170" s="459" t="s">
        <v>9629</v>
      </c>
      <c r="F170" s="605" t="s">
        <v>10613</v>
      </c>
      <c r="G170" s="605" t="s">
        <v>9016</v>
      </c>
      <c r="H170" s="605">
        <v>60</v>
      </c>
      <c r="I170" s="605">
        <v>60</v>
      </c>
    </row>
    <row r="171" spans="1:9" s="638" customFormat="1" ht="24">
      <c r="A171" s="564" t="s">
        <v>12679</v>
      </c>
      <c r="B171" s="603" t="s">
        <v>12698</v>
      </c>
      <c r="C171" s="603" t="s">
        <v>12699</v>
      </c>
      <c r="D171" s="604">
        <v>1174.4208713302196</v>
      </c>
      <c r="E171" s="459" t="s">
        <v>9629</v>
      </c>
      <c r="F171" s="605" t="s">
        <v>10613</v>
      </c>
      <c r="G171" s="605" t="s">
        <v>9016</v>
      </c>
      <c r="H171" s="605">
        <v>12</v>
      </c>
      <c r="I171" s="605">
        <v>12</v>
      </c>
    </row>
    <row r="172" spans="1:9" s="638" customFormat="1" ht="24">
      <c r="A172" s="564" t="s">
        <v>12679</v>
      </c>
      <c r="B172" s="603" t="s">
        <v>12698</v>
      </c>
      <c r="C172" s="603" t="s">
        <v>12699</v>
      </c>
      <c r="D172" s="604">
        <v>1003.7785225044613</v>
      </c>
      <c r="E172" s="459" t="s">
        <v>9629</v>
      </c>
      <c r="F172" s="605" t="s">
        <v>10613</v>
      </c>
      <c r="G172" s="605" t="s">
        <v>9016</v>
      </c>
      <c r="H172" s="605">
        <v>36</v>
      </c>
      <c r="I172" s="605">
        <v>36</v>
      </c>
    </row>
    <row r="173" spans="1:9" s="638" customFormat="1" ht="24">
      <c r="A173" s="564" t="s">
        <v>12679</v>
      </c>
      <c r="B173" s="603" t="s">
        <v>12698</v>
      </c>
      <c r="C173" s="603" t="s">
        <v>12699</v>
      </c>
      <c r="D173" s="604">
        <v>803.02281800356911</v>
      </c>
      <c r="E173" s="459" t="s">
        <v>9629</v>
      </c>
      <c r="F173" s="605" t="s">
        <v>10613</v>
      </c>
      <c r="G173" s="605" t="s">
        <v>9016</v>
      </c>
      <c r="H173" s="605">
        <v>60</v>
      </c>
      <c r="I173" s="605">
        <v>60</v>
      </c>
    </row>
    <row r="174" spans="1:9" s="638" customFormat="1" ht="36">
      <c r="A174" s="564" t="s">
        <v>12680</v>
      </c>
      <c r="B174" s="603" t="s">
        <v>12700</v>
      </c>
      <c r="C174" s="603" t="s">
        <v>12701</v>
      </c>
      <c r="D174" s="604">
        <v>1468.6471033011801</v>
      </c>
      <c r="E174" s="459" t="s">
        <v>9629</v>
      </c>
      <c r="F174" s="605" t="s">
        <v>10613</v>
      </c>
      <c r="G174" s="605" t="s">
        <v>9016</v>
      </c>
      <c r="H174" s="605">
        <v>12</v>
      </c>
      <c r="I174" s="605">
        <v>12</v>
      </c>
    </row>
    <row r="175" spans="1:9" s="638" customFormat="1" ht="36">
      <c r="A175" s="564" t="s">
        <v>12680</v>
      </c>
      <c r="B175" s="603" t="s">
        <v>12700</v>
      </c>
      <c r="C175" s="603" t="s">
        <v>12701</v>
      </c>
      <c r="D175" s="604">
        <v>1255.2539344454531</v>
      </c>
      <c r="E175" s="459" t="s">
        <v>9629</v>
      </c>
      <c r="F175" s="605" t="s">
        <v>10613</v>
      </c>
      <c r="G175" s="605" t="s">
        <v>9016</v>
      </c>
      <c r="H175" s="605">
        <v>36</v>
      </c>
      <c r="I175" s="605">
        <v>36</v>
      </c>
    </row>
    <row r="176" spans="1:9" s="638" customFormat="1" ht="36.75" thickBot="1">
      <c r="A176" s="564" t="s">
        <v>12680</v>
      </c>
      <c r="B176" s="603" t="s">
        <v>12700</v>
      </c>
      <c r="C176" s="603" t="s">
        <v>12701</v>
      </c>
      <c r="D176" s="604">
        <v>1004.2031475563625</v>
      </c>
      <c r="E176" s="459" t="s">
        <v>9629</v>
      </c>
      <c r="F176" s="605" t="s">
        <v>10613</v>
      </c>
      <c r="G176" s="605" t="s">
        <v>9016</v>
      </c>
      <c r="H176" s="605">
        <v>60</v>
      </c>
      <c r="I176" s="605">
        <v>60</v>
      </c>
    </row>
    <row r="177" spans="1:9" s="638" customFormat="1" ht="14.25" thickBot="1">
      <c r="A177" s="559" t="s">
        <v>12737</v>
      </c>
      <c r="B177" s="631"/>
      <c r="C177" s="631"/>
      <c r="D177" s="632"/>
      <c r="E177" s="632"/>
      <c r="F177" s="632"/>
      <c r="G177" s="632"/>
      <c r="H177" s="632"/>
      <c r="I177" s="637"/>
    </row>
    <row r="178" spans="1:9" s="638" customFormat="1" ht="36">
      <c r="A178" s="603" t="s">
        <v>10830</v>
      </c>
      <c r="B178" s="954" t="s">
        <v>13709</v>
      </c>
      <c r="C178" s="603" t="s">
        <v>10831</v>
      </c>
      <c r="D178" s="604">
        <v>205.46155106894784</v>
      </c>
      <c r="E178" s="459" t="s">
        <v>9629</v>
      </c>
      <c r="F178" s="605" t="s">
        <v>1787</v>
      </c>
      <c r="G178" s="605" t="s">
        <v>9016</v>
      </c>
      <c r="H178" s="605">
        <v>12</v>
      </c>
      <c r="I178" s="605">
        <v>12</v>
      </c>
    </row>
    <row r="179" spans="1:9" s="638" customFormat="1" ht="36">
      <c r="A179" s="603" t="s">
        <v>10830</v>
      </c>
      <c r="B179" s="954" t="s">
        <v>13709</v>
      </c>
      <c r="C179" s="603" t="s">
        <v>10831</v>
      </c>
      <c r="D179" s="604">
        <v>175.60816330679305</v>
      </c>
      <c r="E179" s="459" t="s">
        <v>9629</v>
      </c>
      <c r="F179" s="605" t="s">
        <v>1787</v>
      </c>
      <c r="G179" s="605" t="s">
        <v>9016</v>
      </c>
      <c r="H179" s="605">
        <v>36</v>
      </c>
      <c r="I179" s="605">
        <v>36</v>
      </c>
    </row>
    <row r="180" spans="1:9" s="638" customFormat="1" ht="36">
      <c r="A180" s="564" t="s">
        <v>10830</v>
      </c>
      <c r="B180" s="954" t="s">
        <v>13709</v>
      </c>
      <c r="C180" s="603" t="s">
        <v>10831</v>
      </c>
      <c r="D180" s="604">
        <v>140.48653064543444</v>
      </c>
      <c r="E180" s="459" t="s">
        <v>9629</v>
      </c>
      <c r="F180" s="605" t="s">
        <v>1787</v>
      </c>
      <c r="G180" s="605" t="s">
        <v>9016</v>
      </c>
      <c r="H180" s="605">
        <v>60</v>
      </c>
      <c r="I180" s="605">
        <v>60</v>
      </c>
    </row>
    <row r="181" spans="1:9" s="638" customFormat="1" ht="36">
      <c r="A181" s="564" t="s">
        <v>10832</v>
      </c>
      <c r="B181" s="954" t="s">
        <v>13710</v>
      </c>
      <c r="C181" s="603" t="s">
        <v>12708</v>
      </c>
      <c r="D181" s="604">
        <v>440.09731967962961</v>
      </c>
      <c r="E181" s="459" t="s">
        <v>9629</v>
      </c>
      <c r="F181" s="605" t="s">
        <v>1787</v>
      </c>
      <c r="G181" s="605" t="s">
        <v>9016</v>
      </c>
      <c r="H181" s="605">
        <v>12</v>
      </c>
      <c r="I181" s="605">
        <v>12</v>
      </c>
    </row>
    <row r="182" spans="1:9" s="638" customFormat="1" ht="36">
      <c r="A182" s="564" t="s">
        <v>10832</v>
      </c>
      <c r="B182" s="954" t="s">
        <v>13710</v>
      </c>
      <c r="C182" s="603" t="s">
        <v>12708</v>
      </c>
      <c r="D182" s="604">
        <v>376.15155528173472</v>
      </c>
      <c r="E182" s="459" t="s">
        <v>9629</v>
      </c>
      <c r="F182" s="605" t="s">
        <v>1787</v>
      </c>
      <c r="G182" s="605" t="s">
        <v>9016</v>
      </c>
      <c r="H182" s="605">
        <v>36</v>
      </c>
      <c r="I182" s="605">
        <v>36</v>
      </c>
    </row>
    <row r="183" spans="1:9" s="638" customFormat="1" ht="36">
      <c r="A183" s="564" t="s">
        <v>10832</v>
      </c>
      <c r="B183" s="954" t="s">
        <v>13710</v>
      </c>
      <c r="C183" s="603" t="s">
        <v>12708</v>
      </c>
      <c r="D183" s="604">
        <v>300.9212442253878</v>
      </c>
      <c r="E183" s="459" t="s">
        <v>9629</v>
      </c>
      <c r="F183" s="605" t="s">
        <v>1787</v>
      </c>
      <c r="G183" s="605" t="s">
        <v>9016</v>
      </c>
      <c r="H183" s="605">
        <v>60</v>
      </c>
      <c r="I183" s="605">
        <v>60</v>
      </c>
    </row>
    <row r="184" spans="1:9" s="638" customFormat="1" ht="36">
      <c r="A184" s="564" t="s">
        <v>12672</v>
      </c>
      <c r="B184" s="954" t="s">
        <v>13711</v>
      </c>
      <c r="C184" s="603" t="s">
        <v>12702</v>
      </c>
      <c r="D184" s="604">
        <v>1174.4208713302196</v>
      </c>
      <c r="E184" s="459" t="s">
        <v>9629</v>
      </c>
      <c r="F184" s="605" t="s">
        <v>1787</v>
      </c>
      <c r="G184" s="605" t="s">
        <v>9016</v>
      </c>
      <c r="H184" s="605">
        <v>12</v>
      </c>
      <c r="I184" s="605">
        <v>12</v>
      </c>
    </row>
    <row r="185" spans="1:9" s="638" customFormat="1" ht="36">
      <c r="A185" s="564" t="s">
        <v>12672</v>
      </c>
      <c r="B185" s="954" t="s">
        <v>13711</v>
      </c>
      <c r="C185" s="603" t="s">
        <v>12702</v>
      </c>
      <c r="D185" s="604">
        <v>1003.7785225044613</v>
      </c>
      <c r="E185" s="459" t="s">
        <v>9629</v>
      </c>
      <c r="F185" s="605" t="s">
        <v>1787</v>
      </c>
      <c r="G185" s="605" t="s">
        <v>9016</v>
      </c>
      <c r="H185" s="605">
        <v>36</v>
      </c>
      <c r="I185" s="605">
        <v>36</v>
      </c>
    </row>
    <row r="186" spans="1:9" s="638" customFormat="1" ht="36">
      <c r="A186" s="564" t="s">
        <v>12672</v>
      </c>
      <c r="B186" s="954" t="s">
        <v>13711</v>
      </c>
      <c r="C186" s="603" t="s">
        <v>12702</v>
      </c>
      <c r="D186" s="604">
        <v>803.02281800356911</v>
      </c>
      <c r="E186" s="459" t="s">
        <v>9629</v>
      </c>
      <c r="F186" s="605" t="s">
        <v>1787</v>
      </c>
      <c r="G186" s="605" t="s">
        <v>9016</v>
      </c>
      <c r="H186" s="605">
        <v>60</v>
      </c>
      <c r="I186" s="605">
        <v>60</v>
      </c>
    </row>
    <row r="187" spans="1:9" s="638" customFormat="1" ht="36">
      <c r="A187" s="564" t="s">
        <v>12673</v>
      </c>
      <c r="B187" s="954" t="s">
        <v>13712</v>
      </c>
      <c r="C187" s="603" t="s">
        <v>12703</v>
      </c>
      <c r="D187" s="604">
        <v>1468.6471033011801</v>
      </c>
      <c r="E187" s="459" t="s">
        <v>9629</v>
      </c>
      <c r="F187" s="605" t="s">
        <v>1787</v>
      </c>
      <c r="G187" s="605" t="s">
        <v>9016</v>
      </c>
      <c r="H187" s="605">
        <v>12</v>
      </c>
      <c r="I187" s="605">
        <v>12</v>
      </c>
    </row>
    <row r="188" spans="1:9" s="638" customFormat="1" ht="36">
      <c r="A188" s="564" t="s">
        <v>12673</v>
      </c>
      <c r="B188" s="954" t="s">
        <v>13712</v>
      </c>
      <c r="C188" s="603" t="s">
        <v>12703</v>
      </c>
      <c r="D188" s="604">
        <v>1255.2539344454531</v>
      </c>
      <c r="E188" s="459" t="s">
        <v>9629</v>
      </c>
      <c r="F188" s="605" t="s">
        <v>1787</v>
      </c>
      <c r="G188" s="605" t="s">
        <v>9016</v>
      </c>
      <c r="H188" s="605">
        <v>36</v>
      </c>
      <c r="I188" s="605">
        <v>36</v>
      </c>
    </row>
    <row r="189" spans="1:9" s="638" customFormat="1" ht="36">
      <c r="A189" s="564" t="s">
        <v>12673</v>
      </c>
      <c r="B189" s="954" t="s">
        <v>13712</v>
      </c>
      <c r="C189" s="603" t="s">
        <v>12703</v>
      </c>
      <c r="D189" s="604">
        <v>1004.2031475563625</v>
      </c>
      <c r="E189" s="459" t="s">
        <v>9629</v>
      </c>
      <c r="F189" s="605" t="s">
        <v>1787</v>
      </c>
      <c r="G189" s="605" t="s">
        <v>9016</v>
      </c>
      <c r="H189" s="605">
        <v>60</v>
      </c>
      <c r="I189" s="605">
        <v>60</v>
      </c>
    </row>
    <row r="190" spans="1:9" s="638" customFormat="1" ht="36">
      <c r="A190" s="564" t="s">
        <v>12674</v>
      </c>
      <c r="B190" s="954" t="s">
        <v>13713</v>
      </c>
      <c r="C190" s="603" t="s">
        <v>12704</v>
      </c>
      <c r="D190" s="604">
        <v>1761.6313069953294</v>
      </c>
      <c r="E190" s="459" t="s">
        <v>9629</v>
      </c>
      <c r="F190" s="605" t="s">
        <v>1787</v>
      </c>
      <c r="G190" s="605" t="s">
        <v>9016</v>
      </c>
      <c r="H190" s="605">
        <v>12</v>
      </c>
      <c r="I190" s="605">
        <v>12</v>
      </c>
    </row>
    <row r="191" spans="1:9" s="638" customFormat="1" ht="36">
      <c r="A191" s="564" t="s">
        <v>12674</v>
      </c>
      <c r="B191" s="954" t="s">
        <v>13713</v>
      </c>
      <c r="C191" s="603" t="s">
        <v>12704</v>
      </c>
      <c r="D191" s="604">
        <v>1505.667783756692</v>
      </c>
      <c r="E191" s="459" t="s">
        <v>9629</v>
      </c>
      <c r="F191" s="605" t="s">
        <v>1787</v>
      </c>
      <c r="G191" s="605" t="s">
        <v>9016</v>
      </c>
      <c r="H191" s="605">
        <v>36</v>
      </c>
      <c r="I191" s="605">
        <v>36</v>
      </c>
    </row>
    <row r="192" spans="1:9" s="638" customFormat="1" ht="36.75" thickBot="1">
      <c r="A192" s="564" t="s">
        <v>12674</v>
      </c>
      <c r="B192" s="954" t="s">
        <v>13713</v>
      </c>
      <c r="C192" s="603" t="s">
        <v>12704</v>
      </c>
      <c r="D192" s="604">
        <v>1204.5342270053536</v>
      </c>
      <c r="E192" s="459" t="s">
        <v>9629</v>
      </c>
      <c r="F192" s="605" t="s">
        <v>1787</v>
      </c>
      <c r="G192" s="605" t="s">
        <v>9016</v>
      </c>
      <c r="H192" s="605">
        <v>60</v>
      </c>
      <c r="I192" s="605">
        <v>60</v>
      </c>
    </row>
    <row r="193" spans="1:9" s="638" customFormat="1" ht="14.25" thickBot="1">
      <c r="A193" s="559" t="s">
        <v>12738</v>
      </c>
      <c r="B193" s="631"/>
      <c r="C193" s="631"/>
      <c r="D193" s="632"/>
      <c r="E193" s="632"/>
      <c r="F193" s="632"/>
      <c r="G193" s="632"/>
      <c r="H193" s="632"/>
      <c r="I193" s="637"/>
    </row>
    <row r="194" spans="1:9" s="638" customFormat="1" ht="36">
      <c r="A194" s="564" t="s">
        <v>10833</v>
      </c>
      <c r="B194" s="954" t="s">
        <v>13709</v>
      </c>
      <c r="C194" s="603" t="s">
        <v>10834</v>
      </c>
      <c r="D194" s="604">
        <v>205.46155106894784</v>
      </c>
      <c r="E194" s="459" t="s">
        <v>9629</v>
      </c>
      <c r="F194" s="605" t="s">
        <v>10613</v>
      </c>
      <c r="G194" s="605" t="s">
        <v>9016</v>
      </c>
      <c r="H194" s="605">
        <v>12</v>
      </c>
      <c r="I194" s="605">
        <v>12</v>
      </c>
    </row>
    <row r="195" spans="1:9" s="638" customFormat="1" ht="36">
      <c r="A195" s="564" t="s">
        <v>10833</v>
      </c>
      <c r="B195" s="954" t="s">
        <v>13709</v>
      </c>
      <c r="C195" s="603" t="s">
        <v>10834</v>
      </c>
      <c r="D195" s="604">
        <v>175.60816330679305</v>
      </c>
      <c r="E195" s="459" t="s">
        <v>9629</v>
      </c>
      <c r="F195" s="605" t="s">
        <v>10613</v>
      </c>
      <c r="G195" s="605" t="s">
        <v>9016</v>
      </c>
      <c r="H195" s="605">
        <v>36</v>
      </c>
      <c r="I195" s="605">
        <v>36</v>
      </c>
    </row>
    <row r="196" spans="1:9" s="638" customFormat="1" ht="36">
      <c r="A196" s="564" t="s">
        <v>10833</v>
      </c>
      <c r="B196" s="954" t="s">
        <v>13709</v>
      </c>
      <c r="C196" s="603" t="s">
        <v>10834</v>
      </c>
      <c r="D196" s="604">
        <v>140.48653064543444</v>
      </c>
      <c r="E196" s="459" t="s">
        <v>9629</v>
      </c>
      <c r="F196" s="605" t="s">
        <v>10613</v>
      </c>
      <c r="G196" s="605" t="s">
        <v>9016</v>
      </c>
      <c r="H196" s="605">
        <v>60</v>
      </c>
      <c r="I196" s="605">
        <v>60</v>
      </c>
    </row>
    <row r="197" spans="1:9" s="638" customFormat="1" ht="36">
      <c r="A197" s="564" t="s">
        <v>10835</v>
      </c>
      <c r="B197" s="954" t="s">
        <v>13710</v>
      </c>
      <c r="C197" s="603" t="s">
        <v>12708</v>
      </c>
      <c r="D197" s="604">
        <v>440.09731967962961</v>
      </c>
      <c r="E197" s="459" t="s">
        <v>9629</v>
      </c>
      <c r="F197" s="605" t="s">
        <v>10613</v>
      </c>
      <c r="G197" s="605" t="s">
        <v>9016</v>
      </c>
      <c r="H197" s="605">
        <v>12</v>
      </c>
      <c r="I197" s="605">
        <v>12</v>
      </c>
    </row>
    <row r="198" spans="1:9" s="638" customFormat="1" ht="36">
      <c r="A198" s="564" t="s">
        <v>10835</v>
      </c>
      <c r="B198" s="954" t="s">
        <v>13710</v>
      </c>
      <c r="C198" s="603" t="s">
        <v>12708</v>
      </c>
      <c r="D198" s="604">
        <v>376.15155528173472</v>
      </c>
      <c r="E198" s="459" t="s">
        <v>9629</v>
      </c>
      <c r="F198" s="605" t="s">
        <v>10613</v>
      </c>
      <c r="G198" s="605" t="s">
        <v>9016</v>
      </c>
      <c r="H198" s="605">
        <v>36</v>
      </c>
      <c r="I198" s="605">
        <v>36</v>
      </c>
    </row>
    <row r="199" spans="1:9" s="638" customFormat="1" ht="36">
      <c r="A199" s="564" t="s">
        <v>10835</v>
      </c>
      <c r="B199" s="954" t="s">
        <v>13710</v>
      </c>
      <c r="C199" s="603" t="s">
        <v>12708</v>
      </c>
      <c r="D199" s="604">
        <v>300.9212442253878</v>
      </c>
      <c r="E199" s="459" t="s">
        <v>9629</v>
      </c>
      <c r="F199" s="605" t="s">
        <v>10613</v>
      </c>
      <c r="G199" s="605" t="s">
        <v>9016</v>
      </c>
      <c r="H199" s="605">
        <v>60</v>
      </c>
      <c r="I199" s="605">
        <v>60</v>
      </c>
    </row>
    <row r="200" spans="1:9" s="638" customFormat="1" ht="36">
      <c r="A200" s="564" t="s">
        <v>12681</v>
      </c>
      <c r="B200" s="954" t="s">
        <v>13711</v>
      </c>
      <c r="C200" s="603" t="s">
        <v>12702</v>
      </c>
      <c r="D200" s="604">
        <v>1174.4208713302196</v>
      </c>
      <c r="E200" s="459" t="s">
        <v>9629</v>
      </c>
      <c r="F200" s="605" t="s">
        <v>10613</v>
      </c>
      <c r="G200" s="605" t="s">
        <v>9016</v>
      </c>
      <c r="H200" s="605">
        <v>12</v>
      </c>
      <c r="I200" s="605">
        <v>12</v>
      </c>
    </row>
    <row r="201" spans="1:9" s="638" customFormat="1" ht="36">
      <c r="A201" s="564" t="s">
        <v>12681</v>
      </c>
      <c r="B201" s="954" t="s">
        <v>13711</v>
      </c>
      <c r="C201" s="603" t="s">
        <v>12702</v>
      </c>
      <c r="D201" s="604">
        <v>1003.7785225044613</v>
      </c>
      <c r="E201" s="459" t="s">
        <v>9629</v>
      </c>
      <c r="F201" s="605" t="s">
        <v>10613</v>
      </c>
      <c r="G201" s="605" t="s">
        <v>9016</v>
      </c>
      <c r="H201" s="605">
        <v>36</v>
      </c>
      <c r="I201" s="605">
        <v>36</v>
      </c>
    </row>
    <row r="202" spans="1:9" s="638" customFormat="1" ht="36">
      <c r="A202" s="564" t="s">
        <v>12681</v>
      </c>
      <c r="B202" s="954" t="s">
        <v>13711</v>
      </c>
      <c r="C202" s="603" t="s">
        <v>12702</v>
      </c>
      <c r="D202" s="604">
        <v>803.02281800356911</v>
      </c>
      <c r="E202" s="459" t="s">
        <v>9629</v>
      </c>
      <c r="F202" s="605" t="s">
        <v>10613</v>
      </c>
      <c r="G202" s="605" t="s">
        <v>9016</v>
      </c>
      <c r="H202" s="605">
        <v>60</v>
      </c>
      <c r="I202" s="605">
        <v>60</v>
      </c>
    </row>
    <row r="203" spans="1:9" s="638" customFormat="1" ht="36">
      <c r="A203" s="564" t="s">
        <v>12682</v>
      </c>
      <c r="B203" s="954" t="s">
        <v>13714</v>
      </c>
      <c r="C203" s="603" t="s">
        <v>12703</v>
      </c>
      <c r="D203" s="604">
        <v>1468.6471033011801</v>
      </c>
      <c r="E203" s="459" t="s">
        <v>9629</v>
      </c>
      <c r="F203" s="605" t="s">
        <v>10613</v>
      </c>
      <c r="G203" s="605" t="s">
        <v>9016</v>
      </c>
      <c r="H203" s="605">
        <v>12</v>
      </c>
      <c r="I203" s="605">
        <v>12</v>
      </c>
    </row>
    <row r="204" spans="1:9" s="638" customFormat="1" ht="36">
      <c r="A204" s="564" t="s">
        <v>12682</v>
      </c>
      <c r="B204" s="954" t="s">
        <v>13714</v>
      </c>
      <c r="C204" s="603" t="s">
        <v>12703</v>
      </c>
      <c r="D204" s="604">
        <v>1255.2539344454531</v>
      </c>
      <c r="E204" s="459" t="s">
        <v>9629</v>
      </c>
      <c r="F204" s="605" t="s">
        <v>10613</v>
      </c>
      <c r="G204" s="605" t="s">
        <v>9016</v>
      </c>
      <c r="H204" s="605">
        <v>36</v>
      </c>
      <c r="I204" s="605">
        <v>36</v>
      </c>
    </row>
    <row r="205" spans="1:9" s="638" customFormat="1" ht="36">
      <c r="A205" s="564" t="s">
        <v>12682</v>
      </c>
      <c r="B205" s="954" t="s">
        <v>13714</v>
      </c>
      <c r="C205" s="603" t="s">
        <v>12703</v>
      </c>
      <c r="D205" s="604">
        <v>1004.2031475563625</v>
      </c>
      <c r="E205" s="459" t="s">
        <v>9629</v>
      </c>
      <c r="F205" s="605" t="s">
        <v>10613</v>
      </c>
      <c r="G205" s="605" t="s">
        <v>9016</v>
      </c>
      <c r="H205" s="605">
        <v>60</v>
      </c>
      <c r="I205" s="605">
        <v>60</v>
      </c>
    </row>
    <row r="206" spans="1:9" s="638" customFormat="1" ht="36">
      <c r="A206" s="564" t="s">
        <v>12683</v>
      </c>
      <c r="B206" s="954" t="s">
        <v>13713</v>
      </c>
      <c r="C206" s="603" t="s">
        <v>12704</v>
      </c>
      <c r="D206" s="604">
        <v>1761.6313069953294</v>
      </c>
      <c r="E206" s="459" t="s">
        <v>9629</v>
      </c>
      <c r="F206" s="605" t="s">
        <v>10613</v>
      </c>
      <c r="G206" s="605" t="s">
        <v>9016</v>
      </c>
      <c r="H206" s="605">
        <v>12</v>
      </c>
      <c r="I206" s="605">
        <v>12</v>
      </c>
    </row>
    <row r="207" spans="1:9" s="638" customFormat="1" ht="36">
      <c r="A207" s="564" t="s">
        <v>12683</v>
      </c>
      <c r="B207" s="954" t="s">
        <v>13713</v>
      </c>
      <c r="C207" s="603" t="s">
        <v>12704</v>
      </c>
      <c r="D207" s="604">
        <v>1505.667783756692</v>
      </c>
      <c r="E207" s="459" t="s">
        <v>9629</v>
      </c>
      <c r="F207" s="605" t="s">
        <v>10613</v>
      </c>
      <c r="G207" s="605" t="s">
        <v>9016</v>
      </c>
      <c r="H207" s="605">
        <v>36</v>
      </c>
      <c r="I207" s="605">
        <v>36</v>
      </c>
    </row>
    <row r="208" spans="1:9" s="638" customFormat="1" ht="36.75" thickBot="1">
      <c r="A208" s="564" t="s">
        <v>12683</v>
      </c>
      <c r="B208" s="954" t="s">
        <v>13713</v>
      </c>
      <c r="C208" s="603" t="s">
        <v>12704</v>
      </c>
      <c r="D208" s="604">
        <v>1204.5342270053536</v>
      </c>
      <c r="E208" s="459" t="s">
        <v>9629</v>
      </c>
      <c r="F208" s="605" t="s">
        <v>10613</v>
      </c>
      <c r="G208" s="605" t="s">
        <v>9016</v>
      </c>
      <c r="H208" s="605">
        <v>60</v>
      </c>
      <c r="I208" s="605">
        <v>60</v>
      </c>
    </row>
    <row r="209" spans="1:9" s="638" customFormat="1" ht="15" thickBot="1">
      <c r="A209" s="559" t="s">
        <v>13666</v>
      </c>
      <c r="B209" s="612"/>
      <c r="C209" s="612"/>
      <c r="D209" s="472"/>
      <c r="E209" s="472"/>
      <c r="F209" s="632"/>
      <c r="G209" s="632"/>
      <c r="H209" s="632"/>
      <c r="I209" s="637"/>
    </row>
    <row r="210" spans="1:9" s="638" customFormat="1" ht="36">
      <c r="A210" s="603" t="s">
        <v>10836</v>
      </c>
      <c r="B210" s="964" t="s">
        <v>13715</v>
      </c>
      <c r="C210" s="603" t="s">
        <v>10837</v>
      </c>
      <c r="D210" s="604">
        <v>147.11311598548022</v>
      </c>
      <c r="E210" s="459" t="s">
        <v>9629</v>
      </c>
      <c r="F210" s="605" t="s">
        <v>1787</v>
      </c>
      <c r="G210" s="605" t="s">
        <v>9016</v>
      </c>
      <c r="H210" s="605">
        <v>12</v>
      </c>
      <c r="I210" s="605">
        <v>12</v>
      </c>
    </row>
    <row r="211" spans="1:9" s="638" customFormat="1" ht="36">
      <c r="A211" s="603" t="s">
        <v>10836</v>
      </c>
      <c r="B211" s="964" t="s">
        <v>13715</v>
      </c>
      <c r="C211" s="603" t="s">
        <v>10837</v>
      </c>
      <c r="D211" s="604">
        <v>125.73770597049592</v>
      </c>
      <c r="E211" s="459" t="s">
        <v>9629</v>
      </c>
      <c r="F211" s="605" t="s">
        <v>1787</v>
      </c>
      <c r="G211" s="605" t="s">
        <v>9016</v>
      </c>
      <c r="H211" s="605">
        <v>36</v>
      </c>
      <c r="I211" s="605">
        <v>36</v>
      </c>
    </row>
    <row r="212" spans="1:9" s="638" customFormat="1" ht="36">
      <c r="A212" s="603" t="s">
        <v>10836</v>
      </c>
      <c r="B212" s="964" t="s">
        <v>13715</v>
      </c>
      <c r="C212" s="603" t="s">
        <v>10837</v>
      </c>
      <c r="D212" s="604">
        <v>100.59016477639675</v>
      </c>
      <c r="E212" s="459" t="s">
        <v>9629</v>
      </c>
      <c r="F212" s="605" t="s">
        <v>1787</v>
      </c>
      <c r="G212" s="605" t="s">
        <v>9016</v>
      </c>
      <c r="H212" s="605">
        <v>60</v>
      </c>
      <c r="I212" s="605">
        <v>60</v>
      </c>
    </row>
    <row r="213" spans="1:9" s="638" customFormat="1" ht="36">
      <c r="A213" s="603" t="s">
        <v>10838</v>
      </c>
      <c r="B213" s="964" t="s">
        <v>13716</v>
      </c>
      <c r="C213" s="603" t="s">
        <v>12709</v>
      </c>
      <c r="D213" s="604">
        <v>294.22623197096044</v>
      </c>
      <c r="E213" s="459" t="s">
        <v>9629</v>
      </c>
      <c r="F213" s="605" t="s">
        <v>1787</v>
      </c>
      <c r="G213" s="605" t="s">
        <v>9016</v>
      </c>
      <c r="H213" s="605">
        <v>12</v>
      </c>
      <c r="I213" s="605">
        <v>12</v>
      </c>
    </row>
    <row r="214" spans="1:9" s="638" customFormat="1" ht="36">
      <c r="A214" s="603" t="s">
        <v>10838</v>
      </c>
      <c r="B214" s="964" t="s">
        <v>13716</v>
      </c>
      <c r="C214" s="603" t="s">
        <v>12709</v>
      </c>
      <c r="D214" s="604">
        <v>251.47541194099185</v>
      </c>
      <c r="E214" s="459" t="s">
        <v>9629</v>
      </c>
      <c r="F214" s="605" t="s">
        <v>1787</v>
      </c>
      <c r="G214" s="605" t="s">
        <v>9016</v>
      </c>
      <c r="H214" s="605">
        <v>36</v>
      </c>
      <c r="I214" s="605">
        <v>36</v>
      </c>
    </row>
    <row r="215" spans="1:9" s="638" customFormat="1" ht="36">
      <c r="A215" s="603" t="s">
        <v>10838</v>
      </c>
      <c r="B215" s="964" t="s">
        <v>13716</v>
      </c>
      <c r="C215" s="603" t="s">
        <v>12709</v>
      </c>
      <c r="D215" s="604">
        <v>201.18032955279349</v>
      </c>
      <c r="E215" s="459" t="s">
        <v>9629</v>
      </c>
      <c r="F215" s="605" t="s">
        <v>1787</v>
      </c>
      <c r="G215" s="605" t="s">
        <v>9016</v>
      </c>
      <c r="H215" s="605">
        <v>60</v>
      </c>
      <c r="I215" s="605">
        <v>60</v>
      </c>
    </row>
    <row r="216" spans="1:9" s="638" customFormat="1" ht="36">
      <c r="A216" s="603" t="s">
        <v>12675</v>
      </c>
      <c r="B216" s="964" t="s">
        <v>13717</v>
      </c>
      <c r="C216" s="603" t="s">
        <v>12705</v>
      </c>
      <c r="D216" s="604">
        <v>881.43666763607018</v>
      </c>
      <c r="E216" s="459" t="s">
        <v>9629</v>
      </c>
      <c r="F216" s="605" t="s">
        <v>1787</v>
      </c>
      <c r="G216" s="605" t="s">
        <v>9016</v>
      </c>
      <c r="H216" s="605">
        <v>12</v>
      </c>
      <c r="I216" s="605">
        <v>12</v>
      </c>
    </row>
    <row r="217" spans="1:9" s="638" customFormat="1" ht="36">
      <c r="A217" s="603" t="s">
        <v>12675</v>
      </c>
      <c r="B217" s="964" t="s">
        <v>13717</v>
      </c>
      <c r="C217" s="603" t="s">
        <v>12705</v>
      </c>
      <c r="D217" s="604">
        <v>753.36467319322242</v>
      </c>
      <c r="E217" s="459" t="s">
        <v>9629</v>
      </c>
      <c r="F217" s="605" t="s">
        <v>1787</v>
      </c>
      <c r="G217" s="605" t="s">
        <v>9016</v>
      </c>
      <c r="H217" s="605">
        <v>36</v>
      </c>
      <c r="I217" s="605">
        <v>36</v>
      </c>
    </row>
    <row r="218" spans="1:9" s="638" customFormat="1" ht="36">
      <c r="A218" s="603" t="s">
        <v>12675</v>
      </c>
      <c r="B218" s="964" t="s">
        <v>13717</v>
      </c>
      <c r="C218" s="603" t="s">
        <v>12705</v>
      </c>
      <c r="D218" s="604">
        <v>602.69173855457791</v>
      </c>
      <c r="E218" s="459" t="s">
        <v>9629</v>
      </c>
      <c r="F218" s="605" t="s">
        <v>1787</v>
      </c>
      <c r="G218" s="605" t="s">
        <v>9016</v>
      </c>
      <c r="H218" s="605">
        <v>60</v>
      </c>
      <c r="I218" s="605">
        <v>60</v>
      </c>
    </row>
    <row r="219" spans="1:9" s="638" customFormat="1" ht="36">
      <c r="A219" s="603" t="s">
        <v>12676</v>
      </c>
      <c r="B219" s="954" t="s">
        <v>13719</v>
      </c>
      <c r="C219" s="603" t="s">
        <v>12706</v>
      </c>
      <c r="D219" s="604">
        <v>1468.6471033011801</v>
      </c>
      <c r="E219" s="459" t="s">
        <v>9629</v>
      </c>
      <c r="F219" s="605" t="s">
        <v>1787</v>
      </c>
      <c r="G219" s="605" t="s">
        <v>9016</v>
      </c>
      <c r="H219" s="605">
        <v>12</v>
      </c>
      <c r="I219" s="605">
        <v>12</v>
      </c>
    </row>
    <row r="220" spans="1:9" s="638" customFormat="1" ht="36">
      <c r="A220" s="603" t="s">
        <v>12676</v>
      </c>
      <c r="B220" s="954" t="s">
        <v>13719</v>
      </c>
      <c r="C220" s="603" t="s">
        <v>12706</v>
      </c>
      <c r="D220" s="604">
        <v>1255.2539344454531</v>
      </c>
      <c r="E220" s="459" t="s">
        <v>9629</v>
      </c>
      <c r="F220" s="605" t="s">
        <v>1787</v>
      </c>
      <c r="G220" s="605" t="s">
        <v>9016</v>
      </c>
      <c r="H220" s="605">
        <v>36</v>
      </c>
      <c r="I220" s="605">
        <v>36</v>
      </c>
    </row>
    <row r="221" spans="1:9" s="638" customFormat="1" ht="36">
      <c r="A221" s="603" t="s">
        <v>12676</v>
      </c>
      <c r="B221" s="954" t="s">
        <v>13719</v>
      </c>
      <c r="C221" s="603" t="s">
        <v>12706</v>
      </c>
      <c r="D221" s="604">
        <v>1004.2031475563625</v>
      </c>
      <c r="E221" s="459" t="s">
        <v>9629</v>
      </c>
      <c r="F221" s="605" t="s">
        <v>1787</v>
      </c>
      <c r="G221" s="605" t="s">
        <v>9016</v>
      </c>
      <c r="H221" s="605">
        <v>60</v>
      </c>
      <c r="I221" s="605">
        <v>60</v>
      </c>
    </row>
    <row r="222" spans="1:9" s="638" customFormat="1" ht="36">
      <c r="A222" s="603" t="s">
        <v>12677</v>
      </c>
      <c r="B222" s="954" t="s">
        <v>13718</v>
      </c>
      <c r="C222" s="603" t="s">
        <v>12707</v>
      </c>
      <c r="D222" s="604">
        <v>2055.8575389662897</v>
      </c>
      <c r="E222" s="459" t="s">
        <v>9629</v>
      </c>
      <c r="F222" s="605" t="s">
        <v>1787</v>
      </c>
      <c r="G222" s="605" t="s">
        <v>9016</v>
      </c>
      <c r="H222" s="605">
        <v>12</v>
      </c>
      <c r="I222" s="605">
        <v>12</v>
      </c>
    </row>
    <row r="223" spans="1:9" s="638" customFormat="1" ht="36">
      <c r="A223" s="603" t="s">
        <v>12677</v>
      </c>
      <c r="B223" s="954" t="s">
        <v>13718</v>
      </c>
      <c r="C223" s="603" t="s">
        <v>12707</v>
      </c>
      <c r="D223" s="604">
        <v>1757.1431956976837</v>
      </c>
      <c r="E223" s="459" t="s">
        <v>9629</v>
      </c>
      <c r="F223" s="605" t="s">
        <v>1787</v>
      </c>
      <c r="G223" s="605" t="s">
        <v>9016</v>
      </c>
      <c r="H223" s="605">
        <v>36</v>
      </c>
      <c r="I223" s="605">
        <v>36</v>
      </c>
    </row>
    <row r="224" spans="1:9" s="638" customFormat="1" ht="36.75" thickBot="1">
      <c r="A224" s="603" t="s">
        <v>12677</v>
      </c>
      <c r="B224" s="954" t="s">
        <v>13718</v>
      </c>
      <c r="C224" s="603" t="s">
        <v>12707</v>
      </c>
      <c r="D224" s="604">
        <v>1405.714556558147</v>
      </c>
      <c r="E224" s="459" t="s">
        <v>9629</v>
      </c>
      <c r="F224" s="605" t="s">
        <v>1787</v>
      </c>
      <c r="G224" s="605" t="s">
        <v>9016</v>
      </c>
      <c r="H224" s="605">
        <v>60</v>
      </c>
      <c r="I224" s="605">
        <v>60</v>
      </c>
    </row>
    <row r="225" spans="1:9" s="638" customFormat="1" ht="15" thickBot="1">
      <c r="A225" s="559" t="s">
        <v>13667</v>
      </c>
      <c r="B225" s="612"/>
      <c r="C225" s="612"/>
      <c r="D225" s="472"/>
      <c r="E225" s="472"/>
      <c r="F225" s="632"/>
      <c r="G225" s="632"/>
      <c r="H225" s="632"/>
      <c r="I225" s="637"/>
    </row>
    <row r="226" spans="1:9" s="638" customFormat="1" ht="36">
      <c r="A226" s="564" t="s">
        <v>10839</v>
      </c>
      <c r="B226" s="964" t="s">
        <v>13715</v>
      </c>
      <c r="C226" s="603" t="s">
        <v>10837</v>
      </c>
      <c r="D226" s="604">
        <v>147.11311598548022</v>
      </c>
      <c r="E226" s="459" t="s">
        <v>9629</v>
      </c>
      <c r="F226" s="605" t="s">
        <v>10613</v>
      </c>
      <c r="G226" s="605" t="s">
        <v>9016</v>
      </c>
      <c r="H226" s="605">
        <v>12</v>
      </c>
      <c r="I226" s="605">
        <v>12</v>
      </c>
    </row>
    <row r="227" spans="1:9" s="638" customFormat="1" ht="36">
      <c r="A227" s="564" t="s">
        <v>10839</v>
      </c>
      <c r="B227" s="964" t="s">
        <v>13715</v>
      </c>
      <c r="C227" s="603" t="s">
        <v>10837</v>
      </c>
      <c r="D227" s="604">
        <v>125.73770597049592</v>
      </c>
      <c r="E227" s="459" t="s">
        <v>9629</v>
      </c>
      <c r="F227" s="605" t="s">
        <v>10613</v>
      </c>
      <c r="G227" s="605" t="s">
        <v>9016</v>
      </c>
      <c r="H227" s="605">
        <v>36</v>
      </c>
      <c r="I227" s="605">
        <v>36</v>
      </c>
    </row>
    <row r="228" spans="1:9" s="638" customFormat="1" ht="36">
      <c r="A228" s="564" t="s">
        <v>10839</v>
      </c>
      <c r="B228" s="964" t="s">
        <v>13715</v>
      </c>
      <c r="C228" s="603" t="s">
        <v>10837</v>
      </c>
      <c r="D228" s="604">
        <v>100.59016477639675</v>
      </c>
      <c r="E228" s="459" t="s">
        <v>9629</v>
      </c>
      <c r="F228" s="605" t="s">
        <v>10613</v>
      </c>
      <c r="G228" s="605" t="s">
        <v>9016</v>
      </c>
      <c r="H228" s="605">
        <v>60</v>
      </c>
      <c r="I228" s="605">
        <v>60</v>
      </c>
    </row>
    <row r="229" spans="1:9" s="638" customFormat="1" ht="36">
      <c r="A229" s="564" t="s">
        <v>10840</v>
      </c>
      <c r="B229" s="964" t="s">
        <v>13716</v>
      </c>
      <c r="C229" s="603" t="s">
        <v>12709</v>
      </c>
      <c r="D229" s="604">
        <v>294.22623197096044</v>
      </c>
      <c r="E229" s="459" t="s">
        <v>9629</v>
      </c>
      <c r="F229" s="605" t="s">
        <v>10613</v>
      </c>
      <c r="G229" s="605" t="s">
        <v>9016</v>
      </c>
      <c r="H229" s="605">
        <v>12</v>
      </c>
      <c r="I229" s="605">
        <v>12</v>
      </c>
    </row>
    <row r="230" spans="1:9" s="638" customFormat="1" ht="36">
      <c r="A230" s="564" t="s">
        <v>10840</v>
      </c>
      <c r="B230" s="964" t="s">
        <v>13716</v>
      </c>
      <c r="C230" s="603" t="s">
        <v>12709</v>
      </c>
      <c r="D230" s="604">
        <v>251.47541194099185</v>
      </c>
      <c r="E230" s="459" t="s">
        <v>9629</v>
      </c>
      <c r="F230" s="605" t="s">
        <v>10613</v>
      </c>
      <c r="G230" s="605" t="s">
        <v>9016</v>
      </c>
      <c r="H230" s="605">
        <v>36</v>
      </c>
      <c r="I230" s="605">
        <v>36</v>
      </c>
    </row>
    <row r="231" spans="1:9" s="638" customFormat="1" ht="36">
      <c r="A231" s="564" t="s">
        <v>10840</v>
      </c>
      <c r="B231" s="964" t="s">
        <v>13716</v>
      </c>
      <c r="C231" s="603" t="s">
        <v>12709</v>
      </c>
      <c r="D231" s="604">
        <v>201.18032955279349</v>
      </c>
      <c r="E231" s="459" t="s">
        <v>9629</v>
      </c>
      <c r="F231" s="605" t="s">
        <v>10613</v>
      </c>
      <c r="G231" s="605" t="s">
        <v>9016</v>
      </c>
      <c r="H231" s="605">
        <v>60</v>
      </c>
      <c r="I231" s="605">
        <v>60</v>
      </c>
    </row>
    <row r="232" spans="1:9" s="638" customFormat="1" ht="36">
      <c r="A232" s="564" t="s">
        <v>12684</v>
      </c>
      <c r="B232" s="964" t="s">
        <v>13717</v>
      </c>
      <c r="C232" s="603" t="s">
        <v>12705</v>
      </c>
      <c r="D232" s="604">
        <v>881.43666763607018</v>
      </c>
      <c r="E232" s="459" t="s">
        <v>9629</v>
      </c>
      <c r="F232" s="605" t="s">
        <v>10613</v>
      </c>
      <c r="G232" s="605" t="s">
        <v>9016</v>
      </c>
      <c r="H232" s="605">
        <v>12</v>
      </c>
      <c r="I232" s="605">
        <v>12</v>
      </c>
    </row>
    <row r="233" spans="1:9" s="638" customFormat="1" ht="36">
      <c r="A233" s="564" t="s">
        <v>12684</v>
      </c>
      <c r="B233" s="964" t="s">
        <v>13717</v>
      </c>
      <c r="C233" s="603" t="s">
        <v>12705</v>
      </c>
      <c r="D233" s="604">
        <v>753.36467319322242</v>
      </c>
      <c r="E233" s="459" t="s">
        <v>9629</v>
      </c>
      <c r="F233" s="605" t="s">
        <v>10613</v>
      </c>
      <c r="G233" s="605" t="s">
        <v>9016</v>
      </c>
      <c r="H233" s="605">
        <v>36</v>
      </c>
      <c r="I233" s="605">
        <v>36</v>
      </c>
    </row>
    <row r="234" spans="1:9" s="638" customFormat="1" ht="36">
      <c r="A234" s="564" t="s">
        <v>12684</v>
      </c>
      <c r="B234" s="964" t="s">
        <v>13717</v>
      </c>
      <c r="C234" s="603" t="s">
        <v>12705</v>
      </c>
      <c r="D234" s="604">
        <v>602.69173855457791</v>
      </c>
      <c r="E234" s="459" t="s">
        <v>9629</v>
      </c>
      <c r="F234" s="605" t="s">
        <v>10613</v>
      </c>
      <c r="G234" s="605" t="s">
        <v>9016</v>
      </c>
      <c r="H234" s="605">
        <v>60</v>
      </c>
      <c r="I234" s="605">
        <v>60</v>
      </c>
    </row>
    <row r="235" spans="1:9" s="638" customFormat="1" ht="36">
      <c r="A235" s="564" t="s">
        <v>12685</v>
      </c>
      <c r="B235" s="954" t="s">
        <v>13719</v>
      </c>
      <c r="C235" s="603" t="s">
        <v>12706</v>
      </c>
      <c r="D235" s="604">
        <v>1468.6471033011801</v>
      </c>
      <c r="E235" s="459" t="s">
        <v>9629</v>
      </c>
      <c r="F235" s="605" t="s">
        <v>10613</v>
      </c>
      <c r="G235" s="605" t="s">
        <v>9016</v>
      </c>
      <c r="H235" s="605">
        <v>12</v>
      </c>
      <c r="I235" s="605">
        <v>12</v>
      </c>
    </row>
    <row r="236" spans="1:9" s="638" customFormat="1" ht="36">
      <c r="A236" s="564" t="s">
        <v>12685</v>
      </c>
      <c r="B236" s="954" t="s">
        <v>13719</v>
      </c>
      <c r="C236" s="603" t="s">
        <v>12706</v>
      </c>
      <c r="D236" s="604">
        <v>1255.2539344454531</v>
      </c>
      <c r="E236" s="459" t="s">
        <v>9629</v>
      </c>
      <c r="F236" s="605" t="s">
        <v>10613</v>
      </c>
      <c r="G236" s="605" t="s">
        <v>9016</v>
      </c>
      <c r="H236" s="605">
        <v>36</v>
      </c>
      <c r="I236" s="605">
        <v>36</v>
      </c>
    </row>
    <row r="237" spans="1:9" s="638" customFormat="1" ht="36">
      <c r="A237" s="564" t="s">
        <v>12685</v>
      </c>
      <c r="B237" s="954" t="s">
        <v>13719</v>
      </c>
      <c r="C237" s="603" t="s">
        <v>12706</v>
      </c>
      <c r="D237" s="604">
        <v>1004.2031475563625</v>
      </c>
      <c r="E237" s="459" t="s">
        <v>9629</v>
      </c>
      <c r="F237" s="605" t="s">
        <v>10613</v>
      </c>
      <c r="G237" s="605" t="s">
        <v>9016</v>
      </c>
      <c r="H237" s="605">
        <v>60</v>
      </c>
      <c r="I237" s="605">
        <v>60</v>
      </c>
    </row>
    <row r="238" spans="1:9" s="638" customFormat="1" ht="36">
      <c r="A238" s="564" t="s">
        <v>12686</v>
      </c>
      <c r="B238" s="954" t="s">
        <v>13718</v>
      </c>
      <c r="C238" s="603" t="s">
        <v>12707</v>
      </c>
      <c r="D238" s="604">
        <v>2055.8575389662897</v>
      </c>
      <c r="E238" s="459" t="s">
        <v>9629</v>
      </c>
      <c r="F238" s="605" t="s">
        <v>10613</v>
      </c>
      <c r="G238" s="605" t="s">
        <v>9016</v>
      </c>
      <c r="H238" s="605">
        <v>12</v>
      </c>
      <c r="I238" s="605">
        <v>12</v>
      </c>
    </row>
    <row r="239" spans="1:9" s="638" customFormat="1" ht="36">
      <c r="A239" s="564" t="s">
        <v>12686</v>
      </c>
      <c r="B239" s="954" t="s">
        <v>13718</v>
      </c>
      <c r="C239" s="603" t="s">
        <v>12707</v>
      </c>
      <c r="D239" s="604">
        <v>1757.1431956976837</v>
      </c>
      <c r="E239" s="459" t="s">
        <v>9629</v>
      </c>
      <c r="F239" s="605" t="s">
        <v>10613</v>
      </c>
      <c r="G239" s="605" t="s">
        <v>9016</v>
      </c>
      <c r="H239" s="605">
        <v>36</v>
      </c>
      <c r="I239" s="605">
        <v>36</v>
      </c>
    </row>
    <row r="240" spans="1:9" s="638" customFormat="1" ht="36.75" thickBot="1">
      <c r="A240" s="564" t="s">
        <v>12686</v>
      </c>
      <c r="B240" s="954" t="s">
        <v>13718</v>
      </c>
      <c r="C240" s="603" t="s">
        <v>12707</v>
      </c>
      <c r="D240" s="604">
        <v>1405.714556558147</v>
      </c>
      <c r="E240" s="459" t="s">
        <v>9629</v>
      </c>
      <c r="F240" s="605" t="s">
        <v>10613</v>
      </c>
      <c r="G240" s="605" t="s">
        <v>9016</v>
      </c>
      <c r="H240" s="605">
        <v>60</v>
      </c>
      <c r="I240" s="605">
        <v>60</v>
      </c>
    </row>
    <row r="241" spans="1:9" s="638" customFormat="1" ht="15" thickBot="1">
      <c r="A241" s="559" t="s">
        <v>13668</v>
      </c>
      <c r="B241" s="612"/>
      <c r="C241" s="612"/>
      <c r="D241" s="472"/>
      <c r="E241" s="472"/>
      <c r="F241" s="472"/>
      <c r="G241" s="632"/>
      <c r="H241" s="632"/>
      <c r="I241" s="637"/>
    </row>
    <row r="242" spans="1:9" s="638" customFormat="1" ht="36">
      <c r="A242" s="603" t="s">
        <v>10841</v>
      </c>
      <c r="B242" s="954" t="s">
        <v>13720</v>
      </c>
      <c r="C242" s="603" t="s">
        <v>10842</v>
      </c>
      <c r="D242" s="604">
        <v>147</v>
      </c>
      <c r="E242" s="459" t="s">
        <v>9629</v>
      </c>
      <c r="F242" s="613" t="s">
        <v>1787</v>
      </c>
      <c r="G242" s="613" t="s">
        <v>9016</v>
      </c>
      <c r="H242" s="613">
        <v>12</v>
      </c>
      <c r="I242" s="613">
        <v>12</v>
      </c>
    </row>
    <row r="243" spans="1:9" s="638" customFormat="1" ht="36">
      <c r="A243" s="603" t="s">
        <v>10841</v>
      </c>
      <c r="B243" s="954" t="s">
        <v>13720</v>
      </c>
      <c r="C243" s="603" t="s">
        <v>10842</v>
      </c>
      <c r="D243" s="604">
        <v>126</v>
      </c>
      <c r="E243" s="459" t="s">
        <v>9629</v>
      </c>
      <c r="F243" s="613" t="s">
        <v>1787</v>
      </c>
      <c r="G243" s="613" t="s">
        <v>9016</v>
      </c>
      <c r="H243" s="613">
        <v>36</v>
      </c>
      <c r="I243" s="613">
        <v>36</v>
      </c>
    </row>
    <row r="244" spans="1:9" s="638" customFormat="1" ht="36">
      <c r="A244" s="603" t="s">
        <v>10841</v>
      </c>
      <c r="B244" s="954" t="s">
        <v>13720</v>
      </c>
      <c r="C244" s="603" t="s">
        <v>10842</v>
      </c>
      <c r="D244" s="604">
        <v>101</v>
      </c>
      <c r="E244" s="459" t="s">
        <v>9629</v>
      </c>
      <c r="F244" s="613" t="s">
        <v>1787</v>
      </c>
      <c r="G244" s="613" t="s">
        <v>9016</v>
      </c>
      <c r="H244" s="613">
        <v>60</v>
      </c>
      <c r="I244" s="613">
        <v>60</v>
      </c>
    </row>
    <row r="245" spans="1:9" s="638" customFormat="1" ht="36">
      <c r="A245" s="603" t="s">
        <v>10843</v>
      </c>
      <c r="B245" s="954" t="s">
        <v>13721</v>
      </c>
      <c r="C245" s="603" t="s">
        <v>12710</v>
      </c>
      <c r="D245" s="604">
        <v>294</v>
      </c>
      <c r="E245" s="459" t="s">
        <v>9629</v>
      </c>
      <c r="F245" s="613" t="s">
        <v>1787</v>
      </c>
      <c r="G245" s="613" t="s">
        <v>9016</v>
      </c>
      <c r="H245" s="613">
        <v>12</v>
      </c>
      <c r="I245" s="613">
        <v>12</v>
      </c>
    </row>
    <row r="246" spans="1:9" s="638" customFormat="1" ht="36">
      <c r="A246" s="603" t="s">
        <v>10843</v>
      </c>
      <c r="B246" s="954" t="s">
        <v>13721</v>
      </c>
      <c r="C246" s="603" t="s">
        <v>12710</v>
      </c>
      <c r="D246" s="604">
        <v>251</v>
      </c>
      <c r="E246" s="459" t="s">
        <v>9629</v>
      </c>
      <c r="F246" s="613" t="s">
        <v>1787</v>
      </c>
      <c r="G246" s="613" t="s">
        <v>9016</v>
      </c>
      <c r="H246" s="613">
        <v>36</v>
      </c>
      <c r="I246" s="613">
        <v>36</v>
      </c>
    </row>
    <row r="247" spans="1:9" s="638" customFormat="1" ht="36">
      <c r="A247" s="603" t="s">
        <v>10843</v>
      </c>
      <c r="B247" s="954" t="s">
        <v>13721</v>
      </c>
      <c r="C247" s="603" t="s">
        <v>12710</v>
      </c>
      <c r="D247" s="604">
        <v>201</v>
      </c>
      <c r="E247" s="459" t="s">
        <v>9629</v>
      </c>
      <c r="F247" s="613" t="s">
        <v>1787</v>
      </c>
      <c r="G247" s="613" t="s">
        <v>9016</v>
      </c>
      <c r="H247" s="613">
        <v>60</v>
      </c>
      <c r="I247" s="613">
        <v>60</v>
      </c>
    </row>
    <row r="248" spans="1:9" s="638" customFormat="1" ht="36">
      <c r="A248" s="603" t="s">
        <v>12687</v>
      </c>
      <c r="B248" s="954" t="s">
        <v>13724</v>
      </c>
      <c r="C248" s="603" t="s">
        <v>12693</v>
      </c>
      <c r="D248" s="757">
        <v>587.2104356651098</v>
      </c>
      <c r="E248" s="459" t="s">
        <v>9629</v>
      </c>
      <c r="F248" s="613" t="s">
        <v>1787</v>
      </c>
      <c r="G248" s="613" t="s">
        <v>9016</v>
      </c>
      <c r="H248" s="613">
        <v>12</v>
      </c>
      <c r="I248" s="613">
        <v>12</v>
      </c>
    </row>
    <row r="249" spans="1:9" s="638" customFormat="1" ht="36">
      <c r="A249" s="603" t="s">
        <v>12687</v>
      </c>
      <c r="B249" s="954" t="s">
        <v>13724</v>
      </c>
      <c r="C249" s="603" t="s">
        <v>12693</v>
      </c>
      <c r="D249" s="757">
        <v>501.88926125223065</v>
      </c>
      <c r="E249" s="459" t="s">
        <v>9629</v>
      </c>
      <c r="F249" s="613" t="s">
        <v>1787</v>
      </c>
      <c r="G249" s="613" t="s">
        <v>9016</v>
      </c>
      <c r="H249" s="613">
        <v>36</v>
      </c>
      <c r="I249" s="613">
        <v>36</v>
      </c>
    </row>
    <row r="250" spans="1:9" s="638" customFormat="1" ht="36">
      <c r="A250" s="603" t="s">
        <v>12687</v>
      </c>
      <c r="B250" s="954" t="s">
        <v>13724</v>
      </c>
      <c r="C250" s="603" t="s">
        <v>12693</v>
      </c>
      <c r="D250" s="757">
        <v>401.51140900178456</v>
      </c>
      <c r="E250" s="459" t="s">
        <v>9629</v>
      </c>
      <c r="F250" s="613" t="s">
        <v>1787</v>
      </c>
      <c r="G250" s="613" t="s">
        <v>9016</v>
      </c>
      <c r="H250" s="613">
        <v>60</v>
      </c>
      <c r="I250" s="613">
        <v>60</v>
      </c>
    </row>
    <row r="251" spans="1:9" s="638" customFormat="1" ht="36">
      <c r="A251" s="603" t="s">
        <v>12688</v>
      </c>
      <c r="B251" s="954" t="s">
        <v>13723</v>
      </c>
      <c r="C251" s="603" t="s">
        <v>12694</v>
      </c>
      <c r="D251" s="757">
        <v>881.43666763607018</v>
      </c>
      <c r="E251" s="459" t="s">
        <v>9629</v>
      </c>
      <c r="F251" s="613" t="s">
        <v>1787</v>
      </c>
      <c r="G251" s="613" t="s">
        <v>9016</v>
      </c>
      <c r="H251" s="613">
        <v>12</v>
      </c>
      <c r="I251" s="613">
        <v>12</v>
      </c>
    </row>
    <row r="252" spans="1:9" s="638" customFormat="1" ht="36">
      <c r="A252" s="603" t="s">
        <v>12688</v>
      </c>
      <c r="B252" s="954" t="s">
        <v>13723</v>
      </c>
      <c r="C252" s="603" t="s">
        <v>12694</v>
      </c>
      <c r="D252" s="757">
        <v>753.36467319322242</v>
      </c>
      <c r="E252" s="459" t="s">
        <v>9629</v>
      </c>
      <c r="F252" s="613" t="s">
        <v>1787</v>
      </c>
      <c r="G252" s="613" t="s">
        <v>9016</v>
      </c>
      <c r="H252" s="613">
        <v>36</v>
      </c>
      <c r="I252" s="613">
        <v>36</v>
      </c>
    </row>
    <row r="253" spans="1:9" s="638" customFormat="1" ht="36">
      <c r="A253" s="603" t="s">
        <v>12688</v>
      </c>
      <c r="B253" s="954" t="s">
        <v>13723</v>
      </c>
      <c r="C253" s="603" t="s">
        <v>12694</v>
      </c>
      <c r="D253" s="757">
        <v>602.69173855457791</v>
      </c>
      <c r="E253" s="459" t="s">
        <v>9629</v>
      </c>
      <c r="F253" s="613" t="s">
        <v>1787</v>
      </c>
      <c r="G253" s="613" t="s">
        <v>9016</v>
      </c>
      <c r="H253" s="613">
        <v>60</v>
      </c>
      <c r="I253" s="613">
        <v>60</v>
      </c>
    </row>
    <row r="254" spans="1:9" s="638" customFormat="1" ht="36">
      <c r="A254" s="603" t="s">
        <v>12689</v>
      </c>
      <c r="B254" s="954" t="s">
        <v>13722</v>
      </c>
      <c r="C254" s="603" t="s">
        <v>12695</v>
      </c>
      <c r="D254" s="757">
        <v>1174.4208713302196</v>
      </c>
      <c r="E254" s="459" t="s">
        <v>9629</v>
      </c>
      <c r="F254" s="613" t="s">
        <v>1787</v>
      </c>
      <c r="G254" s="613" t="s">
        <v>9016</v>
      </c>
      <c r="H254" s="613">
        <v>12</v>
      </c>
      <c r="I254" s="613">
        <v>12</v>
      </c>
    </row>
    <row r="255" spans="1:9" s="638" customFormat="1" ht="36">
      <c r="A255" s="603" t="s">
        <v>12689</v>
      </c>
      <c r="B255" s="954" t="s">
        <v>13722</v>
      </c>
      <c r="C255" s="603" t="s">
        <v>12695</v>
      </c>
      <c r="D255" s="757">
        <v>1003.7785225044613</v>
      </c>
      <c r="E255" s="459" t="s">
        <v>9629</v>
      </c>
      <c r="F255" s="613" t="s">
        <v>1787</v>
      </c>
      <c r="G255" s="613" t="s">
        <v>9016</v>
      </c>
      <c r="H255" s="613">
        <v>36</v>
      </c>
      <c r="I255" s="613">
        <v>36</v>
      </c>
    </row>
    <row r="256" spans="1:9" s="638" customFormat="1" ht="36.75" thickBot="1">
      <c r="A256" s="603" t="s">
        <v>12689</v>
      </c>
      <c r="B256" s="954" t="s">
        <v>13722</v>
      </c>
      <c r="C256" s="603" t="s">
        <v>12695</v>
      </c>
      <c r="D256" s="757">
        <v>803.02281800356911</v>
      </c>
      <c r="E256" s="459" t="s">
        <v>9629</v>
      </c>
      <c r="F256" s="613" t="s">
        <v>1787</v>
      </c>
      <c r="G256" s="613" t="s">
        <v>9016</v>
      </c>
      <c r="H256" s="613">
        <v>60</v>
      </c>
      <c r="I256" s="613">
        <v>60</v>
      </c>
    </row>
    <row r="257" spans="1:9" s="638" customFormat="1" ht="15" thickBot="1">
      <c r="A257" s="559" t="s">
        <v>13669</v>
      </c>
      <c r="B257" s="612"/>
      <c r="C257" s="612"/>
      <c r="D257" s="472"/>
      <c r="E257" s="472"/>
      <c r="F257" s="472"/>
      <c r="G257" s="632"/>
      <c r="H257" s="632"/>
      <c r="I257" s="637"/>
    </row>
    <row r="258" spans="1:9" s="638" customFormat="1" ht="36">
      <c r="A258" s="564" t="s">
        <v>10844</v>
      </c>
      <c r="B258" s="954" t="s">
        <v>13720</v>
      </c>
      <c r="C258" s="603" t="s">
        <v>10842</v>
      </c>
      <c r="D258" s="604">
        <v>147</v>
      </c>
      <c r="E258" s="459" t="s">
        <v>9629</v>
      </c>
      <c r="F258" s="613" t="s">
        <v>10613</v>
      </c>
      <c r="G258" s="605" t="s">
        <v>9016</v>
      </c>
      <c r="H258" s="605">
        <v>12</v>
      </c>
      <c r="I258" s="605">
        <v>12</v>
      </c>
    </row>
    <row r="259" spans="1:9" s="638" customFormat="1" ht="36">
      <c r="A259" s="564" t="s">
        <v>10844</v>
      </c>
      <c r="B259" s="954" t="s">
        <v>13720</v>
      </c>
      <c r="C259" s="603" t="s">
        <v>10842</v>
      </c>
      <c r="D259" s="604">
        <v>126</v>
      </c>
      <c r="E259" s="459" t="s">
        <v>9629</v>
      </c>
      <c r="F259" s="613" t="s">
        <v>10613</v>
      </c>
      <c r="G259" s="605" t="s">
        <v>9016</v>
      </c>
      <c r="H259" s="605">
        <v>36</v>
      </c>
      <c r="I259" s="605">
        <v>36</v>
      </c>
    </row>
    <row r="260" spans="1:9" s="638" customFormat="1" ht="36">
      <c r="A260" s="564" t="s">
        <v>10844</v>
      </c>
      <c r="B260" s="954" t="s">
        <v>13720</v>
      </c>
      <c r="C260" s="603" t="s">
        <v>10842</v>
      </c>
      <c r="D260" s="604">
        <v>101</v>
      </c>
      <c r="E260" s="459" t="s">
        <v>9629</v>
      </c>
      <c r="F260" s="613" t="s">
        <v>10613</v>
      </c>
      <c r="G260" s="605" t="s">
        <v>9016</v>
      </c>
      <c r="H260" s="605">
        <v>60</v>
      </c>
      <c r="I260" s="605">
        <v>60</v>
      </c>
    </row>
    <row r="261" spans="1:9" s="638" customFormat="1" ht="36">
      <c r="A261" s="564" t="s">
        <v>10845</v>
      </c>
      <c r="B261" s="964" t="s">
        <v>13721</v>
      </c>
      <c r="C261" s="603" t="s">
        <v>12710</v>
      </c>
      <c r="D261" s="604">
        <v>294</v>
      </c>
      <c r="E261" s="459" t="s">
        <v>9629</v>
      </c>
      <c r="F261" s="613" t="s">
        <v>10613</v>
      </c>
      <c r="G261" s="605" t="s">
        <v>9016</v>
      </c>
      <c r="H261" s="605">
        <v>12</v>
      </c>
      <c r="I261" s="605">
        <v>12</v>
      </c>
    </row>
    <row r="262" spans="1:9" s="638" customFormat="1" ht="36">
      <c r="A262" s="564" t="s">
        <v>10845</v>
      </c>
      <c r="B262" s="964" t="s">
        <v>13721</v>
      </c>
      <c r="C262" s="603" t="s">
        <v>12710</v>
      </c>
      <c r="D262" s="604">
        <v>251</v>
      </c>
      <c r="E262" s="459" t="s">
        <v>9629</v>
      </c>
      <c r="F262" s="613" t="s">
        <v>10613</v>
      </c>
      <c r="G262" s="605" t="s">
        <v>9016</v>
      </c>
      <c r="H262" s="605">
        <v>36</v>
      </c>
      <c r="I262" s="605">
        <v>36</v>
      </c>
    </row>
    <row r="263" spans="1:9" s="638" customFormat="1" ht="36">
      <c r="A263" s="564" t="s">
        <v>10845</v>
      </c>
      <c r="B263" s="964" t="s">
        <v>13721</v>
      </c>
      <c r="C263" s="603" t="s">
        <v>12710</v>
      </c>
      <c r="D263" s="604">
        <v>201</v>
      </c>
      <c r="E263" s="459" t="s">
        <v>9629</v>
      </c>
      <c r="F263" s="613" t="s">
        <v>10613</v>
      </c>
      <c r="G263" s="605" t="s">
        <v>9016</v>
      </c>
      <c r="H263" s="605">
        <v>60</v>
      </c>
      <c r="I263" s="605">
        <v>60</v>
      </c>
    </row>
    <row r="264" spans="1:9" s="638" customFormat="1" ht="36">
      <c r="A264" s="564" t="s">
        <v>12690</v>
      </c>
      <c r="B264" s="954" t="s">
        <v>13724</v>
      </c>
      <c r="C264" s="603" t="s">
        <v>12693</v>
      </c>
      <c r="D264" s="604">
        <v>612.30489872772137</v>
      </c>
      <c r="E264" s="459" t="s">
        <v>9629</v>
      </c>
      <c r="F264" s="613" t="s">
        <v>10613</v>
      </c>
      <c r="G264" s="605" t="s">
        <v>9016</v>
      </c>
      <c r="H264" s="605">
        <v>12</v>
      </c>
      <c r="I264" s="605">
        <v>12</v>
      </c>
    </row>
    <row r="265" spans="1:9" s="638" customFormat="1" ht="36">
      <c r="A265" s="564" t="s">
        <v>12690</v>
      </c>
      <c r="B265" s="954" t="s">
        <v>13724</v>
      </c>
      <c r="C265" s="603" t="s">
        <v>12693</v>
      </c>
      <c r="D265" s="604">
        <v>501.88926125223065</v>
      </c>
      <c r="E265" s="459" t="s">
        <v>9629</v>
      </c>
      <c r="F265" s="613" t="s">
        <v>10613</v>
      </c>
      <c r="G265" s="605" t="s">
        <v>9016</v>
      </c>
      <c r="H265" s="605">
        <v>36</v>
      </c>
      <c r="I265" s="605">
        <v>36</v>
      </c>
    </row>
    <row r="266" spans="1:9" s="638" customFormat="1" ht="36">
      <c r="A266" s="564" t="s">
        <v>12690</v>
      </c>
      <c r="B266" s="954" t="s">
        <v>13724</v>
      </c>
      <c r="C266" s="603" t="s">
        <v>12693</v>
      </c>
      <c r="D266" s="604">
        <v>401.51140900178456</v>
      </c>
      <c r="E266" s="459" t="s">
        <v>9629</v>
      </c>
      <c r="F266" s="613" t="s">
        <v>10613</v>
      </c>
      <c r="G266" s="605" t="s">
        <v>9016</v>
      </c>
      <c r="H266" s="605">
        <v>60</v>
      </c>
      <c r="I266" s="605">
        <v>60</v>
      </c>
    </row>
    <row r="267" spans="1:9" s="638" customFormat="1" ht="36">
      <c r="A267" s="564" t="s">
        <v>12691</v>
      </c>
      <c r="B267" s="954" t="s">
        <v>13723</v>
      </c>
      <c r="C267" s="603" t="s">
        <v>12694</v>
      </c>
      <c r="D267" s="604">
        <v>919.10490129573134</v>
      </c>
      <c r="E267" s="459" t="s">
        <v>9629</v>
      </c>
      <c r="F267" s="613" t="s">
        <v>10613</v>
      </c>
      <c r="G267" s="605" t="s">
        <v>9016</v>
      </c>
      <c r="H267" s="605">
        <v>12</v>
      </c>
      <c r="I267" s="605">
        <v>12</v>
      </c>
    </row>
    <row r="268" spans="1:9" s="638" customFormat="1" ht="36">
      <c r="A268" s="564" t="s">
        <v>12691</v>
      </c>
      <c r="B268" s="954" t="s">
        <v>13723</v>
      </c>
      <c r="C268" s="603" t="s">
        <v>12694</v>
      </c>
      <c r="D268" s="604">
        <v>753.36467319322242</v>
      </c>
      <c r="E268" s="459" t="s">
        <v>9629</v>
      </c>
      <c r="F268" s="613" t="s">
        <v>10613</v>
      </c>
      <c r="G268" s="605" t="s">
        <v>9016</v>
      </c>
      <c r="H268" s="605">
        <v>36</v>
      </c>
      <c r="I268" s="605">
        <v>36</v>
      </c>
    </row>
    <row r="269" spans="1:9" s="638" customFormat="1" ht="36">
      <c r="A269" s="564" t="s">
        <v>12691</v>
      </c>
      <c r="B269" s="954" t="s">
        <v>13723</v>
      </c>
      <c r="C269" s="603" t="s">
        <v>12694</v>
      </c>
      <c r="D269" s="604">
        <v>602.69173855457791</v>
      </c>
      <c r="E269" s="459" t="s">
        <v>9629</v>
      </c>
      <c r="F269" s="613" t="s">
        <v>10613</v>
      </c>
      <c r="G269" s="605" t="s">
        <v>9016</v>
      </c>
      <c r="H269" s="605">
        <v>60</v>
      </c>
      <c r="I269" s="605">
        <v>60</v>
      </c>
    </row>
    <row r="270" spans="1:9" s="638" customFormat="1" ht="36">
      <c r="A270" s="564" t="s">
        <v>12692</v>
      </c>
      <c r="B270" s="954" t="s">
        <v>13722</v>
      </c>
      <c r="C270" s="603" t="s">
        <v>12695</v>
      </c>
      <c r="D270" s="604">
        <v>1224.6097974554427</v>
      </c>
      <c r="E270" s="459" t="s">
        <v>9629</v>
      </c>
      <c r="F270" s="613" t="s">
        <v>10613</v>
      </c>
      <c r="G270" s="605" t="s">
        <v>9016</v>
      </c>
      <c r="H270" s="605">
        <v>12</v>
      </c>
      <c r="I270" s="605">
        <v>12</v>
      </c>
    </row>
    <row r="271" spans="1:9" s="638" customFormat="1" ht="36">
      <c r="A271" s="564" t="s">
        <v>12692</v>
      </c>
      <c r="B271" s="954" t="s">
        <v>13722</v>
      </c>
      <c r="C271" s="603" t="s">
        <v>12695</v>
      </c>
      <c r="D271" s="604">
        <v>1003.7785225044613</v>
      </c>
      <c r="E271" s="459" t="s">
        <v>9629</v>
      </c>
      <c r="F271" s="613" t="s">
        <v>10613</v>
      </c>
      <c r="G271" s="605" t="s">
        <v>9016</v>
      </c>
      <c r="H271" s="605">
        <v>36</v>
      </c>
      <c r="I271" s="605">
        <v>36</v>
      </c>
    </row>
    <row r="272" spans="1:9" s="638" customFormat="1" ht="36">
      <c r="A272" s="564" t="s">
        <v>12692</v>
      </c>
      <c r="B272" s="954" t="s">
        <v>13722</v>
      </c>
      <c r="C272" s="603" t="s">
        <v>12695</v>
      </c>
      <c r="D272" s="604">
        <v>803.02281800356911</v>
      </c>
      <c r="E272" s="459" t="s">
        <v>9629</v>
      </c>
      <c r="F272" s="613" t="s">
        <v>10613</v>
      </c>
      <c r="G272" s="605" t="s">
        <v>9016</v>
      </c>
      <c r="H272" s="605">
        <v>60</v>
      </c>
      <c r="I272" s="605">
        <v>60</v>
      </c>
    </row>
    <row r="273" spans="1:9" s="638" customFormat="1" ht="14.25">
      <c r="A273" s="607"/>
      <c r="B273" s="608"/>
      <c r="C273" s="608"/>
      <c r="D273" s="609"/>
      <c r="E273" s="23"/>
      <c r="F273" s="614"/>
      <c r="G273" s="610"/>
      <c r="H273" s="610"/>
      <c r="I273" s="610"/>
    </row>
    <row r="274" spans="1:9" s="638" customFormat="1" ht="16.5" thickBot="1">
      <c r="H274" s="611" t="s">
        <v>417</v>
      </c>
    </row>
    <row r="275" spans="1:9" s="638" customFormat="1" ht="24.75" thickBot="1">
      <c r="A275" s="606" t="s">
        <v>0</v>
      </c>
      <c r="B275" s="606" t="s">
        <v>1</v>
      </c>
      <c r="C275" s="297" t="s">
        <v>2</v>
      </c>
      <c r="D275" s="541" t="s">
        <v>3</v>
      </c>
      <c r="E275" s="674" t="s">
        <v>9627</v>
      </c>
      <c r="F275" s="542" t="s">
        <v>4</v>
      </c>
      <c r="G275" s="978" t="s">
        <v>13946</v>
      </c>
      <c r="H275" s="542" t="s">
        <v>418</v>
      </c>
      <c r="I275" s="542" t="s">
        <v>419</v>
      </c>
    </row>
    <row r="276" spans="1:9" s="638" customFormat="1" ht="15" thickBot="1">
      <c r="A276" s="399" t="s">
        <v>10849</v>
      </c>
      <c r="B276" s="400"/>
      <c r="C276" s="401"/>
      <c r="D276" s="401"/>
      <c r="E276" s="401"/>
      <c r="F276" s="401"/>
      <c r="G276" s="401"/>
      <c r="H276" s="401"/>
      <c r="I276" s="415"/>
    </row>
    <row r="277" spans="1:9" s="638" customFormat="1" ht="24">
      <c r="A277" s="564" t="s">
        <v>10846</v>
      </c>
      <c r="B277" s="603" t="s">
        <v>10847</v>
      </c>
      <c r="C277" s="603" t="s">
        <v>10851</v>
      </c>
      <c r="D277" s="604">
        <v>109.24470050606909</v>
      </c>
      <c r="E277" s="459" t="s">
        <v>9629</v>
      </c>
      <c r="F277" s="605" t="s">
        <v>1787</v>
      </c>
      <c r="G277" s="605" t="s">
        <v>6244</v>
      </c>
      <c r="H277" s="605">
        <v>12</v>
      </c>
      <c r="I277" s="605">
        <v>12</v>
      </c>
    </row>
    <row r="278" spans="1:9" s="638" customFormat="1" ht="24">
      <c r="A278" s="564" t="s">
        <v>10846</v>
      </c>
      <c r="B278" s="603" t="s">
        <v>10847</v>
      </c>
      <c r="C278" s="603" t="s">
        <v>10851</v>
      </c>
      <c r="D278" s="604">
        <v>93.371538894076153</v>
      </c>
      <c r="E278" s="459" t="s">
        <v>9629</v>
      </c>
      <c r="F278" s="605" t="s">
        <v>1787</v>
      </c>
      <c r="G278" s="605" t="s">
        <v>6244</v>
      </c>
      <c r="H278" s="605">
        <v>36</v>
      </c>
      <c r="I278" s="605">
        <v>36</v>
      </c>
    </row>
    <row r="279" spans="1:9" s="638" customFormat="1" ht="24.75" thickBot="1">
      <c r="A279" s="564" t="s">
        <v>10846</v>
      </c>
      <c r="B279" s="603" t="s">
        <v>10847</v>
      </c>
      <c r="C279" s="603" t="s">
        <v>10851</v>
      </c>
      <c r="D279" s="604">
        <v>74.697231115260919</v>
      </c>
      <c r="E279" s="459" t="s">
        <v>9629</v>
      </c>
      <c r="F279" s="605" t="s">
        <v>1787</v>
      </c>
      <c r="G279" s="605" t="s">
        <v>6244</v>
      </c>
      <c r="H279" s="605">
        <v>60</v>
      </c>
      <c r="I279" s="605">
        <v>60</v>
      </c>
    </row>
    <row r="280" spans="1:9" s="638" customFormat="1" ht="15" thickBot="1">
      <c r="A280" s="399" t="s">
        <v>10850</v>
      </c>
      <c r="B280" s="400"/>
      <c r="C280" s="401"/>
      <c r="D280" s="401"/>
      <c r="E280" s="401"/>
      <c r="F280" s="401"/>
      <c r="G280" s="401"/>
      <c r="H280" s="401"/>
      <c r="I280" s="415"/>
    </row>
    <row r="281" spans="1:9" s="638" customFormat="1" ht="24">
      <c r="A281" s="564" t="s">
        <v>10848</v>
      </c>
      <c r="B281" s="603" t="s">
        <v>10847</v>
      </c>
      <c r="C281" s="603" t="s">
        <v>10851</v>
      </c>
      <c r="D281" s="604">
        <v>109.24470050606909</v>
      </c>
      <c r="E281" s="459" t="s">
        <v>9629</v>
      </c>
      <c r="F281" s="613" t="s">
        <v>10613</v>
      </c>
      <c r="G281" s="605" t="s">
        <v>6244</v>
      </c>
      <c r="H281" s="605">
        <v>12</v>
      </c>
      <c r="I281" s="605">
        <v>12</v>
      </c>
    </row>
    <row r="282" spans="1:9" s="638" customFormat="1" ht="24">
      <c r="A282" s="564" t="s">
        <v>10848</v>
      </c>
      <c r="B282" s="603" t="s">
        <v>10847</v>
      </c>
      <c r="C282" s="603" t="s">
        <v>10851</v>
      </c>
      <c r="D282" s="604">
        <v>93.371538894076153</v>
      </c>
      <c r="E282" s="459" t="s">
        <v>9629</v>
      </c>
      <c r="F282" s="613" t="s">
        <v>10613</v>
      </c>
      <c r="G282" s="605" t="s">
        <v>6244</v>
      </c>
      <c r="H282" s="605">
        <v>36</v>
      </c>
      <c r="I282" s="605">
        <v>36</v>
      </c>
    </row>
    <row r="283" spans="1:9" s="638" customFormat="1" ht="24.75" thickBot="1">
      <c r="A283" s="564" t="s">
        <v>10848</v>
      </c>
      <c r="B283" s="603" t="s">
        <v>10847</v>
      </c>
      <c r="C283" s="603" t="s">
        <v>10851</v>
      </c>
      <c r="D283" s="604">
        <v>74.697231115260919</v>
      </c>
      <c r="E283" s="459" t="s">
        <v>9629</v>
      </c>
      <c r="F283" s="613" t="s">
        <v>10613</v>
      </c>
      <c r="G283" s="605" t="s">
        <v>6244</v>
      </c>
      <c r="H283" s="605">
        <v>60</v>
      </c>
      <c r="I283" s="605">
        <v>60</v>
      </c>
    </row>
    <row r="284" spans="1:9" s="638" customFormat="1" ht="15" thickBot="1">
      <c r="A284" s="399" t="s">
        <v>10856</v>
      </c>
      <c r="B284" s="400"/>
      <c r="C284" s="401"/>
      <c r="D284" s="401"/>
      <c r="E284" s="401"/>
      <c r="F284" s="401"/>
      <c r="G284" s="401"/>
      <c r="H284" s="401"/>
      <c r="I284" s="415"/>
    </row>
    <row r="285" spans="1:9" s="638" customFormat="1" ht="24">
      <c r="A285" s="564" t="s">
        <v>10852</v>
      </c>
      <c r="B285" s="603" t="s">
        <v>10853</v>
      </c>
      <c r="C285" s="603" t="s">
        <v>10854</v>
      </c>
      <c r="D285" s="604">
        <v>2349</v>
      </c>
      <c r="E285" s="459" t="s">
        <v>9629</v>
      </c>
      <c r="F285" s="605" t="s">
        <v>1787</v>
      </c>
      <c r="G285" s="605" t="s">
        <v>6244</v>
      </c>
      <c r="H285" s="605">
        <v>12</v>
      </c>
      <c r="I285" s="605">
        <v>12</v>
      </c>
    </row>
    <row r="286" spans="1:9" s="638" customFormat="1" ht="24">
      <c r="A286" s="564" t="s">
        <v>10852</v>
      </c>
      <c r="B286" s="603" t="s">
        <v>10853</v>
      </c>
      <c r="C286" s="603" t="s">
        <v>10854</v>
      </c>
      <c r="D286" s="604">
        <v>2008</v>
      </c>
      <c r="E286" s="459" t="s">
        <v>9629</v>
      </c>
      <c r="F286" s="605" t="s">
        <v>1787</v>
      </c>
      <c r="G286" s="605" t="s">
        <v>6244</v>
      </c>
      <c r="H286" s="605">
        <v>36</v>
      </c>
      <c r="I286" s="605">
        <v>36</v>
      </c>
    </row>
    <row r="287" spans="1:9" s="638" customFormat="1" ht="24.75" thickBot="1">
      <c r="A287" s="564" t="s">
        <v>10852</v>
      </c>
      <c r="B287" s="603" t="s">
        <v>10853</v>
      </c>
      <c r="C287" s="603" t="s">
        <v>10854</v>
      </c>
      <c r="D287" s="604">
        <v>1606</v>
      </c>
      <c r="E287" s="459" t="s">
        <v>9629</v>
      </c>
      <c r="F287" s="605" t="s">
        <v>1787</v>
      </c>
      <c r="G287" s="605" t="s">
        <v>6244</v>
      </c>
      <c r="H287" s="605">
        <v>60</v>
      </c>
      <c r="I287" s="605">
        <v>60</v>
      </c>
    </row>
    <row r="288" spans="1:9" s="638" customFormat="1" ht="15" thickBot="1">
      <c r="A288" s="399" t="s">
        <v>10857</v>
      </c>
      <c r="B288" s="400"/>
      <c r="C288" s="401"/>
      <c r="D288" s="401"/>
      <c r="E288" s="401"/>
      <c r="F288" s="401"/>
      <c r="G288" s="401"/>
      <c r="H288" s="401"/>
      <c r="I288" s="415"/>
    </row>
    <row r="289" spans="1:9" s="638" customFormat="1" ht="24">
      <c r="A289" s="564" t="s">
        <v>10855</v>
      </c>
      <c r="B289" s="603" t="s">
        <v>10853</v>
      </c>
      <c r="C289" s="603" t="s">
        <v>10854</v>
      </c>
      <c r="D289" s="604">
        <v>2349</v>
      </c>
      <c r="E289" s="459" t="s">
        <v>9629</v>
      </c>
      <c r="F289" s="613" t="s">
        <v>10613</v>
      </c>
      <c r="G289" s="605" t="s">
        <v>6244</v>
      </c>
      <c r="H289" s="605">
        <v>12</v>
      </c>
      <c r="I289" s="605">
        <v>12</v>
      </c>
    </row>
    <row r="290" spans="1:9" s="638" customFormat="1" ht="24">
      <c r="A290" s="564" t="s">
        <v>10855</v>
      </c>
      <c r="B290" s="603" t="s">
        <v>10853</v>
      </c>
      <c r="C290" s="603" t="s">
        <v>10854</v>
      </c>
      <c r="D290" s="604">
        <v>2008</v>
      </c>
      <c r="E290" s="459" t="s">
        <v>9629</v>
      </c>
      <c r="F290" s="613" t="s">
        <v>10613</v>
      </c>
      <c r="G290" s="605" t="s">
        <v>6244</v>
      </c>
      <c r="H290" s="605">
        <v>36</v>
      </c>
      <c r="I290" s="605">
        <v>36</v>
      </c>
    </row>
    <row r="291" spans="1:9" s="638" customFormat="1" ht="24">
      <c r="A291" s="564" t="s">
        <v>10855</v>
      </c>
      <c r="B291" s="603" t="s">
        <v>10853</v>
      </c>
      <c r="C291" s="603" t="s">
        <v>10854</v>
      </c>
      <c r="D291" s="604">
        <v>1606</v>
      </c>
      <c r="E291" s="459" t="s">
        <v>9629</v>
      </c>
      <c r="F291" s="613" t="s">
        <v>10613</v>
      </c>
      <c r="G291" s="605" t="s">
        <v>6244</v>
      </c>
      <c r="H291" s="605">
        <v>60</v>
      </c>
      <c r="I291" s="605">
        <v>60</v>
      </c>
    </row>
    <row r="293" spans="1:9">
      <c r="A293" s="624" t="s">
        <v>184</v>
      </c>
      <c r="B293" s="624"/>
      <c r="C293" s="629" t="s">
        <v>13947</v>
      </c>
    </row>
    <row r="294" spans="1:9">
      <c r="A294" s="627" t="s">
        <v>5</v>
      </c>
      <c r="B294" s="624" t="s">
        <v>185</v>
      </c>
      <c r="C294" s="625" t="s">
        <v>13948</v>
      </c>
    </row>
    <row r="295" spans="1:9">
      <c r="A295" s="627" t="s">
        <v>9</v>
      </c>
      <c r="B295" s="625" t="s">
        <v>186</v>
      </c>
      <c r="C295" s="625" t="s">
        <v>13949</v>
      </c>
    </row>
    <row r="296" spans="1:9">
      <c r="A296" s="627" t="s">
        <v>187</v>
      </c>
      <c r="B296" s="624" t="s">
        <v>188</v>
      </c>
      <c r="C296" s="625" t="s">
        <v>13950</v>
      </c>
    </row>
    <row r="297" spans="1:9">
      <c r="A297" s="627" t="s">
        <v>189</v>
      </c>
      <c r="B297" s="624" t="s">
        <v>190</v>
      </c>
      <c r="C297" s="630" t="s">
        <v>13951</v>
      </c>
    </row>
    <row r="298" spans="1:9">
      <c r="A298" s="627" t="s">
        <v>191</v>
      </c>
      <c r="B298" s="624" t="s">
        <v>192</v>
      </c>
      <c r="C298" s="630" t="s">
        <v>13952</v>
      </c>
    </row>
    <row r="299" spans="1:9">
      <c r="A299" s="627" t="s">
        <v>193</v>
      </c>
      <c r="B299" s="624" t="s">
        <v>194</v>
      </c>
      <c r="C299" s="630" t="s">
        <v>13953</v>
      </c>
    </row>
    <row r="300" spans="1:9">
      <c r="A300" s="31" t="s">
        <v>1787</v>
      </c>
      <c r="B300" s="32" t="s">
        <v>1790</v>
      </c>
      <c r="C300" s="625" t="s">
        <v>13954</v>
      </c>
    </row>
    <row r="301" spans="1:9">
      <c r="A301" s="31" t="s">
        <v>1788</v>
      </c>
      <c r="B301" s="32" t="s">
        <v>1791</v>
      </c>
      <c r="C301" s="624" t="s">
        <v>13955</v>
      </c>
    </row>
    <row r="302" spans="1:9">
      <c r="A302" s="31" t="s">
        <v>1998</v>
      </c>
      <c r="B302" s="32" t="s">
        <v>1997</v>
      </c>
      <c r="C302" s="624" t="s">
        <v>13956</v>
      </c>
    </row>
    <row r="303" spans="1:9" s="548" customFormat="1">
      <c r="A303" s="31" t="s">
        <v>1789</v>
      </c>
      <c r="B303" s="32" t="s">
        <v>1792</v>
      </c>
      <c r="C303" s="624" t="s">
        <v>13957</v>
      </c>
      <c r="D303" s="530"/>
      <c r="E303" s="530"/>
      <c r="F303" s="530"/>
      <c r="G303" s="530"/>
      <c r="H303" s="530"/>
    </row>
    <row r="304" spans="1:9" s="548" customFormat="1">
      <c r="A304" s="31" t="s">
        <v>195</v>
      </c>
      <c r="B304" s="32" t="s">
        <v>196</v>
      </c>
      <c r="C304" s="625" t="s">
        <v>13958</v>
      </c>
      <c r="D304" s="530"/>
      <c r="E304" s="530"/>
      <c r="F304" s="530"/>
      <c r="G304" s="530"/>
      <c r="H304" s="530"/>
    </row>
    <row r="305" spans="1:8" s="548" customFormat="1">
      <c r="A305" s="31" t="s">
        <v>8293</v>
      </c>
      <c r="B305" s="32" t="s">
        <v>8294</v>
      </c>
      <c r="C305" s="628"/>
      <c r="D305" s="530"/>
      <c r="E305" s="530"/>
      <c r="F305" s="530"/>
      <c r="G305" s="530"/>
      <c r="H305" s="530"/>
    </row>
    <row r="306" spans="1:8" s="548" customFormat="1">
      <c r="A306" s="31" t="s">
        <v>10613</v>
      </c>
      <c r="B306" s="32" t="s">
        <v>10614</v>
      </c>
      <c r="C306" s="289"/>
      <c r="D306" s="530"/>
      <c r="E306" s="530"/>
      <c r="F306" s="530"/>
      <c r="G306" s="530"/>
      <c r="H306" s="530"/>
    </row>
  </sheetData>
  <sheetProtection algorithmName="SHA-512" hashValue="T9k1NjTnDa7GGrX8el/J+yXJC8KSryDdHsvN3H2ZuJrJjR4trdbivn+j3Z9Gp/ff410HajE0E2n3bHIonXq3rQ==" saltValue="3Pi8vOHBRP9BFrR0b1hIuA==" spinCount="100000" sheet="1" objects="1" scenarios="1"/>
  <customSheetViews>
    <customSheetView guid="{BFA5E16F-D786-453C-82A8-C4AF05421942}" scale="90"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72"/>
  <sheetViews>
    <sheetView zoomScaleNormal="100" zoomScalePageLayoutView="80" workbookViewId="0"/>
  </sheetViews>
  <sheetFormatPr defaultColWidth="9.125" defaultRowHeight="12"/>
  <cols>
    <col min="1" max="1" width="29.5" style="624" customWidth="1"/>
    <col min="2" max="2" width="50" style="624" customWidth="1"/>
    <col min="3" max="3" width="49.25" style="626" customWidth="1"/>
    <col min="4" max="4" width="7.625" style="624" bestFit="1" customWidth="1"/>
    <col min="5" max="5" width="5.375" style="624" customWidth="1"/>
    <col min="6" max="6" width="5.5" style="624" customWidth="1"/>
    <col min="7" max="7" width="12" style="624" customWidth="1"/>
    <col min="8" max="8" width="10.25" style="624" customWidth="1"/>
    <col min="9" max="9" width="9.5" style="624" customWidth="1"/>
    <col min="10" max="10" width="9.125" style="624"/>
    <col min="11" max="16384" width="9.125" style="79"/>
  </cols>
  <sheetData>
    <row r="1" spans="1:10" ht="20.25">
      <c r="A1" s="287" t="s">
        <v>593</v>
      </c>
      <c r="B1" s="288"/>
      <c r="C1" s="133" t="s">
        <v>594</v>
      </c>
      <c r="D1" s="6"/>
      <c r="E1" s="6"/>
      <c r="F1" s="6"/>
      <c r="G1" s="6"/>
      <c r="H1" s="965"/>
      <c r="I1" s="965"/>
      <c r="J1" s="965"/>
    </row>
    <row r="2" spans="1:10" ht="20.25">
      <c r="A2" s="287"/>
      <c r="B2" s="288"/>
      <c r="C2" s="133"/>
      <c r="D2" s="6"/>
      <c r="E2" s="6"/>
      <c r="F2" s="6"/>
      <c r="G2" s="6"/>
      <c r="H2" s="965"/>
      <c r="I2" s="965"/>
      <c r="J2" s="965"/>
    </row>
    <row r="3" spans="1:10" ht="18.75" thickBot="1">
      <c r="A3" s="616" t="s">
        <v>11725</v>
      </c>
      <c r="B3" s="528"/>
      <c r="C3" s="529"/>
      <c r="D3" s="529"/>
      <c r="E3" s="529"/>
      <c r="F3" s="529"/>
      <c r="G3" s="529"/>
      <c r="H3" s="530"/>
      <c r="I3" s="530"/>
      <c r="J3" s="965"/>
    </row>
    <row r="4" spans="1:10" ht="24.75" thickBot="1">
      <c r="A4" s="534" t="s">
        <v>0</v>
      </c>
      <c r="B4" s="681" t="s">
        <v>1</v>
      </c>
      <c r="C4" s="535" t="s">
        <v>2</v>
      </c>
      <c r="D4" s="946" t="s">
        <v>5192</v>
      </c>
      <c r="E4" s="682" t="s">
        <v>9627</v>
      </c>
      <c r="F4" s="945" t="s">
        <v>4</v>
      </c>
      <c r="G4" s="978" t="s">
        <v>13946</v>
      </c>
      <c r="H4" s="530"/>
      <c r="I4" s="530"/>
      <c r="J4" s="965"/>
    </row>
    <row r="5" spans="1:10" ht="14.25" thickBot="1">
      <c r="A5" s="559" t="s">
        <v>11726</v>
      </c>
      <c r="B5" s="560"/>
      <c r="C5" s="560"/>
      <c r="D5" s="683"/>
      <c r="E5" s="683"/>
      <c r="F5" s="683"/>
      <c r="G5" s="684"/>
      <c r="H5" s="530"/>
      <c r="I5" s="533"/>
      <c r="J5" s="965"/>
    </row>
    <row r="6" spans="1:10" ht="13.5">
      <c r="A6" s="1184" t="s">
        <v>11727</v>
      </c>
      <c r="B6" s="1185" t="s">
        <v>11728</v>
      </c>
      <c r="C6" s="1185" t="s">
        <v>11728</v>
      </c>
      <c r="D6" s="1186">
        <v>21</v>
      </c>
      <c r="E6" s="1187" t="s">
        <v>9630</v>
      </c>
      <c r="F6" s="1187" t="s">
        <v>9</v>
      </c>
      <c r="G6" s="1184" t="s">
        <v>12730</v>
      </c>
      <c r="H6" s="689"/>
      <c r="I6" s="556"/>
      <c r="J6" s="965"/>
    </row>
    <row r="7" spans="1:10" ht="24">
      <c r="A7" s="1184" t="s">
        <v>11729</v>
      </c>
      <c r="B7" s="1185" t="s">
        <v>11730</v>
      </c>
      <c r="C7" s="1185" t="s">
        <v>11730</v>
      </c>
      <c r="D7" s="1186">
        <v>30</v>
      </c>
      <c r="E7" s="1187" t="s">
        <v>9630</v>
      </c>
      <c r="F7" s="1187" t="s">
        <v>9</v>
      </c>
      <c r="G7" s="1184" t="s">
        <v>12730</v>
      </c>
      <c r="H7" s="689"/>
      <c r="I7" s="556"/>
      <c r="J7" s="965"/>
    </row>
    <row r="8" spans="1:10" ht="13.5">
      <c r="A8" s="1184" t="s">
        <v>11731</v>
      </c>
      <c r="B8" s="1185" t="s">
        <v>11732</v>
      </c>
      <c r="C8" s="1185" t="s">
        <v>11732</v>
      </c>
      <c r="D8" s="1186">
        <v>39</v>
      </c>
      <c r="E8" s="1187" t="s">
        <v>9630</v>
      </c>
      <c r="F8" s="1187" t="s">
        <v>9</v>
      </c>
      <c r="G8" s="1184" t="s">
        <v>12730</v>
      </c>
      <c r="H8" s="689"/>
      <c r="I8" s="556"/>
      <c r="J8" s="965"/>
    </row>
    <row r="9" spans="1:10" ht="24">
      <c r="A9" s="1184" t="s">
        <v>11733</v>
      </c>
      <c r="B9" s="1185" t="s">
        <v>11734</v>
      </c>
      <c r="C9" s="1185" t="s">
        <v>11734</v>
      </c>
      <c r="D9" s="1186">
        <v>56</v>
      </c>
      <c r="E9" s="1187" t="s">
        <v>9630</v>
      </c>
      <c r="F9" s="1187" t="s">
        <v>9</v>
      </c>
      <c r="G9" s="1184" t="s">
        <v>12730</v>
      </c>
      <c r="H9" s="689"/>
      <c r="I9" s="556"/>
      <c r="J9" s="965"/>
    </row>
    <row r="10" spans="1:10" ht="13.5">
      <c r="A10" s="1184" t="s">
        <v>11735</v>
      </c>
      <c r="B10" s="1185" t="s">
        <v>11736</v>
      </c>
      <c r="C10" s="1185" t="s">
        <v>11736</v>
      </c>
      <c r="D10" s="1186">
        <v>48</v>
      </c>
      <c r="E10" s="1187" t="s">
        <v>9630</v>
      </c>
      <c r="F10" s="1187" t="s">
        <v>9</v>
      </c>
      <c r="G10" s="1184" t="s">
        <v>12730</v>
      </c>
      <c r="H10" s="689"/>
      <c r="I10" s="556"/>
      <c r="J10" s="965"/>
    </row>
    <row r="11" spans="1:10" ht="24">
      <c r="A11" s="1184" t="s">
        <v>11737</v>
      </c>
      <c r="B11" s="1185" t="s">
        <v>11738</v>
      </c>
      <c r="C11" s="1185" t="s">
        <v>11738</v>
      </c>
      <c r="D11" s="1186">
        <v>69</v>
      </c>
      <c r="E11" s="1187" t="s">
        <v>9630</v>
      </c>
      <c r="F11" s="1187" t="s">
        <v>9</v>
      </c>
      <c r="G11" s="1184" t="s">
        <v>12730</v>
      </c>
      <c r="H11" s="689"/>
      <c r="I11" s="556"/>
      <c r="J11" s="965"/>
    </row>
    <row r="12" spans="1:10" ht="13.5">
      <c r="A12" s="1184" t="s">
        <v>11739</v>
      </c>
      <c r="B12" s="1185" t="s">
        <v>11740</v>
      </c>
      <c r="C12" s="1185" t="s">
        <v>11740</v>
      </c>
      <c r="D12" s="1186">
        <v>12</v>
      </c>
      <c r="E12" s="1187" t="s">
        <v>9630</v>
      </c>
      <c r="F12" s="1187" t="s">
        <v>9</v>
      </c>
      <c r="G12" s="1184" t="s">
        <v>12730</v>
      </c>
      <c r="H12" s="689"/>
      <c r="I12" s="556"/>
      <c r="J12" s="965"/>
    </row>
    <row r="13" spans="1:10" ht="24">
      <c r="A13" s="1184" t="s">
        <v>11741</v>
      </c>
      <c r="B13" s="1185" t="s">
        <v>11742</v>
      </c>
      <c r="C13" s="1185" t="s">
        <v>11742</v>
      </c>
      <c r="D13" s="1186">
        <v>17</v>
      </c>
      <c r="E13" s="1187" t="s">
        <v>9630</v>
      </c>
      <c r="F13" s="1187" t="s">
        <v>9</v>
      </c>
      <c r="G13" s="1184" t="s">
        <v>12730</v>
      </c>
      <c r="H13" s="689"/>
      <c r="I13" s="556"/>
      <c r="J13" s="965"/>
    </row>
    <row r="14" spans="1:10" ht="13.5">
      <c r="A14" s="1184" t="s">
        <v>11743</v>
      </c>
      <c r="B14" s="1185" t="s">
        <v>11744</v>
      </c>
      <c r="C14" s="1185" t="s">
        <v>11744</v>
      </c>
      <c r="D14" s="1186">
        <v>26</v>
      </c>
      <c r="E14" s="1187" t="s">
        <v>9630</v>
      </c>
      <c r="F14" s="1187" t="s">
        <v>9</v>
      </c>
      <c r="G14" s="1184" t="s">
        <v>12730</v>
      </c>
      <c r="H14" s="689"/>
      <c r="I14" s="556"/>
      <c r="J14" s="965"/>
    </row>
    <row r="15" spans="1:10" ht="24">
      <c r="A15" s="1184" t="s">
        <v>11745</v>
      </c>
      <c r="B15" s="1185" t="s">
        <v>11746</v>
      </c>
      <c r="C15" s="1185" t="s">
        <v>11746</v>
      </c>
      <c r="D15" s="1186">
        <v>37</v>
      </c>
      <c r="E15" s="1187" t="s">
        <v>9630</v>
      </c>
      <c r="F15" s="1187" t="s">
        <v>9</v>
      </c>
      <c r="G15" s="1184" t="s">
        <v>12730</v>
      </c>
      <c r="H15" s="689"/>
      <c r="I15" s="556"/>
      <c r="J15" s="965"/>
    </row>
    <row r="16" spans="1:10" ht="13.5">
      <c r="A16" s="1184" t="s">
        <v>11747</v>
      </c>
      <c r="B16" s="1185" t="s">
        <v>11748</v>
      </c>
      <c r="C16" s="1185" t="s">
        <v>11748</v>
      </c>
      <c r="D16" s="1186">
        <v>13</v>
      </c>
      <c r="E16" s="1187" t="s">
        <v>9630</v>
      </c>
      <c r="F16" s="1187" t="s">
        <v>9</v>
      </c>
      <c r="G16" s="1184" t="s">
        <v>12730</v>
      </c>
      <c r="H16" s="689"/>
      <c r="I16" s="556"/>
      <c r="J16" s="965"/>
    </row>
    <row r="17" spans="1:10" ht="24">
      <c r="A17" s="1184" t="s">
        <v>11749</v>
      </c>
      <c r="B17" s="1185" t="s">
        <v>11750</v>
      </c>
      <c r="C17" s="1185" t="s">
        <v>11750</v>
      </c>
      <c r="D17" s="1186">
        <v>19</v>
      </c>
      <c r="E17" s="1187" t="s">
        <v>9630</v>
      </c>
      <c r="F17" s="1187" t="s">
        <v>9</v>
      </c>
      <c r="G17" s="1184" t="s">
        <v>12730</v>
      </c>
      <c r="H17" s="689"/>
      <c r="I17" s="556"/>
      <c r="J17" s="965"/>
    </row>
    <row r="18" spans="1:10" ht="13.5">
      <c r="A18" s="1184" t="s">
        <v>11751</v>
      </c>
      <c r="B18" s="1185" t="s">
        <v>11752</v>
      </c>
      <c r="C18" s="1185" t="s">
        <v>11752</v>
      </c>
      <c r="D18" s="1186">
        <v>66</v>
      </c>
      <c r="E18" s="1187" t="s">
        <v>9630</v>
      </c>
      <c r="F18" s="1187" t="s">
        <v>9</v>
      </c>
      <c r="G18" s="1184" t="s">
        <v>12730</v>
      </c>
      <c r="H18" s="689"/>
      <c r="I18" s="556"/>
      <c r="J18" s="965"/>
    </row>
    <row r="19" spans="1:10" ht="24">
      <c r="A19" s="1184" t="s">
        <v>11753</v>
      </c>
      <c r="B19" s="1185" t="s">
        <v>11754</v>
      </c>
      <c r="C19" s="1185" t="s">
        <v>11754</v>
      </c>
      <c r="D19" s="1186">
        <v>95</v>
      </c>
      <c r="E19" s="1187" t="s">
        <v>9630</v>
      </c>
      <c r="F19" s="1187" t="s">
        <v>9</v>
      </c>
      <c r="G19" s="1184" t="s">
        <v>12730</v>
      </c>
      <c r="H19" s="689"/>
      <c r="I19" s="556"/>
      <c r="J19" s="965"/>
    </row>
    <row r="20" spans="1:10" ht="13.5">
      <c r="A20" s="1184" t="s">
        <v>11755</v>
      </c>
      <c r="B20" s="1185" t="s">
        <v>11756</v>
      </c>
      <c r="C20" s="1185" t="s">
        <v>11756</v>
      </c>
      <c r="D20" s="1186">
        <v>42</v>
      </c>
      <c r="E20" s="1187" t="s">
        <v>9630</v>
      </c>
      <c r="F20" s="1187" t="s">
        <v>9</v>
      </c>
      <c r="G20" s="1184" t="s">
        <v>12730</v>
      </c>
      <c r="H20" s="689"/>
      <c r="I20" s="556"/>
      <c r="J20" s="965"/>
    </row>
    <row r="21" spans="1:10" ht="24.75" thickBot="1">
      <c r="A21" s="1184" t="s">
        <v>11757</v>
      </c>
      <c r="B21" s="1185" t="s">
        <v>11758</v>
      </c>
      <c r="C21" s="1185" t="s">
        <v>11758</v>
      </c>
      <c r="D21" s="1186">
        <v>61</v>
      </c>
      <c r="E21" s="1187" t="s">
        <v>9630</v>
      </c>
      <c r="F21" s="1187" t="s">
        <v>9</v>
      </c>
      <c r="G21" s="1184" t="s">
        <v>12730</v>
      </c>
      <c r="H21" s="689"/>
      <c r="I21" s="556"/>
      <c r="J21" s="965"/>
    </row>
    <row r="22" spans="1:10" ht="14.25" thickBot="1">
      <c r="A22" s="559" t="s">
        <v>11759</v>
      </c>
      <c r="B22" s="560"/>
      <c r="C22" s="560"/>
      <c r="D22" s="683"/>
      <c r="E22" s="683"/>
      <c r="F22" s="683"/>
      <c r="G22" s="684"/>
      <c r="H22" s="689"/>
      <c r="I22" s="556"/>
      <c r="J22" s="965"/>
    </row>
    <row r="23" spans="1:10" ht="24">
      <c r="A23" s="1184" t="s">
        <v>11760</v>
      </c>
      <c r="B23" s="1188" t="s">
        <v>11761</v>
      </c>
      <c r="C23" s="1188" t="s">
        <v>11761</v>
      </c>
      <c r="D23" s="1186">
        <v>21</v>
      </c>
      <c r="E23" s="1187" t="s">
        <v>9630</v>
      </c>
      <c r="F23" s="1187" t="s">
        <v>1789</v>
      </c>
      <c r="G23" s="1184" t="s">
        <v>12730</v>
      </c>
      <c r="H23" s="689"/>
      <c r="I23" s="556"/>
      <c r="J23" s="965"/>
    </row>
    <row r="24" spans="1:10" ht="24">
      <c r="A24" s="1184" t="s">
        <v>11762</v>
      </c>
      <c r="B24" s="1188" t="s">
        <v>11763</v>
      </c>
      <c r="C24" s="1188" t="s">
        <v>11763</v>
      </c>
      <c r="D24" s="1186">
        <v>30</v>
      </c>
      <c r="E24" s="1187" t="s">
        <v>9630</v>
      </c>
      <c r="F24" s="1187" t="s">
        <v>1789</v>
      </c>
      <c r="G24" s="1184" t="s">
        <v>12730</v>
      </c>
      <c r="H24" s="689"/>
      <c r="I24" s="556"/>
      <c r="J24" s="965"/>
    </row>
    <row r="25" spans="1:10" ht="24">
      <c r="A25" s="1184" t="s">
        <v>11764</v>
      </c>
      <c r="B25" s="1188" t="s">
        <v>11765</v>
      </c>
      <c r="C25" s="1188" t="s">
        <v>11765</v>
      </c>
      <c r="D25" s="1186">
        <v>39</v>
      </c>
      <c r="E25" s="1187" t="s">
        <v>9630</v>
      </c>
      <c r="F25" s="1187" t="s">
        <v>1789</v>
      </c>
      <c r="G25" s="1184" t="s">
        <v>12730</v>
      </c>
      <c r="H25" s="689"/>
      <c r="I25" s="556"/>
      <c r="J25" s="965"/>
    </row>
    <row r="26" spans="1:10" ht="24">
      <c r="A26" s="1184" t="s">
        <v>11766</v>
      </c>
      <c r="B26" s="1188" t="s">
        <v>11767</v>
      </c>
      <c r="C26" s="1188" t="s">
        <v>11767</v>
      </c>
      <c r="D26" s="1186">
        <v>56</v>
      </c>
      <c r="E26" s="1187" t="s">
        <v>9630</v>
      </c>
      <c r="F26" s="1187" t="s">
        <v>1789</v>
      </c>
      <c r="G26" s="1184" t="s">
        <v>12730</v>
      </c>
      <c r="H26" s="689"/>
      <c r="I26" s="556"/>
      <c r="J26" s="965"/>
    </row>
    <row r="27" spans="1:10" ht="13.5">
      <c r="A27" s="1184" t="s">
        <v>11768</v>
      </c>
      <c r="B27" s="1188" t="s">
        <v>11769</v>
      </c>
      <c r="C27" s="1188" t="s">
        <v>11769</v>
      </c>
      <c r="D27" s="1186">
        <v>48</v>
      </c>
      <c r="E27" s="1187" t="s">
        <v>9630</v>
      </c>
      <c r="F27" s="1187" t="s">
        <v>1789</v>
      </c>
      <c r="G27" s="1184" t="s">
        <v>12730</v>
      </c>
      <c r="H27" s="689"/>
      <c r="I27" s="556"/>
      <c r="J27" s="965"/>
    </row>
    <row r="28" spans="1:10" ht="24">
      <c r="A28" s="1184" t="s">
        <v>11770</v>
      </c>
      <c r="B28" s="1188" t="s">
        <v>11771</v>
      </c>
      <c r="C28" s="1188" t="s">
        <v>11771</v>
      </c>
      <c r="D28" s="1186">
        <v>69</v>
      </c>
      <c r="E28" s="1187" t="s">
        <v>9630</v>
      </c>
      <c r="F28" s="1187" t="s">
        <v>1789</v>
      </c>
      <c r="G28" s="1184" t="s">
        <v>12730</v>
      </c>
      <c r="H28" s="689"/>
      <c r="I28" s="556"/>
      <c r="J28" s="965"/>
    </row>
    <row r="29" spans="1:10" ht="13.5">
      <c r="A29" s="1184" t="s">
        <v>11772</v>
      </c>
      <c r="B29" s="1188" t="s">
        <v>11773</v>
      </c>
      <c r="C29" s="1188" t="s">
        <v>11773</v>
      </c>
      <c r="D29" s="1186">
        <v>12</v>
      </c>
      <c r="E29" s="1187" t="s">
        <v>9630</v>
      </c>
      <c r="F29" s="1187" t="s">
        <v>1789</v>
      </c>
      <c r="G29" s="1184" t="s">
        <v>12730</v>
      </c>
      <c r="H29" s="689"/>
      <c r="I29" s="556"/>
      <c r="J29" s="965"/>
    </row>
    <row r="30" spans="1:10" ht="24">
      <c r="A30" s="1184" t="s">
        <v>11774</v>
      </c>
      <c r="B30" s="1188" t="s">
        <v>11775</v>
      </c>
      <c r="C30" s="1188" t="s">
        <v>11775</v>
      </c>
      <c r="D30" s="1186">
        <v>17</v>
      </c>
      <c r="E30" s="1187" t="s">
        <v>9630</v>
      </c>
      <c r="F30" s="1187" t="s">
        <v>1789</v>
      </c>
      <c r="G30" s="1184" t="s">
        <v>12730</v>
      </c>
      <c r="H30" s="689"/>
      <c r="I30" s="556"/>
      <c r="J30" s="965"/>
    </row>
    <row r="31" spans="1:10" ht="13.5">
      <c r="A31" s="1184" t="s">
        <v>11776</v>
      </c>
      <c r="B31" s="1188" t="s">
        <v>11777</v>
      </c>
      <c r="C31" s="1188" t="s">
        <v>11777</v>
      </c>
      <c r="D31" s="1186">
        <v>26</v>
      </c>
      <c r="E31" s="1187" t="s">
        <v>9630</v>
      </c>
      <c r="F31" s="1187" t="s">
        <v>1789</v>
      </c>
      <c r="G31" s="1184" t="s">
        <v>12730</v>
      </c>
      <c r="H31" s="689"/>
      <c r="I31" s="556"/>
      <c r="J31" s="965"/>
    </row>
    <row r="32" spans="1:10" ht="24">
      <c r="A32" s="1184" t="s">
        <v>11778</v>
      </c>
      <c r="B32" s="1188" t="s">
        <v>11779</v>
      </c>
      <c r="C32" s="1188" t="s">
        <v>11779</v>
      </c>
      <c r="D32" s="1186">
        <v>37</v>
      </c>
      <c r="E32" s="1187" t="s">
        <v>9630</v>
      </c>
      <c r="F32" s="1187" t="s">
        <v>1789</v>
      </c>
      <c r="G32" s="1184" t="s">
        <v>12730</v>
      </c>
      <c r="H32" s="689"/>
      <c r="I32" s="556"/>
      <c r="J32" s="965"/>
    </row>
    <row r="33" spans="1:10" ht="13.5">
      <c r="A33" s="1184" t="s">
        <v>11780</v>
      </c>
      <c r="B33" s="1188" t="s">
        <v>11781</v>
      </c>
      <c r="C33" s="1188" t="s">
        <v>11781</v>
      </c>
      <c r="D33" s="1186">
        <v>13</v>
      </c>
      <c r="E33" s="1187" t="s">
        <v>9630</v>
      </c>
      <c r="F33" s="1187" t="s">
        <v>1789</v>
      </c>
      <c r="G33" s="1184" t="s">
        <v>12730</v>
      </c>
      <c r="H33" s="689"/>
      <c r="I33" s="556"/>
      <c r="J33" s="965"/>
    </row>
    <row r="34" spans="1:10" ht="24">
      <c r="A34" s="1184" t="s">
        <v>11782</v>
      </c>
      <c r="B34" s="1188" t="s">
        <v>11783</v>
      </c>
      <c r="C34" s="1188" t="s">
        <v>11783</v>
      </c>
      <c r="D34" s="1186">
        <v>19</v>
      </c>
      <c r="E34" s="1187" t="s">
        <v>9630</v>
      </c>
      <c r="F34" s="1187" t="s">
        <v>1789</v>
      </c>
      <c r="G34" s="1184" t="s">
        <v>12730</v>
      </c>
      <c r="H34" s="689"/>
      <c r="I34" s="556"/>
      <c r="J34" s="965"/>
    </row>
    <row r="35" spans="1:10" ht="13.5">
      <c r="A35" s="1184" t="s">
        <v>11784</v>
      </c>
      <c r="B35" s="1188" t="s">
        <v>11785</v>
      </c>
      <c r="C35" s="1188" t="s">
        <v>11785</v>
      </c>
      <c r="D35" s="1186">
        <v>66</v>
      </c>
      <c r="E35" s="1187" t="s">
        <v>9630</v>
      </c>
      <c r="F35" s="1187" t="s">
        <v>1789</v>
      </c>
      <c r="G35" s="1184" t="s">
        <v>12730</v>
      </c>
      <c r="H35" s="689"/>
      <c r="I35" s="556"/>
      <c r="J35" s="965"/>
    </row>
    <row r="36" spans="1:10" ht="24">
      <c r="A36" s="1184" t="s">
        <v>11786</v>
      </c>
      <c r="B36" s="1188" t="s">
        <v>11787</v>
      </c>
      <c r="C36" s="1188" t="s">
        <v>11787</v>
      </c>
      <c r="D36" s="1186">
        <v>95</v>
      </c>
      <c r="E36" s="1187" t="s">
        <v>9630</v>
      </c>
      <c r="F36" s="1187" t="s">
        <v>1789</v>
      </c>
      <c r="G36" s="1184" t="s">
        <v>12730</v>
      </c>
      <c r="H36" s="689"/>
      <c r="I36" s="556"/>
      <c r="J36" s="965"/>
    </row>
    <row r="37" spans="1:10" ht="13.5">
      <c r="A37" s="1184" t="s">
        <v>11788</v>
      </c>
      <c r="B37" s="1188" t="s">
        <v>11789</v>
      </c>
      <c r="C37" s="1188" t="s">
        <v>11789</v>
      </c>
      <c r="D37" s="1186">
        <v>42</v>
      </c>
      <c r="E37" s="1187" t="s">
        <v>9630</v>
      </c>
      <c r="F37" s="1187" t="s">
        <v>1789</v>
      </c>
      <c r="G37" s="1184" t="s">
        <v>12730</v>
      </c>
      <c r="H37" s="689"/>
      <c r="I37" s="556"/>
      <c r="J37" s="965"/>
    </row>
    <row r="38" spans="1:10" ht="24.75" thickBot="1">
      <c r="A38" s="1184" t="s">
        <v>11790</v>
      </c>
      <c r="B38" s="1188" t="s">
        <v>11791</v>
      </c>
      <c r="C38" s="1188" t="s">
        <v>11791</v>
      </c>
      <c r="D38" s="1186">
        <v>61</v>
      </c>
      <c r="E38" s="1187" t="s">
        <v>9630</v>
      </c>
      <c r="F38" s="1187" t="s">
        <v>1789</v>
      </c>
      <c r="G38" s="1184" t="s">
        <v>12730</v>
      </c>
      <c r="H38" s="689"/>
      <c r="I38" s="556"/>
      <c r="J38" s="965"/>
    </row>
    <row r="39" spans="1:10" ht="14.25" thickBot="1">
      <c r="A39" s="559" t="s">
        <v>11937</v>
      </c>
      <c r="B39" s="560"/>
      <c r="C39" s="560"/>
      <c r="D39" s="683"/>
      <c r="E39" s="683"/>
      <c r="F39" s="683"/>
      <c r="G39" s="684"/>
      <c r="H39" s="530"/>
      <c r="I39" s="556"/>
      <c r="J39" s="965"/>
    </row>
    <row r="40" spans="1:10" ht="24">
      <c r="A40" s="1184" t="s">
        <v>11792</v>
      </c>
      <c r="B40" s="1185" t="s">
        <v>11793</v>
      </c>
      <c r="C40" s="1185" t="s">
        <v>11793</v>
      </c>
      <c r="D40" s="1186">
        <v>16</v>
      </c>
      <c r="E40" s="1187" t="s">
        <v>9630</v>
      </c>
      <c r="F40" s="1187" t="s">
        <v>9</v>
      </c>
      <c r="G40" s="1184" t="s">
        <v>12730</v>
      </c>
      <c r="H40" s="689"/>
      <c r="I40" s="556"/>
      <c r="J40" s="965"/>
    </row>
    <row r="41" spans="1:10" ht="36.75" thickBot="1">
      <c r="A41" s="1184" t="s">
        <v>11794</v>
      </c>
      <c r="B41" s="1185" t="s">
        <v>11795</v>
      </c>
      <c r="C41" s="1185" t="s">
        <v>11795</v>
      </c>
      <c r="D41" s="1186">
        <v>32</v>
      </c>
      <c r="E41" s="1187" t="s">
        <v>9630</v>
      </c>
      <c r="F41" s="1187" t="s">
        <v>9</v>
      </c>
      <c r="G41" s="1184" t="s">
        <v>12730</v>
      </c>
      <c r="H41" s="689"/>
      <c r="I41" s="556"/>
      <c r="J41" s="965"/>
    </row>
    <row r="42" spans="1:10" ht="14.25" thickBot="1">
      <c r="A42" s="559" t="s">
        <v>11938</v>
      </c>
      <c r="B42" s="560"/>
      <c r="C42" s="560"/>
      <c r="D42" s="683"/>
      <c r="E42" s="683"/>
      <c r="F42" s="683"/>
      <c r="G42" s="684"/>
      <c r="H42" s="530"/>
      <c r="I42" s="556"/>
      <c r="J42" s="965"/>
    </row>
    <row r="43" spans="1:10" ht="34.15" customHeight="1">
      <c r="A43" s="1189" t="s">
        <v>11796</v>
      </c>
      <c r="B43" s="1190" t="s">
        <v>11797</v>
      </c>
      <c r="C43" s="1190" t="s">
        <v>11797</v>
      </c>
      <c r="D43" s="1186">
        <v>16</v>
      </c>
      <c r="E43" s="1187" t="s">
        <v>9630</v>
      </c>
      <c r="F43" s="1187" t="s">
        <v>1789</v>
      </c>
      <c r="G43" s="1184" t="s">
        <v>12730</v>
      </c>
      <c r="H43" s="689"/>
      <c r="I43" s="556"/>
      <c r="J43" s="965"/>
    </row>
    <row r="44" spans="1:10" ht="34.15" customHeight="1">
      <c r="A44" s="1189" t="s">
        <v>11798</v>
      </c>
      <c r="B44" s="1190" t="s">
        <v>11799</v>
      </c>
      <c r="C44" s="1190" t="s">
        <v>11799</v>
      </c>
      <c r="D44" s="1186">
        <v>32</v>
      </c>
      <c r="E44" s="1187" t="s">
        <v>9630</v>
      </c>
      <c r="F44" s="1187" t="s">
        <v>1789</v>
      </c>
      <c r="G44" s="1184" t="s">
        <v>12730</v>
      </c>
      <c r="H44" s="689"/>
      <c r="I44" s="556"/>
      <c r="J44" s="965"/>
    </row>
    <row r="45" spans="1:10" ht="13.5">
      <c r="A45" s="481"/>
      <c r="B45" s="711"/>
      <c r="C45" s="711"/>
      <c r="D45" s="712"/>
      <c r="E45" s="713"/>
      <c r="F45" s="713"/>
      <c r="G45" s="481"/>
      <c r="H45" s="689"/>
      <c r="I45" s="556"/>
      <c r="J45" s="965"/>
    </row>
    <row r="46" spans="1:10" ht="19.5" thickBot="1">
      <c r="A46" s="714" t="s">
        <v>3132</v>
      </c>
      <c r="B46" s="965"/>
      <c r="C46" s="965"/>
      <c r="D46" s="965"/>
      <c r="E46" s="965"/>
      <c r="F46" s="965"/>
      <c r="G46" s="965"/>
      <c r="H46" s="965"/>
      <c r="I46" s="556"/>
      <c r="J46" s="965"/>
    </row>
    <row r="47" spans="1:10" ht="34.15" customHeight="1" thickBot="1">
      <c r="A47" s="534" t="s">
        <v>0</v>
      </c>
      <c r="B47" s="681" t="s">
        <v>1</v>
      </c>
      <c r="C47" s="535" t="s">
        <v>2</v>
      </c>
      <c r="D47" s="946" t="s">
        <v>5192</v>
      </c>
      <c r="E47" s="1191" t="s">
        <v>9627</v>
      </c>
      <c r="F47" s="945" t="s">
        <v>4</v>
      </c>
      <c r="G47" s="1144" t="s">
        <v>13946</v>
      </c>
      <c r="H47" s="535" t="s">
        <v>418</v>
      </c>
      <c r="I47" s="535" t="s">
        <v>419</v>
      </c>
      <c r="J47" s="965"/>
    </row>
    <row r="48" spans="1:10" ht="14.25" thickBot="1">
      <c r="A48" s="536" t="s">
        <v>11939</v>
      </c>
      <c r="B48" s="560"/>
      <c r="C48" s="560"/>
      <c r="D48" s="698"/>
      <c r="E48" s="698"/>
      <c r="F48" s="698"/>
      <c r="G48" s="683"/>
      <c r="H48" s="683"/>
      <c r="I48" s="684"/>
      <c r="J48" s="965"/>
    </row>
    <row r="49" spans="1:10" ht="34.15" customHeight="1">
      <c r="A49" s="704" t="s">
        <v>11800</v>
      </c>
      <c r="B49" s="1022" t="s">
        <v>11801</v>
      </c>
      <c r="C49" s="1022" t="s">
        <v>11801</v>
      </c>
      <c r="D49" s="1192">
        <v>9</v>
      </c>
      <c r="E49" s="1187" t="s">
        <v>9630</v>
      </c>
      <c r="F49" s="1187" t="s">
        <v>9</v>
      </c>
      <c r="G49" s="1184" t="s">
        <v>12730</v>
      </c>
      <c r="H49" s="1184">
        <v>20</v>
      </c>
      <c r="I49" s="1185">
        <v>29</v>
      </c>
      <c r="J49" s="965"/>
    </row>
    <row r="50" spans="1:10" ht="34.15" customHeight="1">
      <c r="A50" s="704" t="s">
        <v>11800</v>
      </c>
      <c r="B50" s="1022" t="s">
        <v>11801</v>
      </c>
      <c r="C50" s="1022" t="s">
        <v>11801</v>
      </c>
      <c r="D50" s="1192">
        <v>7.4</v>
      </c>
      <c r="E50" s="1187" t="s">
        <v>9630</v>
      </c>
      <c r="F50" s="1187" t="s">
        <v>9</v>
      </c>
      <c r="G50" s="1184" t="s">
        <v>12730</v>
      </c>
      <c r="H50" s="1184">
        <v>30</v>
      </c>
      <c r="I50" s="1185">
        <v>39</v>
      </c>
      <c r="J50" s="965"/>
    </row>
    <row r="51" spans="1:10" ht="34.15" customHeight="1">
      <c r="A51" s="704" t="s">
        <v>11800</v>
      </c>
      <c r="B51" s="1022" t="s">
        <v>11801</v>
      </c>
      <c r="C51" s="1022" t="s">
        <v>11801</v>
      </c>
      <c r="D51" s="1192">
        <v>6.6</v>
      </c>
      <c r="E51" s="1187" t="s">
        <v>9630</v>
      </c>
      <c r="F51" s="1187" t="s">
        <v>9</v>
      </c>
      <c r="G51" s="1184" t="s">
        <v>12730</v>
      </c>
      <c r="H51" s="1184">
        <v>40</v>
      </c>
      <c r="I51" s="1185">
        <v>49</v>
      </c>
      <c r="J51" s="965"/>
    </row>
    <row r="52" spans="1:10" ht="34.15" customHeight="1">
      <c r="A52" s="704" t="s">
        <v>11800</v>
      </c>
      <c r="B52" s="1022" t="s">
        <v>11801</v>
      </c>
      <c r="C52" s="1022" t="s">
        <v>11801</v>
      </c>
      <c r="D52" s="1192">
        <v>6</v>
      </c>
      <c r="E52" s="1187" t="s">
        <v>9630</v>
      </c>
      <c r="F52" s="1187" t="s">
        <v>9</v>
      </c>
      <c r="G52" s="1184" t="s">
        <v>12730</v>
      </c>
      <c r="H52" s="1184">
        <v>50</v>
      </c>
      <c r="I52" s="1185">
        <v>59</v>
      </c>
      <c r="J52" s="965"/>
    </row>
    <row r="53" spans="1:10" ht="34.15" customHeight="1">
      <c r="A53" s="704" t="s">
        <v>11800</v>
      </c>
      <c r="B53" s="1022" t="s">
        <v>11801</v>
      </c>
      <c r="C53" s="1022" t="s">
        <v>11801</v>
      </c>
      <c r="D53" s="1192">
        <v>5.6</v>
      </c>
      <c r="E53" s="1187" t="s">
        <v>9630</v>
      </c>
      <c r="F53" s="1187" t="s">
        <v>9</v>
      </c>
      <c r="G53" s="1184" t="s">
        <v>12730</v>
      </c>
      <c r="H53" s="1184">
        <v>60</v>
      </c>
      <c r="I53" s="1185">
        <v>69</v>
      </c>
      <c r="J53" s="965"/>
    </row>
    <row r="54" spans="1:10" ht="34.15" customHeight="1">
      <c r="A54" s="704" t="s">
        <v>11800</v>
      </c>
      <c r="B54" s="1022" t="s">
        <v>11801</v>
      </c>
      <c r="C54" s="1022" t="s">
        <v>11801</v>
      </c>
      <c r="D54" s="1192">
        <v>5.31</v>
      </c>
      <c r="E54" s="1187" t="s">
        <v>9630</v>
      </c>
      <c r="F54" s="1187" t="s">
        <v>9</v>
      </c>
      <c r="G54" s="1184" t="s">
        <v>12730</v>
      </c>
      <c r="H54" s="1184">
        <v>70</v>
      </c>
      <c r="I54" s="1185">
        <v>79</v>
      </c>
      <c r="J54" s="965"/>
    </row>
    <row r="55" spans="1:10" ht="34.15" customHeight="1">
      <c r="A55" s="704" t="s">
        <v>11800</v>
      </c>
      <c r="B55" s="1022" t="s">
        <v>11801</v>
      </c>
      <c r="C55" s="1022" t="s">
        <v>11801</v>
      </c>
      <c r="D55" s="1192">
        <v>5.0999999999999996</v>
      </c>
      <c r="E55" s="1187" t="s">
        <v>9630</v>
      </c>
      <c r="F55" s="1187" t="s">
        <v>9</v>
      </c>
      <c r="G55" s="1184" t="s">
        <v>12730</v>
      </c>
      <c r="H55" s="1184">
        <v>80</v>
      </c>
      <c r="I55" s="1185">
        <v>89</v>
      </c>
      <c r="J55" s="965"/>
    </row>
    <row r="56" spans="1:10" ht="34.15" customHeight="1">
      <c r="A56" s="704" t="s">
        <v>11800</v>
      </c>
      <c r="B56" s="1022" t="s">
        <v>11801</v>
      </c>
      <c r="C56" s="1022" t="s">
        <v>11801</v>
      </c>
      <c r="D56" s="1192">
        <v>4.93</v>
      </c>
      <c r="E56" s="1187" t="s">
        <v>9630</v>
      </c>
      <c r="F56" s="1187" t="s">
        <v>9</v>
      </c>
      <c r="G56" s="1184" t="s">
        <v>12730</v>
      </c>
      <c r="H56" s="1184">
        <v>90</v>
      </c>
      <c r="I56" s="1185">
        <v>99</v>
      </c>
      <c r="J56" s="965"/>
    </row>
    <row r="57" spans="1:10" ht="34.15" customHeight="1">
      <c r="A57" s="704" t="s">
        <v>11800</v>
      </c>
      <c r="B57" s="1022" t="s">
        <v>11801</v>
      </c>
      <c r="C57" s="1022" t="s">
        <v>11801</v>
      </c>
      <c r="D57" s="1192">
        <v>4.8</v>
      </c>
      <c r="E57" s="1187" t="s">
        <v>9630</v>
      </c>
      <c r="F57" s="1187" t="s">
        <v>9</v>
      </c>
      <c r="G57" s="1184" t="s">
        <v>12730</v>
      </c>
      <c r="H57" s="1184">
        <v>100</v>
      </c>
      <c r="I57" s="1185">
        <v>199</v>
      </c>
      <c r="J57" s="965"/>
    </row>
    <row r="58" spans="1:10" ht="34.15" customHeight="1">
      <c r="A58" s="704" t="s">
        <v>11800</v>
      </c>
      <c r="B58" s="1022" t="s">
        <v>11801</v>
      </c>
      <c r="C58" s="1022" t="s">
        <v>11801</v>
      </c>
      <c r="D58" s="1192">
        <v>4.2</v>
      </c>
      <c r="E58" s="1187" t="s">
        <v>9630</v>
      </c>
      <c r="F58" s="1187" t="s">
        <v>9</v>
      </c>
      <c r="G58" s="1184" t="s">
        <v>12730</v>
      </c>
      <c r="H58" s="1184">
        <v>200</v>
      </c>
      <c r="I58" s="1185">
        <v>299</v>
      </c>
      <c r="J58" s="965"/>
    </row>
    <row r="59" spans="1:10" ht="34.15" customHeight="1">
      <c r="A59" s="704" t="s">
        <v>11800</v>
      </c>
      <c r="B59" s="1022" t="s">
        <v>11801</v>
      </c>
      <c r="C59" s="1022" t="s">
        <v>11801</v>
      </c>
      <c r="D59" s="1192">
        <v>3.6</v>
      </c>
      <c r="E59" s="1187" t="s">
        <v>9630</v>
      </c>
      <c r="F59" s="1187" t="s">
        <v>9</v>
      </c>
      <c r="G59" s="1184" t="s">
        <v>12730</v>
      </c>
      <c r="H59" s="1184">
        <v>300</v>
      </c>
      <c r="I59" s="1185">
        <v>399</v>
      </c>
      <c r="J59" s="965"/>
    </row>
    <row r="60" spans="1:10" ht="34.15" customHeight="1">
      <c r="A60" s="704" t="s">
        <v>11800</v>
      </c>
      <c r="B60" s="1022" t="s">
        <v>11801</v>
      </c>
      <c r="C60" s="1022" t="s">
        <v>11801</v>
      </c>
      <c r="D60" s="1192">
        <v>3.15</v>
      </c>
      <c r="E60" s="1187" t="s">
        <v>9630</v>
      </c>
      <c r="F60" s="1187" t="s">
        <v>9</v>
      </c>
      <c r="G60" s="1184" t="s">
        <v>12730</v>
      </c>
      <c r="H60" s="1184">
        <v>400</v>
      </c>
      <c r="I60" s="1185">
        <v>499</v>
      </c>
      <c r="J60" s="965"/>
    </row>
    <row r="61" spans="1:10" ht="34.15" customHeight="1">
      <c r="A61" s="704" t="s">
        <v>11800</v>
      </c>
      <c r="B61" s="1022" t="s">
        <v>11801</v>
      </c>
      <c r="C61" s="1022" t="s">
        <v>11801</v>
      </c>
      <c r="D61" s="1192">
        <v>2.88</v>
      </c>
      <c r="E61" s="1187" t="s">
        <v>9630</v>
      </c>
      <c r="F61" s="1187" t="s">
        <v>9</v>
      </c>
      <c r="G61" s="1184" t="s">
        <v>12730</v>
      </c>
      <c r="H61" s="1184">
        <v>500</v>
      </c>
      <c r="I61" s="1185">
        <v>599</v>
      </c>
      <c r="J61" s="965"/>
    </row>
    <row r="62" spans="1:10" ht="34.15" customHeight="1">
      <c r="A62" s="704" t="s">
        <v>11800</v>
      </c>
      <c r="B62" s="1022" t="s">
        <v>11801</v>
      </c>
      <c r="C62" s="1022" t="s">
        <v>11801</v>
      </c>
      <c r="D62" s="1192">
        <v>2.8</v>
      </c>
      <c r="E62" s="1187" t="s">
        <v>9630</v>
      </c>
      <c r="F62" s="1187" t="s">
        <v>9</v>
      </c>
      <c r="G62" s="1184" t="s">
        <v>12730</v>
      </c>
      <c r="H62" s="1184">
        <v>600</v>
      </c>
      <c r="I62" s="1185">
        <v>699</v>
      </c>
      <c r="J62" s="965"/>
    </row>
    <row r="63" spans="1:10" ht="34.15" customHeight="1">
      <c r="A63" s="704" t="s">
        <v>11800</v>
      </c>
      <c r="B63" s="1022" t="s">
        <v>11801</v>
      </c>
      <c r="C63" s="1022" t="s">
        <v>11801</v>
      </c>
      <c r="D63" s="1192">
        <v>2.66</v>
      </c>
      <c r="E63" s="1187" t="s">
        <v>9630</v>
      </c>
      <c r="F63" s="1187" t="s">
        <v>9</v>
      </c>
      <c r="G63" s="1184" t="s">
        <v>12730</v>
      </c>
      <c r="H63" s="1184">
        <v>700</v>
      </c>
      <c r="I63" s="1185">
        <v>799</v>
      </c>
      <c r="J63" s="965"/>
    </row>
    <row r="64" spans="1:10" ht="34.15" customHeight="1">
      <c r="A64" s="704" t="s">
        <v>11800</v>
      </c>
      <c r="B64" s="1022" t="s">
        <v>11801</v>
      </c>
      <c r="C64" s="1022" t="s">
        <v>11801</v>
      </c>
      <c r="D64" s="1192">
        <v>2.5499999999999998</v>
      </c>
      <c r="E64" s="1187" t="s">
        <v>9630</v>
      </c>
      <c r="F64" s="1187" t="s">
        <v>9</v>
      </c>
      <c r="G64" s="1184" t="s">
        <v>12730</v>
      </c>
      <c r="H64" s="1184">
        <v>800</v>
      </c>
      <c r="I64" s="1185">
        <v>899</v>
      </c>
      <c r="J64" s="965"/>
    </row>
    <row r="65" spans="1:10" ht="34.15" customHeight="1">
      <c r="A65" s="704" t="s">
        <v>11800</v>
      </c>
      <c r="B65" s="1022" t="s">
        <v>11801</v>
      </c>
      <c r="C65" s="1022" t="s">
        <v>11801</v>
      </c>
      <c r="D65" s="1192">
        <v>2.4700000000000002</v>
      </c>
      <c r="E65" s="1187" t="s">
        <v>9630</v>
      </c>
      <c r="F65" s="1187" t="s">
        <v>9</v>
      </c>
      <c r="G65" s="1184" t="s">
        <v>12730</v>
      </c>
      <c r="H65" s="1184">
        <v>900</v>
      </c>
      <c r="I65" s="1185">
        <v>999</v>
      </c>
      <c r="J65" s="965"/>
    </row>
    <row r="66" spans="1:10" ht="34.15" customHeight="1">
      <c r="A66" s="704" t="s">
        <v>11800</v>
      </c>
      <c r="B66" s="1022" t="s">
        <v>11801</v>
      </c>
      <c r="C66" s="1022" t="s">
        <v>11801</v>
      </c>
      <c r="D66" s="1192">
        <v>2.4</v>
      </c>
      <c r="E66" s="1187" t="s">
        <v>9630</v>
      </c>
      <c r="F66" s="1187" t="s">
        <v>9</v>
      </c>
      <c r="G66" s="1184" t="s">
        <v>12730</v>
      </c>
      <c r="H66" s="1184">
        <v>1000</v>
      </c>
      <c r="I66" s="1185">
        <v>1999</v>
      </c>
      <c r="J66" s="965"/>
    </row>
    <row r="67" spans="1:10" ht="34.15" customHeight="1">
      <c r="A67" s="704" t="s">
        <v>11800</v>
      </c>
      <c r="B67" s="1022" t="s">
        <v>11801</v>
      </c>
      <c r="C67" s="1022" t="s">
        <v>11801</v>
      </c>
      <c r="D67" s="1192">
        <v>1.8</v>
      </c>
      <c r="E67" s="1187" t="s">
        <v>9630</v>
      </c>
      <c r="F67" s="1187" t="s">
        <v>9</v>
      </c>
      <c r="G67" s="1184" t="s">
        <v>12730</v>
      </c>
      <c r="H67" s="1184">
        <v>2000</v>
      </c>
      <c r="I67" s="1185">
        <v>2999</v>
      </c>
      <c r="J67" s="965"/>
    </row>
    <row r="68" spans="1:10" ht="34.15" customHeight="1">
      <c r="A68" s="704" t="s">
        <v>11800</v>
      </c>
      <c r="B68" s="1022" t="s">
        <v>11801</v>
      </c>
      <c r="C68" s="1022" t="s">
        <v>11801</v>
      </c>
      <c r="D68" s="1192">
        <v>1.52</v>
      </c>
      <c r="E68" s="1187" t="s">
        <v>9630</v>
      </c>
      <c r="F68" s="1187" t="s">
        <v>9</v>
      </c>
      <c r="G68" s="1184" t="s">
        <v>12730</v>
      </c>
      <c r="H68" s="1184">
        <v>3000</v>
      </c>
      <c r="I68" s="1185">
        <v>3999</v>
      </c>
      <c r="J68" s="965"/>
    </row>
    <row r="69" spans="1:10" ht="34.15" customHeight="1">
      <c r="A69" s="704" t="s">
        <v>11800</v>
      </c>
      <c r="B69" s="1022" t="s">
        <v>11801</v>
      </c>
      <c r="C69" s="1022" t="s">
        <v>11801</v>
      </c>
      <c r="D69" s="1192">
        <v>1.35</v>
      </c>
      <c r="E69" s="1187" t="s">
        <v>9630</v>
      </c>
      <c r="F69" s="1187" t="s">
        <v>9</v>
      </c>
      <c r="G69" s="1184" t="s">
        <v>12730</v>
      </c>
      <c r="H69" s="1184">
        <v>4000</v>
      </c>
      <c r="I69" s="1185">
        <v>4999</v>
      </c>
      <c r="J69" s="965"/>
    </row>
    <row r="70" spans="1:10" ht="34.15" customHeight="1">
      <c r="A70" s="704" t="s">
        <v>11800</v>
      </c>
      <c r="B70" s="1022" t="s">
        <v>11801</v>
      </c>
      <c r="C70" s="1022" t="s">
        <v>11801</v>
      </c>
      <c r="D70" s="1192">
        <v>1.2</v>
      </c>
      <c r="E70" s="1187" t="s">
        <v>9630</v>
      </c>
      <c r="F70" s="1187" t="s">
        <v>9</v>
      </c>
      <c r="G70" s="1184" t="s">
        <v>12730</v>
      </c>
      <c r="H70" s="1184">
        <v>5000</v>
      </c>
      <c r="I70" s="1185">
        <v>5999</v>
      </c>
      <c r="J70" s="965"/>
    </row>
    <row r="71" spans="1:10" ht="34.15" customHeight="1">
      <c r="A71" s="704" t="s">
        <v>11800</v>
      </c>
      <c r="B71" s="1022" t="s">
        <v>11801</v>
      </c>
      <c r="C71" s="1022" t="s">
        <v>11801</v>
      </c>
      <c r="D71" s="1192">
        <v>1.1000000000000001</v>
      </c>
      <c r="E71" s="1187" t="s">
        <v>9630</v>
      </c>
      <c r="F71" s="1187" t="s">
        <v>9</v>
      </c>
      <c r="G71" s="1184" t="s">
        <v>12730</v>
      </c>
      <c r="H71" s="1184">
        <v>6000</v>
      </c>
      <c r="I71" s="1185">
        <v>6999</v>
      </c>
      <c r="J71" s="965"/>
    </row>
    <row r="72" spans="1:10" ht="34.15" customHeight="1">
      <c r="A72" s="704" t="s">
        <v>11800</v>
      </c>
      <c r="B72" s="1022" t="s">
        <v>11801</v>
      </c>
      <c r="C72" s="1022" t="s">
        <v>11801</v>
      </c>
      <c r="D72" s="1192">
        <v>1.03</v>
      </c>
      <c r="E72" s="1187" t="s">
        <v>9630</v>
      </c>
      <c r="F72" s="1187" t="s">
        <v>9</v>
      </c>
      <c r="G72" s="1184" t="s">
        <v>12730</v>
      </c>
      <c r="H72" s="1184">
        <v>7000</v>
      </c>
      <c r="I72" s="1185">
        <v>7999</v>
      </c>
      <c r="J72" s="965"/>
    </row>
    <row r="73" spans="1:10" ht="34.15" customHeight="1">
      <c r="A73" s="704" t="s">
        <v>11800</v>
      </c>
      <c r="B73" s="1022" t="s">
        <v>11801</v>
      </c>
      <c r="C73" s="1022" t="s">
        <v>11801</v>
      </c>
      <c r="D73" s="1192">
        <v>0.98</v>
      </c>
      <c r="E73" s="1187" t="s">
        <v>9630</v>
      </c>
      <c r="F73" s="1187" t="s">
        <v>9</v>
      </c>
      <c r="G73" s="1184" t="s">
        <v>12730</v>
      </c>
      <c r="H73" s="1184">
        <v>8000</v>
      </c>
      <c r="I73" s="1185">
        <v>8999</v>
      </c>
      <c r="J73" s="965"/>
    </row>
    <row r="74" spans="1:10" ht="34.15" customHeight="1">
      <c r="A74" s="704" t="s">
        <v>11800</v>
      </c>
      <c r="B74" s="1022" t="s">
        <v>11801</v>
      </c>
      <c r="C74" s="1022" t="s">
        <v>11801</v>
      </c>
      <c r="D74" s="1192">
        <v>0.93</v>
      </c>
      <c r="E74" s="1187" t="s">
        <v>9630</v>
      </c>
      <c r="F74" s="1187" t="s">
        <v>9</v>
      </c>
      <c r="G74" s="1184" t="s">
        <v>12730</v>
      </c>
      <c r="H74" s="1184">
        <v>9000</v>
      </c>
      <c r="I74" s="1185">
        <v>9999</v>
      </c>
      <c r="J74" s="965"/>
    </row>
    <row r="75" spans="1:10" ht="34.15" customHeight="1" thickBot="1">
      <c r="A75" s="704" t="s">
        <v>11800</v>
      </c>
      <c r="B75" s="1022" t="s">
        <v>11801</v>
      </c>
      <c r="C75" s="1022" t="s">
        <v>11801</v>
      </c>
      <c r="D75" s="1192">
        <v>0.9</v>
      </c>
      <c r="E75" s="1187" t="s">
        <v>9630</v>
      </c>
      <c r="F75" s="1187" t="s">
        <v>9</v>
      </c>
      <c r="G75" s="1184" t="s">
        <v>12730</v>
      </c>
      <c r="H75" s="1184">
        <v>10000</v>
      </c>
      <c r="I75" s="1185">
        <v>999999</v>
      </c>
      <c r="J75" s="965"/>
    </row>
    <row r="76" spans="1:10" ht="14.25" thickBot="1">
      <c r="A76" s="536" t="s">
        <v>11940</v>
      </c>
      <c r="B76" s="560"/>
      <c r="C76" s="560"/>
      <c r="D76" s="560"/>
      <c r="E76" s="560"/>
      <c r="F76" s="560"/>
      <c r="G76" s="683"/>
      <c r="H76" s="683"/>
      <c r="I76" s="684"/>
      <c r="J76" s="965"/>
    </row>
    <row r="77" spans="1:10" ht="34.15" customHeight="1">
      <c r="A77" s="704" t="s">
        <v>11802</v>
      </c>
      <c r="B77" s="1022" t="s">
        <v>11803</v>
      </c>
      <c r="C77" s="1022" t="s">
        <v>11803</v>
      </c>
      <c r="D77" s="1192">
        <v>9</v>
      </c>
      <c r="E77" s="1187" t="s">
        <v>9630</v>
      </c>
      <c r="F77" s="1187" t="s">
        <v>1789</v>
      </c>
      <c r="G77" s="1184" t="s">
        <v>12730</v>
      </c>
      <c r="H77" s="1184">
        <v>20</v>
      </c>
      <c r="I77" s="1188">
        <v>29</v>
      </c>
      <c r="J77" s="965"/>
    </row>
    <row r="78" spans="1:10" ht="34.15" customHeight="1">
      <c r="A78" s="704" t="s">
        <v>11802</v>
      </c>
      <c r="B78" s="1022" t="s">
        <v>11803</v>
      </c>
      <c r="C78" s="1022" t="s">
        <v>11803</v>
      </c>
      <c r="D78" s="1192">
        <v>7.4</v>
      </c>
      <c r="E78" s="1187" t="s">
        <v>9630</v>
      </c>
      <c r="F78" s="1187" t="s">
        <v>1789</v>
      </c>
      <c r="G78" s="1184" t="s">
        <v>12730</v>
      </c>
      <c r="H78" s="1184">
        <v>30</v>
      </c>
      <c r="I78" s="1188">
        <v>39</v>
      </c>
      <c r="J78" s="965"/>
    </row>
    <row r="79" spans="1:10" ht="34.15" customHeight="1">
      <c r="A79" s="704" t="s">
        <v>11802</v>
      </c>
      <c r="B79" s="1022" t="s">
        <v>11803</v>
      </c>
      <c r="C79" s="1022" t="s">
        <v>11803</v>
      </c>
      <c r="D79" s="1192">
        <v>6.6</v>
      </c>
      <c r="E79" s="1187" t="s">
        <v>9630</v>
      </c>
      <c r="F79" s="1187" t="s">
        <v>1789</v>
      </c>
      <c r="G79" s="1184" t="s">
        <v>12730</v>
      </c>
      <c r="H79" s="1184">
        <v>40</v>
      </c>
      <c r="I79" s="1188">
        <v>49</v>
      </c>
      <c r="J79" s="965"/>
    </row>
    <row r="80" spans="1:10" ht="34.15" customHeight="1">
      <c r="A80" s="704" t="s">
        <v>11802</v>
      </c>
      <c r="B80" s="1022" t="s">
        <v>11803</v>
      </c>
      <c r="C80" s="1022" t="s">
        <v>11803</v>
      </c>
      <c r="D80" s="1192">
        <v>6</v>
      </c>
      <c r="E80" s="1187" t="s">
        <v>9630</v>
      </c>
      <c r="F80" s="1187" t="s">
        <v>1789</v>
      </c>
      <c r="G80" s="1184" t="s">
        <v>12730</v>
      </c>
      <c r="H80" s="1184">
        <v>50</v>
      </c>
      <c r="I80" s="1188">
        <v>59</v>
      </c>
      <c r="J80" s="965"/>
    </row>
    <row r="81" spans="1:10" ht="34.15" customHeight="1">
      <c r="A81" s="704" t="s">
        <v>11802</v>
      </c>
      <c r="B81" s="1022" t="s">
        <v>11803</v>
      </c>
      <c r="C81" s="1022" t="s">
        <v>11803</v>
      </c>
      <c r="D81" s="1192">
        <v>5.6</v>
      </c>
      <c r="E81" s="1187" t="s">
        <v>9630</v>
      </c>
      <c r="F81" s="1187" t="s">
        <v>1789</v>
      </c>
      <c r="G81" s="1184" t="s">
        <v>12730</v>
      </c>
      <c r="H81" s="1184">
        <v>60</v>
      </c>
      <c r="I81" s="1188">
        <v>69</v>
      </c>
      <c r="J81" s="965"/>
    </row>
    <row r="82" spans="1:10" ht="34.15" customHeight="1">
      <c r="A82" s="704" t="s">
        <v>11802</v>
      </c>
      <c r="B82" s="1022" t="s">
        <v>11803</v>
      </c>
      <c r="C82" s="1022" t="s">
        <v>11803</v>
      </c>
      <c r="D82" s="1192">
        <v>5.31</v>
      </c>
      <c r="E82" s="1187" t="s">
        <v>9630</v>
      </c>
      <c r="F82" s="1187" t="s">
        <v>1789</v>
      </c>
      <c r="G82" s="1184" t="s">
        <v>12730</v>
      </c>
      <c r="H82" s="1184">
        <v>70</v>
      </c>
      <c r="I82" s="1188">
        <v>79</v>
      </c>
      <c r="J82" s="965"/>
    </row>
    <row r="83" spans="1:10" ht="34.15" customHeight="1">
      <c r="A83" s="704" t="s">
        <v>11802</v>
      </c>
      <c r="B83" s="1022" t="s">
        <v>11803</v>
      </c>
      <c r="C83" s="1022" t="s">
        <v>11803</v>
      </c>
      <c r="D83" s="1192">
        <v>5.0999999999999996</v>
      </c>
      <c r="E83" s="1187" t="s">
        <v>9630</v>
      </c>
      <c r="F83" s="1187" t="s">
        <v>1789</v>
      </c>
      <c r="G83" s="1184" t="s">
        <v>12730</v>
      </c>
      <c r="H83" s="1184">
        <v>80</v>
      </c>
      <c r="I83" s="1188">
        <v>89</v>
      </c>
      <c r="J83" s="965"/>
    </row>
    <row r="84" spans="1:10" ht="34.15" customHeight="1">
      <c r="A84" s="704" t="s">
        <v>11802</v>
      </c>
      <c r="B84" s="1022" t="s">
        <v>11803</v>
      </c>
      <c r="C84" s="1022" t="s">
        <v>11803</v>
      </c>
      <c r="D84" s="1192">
        <v>4.93</v>
      </c>
      <c r="E84" s="1187" t="s">
        <v>9630</v>
      </c>
      <c r="F84" s="1187" t="s">
        <v>1789</v>
      </c>
      <c r="G84" s="1184" t="s">
        <v>12730</v>
      </c>
      <c r="H84" s="1184">
        <v>90</v>
      </c>
      <c r="I84" s="1188">
        <v>99</v>
      </c>
      <c r="J84" s="965"/>
    </row>
    <row r="85" spans="1:10" ht="34.15" customHeight="1">
      <c r="A85" s="704" t="s">
        <v>11802</v>
      </c>
      <c r="B85" s="1022" t="s">
        <v>11803</v>
      </c>
      <c r="C85" s="1022" t="s">
        <v>11803</v>
      </c>
      <c r="D85" s="1192">
        <v>4.8</v>
      </c>
      <c r="E85" s="1187" t="s">
        <v>9630</v>
      </c>
      <c r="F85" s="1187" t="s">
        <v>1789</v>
      </c>
      <c r="G85" s="1184" t="s">
        <v>12730</v>
      </c>
      <c r="H85" s="1184">
        <v>100</v>
      </c>
      <c r="I85" s="1188">
        <v>199</v>
      </c>
      <c r="J85" s="965"/>
    </row>
    <row r="86" spans="1:10" ht="34.15" customHeight="1">
      <c r="A86" s="704" t="s">
        <v>11802</v>
      </c>
      <c r="B86" s="1022" t="s">
        <v>11803</v>
      </c>
      <c r="C86" s="1022" t="s">
        <v>11803</v>
      </c>
      <c r="D86" s="1192">
        <v>4.2</v>
      </c>
      <c r="E86" s="1187" t="s">
        <v>9630</v>
      </c>
      <c r="F86" s="1187" t="s">
        <v>1789</v>
      </c>
      <c r="G86" s="1184" t="s">
        <v>12730</v>
      </c>
      <c r="H86" s="1184">
        <v>200</v>
      </c>
      <c r="I86" s="1188">
        <v>299</v>
      </c>
      <c r="J86" s="965"/>
    </row>
    <row r="87" spans="1:10" ht="34.15" customHeight="1">
      <c r="A87" s="704" t="s">
        <v>11802</v>
      </c>
      <c r="B87" s="1022" t="s">
        <v>11803</v>
      </c>
      <c r="C87" s="1022" t="s">
        <v>11803</v>
      </c>
      <c r="D87" s="1192">
        <v>3.6</v>
      </c>
      <c r="E87" s="1187" t="s">
        <v>9630</v>
      </c>
      <c r="F87" s="1187" t="s">
        <v>1789</v>
      </c>
      <c r="G87" s="1184" t="s">
        <v>12730</v>
      </c>
      <c r="H87" s="1184">
        <v>300</v>
      </c>
      <c r="I87" s="1188">
        <v>399</v>
      </c>
      <c r="J87" s="965"/>
    </row>
    <row r="88" spans="1:10" ht="34.15" customHeight="1">
      <c r="A88" s="704" t="s">
        <v>11802</v>
      </c>
      <c r="B88" s="1022" t="s">
        <v>11803</v>
      </c>
      <c r="C88" s="1022" t="s">
        <v>11803</v>
      </c>
      <c r="D88" s="1192">
        <v>3.15</v>
      </c>
      <c r="E88" s="1187" t="s">
        <v>9630</v>
      </c>
      <c r="F88" s="1187" t="s">
        <v>1789</v>
      </c>
      <c r="G88" s="1184" t="s">
        <v>12730</v>
      </c>
      <c r="H88" s="1184">
        <v>400</v>
      </c>
      <c r="I88" s="1188">
        <v>499</v>
      </c>
      <c r="J88" s="965"/>
    </row>
    <row r="89" spans="1:10" ht="34.15" customHeight="1">
      <c r="A89" s="704" t="s">
        <v>11802</v>
      </c>
      <c r="B89" s="1022" t="s">
        <v>11803</v>
      </c>
      <c r="C89" s="1022" t="s">
        <v>11803</v>
      </c>
      <c r="D89" s="1192">
        <v>2.88</v>
      </c>
      <c r="E89" s="1187" t="s">
        <v>9630</v>
      </c>
      <c r="F89" s="1187" t="s">
        <v>1789</v>
      </c>
      <c r="G89" s="1184" t="s">
        <v>12730</v>
      </c>
      <c r="H89" s="1184">
        <v>500</v>
      </c>
      <c r="I89" s="1188">
        <v>599</v>
      </c>
      <c r="J89" s="965"/>
    </row>
    <row r="90" spans="1:10" ht="34.15" customHeight="1">
      <c r="A90" s="704" t="s">
        <v>11802</v>
      </c>
      <c r="B90" s="1022" t="s">
        <v>11803</v>
      </c>
      <c r="C90" s="1022" t="s">
        <v>11803</v>
      </c>
      <c r="D90" s="1192">
        <v>2.8</v>
      </c>
      <c r="E90" s="1187" t="s">
        <v>9630</v>
      </c>
      <c r="F90" s="1187" t="s">
        <v>1789</v>
      </c>
      <c r="G90" s="1184" t="s">
        <v>12730</v>
      </c>
      <c r="H90" s="1184">
        <v>600</v>
      </c>
      <c r="I90" s="1188">
        <v>699</v>
      </c>
      <c r="J90" s="965"/>
    </row>
    <row r="91" spans="1:10" ht="34.15" customHeight="1">
      <c r="A91" s="704" t="s">
        <v>11802</v>
      </c>
      <c r="B91" s="1022" t="s">
        <v>11803</v>
      </c>
      <c r="C91" s="1022" t="s">
        <v>11803</v>
      </c>
      <c r="D91" s="1192">
        <v>2.66</v>
      </c>
      <c r="E91" s="1187" t="s">
        <v>9630</v>
      </c>
      <c r="F91" s="1187" t="s">
        <v>1789</v>
      </c>
      <c r="G91" s="1184" t="s">
        <v>12730</v>
      </c>
      <c r="H91" s="1184">
        <v>700</v>
      </c>
      <c r="I91" s="1188">
        <v>799</v>
      </c>
      <c r="J91" s="965"/>
    </row>
    <row r="92" spans="1:10" ht="34.15" customHeight="1">
      <c r="A92" s="704" t="s">
        <v>11802</v>
      </c>
      <c r="B92" s="1022" t="s">
        <v>11803</v>
      </c>
      <c r="C92" s="1022" t="s">
        <v>11803</v>
      </c>
      <c r="D92" s="1192">
        <v>2.5499999999999998</v>
      </c>
      <c r="E92" s="1187" t="s">
        <v>9630</v>
      </c>
      <c r="F92" s="1187" t="s">
        <v>1789</v>
      </c>
      <c r="G92" s="1184" t="s">
        <v>12730</v>
      </c>
      <c r="H92" s="1184">
        <v>800</v>
      </c>
      <c r="I92" s="1188">
        <v>899</v>
      </c>
      <c r="J92" s="965"/>
    </row>
    <row r="93" spans="1:10" ht="34.15" customHeight="1">
      <c r="A93" s="704" t="s">
        <v>11802</v>
      </c>
      <c r="B93" s="1022" t="s">
        <v>11803</v>
      </c>
      <c r="C93" s="1022" t="s">
        <v>11803</v>
      </c>
      <c r="D93" s="1192">
        <v>2.4700000000000002</v>
      </c>
      <c r="E93" s="1187" t="s">
        <v>9630</v>
      </c>
      <c r="F93" s="1187" t="s">
        <v>1789</v>
      </c>
      <c r="G93" s="1184" t="s">
        <v>12730</v>
      </c>
      <c r="H93" s="1184">
        <v>900</v>
      </c>
      <c r="I93" s="1188">
        <v>999</v>
      </c>
      <c r="J93" s="965"/>
    </row>
    <row r="94" spans="1:10" ht="34.15" customHeight="1">
      <c r="A94" s="704" t="s">
        <v>11802</v>
      </c>
      <c r="B94" s="1022" t="s">
        <v>11803</v>
      </c>
      <c r="C94" s="1022" t="s">
        <v>11803</v>
      </c>
      <c r="D94" s="1192">
        <v>2.4</v>
      </c>
      <c r="E94" s="1187" t="s">
        <v>9630</v>
      </c>
      <c r="F94" s="1187" t="s">
        <v>1789</v>
      </c>
      <c r="G94" s="1184" t="s">
        <v>12730</v>
      </c>
      <c r="H94" s="1184">
        <v>1000</v>
      </c>
      <c r="I94" s="1188">
        <v>1999</v>
      </c>
      <c r="J94" s="965"/>
    </row>
    <row r="95" spans="1:10" ht="34.15" customHeight="1">
      <c r="A95" s="704" t="s">
        <v>11802</v>
      </c>
      <c r="B95" s="1022" t="s">
        <v>11803</v>
      </c>
      <c r="C95" s="1022" t="s">
        <v>11803</v>
      </c>
      <c r="D95" s="1192">
        <v>1.8</v>
      </c>
      <c r="E95" s="1187" t="s">
        <v>9630</v>
      </c>
      <c r="F95" s="1187" t="s">
        <v>1789</v>
      </c>
      <c r="G95" s="1184" t="s">
        <v>12730</v>
      </c>
      <c r="H95" s="1184">
        <v>2000</v>
      </c>
      <c r="I95" s="1188">
        <v>2999</v>
      </c>
      <c r="J95" s="965"/>
    </row>
    <row r="96" spans="1:10" ht="34.15" customHeight="1">
      <c r="A96" s="704" t="s">
        <v>11802</v>
      </c>
      <c r="B96" s="1022" t="s">
        <v>11803</v>
      </c>
      <c r="C96" s="1022" t="s">
        <v>11803</v>
      </c>
      <c r="D96" s="1192">
        <v>1.52</v>
      </c>
      <c r="E96" s="1187" t="s">
        <v>9630</v>
      </c>
      <c r="F96" s="1187" t="s">
        <v>1789</v>
      </c>
      <c r="G96" s="1184" t="s">
        <v>12730</v>
      </c>
      <c r="H96" s="1184">
        <v>3000</v>
      </c>
      <c r="I96" s="1188">
        <v>3999</v>
      </c>
      <c r="J96" s="965"/>
    </row>
    <row r="97" spans="1:10" ht="34.15" customHeight="1">
      <c r="A97" s="704" t="s">
        <v>11802</v>
      </c>
      <c r="B97" s="1022" t="s">
        <v>11803</v>
      </c>
      <c r="C97" s="1022" t="s">
        <v>11803</v>
      </c>
      <c r="D97" s="1192">
        <v>1.35</v>
      </c>
      <c r="E97" s="1187" t="s">
        <v>9630</v>
      </c>
      <c r="F97" s="1187" t="s">
        <v>1789</v>
      </c>
      <c r="G97" s="1184" t="s">
        <v>12730</v>
      </c>
      <c r="H97" s="1184">
        <v>4000</v>
      </c>
      <c r="I97" s="1188">
        <v>4999</v>
      </c>
      <c r="J97" s="965"/>
    </row>
    <row r="98" spans="1:10" ht="34.15" customHeight="1">
      <c r="A98" s="704" t="s">
        <v>11802</v>
      </c>
      <c r="B98" s="1022" t="s">
        <v>11803</v>
      </c>
      <c r="C98" s="1022" t="s">
        <v>11803</v>
      </c>
      <c r="D98" s="1192">
        <v>1.2</v>
      </c>
      <c r="E98" s="1187" t="s">
        <v>9630</v>
      </c>
      <c r="F98" s="1187" t="s">
        <v>1789</v>
      </c>
      <c r="G98" s="1184" t="s">
        <v>12730</v>
      </c>
      <c r="H98" s="1184">
        <v>5000</v>
      </c>
      <c r="I98" s="1188">
        <v>5999</v>
      </c>
      <c r="J98" s="965"/>
    </row>
    <row r="99" spans="1:10" ht="34.15" customHeight="1">
      <c r="A99" s="704" t="s">
        <v>11802</v>
      </c>
      <c r="B99" s="1022" t="s">
        <v>11803</v>
      </c>
      <c r="C99" s="1022" t="s">
        <v>11803</v>
      </c>
      <c r="D99" s="1192">
        <v>1.1000000000000001</v>
      </c>
      <c r="E99" s="1187" t="s">
        <v>9630</v>
      </c>
      <c r="F99" s="1187" t="s">
        <v>1789</v>
      </c>
      <c r="G99" s="1184" t="s">
        <v>12730</v>
      </c>
      <c r="H99" s="1184">
        <v>6000</v>
      </c>
      <c r="I99" s="1188">
        <v>6999</v>
      </c>
      <c r="J99" s="965"/>
    </row>
    <row r="100" spans="1:10" ht="34.15" customHeight="1">
      <c r="A100" s="704" t="s">
        <v>11802</v>
      </c>
      <c r="B100" s="1022" t="s">
        <v>11803</v>
      </c>
      <c r="C100" s="1022" t="s">
        <v>11803</v>
      </c>
      <c r="D100" s="1192">
        <v>1.03</v>
      </c>
      <c r="E100" s="1187" t="s">
        <v>9630</v>
      </c>
      <c r="F100" s="1187" t="s">
        <v>1789</v>
      </c>
      <c r="G100" s="1184" t="s">
        <v>12730</v>
      </c>
      <c r="H100" s="1184">
        <v>7000</v>
      </c>
      <c r="I100" s="1188">
        <v>7999</v>
      </c>
      <c r="J100" s="965"/>
    </row>
    <row r="101" spans="1:10" ht="34.15" customHeight="1">
      <c r="A101" s="704" t="s">
        <v>11802</v>
      </c>
      <c r="B101" s="1022" t="s">
        <v>11803</v>
      </c>
      <c r="C101" s="1022" t="s">
        <v>11803</v>
      </c>
      <c r="D101" s="1192">
        <v>0.98</v>
      </c>
      <c r="E101" s="1187" t="s">
        <v>9630</v>
      </c>
      <c r="F101" s="1187" t="s">
        <v>1789</v>
      </c>
      <c r="G101" s="1184" t="s">
        <v>12730</v>
      </c>
      <c r="H101" s="1184">
        <v>8000</v>
      </c>
      <c r="I101" s="1188">
        <v>8999</v>
      </c>
      <c r="J101" s="965"/>
    </row>
    <row r="102" spans="1:10" ht="34.15" customHeight="1">
      <c r="A102" s="704" t="s">
        <v>11802</v>
      </c>
      <c r="B102" s="1022" t="s">
        <v>11803</v>
      </c>
      <c r="C102" s="1022" t="s">
        <v>11803</v>
      </c>
      <c r="D102" s="1192">
        <v>0.93</v>
      </c>
      <c r="E102" s="1187" t="s">
        <v>9630</v>
      </c>
      <c r="F102" s="1187" t="s">
        <v>1789</v>
      </c>
      <c r="G102" s="1184" t="s">
        <v>12730</v>
      </c>
      <c r="H102" s="1184">
        <v>9000</v>
      </c>
      <c r="I102" s="1188">
        <v>9999</v>
      </c>
      <c r="J102" s="965"/>
    </row>
    <row r="103" spans="1:10" ht="34.15" customHeight="1">
      <c r="A103" s="704" t="s">
        <v>11802</v>
      </c>
      <c r="B103" s="1022" t="s">
        <v>11803</v>
      </c>
      <c r="C103" s="1022" t="s">
        <v>11803</v>
      </c>
      <c r="D103" s="1192">
        <v>0.9</v>
      </c>
      <c r="E103" s="1187" t="s">
        <v>9630</v>
      </c>
      <c r="F103" s="1187" t="s">
        <v>1789</v>
      </c>
      <c r="G103" s="1184" t="s">
        <v>12730</v>
      </c>
      <c r="H103" s="1184">
        <v>10000</v>
      </c>
      <c r="I103" s="1188">
        <v>999999</v>
      </c>
      <c r="J103" s="965"/>
    </row>
    <row r="104" spans="1:10" ht="13.5">
      <c r="A104" s="530"/>
      <c r="B104" s="530"/>
      <c r="C104" s="548"/>
      <c r="D104" s="530"/>
      <c r="E104" s="530"/>
      <c r="F104" s="530"/>
      <c r="G104" s="530"/>
      <c r="H104" s="530"/>
      <c r="I104" s="530"/>
      <c r="J104" s="965"/>
    </row>
    <row r="105" spans="1:10" ht="18.75" thickBot="1">
      <c r="A105" s="616" t="s">
        <v>11804</v>
      </c>
      <c r="B105" s="711"/>
      <c r="C105" s="711"/>
      <c r="D105" s="712"/>
      <c r="E105" s="713"/>
      <c r="F105" s="713"/>
      <c r="G105" s="481"/>
      <c r="H105" s="530"/>
      <c r="I105" s="530"/>
      <c r="J105" s="965"/>
    </row>
    <row r="106" spans="1:10" ht="14.25" thickBot="1">
      <c r="A106" s="559" t="s">
        <v>11941</v>
      </c>
      <c r="B106" s="560"/>
      <c r="C106" s="560"/>
      <c r="D106" s="683"/>
      <c r="E106" s="683"/>
      <c r="F106" s="683"/>
      <c r="G106" s="684"/>
      <c r="H106" s="530"/>
      <c r="I106" s="530"/>
      <c r="J106" s="965"/>
    </row>
    <row r="107" spans="1:10" ht="24">
      <c r="A107" s="1184" t="s">
        <v>11805</v>
      </c>
      <c r="B107" s="1188" t="s">
        <v>11806</v>
      </c>
      <c r="C107" s="1188" t="s">
        <v>11806</v>
      </c>
      <c r="D107" s="1186">
        <v>49</v>
      </c>
      <c r="E107" s="1186" t="s">
        <v>9630</v>
      </c>
      <c r="F107" s="1187" t="s">
        <v>9</v>
      </c>
      <c r="G107" s="1184" t="s">
        <v>12730</v>
      </c>
      <c r="H107" s="530"/>
      <c r="I107" s="530"/>
      <c r="J107" s="965"/>
    </row>
    <row r="108" spans="1:10" ht="24">
      <c r="A108" s="1184" t="s">
        <v>11807</v>
      </c>
      <c r="B108" s="1188" t="s">
        <v>11808</v>
      </c>
      <c r="C108" s="1188" t="s">
        <v>11808</v>
      </c>
      <c r="D108" s="1186">
        <v>98</v>
      </c>
      <c r="E108" s="1186" t="s">
        <v>9630</v>
      </c>
      <c r="F108" s="1187" t="s">
        <v>9</v>
      </c>
      <c r="G108" s="1184" t="s">
        <v>12730</v>
      </c>
      <c r="H108" s="530"/>
      <c r="I108" s="530"/>
      <c r="J108" s="965"/>
    </row>
    <row r="109" spans="1:10" ht="24">
      <c r="A109" s="1184" t="s">
        <v>11809</v>
      </c>
      <c r="B109" s="1188" t="s">
        <v>11810</v>
      </c>
      <c r="C109" s="1188" t="s">
        <v>11810</v>
      </c>
      <c r="D109" s="1186">
        <v>7</v>
      </c>
      <c r="E109" s="1186" t="s">
        <v>9630</v>
      </c>
      <c r="F109" s="1187" t="s">
        <v>9</v>
      </c>
      <c r="G109" s="1184" t="s">
        <v>12730</v>
      </c>
      <c r="H109" s="530"/>
      <c r="I109" s="530"/>
      <c r="J109" s="965"/>
    </row>
    <row r="110" spans="1:10" ht="24">
      <c r="A110" s="1184" t="s">
        <v>11811</v>
      </c>
      <c r="B110" s="1188" t="s">
        <v>11812</v>
      </c>
      <c r="C110" s="1188" t="s">
        <v>11812</v>
      </c>
      <c r="D110" s="1186">
        <v>68</v>
      </c>
      <c r="E110" s="1186" t="s">
        <v>9630</v>
      </c>
      <c r="F110" s="1187" t="s">
        <v>9</v>
      </c>
      <c r="G110" s="1184" t="s">
        <v>12730</v>
      </c>
      <c r="H110" s="530"/>
      <c r="I110" s="530"/>
      <c r="J110" s="965"/>
    </row>
    <row r="111" spans="1:10" ht="24">
      <c r="A111" s="1184" t="s">
        <v>11813</v>
      </c>
      <c r="B111" s="1188" t="s">
        <v>11814</v>
      </c>
      <c r="C111" s="1188" t="s">
        <v>11814</v>
      </c>
      <c r="D111" s="1186">
        <v>88</v>
      </c>
      <c r="E111" s="1186" t="s">
        <v>9630</v>
      </c>
      <c r="F111" s="1187" t="s">
        <v>9</v>
      </c>
      <c r="G111" s="1184" t="s">
        <v>12730</v>
      </c>
      <c r="H111" s="530"/>
      <c r="I111" s="530"/>
      <c r="J111" s="965"/>
    </row>
    <row r="112" spans="1:10" ht="24">
      <c r="A112" s="1184" t="s">
        <v>11815</v>
      </c>
      <c r="B112" s="1188" t="s">
        <v>11816</v>
      </c>
      <c r="C112" s="1188" t="s">
        <v>11816</v>
      </c>
      <c r="D112" s="1186">
        <v>65</v>
      </c>
      <c r="E112" s="1186" t="s">
        <v>9630</v>
      </c>
      <c r="F112" s="1187" t="s">
        <v>9</v>
      </c>
      <c r="G112" s="1184" t="s">
        <v>12730</v>
      </c>
      <c r="H112" s="530"/>
      <c r="I112" s="530"/>
      <c r="J112" s="965"/>
    </row>
    <row r="113" spans="1:10" ht="24">
      <c r="A113" s="1184" t="s">
        <v>11817</v>
      </c>
      <c r="B113" s="1188" t="s">
        <v>11818</v>
      </c>
      <c r="C113" s="1188" t="s">
        <v>11818</v>
      </c>
      <c r="D113" s="1186">
        <v>111</v>
      </c>
      <c r="E113" s="1186" t="s">
        <v>9630</v>
      </c>
      <c r="F113" s="1187" t="s">
        <v>9</v>
      </c>
      <c r="G113" s="1184" t="s">
        <v>12730</v>
      </c>
      <c r="H113" s="530"/>
      <c r="I113" s="530"/>
      <c r="J113" s="965"/>
    </row>
    <row r="114" spans="1:10" ht="24">
      <c r="A114" s="1184" t="s">
        <v>11819</v>
      </c>
      <c r="B114" s="1188" t="s">
        <v>11820</v>
      </c>
      <c r="C114" s="1188" t="s">
        <v>11820</v>
      </c>
      <c r="D114" s="1186">
        <v>114</v>
      </c>
      <c r="E114" s="1186" t="s">
        <v>9630</v>
      </c>
      <c r="F114" s="1187" t="s">
        <v>9</v>
      </c>
      <c r="G114" s="1184" t="s">
        <v>12730</v>
      </c>
      <c r="H114" s="530"/>
      <c r="I114" s="530"/>
      <c r="J114" s="965"/>
    </row>
    <row r="115" spans="1:10" ht="24">
      <c r="A115" s="1184" t="s">
        <v>11821</v>
      </c>
      <c r="B115" s="1188" t="s">
        <v>11822</v>
      </c>
      <c r="C115" s="1188" t="s">
        <v>11822</v>
      </c>
      <c r="D115" s="1186">
        <v>128</v>
      </c>
      <c r="E115" s="1186" t="s">
        <v>9630</v>
      </c>
      <c r="F115" s="1187" t="s">
        <v>9</v>
      </c>
      <c r="G115" s="1184" t="s">
        <v>12730</v>
      </c>
      <c r="H115" s="530"/>
      <c r="I115" s="530"/>
      <c r="J115" s="965"/>
    </row>
    <row r="116" spans="1:10" ht="24">
      <c r="A116" s="1184" t="s">
        <v>11823</v>
      </c>
      <c r="B116" s="1188" t="s">
        <v>11824</v>
      </c>
      <c r="C116" s="1188" t="s">
        <v>11824</v>
      </c>
      <c r="D116" s="1186">
        <v>216</v>
      </c>
      <c r="E116" s="1186" t="s">
        <v>9630</v>
      </c>
      <c r="F116" s="1187" t="s">
        <v>9</v>
      </c>
      <c r="G116" s="1184" t="s">
        <v>12730</v>
      </c>
      <c r="H116" s="530"/>
      <c r="I116" s="530"/>
      <c r="J116" s="965"/>
    </row>
    <row r="117" spans="1:10" ht="24">
      <c r="A117" s="1184" t="s">
        <v>11825</v>
      </c>
      <c r="B117" s="1188" t="s">
        <v>11826</v>
      </c>
      <c r="C117" s="1188" t="s">
        <v>11826</v>
      </c>
      <c r="D117" s="1186">
        <v>23</v>
      </c>
      <c r="E117" s="1186" t="s">
        <v>9630</v>
      </c>
      <c r="F117" s="1187" t="s">
        <v>9</v>
      </c>
      <c r="G117" s="1184" t="s">
        <v>12730</v>
      </c>
      <c r="H117" s="530"/>
      <c r="I117" s="530"/>
      <c r="J117" s="965"/>
    </row>
    <row r="118" spans="1:10" ht="24">
      <c r="A118" s="1184" t="s">
        <v>11827</v>
      </c>
      <c r="B118" s="1188" t="s">
        <v>11828</v>
      </c>
      <c r="C118" s="1188" t="s">
        <v>11828</v>
      </c>
      <c r="D118" s="1186">
        <v>52</v>
      </c>
      <c r="E118" s="1186" t="s">
        <v>9630</v>
      </c>
      <c r="F118" s="1187" t="s">
        <v>9</v>
      </c>
      <c r="G118" s="1184" t="s">
        <v>12730</v>
      </c>
      <c r="H118" s="530"/>
      <c r="I118" s="530"/>
      <c r="J118" s="965"/>
    </row>
    <row r="119" spans="1:10" ht="24">
      <c r="A119" s="1184" t="s">
        <v>11829</v>
      </c>
      <c r="B119" s="1188" t="s">
        <v>11830</v>
      </c>
      <c r="C119" s="1188" t="s">
        <v>11830</v>
      </c>
      <c r="D119" s="1186">
        <v>251</v>
      </c>
      <c r="E119" s="1186" t="s">
        <v>9630</v>
      </c>
      <c r="F119" s="1187" t="s">
        <v>9</v>
      </c>
      <c r="G119" s="1184" t="s">
        <v>12730</v>
      </c>
      <c r="H119" s="530"/>
      <c r="I119" s="530"/>
      <c r="J119" s="965"/>
    </row>
    <row r="120" spans="1:10" ht="24">
      <c r="A120" s="1184" t="s">
        <v>11831</v>
      </c>
      <c r="B120" s="1188" t="s">
        <v>11832</v>
      </c>
      <c r="C120" s="1188" t="s">
        <v>11832</v>
      </c>
      <c r="D120" s="1186">
        <v>303</v>
      </c>
      <c r="E120" s="1186" t="s">
        <v>9630</v>
      </c>
      <c r="F120" s="1187" t="s">
        <v>9</v>
      </c>
      <c r="G120" s="1184" t="s">
        <v>12730</v>
      </c>
      <c r="H120" s="530"/>
      <c r="I120" s="530"/>
      <c r="J120" s="965"/>
    </row>
    <row r="121" spans="1:10" ht="24">
      <c r="A121" s="1184" t="s">
        <v>11833</v>
      </c>
      <c r="B121" s="1188" t="s">
        <v>11834</v>
      </c>
      <c r="C121" s="1188" t="s">
        <v>11834</v>
      </c>
      <c r="D121" s="1186">
        <v>420</v>
      </c>
      <c r="E121" s="1186" t="s">
        <v>9630</v>
      </c>
      <c r="F121" s="1187" t="s">
        <v>9</v>
      </c>
      <c r="G121" s="1184" t="s">
        <v>12730</v>
      </c>
      <c r="H121" s="530"/>
      <c r="I121" s="530"/>
      <c r="J121" s="965"/>
    </row>
    <row r="122" spans="1:10" ht="24">
      <c r="A122" s="1184" t="s">
        <v>11835</v>
      </c>
      <c r="B122" s="1188" t="s">
        <v>11836</v>
      </c>
      <c r="C122" s="1188" t="s">
        <v>11836</v>
      </c>
      <c r="D122" s="1186">
        <v>114</v>
      </c>
      <c r="E122" s="1186" t="s">
        <v>9630</v>
      </c>
      <c r="F122" s="1187" t="s">
        <v>9</v>
      </c>
      <c r="G122" s="1184" t="s">
        <v>12730</v>
      </c>
      <c r="H122" s="530"/>
      <c r="I122" s="530"/>
      <c r="J122" s="965"/>
    </row>
    <row r="123" spans="1:10" ht="24">
      <c r="A123" s="1184" t="s">
        <v>11837</v>
      </c>
      <c r="B123" s="1188" t="s">
        <v>11838</v>
      </c>
      <c r="C123" s="1188" t="s">
        <v>11838</v>
      </c>
      <c r="D123" s="1186">
        <v>210</v>
      </c>
      <c r="E123" s="1186" t="s">
        <v>9630</v>
      </c>
      <c r="F123" s="1187" t="s">
        <v>9</v>
      </c>
      <c r="G123" s="1184" t="s">
        <v>12730</v>
      </c>
      <c r="H123" s="530"/>
      <c r="I123" s="530"/>
      <c r="J123" s="965"/>
    </row>
    <row r="124" spans="1:10" ht="13.5">
      <c r="A124" s="1184" t="s">
        <v>11839</v>
      </c>
      <c r="B124" s="1188" t="s">
        <v>11840</v>
      </c>
      <c r="C124" s="1188" t="s">
        <v>11840</v>
      </c>
      <c r="D124" s="1186">
        <v>34</v>
      </c>
      <c r="E124" s="1186" t="s">
        <v>9630</v>
      </c>
      <c r="F124" s="1187" t="s">
        <v>9</v>
      </c>
      <c r="G124" s="1184" t="s">
        <v>12730</v>
      </c>
      <c r="H124" s="530"/>
      <c r="I124" s="530"/>
      <c r="J124" s="965"/>
    </row>
    <row r="125" spans="1:10" ht="13.5">
      <c r="A125" s="1184" t="s">
        <v>11841</v>
      </c>
      <c r="B125" s="1188" t="s">
        <v>11842</v>
      </c>
      <c r="C125" s="1188" t="s">
        <v>11842</v>
      </c>
      <c r="D125" s="1186">
        <v>68</v>
      </c>
      <c r="E125" s="1186" t="s">
        <v>9630</v>
      </c>
      <c r="F125" s="1187" t="s">
        <v>9</v>
      </c>
      <c r="G125" s="1184" t="s">
        <v>12730</v>
      </c>
      <c r="H125" s="530"/>
      <c r="I125" s="530"/>
      <c r="J125" s="965"/>
    </row>
    <row r="126" spans="1:10" ht="13.5">
      <c r="A126" s="1184" t="s">
        <v>11843</v>
      </c>
      <c r="B126" s="1188" t="s">
        <v>11844</v>
      </c>
      <c r="C126" s="1188" t="s">
        <v>11844</v>
      </c>
      <c r="D126" s="1186">
        <v>48</v>
      </c>
      <c r="E126" s="1186" t="s">
        <v>9630</v>
      </c>
      <c r="F126" s="1187" t="s">
        <v>9</v>
      </c>
      <c r="G126" s="1184" t="s">
        <v>12730</v>
      </c>
      <c r="H126" s="530"/>
      <c r="I126" s="530"/>
      <c r="J126" s="965"/>
    </row>
    <row r="127" spans="1:10" ht="13.5">
      <c r="A127" s="1184" t="s">
        <v>11845</v>
      </c>
      <c r="B127" s="1188" t="s">
        <v>11846</v>
      </c>
      <c r="C127" s="1188" t="s">
        <v>11846</v>
      </c>
      <c r="D127" s="1186">
        <v>48</v>
      </c>
      <c r="E127" s="1186" t="s">
        <v>9630</v>
      </c>
      <c r="F127" s="1187" t="s">
        <v>9</v>
      </c>
      <c r="G127" s="1184" t="s">
        <v>12730</v>
      </c>
      <c r="H127" s="530"/>
      <c r="I127" s="530"/>
      <c r="J127" s="965"/>
    </row>
    <row r="128" spans="1:10" ht="13.5">
      <c r="A128" s="1184" t="s">
        <v>11847</v>
      </c>
      <c r="B128" s="1188" t="s">
        <v>11848</v>
      </c>
      <c r="C128" s="1188" t="s">
        <v>11848</v>
      </c>
      <c r="D128" s="1186">
        <v>45</v>
      </c>
      <c r="E128" s="1186" t="s">
        <v>9630</v>
      </c>
      <c r="F128" s="1187" t="s">
        <v>9</v>
      </c>
      <c r="G128" s="1184" t="s">
        <v>12730</v>
      </c>
      <c r="H128" s="530"/>
      <c r="I128" s="530"/>
      <c r="J128" s="965"/>
    </row>
    <row r="129" spans="1:10" ht="13.5">
      <c r="A129" s="1184" t="s">
        <v>11849</v>
      </c>
      <c r="B129" s="1188" t="s">
        <v>11850</v>
      </c>
      <c r="C129" s="1188" t="s">
        <v>11850</v>
      </c>
      <c r="D129" s="1186">
        <v>77</v>
      </c>
      <c r="E129" s="1186" t="s">
        <v>9630</v>
      </c>
      <c r="F129" s="1187" t="s">
        <v>9</v>
      </c>
      <c r="G129" s="1184" t="s">
        <v>12730</v>
      </c>
      <c r="H129" s="530"/>
      <c r="I129" s="530"/>
      <c r="J129" s="965"/>
    </row>
    <row r="130" spans="1:10" ht="13.5">
      <c r="A130" s="1184" t="s">
        <v>11851</v>
      </c>
      <c r="B130" s="1188" t="s">
        <v>11852</v>
      </c>
      <c r="C130" s="1188" t="s">
        <v>11852</v>
      </c>
      <c r="D130" s="1186">
        <v>79</v>
      </c>
      <c r="E130" s="1186" t="s">
        <v>9630</v>
      </c>
      <c r="F130" s="1187" t="s">
        <v>9</v>
      </c>
      <c r="G130" s="1184" t="s">
        <v>12730</v>
      </c>
      <c r="H130" s="530"/>
      <c r="I130" s="530"/>
      <c r="J130" s="965"/>
    </row>
    <row r="131" spans="1:10" ht="13.5">
      <c r="A131" s="1184" t="s">
        <v>11853</v>
      </c>
      <c r="B131" s="1188" t="s">
        <v>11854</v>
      </c>
      <c r="C131" s="1188" t="s">
        <v>11854</v>
      </c>
      <c r="D131" s="1186">
        <v>89</v>
      </c>
      <c r="E131" s="1186" t="s">
        <v>9630</v>
      </c>
      <c r="F131" s="1187" t="s">
        <v>9</v>
      </c>
      <c r="G131" s="1184" t="s">
        <v>12730</v>
      </c>
      <c r="H131" s="530"/>
      <c r="I131" s="530"/>
      <c r="J131" s="965"/>
    </row>
    <row r="132" spans="1:10" ht="13.5">
      <c r="A132" s="1184" t="s">
        <v>11855</v>
      </c>
      <c r="B132" s="1188" t="s">
        <v>11856</v>
      </c>
      <c r="C132" s="1188" t="s">
        <v>11856</v>
      </c>
      <c r="D132" s="1186">
        <v>150</v>
      </c>
      <c r="E132" s="1186" t="s">
        <v>9630</v>
      </c>
      <c r="F132" s="1187" t="s">
        <v>9</v>
      </c>
      <c r="G132" s="1184" t="s">
        <v>12730</v>
      </c>
      <c r="H132" s="530"/>
      <c r="I132" s="530"/>
      <c r="J132" s="965"/>
    </row>
    <row r="133" spans="1:10" ht="13.5">
      <c r="A133" s="1184" t="s">
        <v>11857</v>
      </c>
      <c r="B133" s="1188" t="s">
        <v>11858</v>
      </c>
      <c r="C133" s="1188" t="s">
        <v>11858</v>
      </c>
      <c r="D133" s="1186">
        <v>16</v>
      </c>
      <c r="E133" s="1186" t="s">
        <v>9630</v>
      </c>
      <c r="F133" s="1187" t="s">
        <v>9</v>
      </c>
      <c r="G133" s="1184" t="s">
        <v>12730</v>
      </c>
      <c r="H133" s="530"/>
      <c r="I133" s="530"/>
      <c r="J133" s="965"/>
    </row>
    <row r="134" spans="1:10" ht="13.5">
      <c r="A134" s="1184" t="s">
        <v>11859</v>
      </c>
      <c r="B134" s="1188" t="s">
        <v>11860</v>
      </c>
      <c r="C134" s="1188" t="s">
        <v>11860</v>
      </c>
      <c r="D134" s="1186">
        <v>32</v>
      </c>
      <c r="E134" s="1186" t="s">
        <v>9630</v>
      </c>
      <c r="F134" s="1187" t="s">
        <v>9</v>
      </c>
      <c r="G134" s="1184" t="s">
        <v>12730</v>
      </c>
      <c r="H134" s="530"/>
      <c r="I134" s="530"/>
      <c r="J134" s="965"/>
    </row>
    <row r="135" spans="1:10" ht="13.5">
      <c r="A135" s="1184" t="s">
        <v>11861</v>
      </c>
      <c r="B135" s="1188" t="s">
        <v>11862</v>
      </c>
      <c r="C135" s="1188" t="s">
        <v>11862</v>
      </c>
      <c r="D135" s="1186">
        <v>174</v>
      </c>
      <c r="E135" s="1186" t="s">
        <v>9630</v>
      </c>
      <c r="F135" s="1187" t="s">
        <v>9</v>
      </c>
      <c r="G135" s="1184" t="s">
        <v>12730</v>
      </c>
      <c r="H135" s="530"/>
      <c r="I135" s="530"/>
      <c r="J135" s="965"/>
    </row>
    <row r="136" spans="1:10" ht="13.5">
      <c r="A136" s="1184" t="s">
        <v>11863</v>
      </c>
      <c r="B136" s="1188" t="s">
        <v>11864</v>
      </c>
      <c r="C136" s="1188" t="s">
        <v>11864</v>
      </c>
      <c r="D136" s="1186">
        <v>231</v>
      </c>
      <c r="E136" s="1186" t="s">
        <v>9630</v>
      </c>
      <c r="F136" s="1187" t="s">
        <v>9</v>
      </c>
      <c r="G136" s="1184" t="s">
        <v>12730</v>
      </c>
      <c r="H136" s="530"/>
      <c r="I136" s="530"/>
      <c r="J136" s="965"/>
    </row>
    <row r="137" spans="1:10" ht="13.5">
      <c r="A137" s="1184" t="s">
        <v>11865</v>
      </c>
      <c r="B137" s="1188" t="s">
        <v>11866</v>
      </c>
      <c r="C137" s="1188" t="s">
        <v>11866</v>
      </c>
      <c r="D137" s="1186">
        <v>291</v>
      </c>
      <c r="E137" s="1186" t="s">
        <v>9630</v>
      </c>
      <c r="F137" s="1187" t="s">
        <v>9</v>
      </c>
      <c r="G137" s="1184" t="s">
        <v>12730</v>
      </c>
      <c r="H137" s="530"/>
      <c r="I137" s="530"/>
      <c r="J137" s="965"/>
    </row>
    <row r="138" spans="1:10" ht="13.5">
      <c r="A138" s="1184" t="s">
        <v>11867</v>
      </c>
      <c r="B138" s="1188" t="s">
        <v>11868</v>
      </c>
      <c r="C138" s="1188" t="s">
        <v>11868</v>
      </c>
      <c r="D138" s="1186">
        <v>76</v>
      </c>
      <c r="E138" s="1186" t="s">
        <v>9630</v>
      </c>
      <c r="F138" s="1187" t="s">
        <v>9</v>
      </c>
      <c r="G138" s="1184" t="s">
        <v>12730</v>
      </c>
      <c r="H138" s="530"/>
      <c r="I138" s="530"/>
      <c r="J138" s="965"/>
    </row>
    <row r="139" spans="1:10" ht="14.25" thickBot="1">
      <c r="A139" s="1184" t="s">
        <v>11869</v>
      </c>
      <c r="B139" s="1188" t="s">
        <v>11870</v>
      </c>
      <c r="C139" s="1188" t="s">
        <v>11870</v>
      </c>
      <c r="D139" s="1186">
        <v>140</v>
      </c>
      <c r="E139" s="1186" t="s">
        <v>9630</v>
      </c>
      <c r="F139" s="1187" t="s">
        <v>9</v>
      </c>
      <c r="G139" s="1184" t="s">
        <v>12730</v>
      </c>
      <c r="H139" s="530"/>
      <c r="I139" s="530"/>
      <c r="J139" s="965"/>
    </row>
    <row r="140" spans="1:10" ht="14.25" thickBot="1">
      <c r="A140" s="559" t="s">
        <v>11942</v>
      </c>
      <c r="B140" s="560"/>
      <c r="C140" s="560"/>
      <c r="D140" s="683"/>
      <c r="E140" s="683"/>
      <c r="F140" s="683"/>
      <c r="G140" s="684"/>
      <c r="H140" s="530"/>
      <c r="I140" s="530"/>
      <c r="J140" s="965"/>
    </row>
    <row r="141" spans="1:10" ht="24">
      <c r="A141" s="1184" t="s">
        <v>11871</v>
      </c>
      <c r="B141" s="1188" t="s">
        <v>11872</v>
      </c>
      <c r="C141" s="1188" t="s">
        <v>11872</v>
      </c>
      <c r="D141" s="1186">
        <v>49</v>
      </c>
      <c r="E141" s="1186" t="s">
        <v>9630</v>
      </c>
      <c r="F141" s="1187" t="s">
        <v>1789</v>
      </c>
      <c r="G141" s="1184" t="s">
        <v>12730</v>
      </c>
      <c r="H141" s="530"/>
      <c r="I141" s="530"/>
      <c r="J141" s="965"/>
    </row>
    <row r="142" spans="1:10" ht="24">
      <c r="A142" s="1184" t="s">
        <v>11873</v>
      </c>
      <c r="B142" s="1188" t="s">
        <v>11874</v>
      </c>
      <c r="C142" s="1188" t="s">
        <v>11874</v>
      </c>
      <c r="D142" s="1186">
        <v>98</v>
      </c>
      <c r="E142" s="1186" t="s">
        <v>9630</v>
      </c>
      <c r="F142" s="1187" t="s">
        <v>1789</v>
      </c>
      <c r="G142" s="1184" t="s">
        <v>12730</v>
      </c>
      <c r="H142" s="530"/>
      <c r="I142" s="530"/>
      <c r="J142" s="965"/>
    </row>
    <row r="143" spans="1:10" ht="36">
      <c r="A143" s="1184" t="s">
        <v>11875</v>
      </c>
      <c r="B143" s="1188" t="s">
        <v>11876</v>
      </c>
      <c r="C143" s="1188" t="s">
        <v>11876</v>
      </c>
      <c r="D143" s="1186">
        <v>7</v>
      </c>
      <c r="E143" s="1186" t="s">
        <v>9630</v>
      </c>
      <c r="F143" s="1187" t="s">
        <v>1789</v>
      </c>
      <c r="G143" s="1184" t="s">
        <v>12730</v>
      </c>
      <c r="H143" s="530"/>
      <c r="I143" s="530"/>
      <c r="J143" s="965"/>
    </row>
    <row r="144" spans="1:10" ht="24">
      <c r="A144" s="1184" t="s">
        <v>11877</v>
      </c>
      <c r="B144" s="1188" t="s">
        <v>11878</v>
      </c>
      <c r="C144" s="1188" t="s">
        <v>11878</v>
      </c>
      <c r="D144" s="1186">
        <v>68</v>
      </c>
      <c r="E144" s="1186" t="s">
        <v>9630</v>
      </c>
      <c r="F144" s="1187" t="s">
        <v>1789</v>
      </c>
      <c r="G144" s="1184" t="s">
        <v>12730</v>
      </c>
      <c r="H144" s="530"/>
      <c r="I144" s="530"/>
      <c r="J144" s="965"/>
    </row>
    <row r="145" spans="1:10" ht="24">
      <c r="A145" s="1184" t="s">
        <v>11879</v>
      </c>
      <c r="B145" s="1188" t="s">
        <v>11880</v>
      </c>
      <c r="C145" s="1188" t="s">
        <v>11880</v>
      </c>
      <c r="D145" s="1186">
        <v>88</v>
      </c>
      <c r="E145" s="1186" t="s">
        <v>9630</v>
      </c>
      <c r="F145" s="1187" t="s">
        <v>1789</v>
      </c>
      <c r="G145" s="1184" t="s">
        <v>12730</v>
      </c>
      <c r="H145" s="530"/>
      <c r="I145" s="530"/>
      <c r="J145" s="965"/>
    </row>
    <row r="146" spans="1:10" ht="24">
      <c r="A146" s="1184" t="s">
        <v>11881</v>
      </c>
      <c r="B146" s="1188" t="s">
        <v>11882</v>
      </c>
      <c r="C146" s="1188" t="s">
        <v>11882</v>
      </c>
      <c r="D146" s="1186">
        <v>65</v>
      </c>
      <c r="E146" s="1186" t="s">
        <v>9630</v>
      </c>
      <c r="F146" s="1187" t="s">
        <v>1789</v>
      </c>
      <c r="G146" s="1184" t="s">
        <v>12730</v>
      </c>
      <c r="H146" s="530"/>
      <c r="I146" s="530"/>
      <c r="J146" s="965"/>
    </row>
    <row r="147" spans="1:10" ht="24">
      <c r="A147" s="1184" t="s">
        <v>11883</v>
      </c>
      <c r="B147" s="1188" t="s">
        <v>11884</v>
      </c>
      <c r="C147" s="1188" t="s">
        <v>11884</v>
      </c>
      <c r="D147" s="1186">
        <v>111</v>
      </c>
      <c r="E147" s="1186" t="s">
        <v>9630</v>
      </c>
      <c r="F147" s="1187" t="s">
        <v>1789</v>
      </c>
      <c r="G147" s="1184" t="s">
        <v>12730</v>
      </c>
      <c r="H147" s="530"/>
      <c r="I147" s="530"/>
      <c r="J147" s="965"/>
    </row>
    <row r="148" spans="1:10" ht="24">
      <c r="A148" s="1184" t="s">
        <v>11885</v>
      </c>
      <c r="B148" s="1188" t="s">
        <v>11886</v>
      </c>
      <c r="C148" s="1188" t="s">
        <v>11886</v>
      </c>
      <c r="D148" s="1186">
        <v>114</v>
      </c>
      <c r="E148" s="1186" t="s">
        <v>9630</v>
      </c>
      <c r="F148" s="1187" t="s">
        <v>1789</v>
      </c>
      <c r="G148" s="1184" t="s">
        <v>12730</v>
      </c>
      <c r="H148" s="530"/>
      <c r="I148" s="530"/>
      <c r="J148" s="965"/>
    </row>
    <row r="149" spans="1:10" ht="24">
      <c r="A149" s="1184" t="s">
        <v>11887</v>
      </c>
      <c r="B149" s="1188" t="s">
        <v>11888</v>
      </c>
      <c r="C149" s="1188" t="s">
        <v>11888</v>
      </c>
      <c r="D149" s="1186">
        <v>128</v>
      </c>
      <c r="E149" s="1186" t="s">
        <v>9630</v>
      </c>
      <c r="F149" s="1187" t="s">
        <v>1789</v>
      </c>
      <c r="G149" s="1184" t="s">
        <v>12730</v>
      </c>
      <c r="H149" s="530"/>
      <c r="I149" s="530"/>
      <c r="J149" s="965"/>
    </row>
    <row r="150" spans="1:10" ht="24">
      <c r="A150" s="1184" t="s">
        <v>11889</v>
      </c>
      <c r="B150" s="1188" t="s">
        <v>11890</v>
      </c>
      <c r="C150" s="1188" t="s">
        <v>11890</v>
      </c>
      <c r="D150" s="1186">
        <v>216</v>
      </c>
      <c r="E150" s="1186" t="s">
        <v>9630</v>
      </c>
      <c r="F150" s="1187" t="s">
        <v>1789</v>
      </c>
      <c r="G150" s="1184" t="s">
        <v>12730</v>
      </c>
      <c r="H150" s="530"/>
      <c r="I150" s="530"/>
      <c r="J150" s="965"/>
    </row>
    <row r="151" spans="1:10" ht="24">
      <c r="A151" s="1184" t="s">
        <v>11891</v>
      </c>
      <c r="B151" s="1188" t="s">
        <v>11892</v>
      </c>
      <c r="C151" s="1188" t="s">
        <v>11892</v>
      </c>
      <c r="D151" s="1186">
        <v>23</v>
      </c>
      <c r="E151" s="1186" t="s">
        <v>9630</v>
      </c>
      <c r="F151" s="1187" t="s">
        <v>1789</v>
      </c>
      <c r="G151" s="1184" t="s">
        <v>12730</v>
      </c>
      <c r="H151" s="530"/>
      <c r="I151" s="530"/>
      <c r="J151" s="965"/>
    </row>
    <row r="152" spans="1:10" ht="24">
      <c r="A152" s="1184" t="s">
        <v>11893</v>
      </c>
      <c r="B152" s="1188" t="s">
        <v>11894</v>
      </c>
      <c r="C152" s="1188" t="s">
        <v>11894</v>
      </c>
      <c r="D152" s="1186">
        <v>52</v>
      </c>
      <c r="E152" s="1186" t="s">
        <v>9630</v>
      </c>
      <c r="F152" s="1187" t="s">
        <v>1789</v>
      </c>
      <c r="G152" s="1184" t="s">
        <v>12730</v>
      </c>
      <c r="H152" s="530"/>
      <c r="I152" s="530"/>
      <c r="J152" s="965"/>
    </row>
    <row r="153" spans="1:10" ht="24">
      <c r="A153" s="1184" t="s">
        <v>11895</v>
      </c>
      <c r="B153" s="1188" t="s">
        <v>11896</v>
      </c>
      <c r="C153" s="1188" t="s">
        <v>11896</v>
      </c>
      <c r="D153" s="1186">
        <v>251</v>
      </c>
      <c r="E153" s="1186" t="s">
        <v>9630</v>
      </c>
      <c r="F153" s="1187" t="s">
        <v>1789</v>
      </c>
      <c r="G153" s="1184" t="s">
        <v>12730</v>
      </c>
      <c r="H153" s="530"/>
      <c r="I153" s="530"/>
      <c r="J153" s="965"/>
    </row>
    <row r="154" spans="1:10" ht="24">
      <c r="A154" s="1184" t="s">
        <v>11897</v>
      </c>
      <c r="B154" s="1188" t="s">
        <v>11898</v>
      </c>
      <c r="C154" s="1188" t="s">
        <v>11898</v>
      </c>
      <c r="D154" s="1186">
        <v>303</v>
      </c>
      <c r="E154" s="1186" t="s">
        <v>9630</v>
      </c>
      <c r="F154" s="1187" t="s">
        <v>1789</v>
      </c>
      <c r="G154" s="1184" t="s">
        <v>12730</v>
      </c>
      <c r="H154" s="530"/>
      <c r="I154" s="530"/>
      <c r="J154" s="965"/>
    </row>
    <row r="155" spans="1:10" ht="24">
      <c r="A155" s="1184" t="s">
        <v>11899</v>
      </c>
      <c r="B155" s="1188" t="s">
        <v>11900</v>
      </c>
      <c r="C155" s="1188" t="s">
        <v>11900</v>
      </c>
      <c r="D155" s="1186">
        <v>420</v>
      </c>
      <c r="E155" s="1186" t="s">
        <v>9630</v>
      </c>
      <c r="F155" s="1187" t="s">
        <v>1789</v>
      </c>
      <c r="G155" s="1184" t="s">
        <v>12730</v>
      </c>
      <c r="H155" s="530"/>
      <c r="I155" s="530"/>
      <c r="J155" s="965"/>
    </row>
    <row r="156" spans="1:10" ht="24">
      <c r="A156" s="1184" t="s">
        <v>11901</v>
      </c>
      <c r="B156" s="1188" t="s">
        <v>11902</v>
      </c>
      <c r="C156" s="1188" t="s">
        <v>11902</v>
      </c>
      <c r="D156" s="1186">
        <v>114</v>
      </c>
      <c r="E156" s="1186" t="s">
        <v>9630</v>
      </c>
      <c r="F156" s="1187" t="s">
        <v>1789</v>
      </c>
      <c r="G156" s="1184" t="s">
        <v>12730</v>
      </c>
      <c r="H156" s="530"/>
      <c r="I156" s="530"/>
      <c r="J156" s="965"/>
    </row>
    <row r="157" spans="1:10" ht="24">
      <c r="A157" s="1184" t="s">
        <v>11903</v>
      </c>
      <c r="B157" s="1188" t="s">
        <v>11904</v>
      </c>
      <c r="C157" s="1188" t="s">
        <v>11904</v>
      </c>
      <c r="D157" s="1186">
        <v>210</v>
      </c>
      <c r="E157" s="1186" t="s">
        <v>9630</v>
      </c>
      <c r="F157" s="1187" t="s">
        <v>1789</v>
      </c>
      <c r="G157" s="1184" t="s">
        <v>12730</v>
      </c>
      <c r="H157" s="530"/>
      <c r="I157" s="530"/>
      <c r="J157" s="965"/>
    </row>
    <row r="158" spans="1:10" ht="13.5">
      <c r="A158" s="1184" t="s">
        <v>11905</v>
      </c>
      <c r="B158" s="1188" t="s">
        <v>11906</v>
      </c>
      <c r="C158" s="1188" t="s">
        <v>11906</v>
      </c>
      <c r="D158" s="1186">
        <v>34</v>
      </c>
      <c r="E158" s="1186" t="s">
        <v>9630</v>
      </c>
      <c r="F158" s="1187" t="s">
        <v>1789</v>
      </c>
      <c r="G158" s="1184" t="s">
        <v>12730</v>
      </c>
      <c r="H158" s="530"/>
      <c r="I158" s="530"/>
      <c r="J158" s="965"/>
    </row>
    <row r="159" spans="1:10" ht="13.5">
      <c r="A159" s="1184" t="s">
        <v>11907</v>
      </c>
      <c r="B159" s="1188" t="s">
        <v>11908</v>
      </c>
      <c r="C159" s="1188" t="s">
        <v>11908</v>
      </c>
      <c r="D159" s="1186">
        <v>68</v>
      </c>
      <c r="E159" s="1186" t="s">
        <v>9630</v>
      </c>
      <c r="F159" s="1187" t="s">
        <v>1789</v>
      </c>
      <c r="G159" s="1184" t="s">
        <v>12730</v>
      </c>
      <c r="H159" s="530"/>
      <c r="I159" s="530"/>
      <c r="J159" s="965"/>
    </row>
    <row r="160" spans="1:10" ht="24">
      <c r="A160" s="1184" t="s">
        <v>11909</v>
      </c>
      <c r="B160" s="1188" t="s">
        <v>11910</v>
      </c>
      <c r="C160" s="1188" t="s">
        <v>11910</v>
      </c>
      <c r="D160" s="1186">
        <v>48</v>
      </c>
      <c r="E160" s="1186" t="s">
        <v>9630</v>
      </c>
      <c r="F160" s="1187" t="s">
        <v>1789</v>
      </c>
      <c r="G160" s="1184" t="s">
        <v>12730</v>
      </c>
      <c r="H160" s="530"/>
      <c r="I160" s="530"/>
      <c r="J160" s="965"/>
    </row>
    <row r="161" spans="1:10" ht="24">
      <c r="A161" s="1184" t="s">
        <v>11911</v>
      </c>
      <c r="B161" s="1188" t="s">
        <v>11912</v>
      </c>
      <c r="C161" s="1188" t="s">
        <v>11912</v>
      </c>
      <c r="D161" s="1186">
        <v>48</v>
      </c>
      <c r="E161" s="1186" t="s">
        <v>9630</v>
      </c>
      <c r="F161" s="1187" t="s">
        <v>1789</v>
      </c>
      <c r="G161" s="1184" t="s">
        <v>12730</v>
      </c>
      <c r="H161" s="530"/>
      <c r="I161" s="530"/>
      <c r="J161" s="965"/>
    </row>
    <row r="162" spans="1:10" ht="24">
      <c r="A162" s="1184" t="s">
        <v>11913</v>
      </c>
      <c r="B162" s="1188" t="s">
        <v>11914</v>
      </c>
      <c r="C162" s="1188" t="s">
        <v>11914</v>
      </c>
      <c r="D162" s="1186">
        <v>45</v>
      </c>
      <c r="E162" s="1186" t="s">
        <v>9630</v>
      </c>
      <c r="F162" s="1187" t="s">
        <v>1789</v>
      </c>
      <c r="G162" s="1184" t="s">
        <v>12730</v>
      </c>
      <c r="H162" s="530"/>
      <c r="I162" s="530"/>
      <c r="J162" s="965"/>
    </row>
    <row r="163" spans="1:10" ht="24">
      <c r="A163" s="1184" t="s">
        <v>11915</v>
      </c>
      <c r="B163" s="1188" t="s">
        <v>11916</v>
      </c>
      <c r="C163" s="1188" t="s">
        <v>11916</v>
      </c>
      <c r="D163" s="1186">
        <v>77</v>
      </c>
      <c r="E163" s="1186" t="s">
        <v>9630</v>
      </c>
      <c r="F163" s="1187" t="s">
        <v>1789</v>
      </c>
      <c r="G163" s="1184" t="s">
        <v>12730</v>
      </c>
      <c r="H163" s="530"/>
      <c r="I163" s="530"/>
      <c r="J163" s="965"/>
    </row>
    <row r="164" spans="1:10" ht="24">
      <c r="A164" s="1184" t="s">
        <v>11917</v>
      </c>
      <c r="B164" s="1188" t="s">
        <v>11918</v>
      </c>
      <c r="C164" s="1188" t="s">
        <v>11918</v>
      </c>
      <c r="D164" s="1186">
        <v>79</v>
      </c>
      <c r="E164" s="1186" t="s">
        <v>9630</v>
      </c>
      <c r="F164" s="1187" t="s">
        <v>1789</v>
      </c>
      <c r="G164" s="1184" t="s">
        <v>12730</v>
      </c>
      <c r="H164" s="530"/>
      <c r="I164" s="530"/>
      <c r="J164" s="965"/>
    </row>
    <row r="165" spans="1:10" ht="24">
      <c r="A165" s="1184" t="s">
        <v>11919</v>
      </c>
      <c r="B165" s="1188" t="s">
        <v>11920</v>
      </c>
      <c r="C165" s="1188" t="s">
        <v>11920</v>
      </c>
      <c r="D165" s="1186">
        <v>89</v>
      </c>
      <c r="E165" s="1186" t="s">
        <v>9630</v>
      </c>
      <c r="F165" s="1187" t="s">
        <v>1789</v>
      </c>
      <c r="G165" s="1184" t="s">
        <v>12730</v>
      </c>
      <c r="H165" s="530"/>
      <c r="I165" s="530"/>
      <c r="J165" s="965"/>
    </row>
    <row r="166" spans="1:10" ht="24">
      <c r="A166" s="1184" t="s">
        <v>11921</v>
      </c>
      <c r="B166" s="1188" t="s">
        <v>11922</v>
      </c>
      <c r="C166" s="1188" t="s">
        <v>11922</v>
      </c>
      <c r="D166" s="1186">
        <v>150</v>
      </c>
      <c r="E166" s="1186" t="s">
        <v>9630</v>
      </c>
      <c r="F166" s="1187" t="s">
        <v>1789</v>
      </c>
      <c r="G166" s="1184" t="s">
        <v>12730</v>
      </c>
      <c r="H166" s="530"/>
      <c r="I166" s="530"/>
      <c r="J166" s="965"/>
    </row>
    <row r="167" spans="1:10" ht="13.5">
      <c r="A167" s="1184" t="s">
        <v>11923</v>
      </c>
      <c r="B167" s="1188" t="s">
        <v>11924</v>
      </c>
      <c r="C167" s="1188" t="s">
        <v>11924</v>
      </c>
      <c r="D167" s="1186">
        <v>16</v>
      </c>
      <c r="E167" s="1186" t="s">
        <v>9630</v>
      </c>
      <c r="F167" s="1187" t="s">
        <v>1789</v>
      </c>
      <c r="G167" s="1184" t="s">
        <v>12730</v>
      </c>
      <c r="H167" s="530"/>
      <c r="I167" s="530"/>
      <c r="J167" s="965"/>
    </row>
    <row r="168" spans="1:10" ht="24">
      <c r="A168" s="1184" t="s">
        <v>11925</v>
      </c>
      <c r="B168" s="1188" t="s">
        <v>11926</v>
      </c>
      <c r="C168" s="1188" t="s">
        <v>11926</v>
      </c>
      <c r="D168" s="1186">
        <v>32</v>
      </c>
      <c r="E168" s="1186" t="s">
        <v>9630</v>
      </c>
      <c r="F168" s="1187" t="s">
        <v>1789</v>
      </c>
      <c r="G168" s="1184" t="s">
        <v>12730</v>
      </c>
      <c r="H168" s="530"/>
      <c r="I168" s="530"/>
      <c r="J168" s="965"/>
    </row>
    <row r="169" spans="1:10" ht="24">
      <c r="A169" s="1184" t="s">
        <v>11927</v>
      </c>
      <c r="B169" s="1188" t="s">
        <v>11928</v>
      </c>
      <c r="C169" s="1188" t="s">
        <v>11928</v>
      </c>
      <c r="D169" s="1186">
        <v>174</v>
      </c>
      <c r="E169" s="1186" t="s">
        <v>9630</v>
      </c>
      <c r="F169" s="1187" t="s">
        <v>1789</v>
      </c>
      <c r="G169" s="1184" t="s">
        <v>12730</v>
      </c>
      <c r="H169" s="530"/>
      <c r="I169" s="530"/>
      <c r="J169" s="965"/>
    </row>
    <row r="170" spans="1:10" ht="24">
      <c r="A170" s="1184" t="s">
        <v>11929</v>
      </c>
      <c r="B170" s="1188" t="s">
        <v>11930</v>
      </c>
      <c r="C170" s="1188" t="s">
        <v>11930</v>
      </c>
      <c r="D170" s="1186">
        <v>231</v>
      </c>
      <c r="E170" s="1186" t="s">
        <v>9630</v>
      </c>
      <c r="F170" s="1187" t="s">
        <v>1789</v>
      </c>
      <c r="G170" s="1184" t="s">
        <v>12730</v>
      </c>
      <c r="H170" s="530"/>
      <c r="I170" s="530"/>
      <c r="J170" s="965"/>
    </row>
    <row r="171" spans="1:10" ht="24">
      <c r="A171" s="1184" t="s">
        <v>11931</v>
      </c>
      <c r="B171" s="1188" t="s">
        <v>11932</v>
      </c>
      <c r="C171" s="1188" t="s">
        <v>11932</v>
      </c>
      <c r="D171" s="1186">
        <v>291</v>
      </c>
      <c r="E171" s="1186" t="s">
        <v>9630</v>
      </c>
      <c r="F171" s="1187" t="s">
        <v>1789</v>
      </c>
      <c r="G171" s="1184" t="s">
        <v>12730</v>
      </c>
      <c r="H171" s="530"/>
      <c r="I171" s="530"/>
      <c r="J171" s="965"/>
    </row>
    <row r="172" spans="1:10" ht="13.5">
      <c r="A172" s="1184" t="s">
        <v>11933</v>
      </c>
      <c r="B172" s="1188" t="s">
        <v>11934</v>
      </c>
      <c r="C172" s="1188" t="s">
        <v>11934</v>
      </c>
      <c r="D172" s="1186">
        <v>76</v>
      </c>
      <c r="E172" s="1186" t="s">
        <v>9630</v>
      </c>
      <c r="F172" s="1187" t="s">
        <v>1789</v>
      </c>
      <c r="G172" s="1184" t="s">
        <v>12730</v>
      </c>
      <c r="H172" s="530"/>
      <c r="I172" s="530"/>
      <c r="J172" s="965"/>
    </row>
    <row r="173" spans="1:10" ht="13.5">
      <c r="A173" s="1184" t="s">
        <v>11935</v>
      </c>
      <c r="B173" s="1188" t="s">
        <v>11936</v>
      </c>
      <c r="C173" s="1188" t="s">
        <v>11936</v>
      </c>
      <c r="D173" s="1186">
        <v>140</v>
      </c>
      <c r="E173" s="1186" t="s">
        <v>9630</v>
      </c>
      <c r="F173" s="1187" t="s">
        <v>1789</v>
      </c>
      <c r="G173" s="1184" t="s">
        <v>12730</v>
      </c>
      <c r="H173" s="530"/>
      <c r="I173" s="530"/>
      <c r="J173" s="965"/>
    </row>
    <row r="174" spans="1:10" ht="13.5">
      <c r="A174" s="481"/>
      <c r="B174" s="482"/>
      <c r="C174" s="482"/>
      <c r="D174" s="712"/>
      <c r="E174" s="712"/>
      <c r="F174" s="713"/>
      <c r="G174" s="713"/>
      <c r="H174" s="530"/>
      <c r="I174" s="530"/>
      <c r="J174" s="965"/>
    </row>
    <row r="175" spans="1:10" ht="21" thickBot="1">
      <c r="A175" s="5" t="s">
        <v>10611</v>
      </c>
      <c r="B175" s="288"/>
      <c r="C175" s="133"/>
      <c r="D175" s="6"/>
      <c r="E175" s="6"/>
      <c r="F175" s="6"/>
      <c r="G175" s="6"/>
      <c r="H175" s="965"/>
      <c r="I175" s="965"/>
      <c r="J175" s="965"/>
    </row>
    <row r="176" spans="1:10" ht="34.15" customHeight="1" thickBot="1">
      <c r="A176" s="942" t="s">
        <v>0</v>
      </c>
      <c r="B176" s="943" t="s">
        <v>1</v>
      </c>
      <c r="C176" s="944" t="s">
        <v>2</v>
      </c>
      <c r="D176" s="946" t="s">
        <v>5192</v>
      </c>
      <c r="E176" s="1143" t="s">
        <v>9627</v>
      </c>
      <c r="F176" s="945" t="s">
        <v>4</v>
      </c>
      <c r="G176" s="978" t="s">
        <v>13946</v>
      </c>
      <c r="H176" s="508" t="s">
        <v>8904</v>
      </c>
      <c r="I176" s="965"/>
      <c r="J176" s="965"/>
    </row>
    <row r="177" spans="1:10" ht="18.75" customHeight="1">
      <c r="A177" s="124" t="s">
        <v>8320</v>
      </c>
      <c r="B177" s="219"/>
      <c r="C177" s="219"/>
      <c r="D177" s="219"/>
      <c r="E177" s="219"/>
      <c r="F177" s="219"/>
      <c r="G177" s="219"/>
      <c r="H177" s="416"/>
      <c r="I177" s="965"/>
      <c r="J177" s="965"/>
    </row>
    <row r="178" spans="1:10" ht="13.5">
      <c r="A178" s="1193" t="s">
        <v>8321</v>
      </c>
      <c r="B178" s="1172" t="s">
        <v>8322</v>
      </c>
      <c r="C178" s="1172" t="s">
        <v>8322</v>
      </c>
      <c r="D178" s="966">
        <v>2904</v>
      </c>
      <c r="E178" s="1194" t="s">
        <v>9630</v>
      </c>
      <c r="F178" s="967" t="s">
        <v>9</v>
      </c>
      <c r="G178" s="1195" t="s">
        <v>5389</v>
      </c>
      <c r="H178" s="967" t="s">
        <v>8905</v>
      </c>
      <c r="I178" s="965"/>
    </row>
    <row r="179" spans="1:10" ht="13.5">
      <c r="A179" s="1193" t="s">
        <v>8323</v>
      </c>
      <c r="B179" s="1172" t="s">
        <v>8324</v>
      </c>
      <c r="C179" s="1172" t="s">
        <v>8324</v>
      </c>
      <c r="D179" s="966">
        <v>3600</v>
      </c>
      <c r="E179" s="1194" t="s">
        <v>9630</v>
      </c>
      <c r="F179" s="967" t="s">
        <v>9</v>
      </c>
      <c r="G179" s="1195" t="s">
        <v>5389</v>
      </c>
      <c r="H179" s="967" t="s">
        <v>8905</v>
      </c>
      <c r="I179" s="965"/>
    </row>
    <row r="180" spans="1:10" ht="13.5">
      <c r="A180" s="1193" t="s">
        <v>8325</v>
      </c>
      <c r="B180" s="1172" t="s">
        <v>8326</v>
      </c>
      <c r="C180" s="1172" t="s">
        <v>8326</v>
      </c>
      <c r="D180" s="966">
        <v>4596</v>
      </c>
      <c r="E180" s="1194" t="s">
        <v>9630</v>
      </c>
      <c r="F180" s="967" t="s">
        <v>9</v>
      </c>
      <c r="G180" s="1195" t="s">
        <v>5389</v>
      </c>
      <c r="H180" s="967" t="s">
        <v>8905</v>
      </c>
      <c r="I180" s="965"/>
    </row>
    <row r="181" spans="1:10" ht="13.5">
      <c r="A181" s="1193" t="s">
        <v>8327</v>
      </c>
      <c r="B181" s="1172" t="s">
        <v>8328</v>
      </c>
      <c r="C181" s="1172" t="s">
        <v>8328</v>
      </c>
      <c r="D181" s="966">
        <v>5400</v>
      </c>
      <c r="E181" s="1194" t="s">
        <v>9630</v>
      </c>
      <c r="F181" s="967" t="s">
        <v>9</v>
      </c>
      <c r="G181" s="1195" t="s">
        <v>5389</v>
      </c>
      <c r="H181" s="967" t="s">
        <v>8905</v>
      </c>
      <c r="I181" s="965"/>
    </row>
    <row r="182" spans="1:10" ht="13.5">
      <c r="A182" s="1193" t="s">
        <v>8329</v>
      </c>
      <c r="B182" s="1172" t="s">
        <v>8330</v>
      </c>
      <c r="C182" s="1172" t="s">
        <v>8330</v>
      </c>
      <c r="D182" s="966">
        <v>2904</v>
      </c>
      <c r="E182" s="1194" t="s">
        <v>9630</v>
      </c>
      <c r="F182" s="967" t="s">
        <v>1789</v>
      </c>
      <c r="G182" s="1195" t="s">
        <v>5389</v>
      </c>
      <c r="H182" s="967" t="s">
        <v>8905</v>
      </c>
      <c r="I182" s="965"/>
    </row>
    <row r="183" spans="1:10" ht="13.5">
      <c r="A183" s="1193" t="s">
        <v>8331</v>
      </c>
      <c r="B183" s="1172" t="s">
        <v>8332</v>
      </c>
      <c r="C183" s="1172" t="s">
        <v>8332</v>
      </c>
      <c r="D183" s="966">
        <v>3600</v>
      </c>
      <c r="E183" s="1194" t="s">
        <v>9630</v>
      </c>
      <c r="F183" s="967" t="s">
        <v>1789</v>
      </c>
      <c r="G183" s="1195" t="s">
        <v>5389</v>
      </c>
      <c r="H183" s="967" t="s">
        <v>8905</v>
      </c>
      <c r="I183" s="965"/>
    </row>
    <row r="184" spans="1:10" ht="13.5">
      <c r="A184" s="1193" t="s">
        <v>8333</v>
      </c>
      <c r="B184" s="1172" t="s">
        <v>8334</v>
      </c>
      <c r="C184" s="1172" t="s">
        <v>8334</v>
      </c>
      <c r="D184" s="966">
        <v>4596</v>
      </c>
      <c r="E184" s="1194" t="s">
        <v>9630</v>
      </c>
      <c r="F184" s="967" t="s">
        <v>1789</v>
      </c>
      <c r="G184" s="1195" t="s">
        <v>5389</v>
      </c>
      <c r="H184" s="967" t="s">
        <v>8905</v>
      </c>
      <c r="I184" s="965"/>
    </row>
    <row r="185" spans="1:10" ht="13.5">
      <c r="A185" s="1193" t="s">
        <v>8335</v>
      </c>
      <c r="B185" s="1172" t="s">
        <v>8336</v>
      </c>
      <c r="C185" s="1172" t="s">
        <v>8336</v>
      </c>
      <c r="D185" s="966">
        <v>5400</v>
      </c>
      <c r="E185" s="1194" t="s">
        <v>9630</v>
      </c>
      <c r="F185" s="967" t="s">
        <v>1789</v>
      </c>
      <c r="G185" s="1195" t="s">
        <v>5389</v>
      </c>
      <c r="H185" s="967" t="s">
        <v>8905</v>
      </c>
      <c r="I185" s="965"/>
    </row>
    <row r="186" spans="1:10" ht="13.5">
      <c r="A186" s="1193" t="s">
        <v>8358</v>
      </c>
      <c r="B186" s="1172" t="s">
        <v>8359</v>
      </c>
      <c r="C186" s="1172" t="s">
        <v>8359</v>
      </c>
      <c r="D186" s="966">
        <v>4344</v>
      </c>
      <c r="E186" s="1194" t="s">
        <v>9630</v>
      </c>
      <c r="F186" s="967" t="s">
        <v>9</v>
      </c>
      <c r="G186" s="1195" t="s">
        <v>5389</v>
      </c>
      <c r="H186" s="967" t="s">
        <v>8905</v>
      </c>
      <c r="I186" s="965"/>
    </row>
    <row r="187" spans="1:10" ht="13.5">
      <c r="A187" s="1193" t="s">
        <v>8360</v>
      </c>
      <c r="B187" s="1172" t="s">
        <v>8361</v>
      </c>
      <c r="C187" s="1172" t="s">
        <v>8361</v>
      </c>
      <c r="D187" s="966">
        <v>5400</v>
      </c>
      <c r="E187" s="1194" t="s">
        <v>9630</v>
      </c>
      <c r="F187" s="967" t="s">
        <v>9</v>
      </c>
      <c r="G187" s="1195" t="s">
        <v>5389</v>
      </c>
      <c r="H187" s="967" t="s">
        <v>8905</v>
      </c>
      <c r="I187" s="965"/>
    </row>
    <row r="188" spans="1:10" ht="13.5">
      <c r="A188" s="1193" t="s">
        <v>8362</v>
      </c>
      <c r="B188" s="1172" t="s">
        <v>8363</v>
      </c>
      <c r="C188" s="1172" t="s">
        <v>8363</v>
      </c>
      <c r="D188" s="966">
        <v>6900</v>
      </c>
      <c r="E188" s="1194" t="s">
        <v>9630</v>
      </c>
      <c r="F188" s="967" t="s">
        <v>9</v>
      </c>
      <c r="G188" s="1195" t="s">
        <v>5389</v>
      </c>
      <c r="H188" s="967" t="s">
        <v>8905</v>
      </c>
      <c r="I188" s="965"/>
    </row>
    <row r="189" spans="1:10" ht="13.5">
      <c r="A189" s="1193" t="s">
        <v>8364</v>
      </c>
      <c r="B189" s="1172" t="s">
        <v>8365</v>
      </c>
      <c r="C189" s="1172" t="s">
        <v>8365</v>
      </c>
      <c r="D189" s="966">
        <v>8100</v>
      </c>
      <c r="E189" s="1194" t="s">
        <v>9630</v>
      </c>
      <c r="F189" s="967" t="s">
        <v>9</v>
      </c>
      <c r="G189" s="1195" t="s">
        <v>5389</v>
      </c>
      <c r="H189" s="967" t="s">
        <v>8905</v>
      </c>
      <c r="I189" s="965"/>
    </row>
    <row r="190" spans="1:10" ht="13.5">
      <c r="A190" s="1193" t="s">
        <v>8366</v>
      </c>
      <c r="B190" s="1172" t="s">
        <v>8367</v>
      </c>
      <c r="C190" s="1172" t="s">
        <v>8367</v>
      </c>
      <c r="D190" s="966">
        <v>4344</v>
      </c>
      <c r="E190" s="1194" t="s">
        <v>9630</v>
      </c>
      <c r="F190" s="967" t="s">
        <v>1789</v>
      </c>
      <c r="G190" s="1195" t="s">
        <v>5389</v>
      </c>
      <c r="H190" s="967" t="s">
        <v>8905</v>
      </c>
      <c r="I190" s="965"/>
    </row>
    <row r="191" spans="1:10" ht="13.5">
      <c r="A191" s="1193" t="s">
        <v>8368</v>
      </c>
      <c r="B191" s="1172" t="s">
        <v>8369</v>
      </c>
      <c r="C191" s="1172" t="s">
        <v>8369</v>
      </c>
      <c r="D191" s="966">
        <v>5400</v>
      </c>
      <c r="E191" s="1194" t="s">
        <v>9630</v>
      </c>
      <c r="F191" s="967" t="s">
        <v>1789</v>
      </c>
      <c r="G191" s="1195" t="s">
        <v>5389</v>
      </c>
      <c r="H191" s="967" t="s">
        <v>8905</v>
      </c>
      <c r="I191" s="965"/>
    </row>
    <row r="192" spans="1:10" ht="13.5">
      <c r="A192" s="1193" t="s">
        <v>8370</v>
      </c>
      <c r="B192" s="1172" t="s">
        <v>8371</v>
      </c>
      <c r="C192" s="1172" t="s">
        <v>8371</v>
      </c>
      <c r="D192" s="966">
        <v>6900</v>
      </c>
      <c r="E192" s="1194" t="s">
        <v>9630</v>
      </c>
      <c r="F192" s="967" t="s">
        <v>1789</v>
      </c>
      <c r="G192" s="1195" t="s">
        <v>5389</v>
      </c>
      <c r="H192" s="967" t="s">
        <v>8905</v>
      </c>
      <c r="I192" s="965"/>
    </row>
    <row r="193" spans="1:9" ht="13.5">
      <c r="A193" s="1193" t="s">
        <v>8372</v>
      </c>
      <c r="B193" s="1172" t="s">
        <v>8373</v>
      </c>
      <c r="C193" s="1172" t="s">
        <v>8373</v>
      </c>
      <c r="D193" s="966">
        <v>8100</v>
      </c>
      <c r="E193" s="1194" t="s">
        <v>9630</v>
      </c>
      <c r="F193" s="967" t="s">
        <v>1789</v>
      </c>
      <c r="G193" s="1195" t="s">
        <v>5389</v>
      </c>
      <c r="H193" s="967" t="s">
        <v>8905</v>
      </c>
      <c r="I193" s="965"/>
    </row>
    <row r="194" spans="1:9" ht="13.5">
      <c r="A194" s="1193" t="s">
        <v>8433</v>
      </c>
      <c r="B194" s="1172" t="s">
        <v>8434</v>
      </c>
      <c r="C194" s="1172" t="s">
        <v>8434</v>
      </c>
      <c r="D194" s="966">
        <v>7248</v>
      </c>
      <c r="E194" s="1194" t="s">
        <v>9630</v>
      </c>
      <c r="F194" s="967" t="s">
        <v>9</v>
      </c>
      <c r="G194" s="1195" t="s">
        <v>5389</v>
      </c>
      <c r="H194" s="967" t="s">
        <v>8905</v>
      </c>
      <c r="I194" s="965"/>
    </row>
    <row r="195" spans="1:9" ht="13.5">
      <c r="A195" s="1193" t="s">
        <v>8435</v>
      </c>
      <c r="B195" s="1172" t="s">
        <v>8436</v>
      </c>
      <c r="C195" s="1172" t="s">
        <v>8436</v>
      </c>
      <c r="D195" s="966">
        <v>9000</v>
      </c>
      <c r="E195" s="1194" t="s">
        <v>9630</v>
      </c>
      <c r="F195" s="967" t="s">
        <v>9</v>
      </c>
      <c r="G195" s="1195" t="s">
        <v>5389</v>
      </c>
      <c r="H195" s="967" t="s">
        <v>8905</v>
      </c>
      <c r="I195" s="965"/>
    </row>
    <row r="196" spans="1:9" ht="13.5">
      <c r="A196" s="1193" t="s">
        <v>8437</v>
      </c>
      <c r="B196" s="1172" t="s">
        <v>8438</v>
      </c>
      <c r="C196" s="1172" t="s">
        <v>8438</v>
      </c>
      <c r="D196" s="966">
        <v>11496</v>
      </c>
      <c r="E196" s="1194" t="s">
        <v>9630</v>
      </c>
      <c r="F196" s="967" t="s">
        <v>9</v>
      </c>
      <c r="G196" s="1195" t="s">
        <v>5389</v>
      </c>
      <c r="H196" s="967" t="s">
        <v>8905</v>
      </c>
      <c r="I196" s="965"/>
    </row>
    <row r="197" spans="1:9" ht="13.5">
      <c r="A197" s="1193" t="s">
        <v>8439</v>
      </c>
      <c r="B197" s="1172" t="s">
        <v>8440</v>
      </c>
      <c r="C197" s="1172" t="s">
        <v>8440</v>
      </c>
      <c r="D197" s="966">
        <v>13500</v>
      </c>
      <c r="E197" s="1194" t="s">
        <v>9630</v>
      </c>
      <c r="F197" s="967" t="s">
        <v>9</v>
      </c>
      <c r="G197" s="1195" t="s">
        <v>5389</v>
      </c>
      <c r="H197" s="967" t="s">
        <v>8905</v>
      </c>
      <c r="I197" s="965"/>
    </row>
    <row r="198" spans="1:9" ht="13.5">
      <c r="A198" s="1193" t="s">
        <v>8441</v>
      </c>
      <c r="B198" s="1172" t="s">
        <v>8442</v>
      </c>
      <c r="C198" s="1172" t="s">
        <v>8442</v>
      </c>
      <c r="D198" s="966">
        <v>7248</v>
      </c>
      <c r="E198" s="1194" t="s">
        <v>9630</v>
      </c>
      <c r="F198" s="967" t="s">
        <v>1789</v>
      </c>
      <c r="G198" s="1195" t="s">
        <v>5389</v>
      </c>
      <c r="H198" s="967" t="s">
        <v>8905</v>
      </c>
      <c r="I198" s="965"/>
    </row>
    <row r="199" spans="1:9" ht="13.5">
      <c r="A199" s="1193" t="s">
        <v>8443</v>
      </c>
      <c r="B199" s="1172" t="s">
        <v>8444</v>
      </c>
      <c r="C199" s="1172" t="s">
        <v>8444</v>
      </c>
      <c r="D199" s="966">
        <v>9000</v>
      </c>
      <c r="E199" s="1194" t="s">
        <v>9630</v>
      </c>
      <c r="F199" s="967" t="s">
        <v>1789</v>
      </c>
      <c r="G199" s="1195" t="s">
        <v>5389</v>
      </c>
      <c r="H199" s="967" t="s">
        <v>8905</v>
      </c>
      <c r="I199" s="965"/>
    </row>
    <row r="200" spans="1:9" ht="13.5">
      <c r="A200" s="1193" t="s">
        <v>8445</v>
      </c>
      <c r="B200" s="1172" t="s">
        <v>8446</v>
      </c>
      <c r="C200" s="1172" t="s">
        <v>8446</v>
      </c>
      <c r="D200" s="966">
        <v>11496</v>
      </c>
      <c r="E200" s="1194" t="s">
        <v>9630</v>
      </c>
      <c r="F200" s="967" t="s">
        <v>1789</v>
      </c>
      <c r="G200" s="1195" t="s">
        <v>5389</v>
      </c>
      <c r="H200" s="967" t="s">
        <v>8905</v>
      </c>
      <c r="I200" s="965"/>
    </row>
    <row r="201" spans="1:9" ht="13.5">
      <c r="A201" s="1193" t="s">
        <v>8447</v>
      </c>
      <c r="B201" s="1172" t="s">
        <v>8448</v>
      </c>
      <c r="C201" s="1172" t="s">
        <v>8448</v>
      </c>
      <c r="D201" s="966">
        <v>13500</v>
      </c>
      <c r="E201" s="1194" t="s">
        <v>9630</v>
      </c>
      <c r="F201" s="967" t="s">
        <v>1789</v>
      </c>
      <c r="G201" s="1195" t="s">
        <v>5389</v>
      </c>
      <c r="H201" s="967" t="s">
        <v>8905</v>
      </c>
      <c r="I201" s="965"/>
    </row>
    <row r="202" spans="1:9" ht="13.5">
      <c r="A202" s="1193" t="s">
        <v>8449</v>
      </c>
      <c r="B202" s="1172" t="s">
        <v>8735</v>
      </c>
      <c r="C202" s="1172" t="s">
        <v>8735</v>
      </c>
      <c r="D202" s="966">
        <v>9864</v>
      </c>
      <c r="E202" s="1194" t="s">
        <v>9630</v>
      </c>
      <c r="F202" s="967" t="s">
        <v>9</v>
      </c>
      <c r="G202" s="1195" t="s">
        <v>5389</v>
      </c>
      <c r="H202" s="967" t="s">
        <v>8905</v>
      </c>
      <c r="I202" s="965"/>
    </row>
    <row r="203" spans="1:9" ht="13.5">
      <c r="A203" s="1193" t="s">
        <v>8450</v>
      </c>
      <c r="B203" s="1172" t="s">
        <v>8736</v>
      </c>
      <c r="C203" s="1172" t="s">
        <v>8736</v>
      </c>
      <c r="D203" s="966">
        <v>12240</v>
      </c>
      <c r="E203" s="1194" t="s">
        <v>9630</v>
      </c>
      <c r="F203" s="967" t="s">
        <v>9</v>
      </c>
      <c r="G203" s="1195" t="s">
        <v>5389</v>
      </c>
      <c r="H203" s="967" t="s">
        <v>8905</v>
      </c>
      <c r="I203" s="965"/>
    </row>
    <row r="204" spans="1:9" ht="13.5">
      <c r="A204" s="1193" t="s">
        <v>8451</v>
      </c>
      <c r="B204" s="1172" t="s">
        <v>8737</v>
      </c>
      <c r="C204" s="1172" t="s">
        <v>8737</v>
      </c>
      <c r="D204" s="966">
        <v>15636</v>
      </c>
      <c r="E204" s="1194" t="s">
        <v>9630</v>
      </c>
      <c r="F204" s="967" t="s">
        <v>9</v>
      </c>
      <c r="G204" s="1195" t="s">
        <v>5389</v>
      </c>
      <c r="H204" s="967" t="s">
        <v>8905</v>
      </c>
      <c r="I204" s="965"/>
    </row>
    <row r="205" spans="1:9" ht="13.5">
      <c r="A205" s="1193" t="s">
        <v>8452</v>
      </c>
      <c r="B205" s="1172" t="s">
        <v>8738</v>
      </c>
      <c r="C205" s="1172" t="s">
        <v>8738</v>
      </c>
      <c r="D205" s="966">
        <v>18360</v>
      </c>
      <c r="E205" s="1194" t="s">
        <v>9630</v>
      </c>
      <c r="F205" s="967" t="s">
        <v>9</v>
      </c>
      <c r="G205" s="1195" t="s">
        <v>5389</v>
      </c>
      <c r="H205" s="967" t="s">
        <v>8905</v>
      </c>
      <c r="I205" s="965"/>
    </row>
    <row r="206" spans="1:9" ht="13.5">
      <c r="A206" s="1193" t="s">
        <v>8453</v>
      </c>
      <c r="B206" s="1172" t="s">
        <v>8739</v>
      </c>
      <c r="C206" s="1172" t="s">
        <v>8739</v>
      </c>
      <c r="D206" s="966">
        <v>9864</v>
      </c>
      <c r="E206" s="1194" t="s">
        <v>9630</v>
      </c>
      <c r="F206" s="967" t="s">
        <v>1789</v>
      </c>
      <c r="G206" s="1195" t="s">
        <v>5389</v>
      </c>
      <c r="H206" s="967" t="s">
        <v>8905</v>
      </c>
      <c r="I206" s="965"/>
    </row>
    <row r="207" spans="1:9" ht="13.5">
      <c r="A207" s="1193" t="s">
        <v>8454</v>
      </c>
      <c r="B207" s="1172" t="s">
        <v>8740</v>
      </c>
      <c r="C207" s="1172" t="s">
        <v>8740</v>
      </c>
      <c r="D207" s="966">
        <v>12240</v>
      </c>
      <c r="E207" s="1194" t="s">
        <v>9630</v>
      </c>
      <c r="F207" s="967" t="s">
        <v>1789</v>
      </c>
      <c r="G207" s="1195" t="s">
        <v>5389</v>
      </c>
      <c r="H207" s="967" t="s">
        <v>8905</v>
      </c>
      <c r="I207" s="965"/>
    </row>
    <row r="208" spans="1:9" ht="13.5">
      <c r="A208" s="1193" t="s">
        <v>8455</v>
      </c>
      <c r="B208" s="1172" t="s">
        <v>8741</v>
      </c>
      <c r="C208" s="1172" t="s">
        <v>8741</v>
      </c>
      <c r="D208" s="966">
        <v>15636</v>
      </c>
      <c r="E208" s="1194" t="s">
        <v>9630</v>
      </c>
      <c r="F208" s="967" t="s">
        <v>1789</v>
      </c>
      <c r="G208" s="1195" t="s">
        <v>5389</v>
      </c>
      <c r="H208" s="967" t="s">
        <v>8905</v>
      </c>
      <c r="I208" s="965"/>
    </row>
    <row r="209" spans="1:9" ht="13.5">
      <c r="A209" s="1193" t="s">
        <v>8456</v>
      </c>
      <c r="B209" s="1172" t="s">
        <v>8742</v>
      </c>
      <c r="C209" s="1172" t="s">
        <v>8742</v>
      </c>
      <c r="D209" s="966">
        <v>18360</v>
      </c>
      <c r="E209" s="1194" t="s">
        <v>9630</v>
      </c>
      <c r="F209" s="967" t="s">
        <v>1789</v>
      </c>
      <c r="G209" s="1195" t="s">
        <v>5389</v>
      </c>
      <c r="H209" s="967" t="s">
        <v>8905</v>
      </c>
      <c r="I209" s="965"/>
    </row>
    <row r="210" spans="1:9" ht="13.5">
      <c r="A210" s="1193" t="s">
        <v>8457</v>
      </c>
      <c r="B210" s="1172" t="s">
        <v>8727</v>
      </c>
      <c r="C210" s="1172" t="s">
        <v>8727</v>
      </c>
      <c r="D210" s="966">
        <v>15948</v>
      </c>
      <c r="E210" s="1194" t="s">
        <v>9630</v>
      </c>
      <c r="F210" s="967" t="s">
        <v>9</v>
      </c>
      <c r="G210" s="1195" t="s">
        <v>5389</v>
      </c>
      <c r="H210" s="967" t="s">
        <v>8905</v>
      </c>
      <c r="I210" s="965"/>
    </row>
    <row r="211" spans="1:9" ht="13.5">
      <c r="A211" s="1193" t="s">
        <v>8458</v>
      </c>
      <c r="B211" s="1172" t="s">
        <v>8728</v>
      </c>
      <c r="C211" s="1172" t="s">
        <v>8728</v>
      </c>
      <c r="D211" s="966">
        <v>19800</v>
      </c>
      <c r="E211" s="1194" t="s">
        <v>9630</v>
      </c>
      <c r="F211" s="967" t="s">
        <v>9</v>
      </c>
      <c r="G211" s="1195" t="s">
        <v>5389</v>
      </c>
      <c r="H211" s="967" t="s">
        <v>8905</v>
      </c>
      <c r="I211" s="965"/>
    </row>
    <row r="212" spans="1:9" ht="13.5">
      <c r="A212" s="1193" t="s">
        <v>8459</v>
      </c>
      <c r="B212" s="1172" t="s">
        <v>8729</v>
      </c>
      <c r="C212" s="1172" t="s">
        <v>8729</v>
      </c>
      <c r="D212" s="966">
        <v>25296</v>
      </c>
      <c r="E212" s="1194" t="s">
        <v>9630</v>
      </c>
      <c r="F212" s="967" t="s">
        <v>9</v>
      </c>
      <c r="G212" s="1195" t="s">
        <v>5389</v>
      </c>
      <c r="H212" s="967" t="s">
        <v>8905</v>
      </c>
      <c r="I212" s="965"/>
    </row>
    <row r="213" spans="1:9" ht="13.5">
      <c r="A213" s="1193" t="s">
        <v>8460</v>
      </c>
      <c r="B213" s="1172" t="s">
        <v>8730</v>
      </c>
      <c r="C213" s="1172" t="s">
        <v>8730</v>
      </c>
      <c r="D213" s="966">
        <v>29700</v>
      </c>
      <c r="E213" s="1194" t="s">
        <v>9630</v>
      </c>
      <c r="F213" s="967" t="s">
        <v>9</v>
      </c>
      <c r="G213" s="1195" t="s">
        <v>5389</v>
      </c>
      <c r="H213" s="967" t="s">
        <v>8905</v>
      </c>
      <c r="I213" s="965"/>
    </row>
    <row r="214" spans="1:9" ht="13.5">
      <c r="A214" s="1193" t="s">
        <v>8461</v>
      </c>
      <c r="B214" s="1172" t="s">
        <v>8731</v>
      </c>
      <c r="C214" s="1172" t="s">
        <v>8731</v>
      </c>
      <c r="D214" s="966">
        <v>15948</v>
      </c>
      <c r="E214" s="1194" t="s">
        <v>9630</v>
      </c>
      <c r="F214" s="967" t="s">
        <v>1789</v>
      </c>
      <c r="G214" s="1195" t="s">
        <v>5389</v>
      </c>
      <c r="H214" s="967" t="s">
        <v>8905</v>
      </c>
      <c r="I214" s="965"/>
    </row>
    <row r="215" spans="1:9" ht="13.5">
      <c r="A215" s="1193" t="s">
        <v>8462</v>
      </c>
      <c r="B215" s="1172" t="s">
        <v>8732</v>
      </c>
      <c r="C215" s="1172" t="s">
        <v>8732</v>
      </c>
      <c r="D215" s="966">
        <v>19800</v>
      </c>
      <c r="E215" s="1194" t="s">
        <v>9630</v>
      </c>
      <c r="F215" s="967" t="s">
        <v>1789</v>
      </c>
      <c r="G215" s="1195" t="s">
        <v>5389</v>
      </c>
      <c r="H215" s="967" t="s">
        <v>8905</v>
      </c>
      <c r="I215" s="965"/>
    </row>
    <row r="216" spans="1:9" ht="13.5">
      <c r="A216" s="1193" t="s">
        <v>8463</v>
      </c>
      <c r="B216" s="1172" t="s">
        <v>8733</v>
      </c>
      <c r="C216" s="1172" t="s">
        <v>8733</v>
      </c>
      <c r="D216" s="966">
        <v>25296</v>
      </c>
      <c r="E216" s="1194" t="s">
        <v>9630</v>
      </c>
      <c r="F216" s="967" t="s">
        <v>1789</v>
      </c>
      <c r="G216" s="1195" t="s">
        <v>5389</v>
      </c>
      <c r="H216" s="967" t="s">
        <v>8905</v>
      </c>
      <c r="I216" s="965"/>
    </row>
    <row r="217" spans="1:9" ht="13.5">
      <c r="A217" s="1193" t="s">
        <v>8464</v>
      </c>
      <c r="B217" s="1172" t="s">
        <v>8734</v>
      </c>
      <c r="C217" s="1172" t="s">
        <v>8734</v>
      </c>
      <c r="D217" s="966">
        <v>29700</v>
      </c>
      <c r="E217" s="1194" t="s">
        <v>9630</v>
      </c>
      <c r="F217" s="967" t="s">
        <v>1789</v>
      </c>
      <c r="G217" s="1195" t="s">
        <v>5389</v>
      </c>
      <c r="H217" s="967" t="s">
        <v>8905</v>
      </c>
      <c r="I217" s="965"/>
    </row>
    <row r="218" spans="1:9" ht="13.5">
      <c r="A218" s="1193" t="s">
        <v>8522</v>
      </c>
      <c r="B218" s="1172" t="s">
        <v>8523</v>
      </c>
      <c r="C218" s="1172" t="s">
        <v>8523</v>
      </c>
      <c r="D218" s="966">
        <v>5796</v>
      </c>
      <c r="E218" s="1194" t="s">
        <v>9630</v>
      </c>
      <c r="F218" s="967" t="s">
        <v>9</v>
      </c>
      <c r="G218" s="1195" t="s">
        <v>5389</v>
      </c>
      <c r="H218" s="967" t="s">
        <v>8905</v>
      </c>
      <c r="I218" s="965"/>
    </row>
    <row r="219" spans="1:9" ht="13.5">
      <c r="A219" s="1193" t="s">
        <v>8524</v>
      </c>
      <c r="B219" s="1172" t="s">
        <v>8525</v>
      </c>
      <c r="C219" s="1172" t="s">
        <v>8525</v>
      </c>
      <c r="D219" s="966">
        <v>7200</v>
      </c>
      <c r="E219" s="1194" t="s">
        <v>9630</v>
      </c>
      <c r="F219" s="967" t="s">
        <v>9</v>
      </c>
      <c r="G219" s="1195" t="s">
        <v>5389</v>
      </c>
      <c r="H219" s="967" t="s">
        <v>8905</v>
      </c>
      <c r="I219" s="965"/>
    </row>
    <row r="220" spans="1:9" ht="13.5">
      <c r="A220" s="1193" t="s">
        <v>8526</v>
      </c>
      <c r="B220" s="1172" t="s">
        <v>8527</v>
      </c>
      <c r="C220" s="1172" t="s">
        <v>8527</v>
      </c>
      <c r="D220" s="966">
        <v>9204</v>
      </c>
      <c r="E220" s="1194" t="s">
        <v>9630</v>
      </c>
      <c r="F220" s="967" t="s">
        <v>9</v>
      </c>
      <c r="G220" s="1195" t="s">
        <v>5389</v>
      </c>
      <c r="H220" s="967" t="s">
        <v>8905</v>
      </c>
      <c r="I220" s="965"/>
    </row>
    <row r="221" spans="1:9" ht="13.5">
      <c r="A221" s="1193" t="s">
        <v>8528</v>
      </c>
      <c r="B221" s="1172" t="s">
        <v>8529</v>
      </c>
      <c r="C221" s="1172" t="s">
        <v>8529</v>
      </c>
      <c r="D221" s="966">
        <v>10800</v>
      </c>
      <c r="E221" s="1194" t="s">
        <v>9630</v>
      </c>
      <c r="F221" s="967" t="s">
        <v>9</v>
      </c>
      <c r="G221" s="1195" t="s">
        <v>5389</v>
      </c>
      <c r="H221" s="967" t="s">
        <v>8905</v>
      </c>
      <c r="I221" s="965"/>
    </row>
    <row r="222" spans="1:9" ht="13.5">
      <c r="A222" s="1193" t="s">
        <v>8530</v>
      </c>
      <c r="B222" s="1172" t="s">
        <v>8531</v>
      </c>
      <c r="C222" s="1172" t="s">
        <v>8531</v>
      </c>
      <c r="D222" s="966">
        <v>5796</v>
      </c>
      <c r="E222" s="1194" t="s">
        <v>9630</v>
      </c>
      <c r="F222" s="967" t="s">
        <v>1789</v>
      </c>
      <c r="G222" s="1195" t="s">
        <v>5389</v>
      </c>
      <c r="H222" s="967" t="s">
        <v>8905</v>
      </c>
      <c r="I222" s="965"/>
    </row>
    <row r="223" spans="1:9" ht="13.5">
      <c r="A223" s="1193" t="s">
        <v>8532</v>
      </c>
      <c r="B223" s="1172" t="s">
        <v>8533</v>
      </c>
      <c r="C223" s="1172" t="s">
        <v>8533</v>
      </c>
      <c r="D223" s="966">
        <v>7200</v>
      </c>
      <c r="E223" s="1194" t="s">
        <v>9630</v>
      </c>
      <c r="F223" s="967" t="s">
        <v>1789</v>
      </c>
      <c r="G223" s="1195" t="s">
        <v>5389</v>
      </c>
      <c r="H223" s="967" t="s">
        <v>8905</v>
      </c>
      <c r="I223" s="965"/>
    </row>
    <row r="224" spans="1:9" ht="13.5">
      <c r="A224" s="1193" t="s">
        <v>8534</v>
      </c>
      <c r="B224" s="1172" t="s">
        <v>8535</v>
      </c>
      <c r="C224" s="1172" t="s">
        <v>8535</v>
      </c>
      <c r="D224" s="966">
        <v>9204</v>
      </c>
      <c r="E224" s="1194" t="s">
        <v>9630</v>
      </c>
      <c r="F224" s="967" t="s">
        <v>1789</v>
      </c>
      <c r="G224" s="1195" t="s">
        <v>5389</v>
      </c>
      <c r="H224" s="967" t="s">
        <v>8905</v>
      </c>
      <c r="I224" s="965"/>
    </row>
    <row r="225" spans="1:9" ht="14.25" thickBot="1">
      <c r="A225" s="1193" t="s">
        <v>8536</v>
      </c>
      <c r="B225" s="1172" t="s">
        <v>8537</v>
      </c>
      <c r="C225" s="1172" t="s">
        <v>8537</v>
      </c>
      <c r="D225" s="966">
        <v>10800</v>
      </c>
      <c r="E225" s="1194" t="s">
        <v>9630</v>
      </c>
      <c r="F225" s="967" t="s">
        <v>1789</v>
      </c>
      <c r="G225" s="1195" t="s">
        <v>5389</v>
      </c>
      <c r="H225" s="967" t="s">
        <v>8905</v>
      </c>
      <c r="I225" s="965"/>
    </row>
    <row r="226" spans="1:9" ht="12" customHeight="1">
      <c r="A226" s="124" t="s">
        <v>6379</v>
      </c>
      <c r="B226" s="219"/>
      <c r="C226" s="219"/>
      <c r="D226" s="219"/>
      <c r="E226" s="219"/>
      <c r="F226" s="219"/>
      <c r="G226" s="416"/>
      <c r="H226" s="258"/>
      <c r="I226" s="258"/>
    </row>
    <row r="227" spans="1:9" ht="13.5">
      <c r="A227" s="1193" t="s">
        <v>6380</v>
      </c>
      <c r="B227" s="1172" t="s">
        <v>6381</v>
      </c>
      <c r="C227" s="1172" t="s">
        <v>6381</v>
      </c>
      <c r="D227" s="966">
        <v>4620</v>
      </c>
      <c r="E227" s="1194" t="s">
        <v>9630</v>
      </c>
      <c r="F227" s="967" t="s">
        <v>9</v>
      </c>
      <c r="G227" s="967" t="s">
        <v>5388</v>
      </c>
      <c r="H227" s="965"/>
      <c r="I227" s="965"/>
    </row>
    <row r="228" spans="1:9" ht="13.5">
      <c r="A228" s="1193" t="s">
        <v>6382</v>
      </c>
      <c r="B228" s="1172" t="s">
        <v>6383</v>
      </c>
      <c r="C228" s="1172" t="s">
        <v>6383</v>
      </c>
      <c r="D228" s="966">
        <v>5100</v>
      </c>
      <c r="E228" s="1194" t="s">
        <v>9630</v>
      </c>
      <c r="F228" s="967" t="s">
        <v>9</v>
      </c>
      <c r="G228" s="967" t="s">
        <v>5388</v>
      </c>
      <c r="H228" s="965"/>
      <c r="I228" s="965"/>
    </row>
    <row r="229" spans="1:9" ht="13.5">
      <c r="A229" s="1193" t="s">
        <v>6384</v>
      </c>
      <c r="B229" s="1172" t="s">
        <v>6385</v>
      </c>
      <c r="C229" s="1172" t="s">
        <v>6385</v>
      </c>
      <c r="D229" s="966">
        <v>7320</v>
      </c>
      <c r="E229" s="1194" t="s">
        <v>9630</v>
      </c>
      <c r="F229" s="967" t="s">
        <v>9</v>
      </c>
      <c r="G229" s="967" t="s">
        <v>5388</v>
      </c>
      <c r="H229" s="965"/>
      <c r="I229" s="965"/>
    </row>
    <row r="230" spans="1:9" ht="13.5">
      <c r="A230" s="1193" t="s">
        <v>6386</v>
      </c>
      <c r="B230" s="1172" t="s">
        <v>6387</v>
      </c>
      <c r="C230" s="1172" t="s">
        <v>6387</v>
      </c>
      <c r="D230" s="966">
        <v>8592</v>
      </c>
      <c r="E230" s="1194" t="s">
        <v>9630</v>
      </c>
      <c r="F230" s="967" t="s">
        <v>9</v>
      </c>
      <c r="G230" s="967" t="s">
        <v>5388</v>
      </c>
      <c r="H230" s="965"/>
      <c r="I230" s="965"/>
    </row>
    <row r="231" spans="1:9" ht="13.5">
      <c r="A231" s="1193" t="s">
        <v>6388</v>
      </c>
      <c r="B231" s="1172" t="s">
        <v>6389</v>
      </c>
      <c r="C231" s="1172" t="s">
        <v>6389</v>
      </c>
      <c r="D231" s="966">
        <v>4620</v>
      </c>
      <c r="E231" s="1194" t="s">
        <v>9630</v>
      </c>
      <c r="F231" s="967" t="s">
        <v>1789</v>
      </c>
      <c r="G231" s="967" t="s">
        <v>5388</v>
      </c>
      <c r="H231" s="965"/>
      <c r="I231" s="965"/>
    </row>
    <row r="232" spans="1:9" ht="13.5">
      <c r="A232" s="1193" t="s">
        <v>6390</v>
      </c>
      <c r="B232" s="1172" t="s">
        <v>6391</v>
      </c>
      <c r="C232" s="1172" t="s">
        <v>6391</v>
      </c>
      <c r="D232" s="966">
        <v>5100</v>
      </c>
      <c r="E232" s="1194" t="s">
        <v>9630</v>
      </c>
      <c r="F232" s="967" t="s">
        <v>1789</v>
      </c>
      <c r="G232" s="967" t="s">
        <v>5388</v>
      </c>
      <c r="H232" s="965"/>
      <c r="I232" s="965"/>
    </row>
    <row r="233" spans="1:9" ht="13.5">
      <c r="A233" s="1193" t="s">
        <v>6392</v>
      </c>
      <c r="B233" s="1172" t="s">
        <v>6393</v>
      </c>
      <c r="C233" s="1172" t="s">
        <v>6393</v>
      </c>
      <c r="D233" s="966">
        <v>7320</v>
      </c>
      <c r="E233" s="1194" t="s">
        <v>9630</v>
      </c>
      <c r="F233" s="967" t="s">
        <v>1789</v>
      </c>
      <c r="G233" s="967" t="s">
        <v>5388</v>
      </c>
      <c r="H233" s="965"/>
      <c r="I233" s="965"/>
    </row>
    <row r="234" spans="1:9" ht="13.5">
      <c r="A234" s="1193" t="s">
        <v>6394</v>
      </c>
      <c r="B234" s="1172" t="s">
        <v>6395</v>
      </c>
      <c r="C234" s="1172" t="s">
        <v>6395</v>
      </c>
      <c r="D234" s="966">
        <v>8592</v>
      </c>
      <c r="E234" s="1194" t="s">
        <v>9630</v>
      </c>
      <c r="F234" s="967" t="s">
        <v>1789</v>
      </c>
      <c r="G234" s="967" t="s">
        <v>5388</v>
      </c>
      <c r="H234" s="965"/>
      <c r="I234" s="965"/>
    </row>
    <row r="235" spans="1:9" ht="13.5">
      <c r="A235" s="1193" t="s">
        <v>6396</v>
      </c>
      <c r="B235" s="1172" t="s">
        <v>6397</v>
      </c>
      <c r="C235" s="1172" t="s">
        <v>6397</v>
      </c>
      <c r="D235" s="966">
        <v>10776</v>
      </c>
      <c r="E235" s="1194" t="s">
        <v>9630</v>
      </c>
      <c r="F235" s="967" t="s">
        <v>9</v>
      </c>
      <c r="G235" s="967" t="s">
        <v>5388</v>
      </c>
      <c r="H235" s="965"/>
      <c r="I235" s="965"/>
    </row>
    <row r="236" spans="1:9" ht="13.5">
      <c r="A236" s="1193" t="s">
        <v>6398</v>
      </c>
      <c r="B236" s="1172" t="s">
        <v>6399</v>
      </c>
      <c r="C236" s="1172" t="s">
        <v>6399</v>
      </c>
      <c r="D236" s="966">
        <v>11892</v>
      </c>
      <c r="E236" s="1194" t="s">
        <v>9630</v>
      </c>
      <c r="F236" s="967" t="s">
        <v>9</v>
      </c>
      <c r="G236" s="967" t="s">
        <v>5388</v>
      </c>
      <c r="H236" s="965"/>
      <c r="I236" s="965"/>
    </row>
    <row r="237" spans="1:9" ht="13.5">
      <c r="A237" s="1193" t="s">
        <v>6400</v>
      </c>
      <c r="B237" s="1172" t="s">
        <v>6401</v>
      </c>
      <c r="C237" s="1172" t="s">
        <v>6401</v>
      </c>
      <c r="D237" s="966">
        <v>17088</v>
      </c>
      <c r="E237" s="1194" t="s">
        <v>9630</v>
      </c>
      <c r="F237" s="967" t="s">
        <v>9</v>
      </c>
      <c r="G237" s="967" t="s">
        <v>5388</v>
      </c>
      <c r="H237" s="965"/>
      <c r="I237" s="965"/>
    </row>
    <row r="238" spans="1:9" ht="13.5">
      <c r="A238" s="1193" t="s">
        <v>6402</v>
      </c>
      <c r="B238" s="1172" t="s">
        <v>6403</v>
      </c>
      <c r="C238" s="1172" t="s">
        <v>6403</v>
      </c>
      <c r="D238" s="966">
        <v>20052</v>
      </c>
      <c r="E238" s="1194" t="s">
        <v>9630</v>
      </c>
      <c r="F238" s="967" t="s">
        <v>9</v>
      </c>
      <c r="G238" s="967" t="s">
        <v>5388</v>
      </c>
      <c r="H238" s="965"/>
      <c r="I238" s="965"/>
    </row>
    <row r="239" spans="1:9" ht="13.5">
      <c r="A239" s="1193" t="s">
        <v>6404</v>
      </c>
      <c r="B239" s="1172" t="s">
        <v>6405</v>
      </c>
      <c r="C239" s="1172" t="s">
        <v>6405</v>
      </c>
      <c r="D239" s="966">
        <v>10776</v>
      </c>
      <c r="E239" s="1194" t="s">
        <v>9630</v>
      </c>
      <c r="F239" s="967" t="s">
        <v>1789</v>
      </c>
      <c r="G239" s="967" t="s">
        <v>5388</v>
      </c>
      <c r="H239" s="965"/>
      <c r="I239" s="965"/>
    </row>
    <row r="240" spans="1:9" ht="13.5">
      <c r="A240" s="1193" t="s">
        <v>6406</v>
      </c>
      <c r="B240" s="1172" t="s">
        <v>6407</v>
      </c>
      <c r="C240" s="1172" t="s">
        <v>6407</v>
      </c>
      <c r="D240" s="966">
        <v>11892</v>
      </c>
      <c r="E240" s="1194" t="s">
        <v>9630</v>
      </c>
      <c r="F240" s="967" t="s">
        <v>1789</v>
      </c>
      <c r="G240" s="967" t="s">
        <v>5388</v>
      </c>
      <c r="H240" s="965"/>
      <c r="I240" s="965"/>
    </row>
    <row r="241" spans="1:9" ht="13.5">
      <c r="A241" s="1193" t="s">
        <v>6408</v>
      </c>
      <c r="B241" s="1172" t="s">
        <v>6409</v>
      </c>
      <c r="C241" s="1172" t="s">
        <v>6409</v>
      </c>
      <c r="D241" s="966">
        <v>17088</v>
      </c>
      <c r="E241" s="1194" t="s">
        <v>9630</v>
      </c>
      <c r="F241" s="967" t="s">
        <v>1789</v>
      </c>
      <c r="G241" s="967" t="s">
        <v>5388</v>
      </c>
      <c r="H241" s="965"/>
      <c r="I241" s="965"/>
    </row>
    <row r="242" spans="1:9" ht="13.5">
      <c r="A242" s="1193" t="s">
        <v>6410</v>
      </c>
      <c r="B242" s="1172" t="s">
        <v>6411</v>
      </c>
      <c r="C242" s="1172" t="s">
        <v>6411</v>
      </c>
      <c r="D242" s="966">
        <v>20052</v>
      </c>
      <c r="E242" s="1194" t="s">
        <v>9630</v>
      </c>
      <c r="F242" s="967" t="s">
        <v>1789</v>
      </c>
      <c r="G242" s="967" t="s">
        <v>5388</v>
      </c>
      <c r="H242" s="965"/>
      <c r="I242" s="965"/>
    </row>
    <row r="243" spans="1:9" ht="13.5">
      <c r="A243" s="1193" t="s">
        <v>6412</v>
      </c>
      <c r="B243" s="1172" t="s">
        <v>6413</v>
      </c>
      <c r="C243" s="1172" t="s">
        <v>6413</v>
      </c>
      <c r="D243" s="966">
        <v>24624</v>
      </c>
      <c r="E243" s="1194" t="s">
        <v>9630</v>
      </c>
      <c r="F243" s="967" t="s">
        <v>9</v>
      </c>
      <c r="G243" s="967" t="s">
        <v>5388</v>
      </c>
      <c r="H243" s="965"/>
      <c r="I243" s="965"/>
    </row>
    <row r="244" spans="1:9" ht="13.5">
      <c r="A244" s="1193" t="s">
        <v>6414</v>
      </c>
      <c r="B244" s="1172" t="s">
        <v>6415</v>
      </c>
      <c r="C244" s="1172" t="s">
        <v>6415</v>
      </c>
      <c r="D244" s="966">
        <v>33960</v>
      </c>
      <c r="E244" s="1194" t="s">
        <v>9630</v>
      </c>
      <c r="F244" s="967" t="s">
        <v>9</v>
      </c>
      <c r="G244" s="967" t="s">
        <v>5388</v>
      </c>
      <c r="H244" s="965"/>
      <c r="I244" s="965"/>
    </row>
    <row r="245" spans="1:9" ht="13.5">
      <c r="A245" s="1193" t="s">
        <v>6416</v>
      </c>
      <c r="B245" s="1172" t="s">
        <v>6417</v>
      </c>
      <c r="C245" s="1172" t="s">
        <v>6417</v>
      </c>
      <c r="D245" s="966">
        <v>39048</v>
      </c>
      <c r="E245" s="1194" t="s">
        <v>9630</v>
      </c>
      <c r="F245" s="967" t="s">
        <v>9</v>
      </c>
      <c r="G245" s="967" t="s">
        <v>5388</v>
      </c>
      <c r="H245" s="258"/>
      <c r="I245" s="258"/>
    </row>
    <row r="246" spans="1:9" ht="13.5">
      <c r="A246" s="1193" t="s">
        <v>6418</v>
      </c>
      <c r="B246" s="1172" t="s">
        <v>6419</v>
      </c>
      <c r="C246" s="1172" t="s">
        <v>6419</v>
      </c>
      <c r="D246" s="966">
        <v>45840</v>
      </c>
      <c r="E246" s="1194" t="s">
        <v>9630</v>
      </c>
      <c r="F246" s="967" t="s">
        <v>9</v>
      </c>
      <c r="G246" s="967" t="s">
        <v>5388</v>
      </c>
      <c r="H246" s="258"/>
      <c r="I246" s="258"/>
    </row>
    <row r="247" spans="1:9" ht="13.5">
      <c r="A247" s="1193" t="s">
        <v>6420</v>
      </c>
      <c r="B247" s="1172" t="s">
        <v>6421</v>
      </c>
      <c r="C247" s="1172" t="s">
        <v>6421</v>
      </c>
      <c r="D247" s="966">
        <v>24624</v>
      </c>
      <c r="E247" s="1194" t="s">
        <v>9630</v>
      </c>
      <c r="F247" s="967" t="s">
        <v>1789</v>
      </c>
      <c r="G247" s="967" t="s">
        <v>5388</v>
      </c>
      <c r="H247" s="965"/>
      <c r="I247" s="965"/>
    </row>
    <row r="248" spans="1:9" ht="13.5">
      <c r="A248" s="1193" t="s">
        <v>6422</v>
      </c>
      <c r="B248" s="1172" t="s">
        <v>6423</v>
      </c>
      <c r="C248" s="1172" t="s">
        <v>6423</v>
      </c>
      <c r="D248" s="966">
        <v>33960</v>
      </c>
      <c r="E248" s="1194" t="s">
        <v>9630</v>
      </c>
      <c r="F248" s="967" t="s">
        <v>1789</v>
      </c>
      <c r="G248" s="967" t="s">
        <v>5388</v>
      </c>
      <c r="H248" s="965"/>
      <c r="I248" s="965"/>
    </row>
    <row r="249" spans="1:9" ht="13.5">
      <c r="A249" s="1193" t="s">
        <v>6424</v>
      </c>
      <c r="B249" s="1172" t="s">
        <v>6425</v>
      </c>
      <c r="C249" s="1172" t="s">
        <v>6425</v>
      </c>
      <c r="D249" s="966">
        <v>39048</v>
      </c>
      <c r="E249" s="1194" t="s">
        <v>9630</v>
      </c>
      <c r="F249" s="967" t="s">
        <v>1789</v>
      </c>
      <c r="G249" s="967" t="s">
        <v>5388</v>
      </c>
      <c r="H249" s="258"/>
      <c r="I249" s="258"/>
    </row>
    <row r="250" spans="1:9" ht="13.5">
      <c r="A250" s="1193" t="s">
        <v>6426</v>
      </c>
      <c r="B250" s="1172" t="s">
        <v>6427</v>
      </c>
      <c r="C250" s="1172" t="s">
        <v>6427</v>
      </c>
      <c r="D250" s="966">
        <v>45840</v>
      </c>
      <c r="E250" s="1194" t="s">
        <v>9630</v>
      </c>
      <c r="F250" s="967" t="s">
        <v>1789</v>
      </c>
      <c r="G250" s="967" t="s">
        <v>5388</v>
      </c>
      <c r="H250" s="258"/>
      <c r="I250" s="965"/>
    </row>
    <row r="251" spans="1:9" ht="13.5">
      <c r="A251" s="1193" t="s">
        <v>10338</v>
      </c>
      <c r="B251" s="1172" t="s">
        <v>10339</v>
      </c>
      <c r="C251" s="1172" t="s">
        <v>10339</v>
      </c>
      <c r="D251" s="966">
        <v>130500</v>
      </c>
      <c r="E251" s="1194" t="s">
        <v>9630</v>
      </c>
      <c r="F251" s="967" t="s">
        <v>9</v>
      </c>
      <c r="G251" s="967" t="s">
        <v>5388</v>
      </c>
      <c r="H251" s="258"/>
      <c r="I251" s="965"/>
    </row>
    <row r="252" spans="1:9" ht="13.5">
      <c r="A252" s="1193" t="s">
        <v>10340</v>
      </c>
      <c r="B252" s="1172" t="s">
        <v>10341</v>
      </c>
      <c r="C252" s="1172" t="s">
        <v>10341</v>
      </c>
      <c r="D252" s="966">
        <v>180000</v>
      </c>
      <c r="E252" s="1194" t="s">
        <v>9630</v>
      </c>
      <c r="F252" s="967" t="s">
        <v>9</v>
      </c>
      <c r="G252" s="967" t="s">
        <v>5388</v>
      </c>
      <c r="H252" s="258"/>
      <c r="I252" s="965"/>
    </row>
    <row r="253" spans="1:9" ht="13.5">
      <c r="A253" s="1193" t="s">
        <v>10342</v>
      </c>
      <c r="B253" s="1172" t="s">
        <v>10343</v>
      </c>
      <c r="C253" s="1172" t="s">
        <v>10343</v>
      </c>
      <c r="D253" s="966">
        <v>207000</v>
      </c>
      <c r="E253" s="1194" t="s">
        <v>9630</v>
      </c>
      <c r="F253" s="967" t="s">
        <v>9</v>
      </c>
      <c r="G253" s="967" t="s">
        <v>5388</v>
      </c>
      <c r="H253" s="258"/>
      <c r="I253" s="965"/>
    </row>
    <row r="254" spans="1:9" ht="13.5">
      <c r="A254" s="1193" t="s">
        <v>10344</v>
      </c>
      <c r="B254" s="1172" t="s">
        <v>10345</v>
      </c>
      <c r="C254" s="1172" t="s">
        <v>10345</v>
      </c>
      <c r="D254" s="966">
        <v>243000</v>
      </c>
      <c r="E254" s="1194" t="s">
        <v>9630</v>
      </c>
      <c r="F254" s="967" t="s">
        <v>9</v>
      </c>
      <c r="G254" s="967" t="s">
        <v>5388</v>
      </c>
      <c r="H254" s="258"/>
      <c r="I254" s="965"/>
    </row>
    <row r="255" spans="1:9" ht="13.5">
      <c r="A255" s="1193" t="s">
        <v>10346</v>
      </c>
      <c r="B255" s="1172" t="s">
        <v>10347</v>
      </c>
      <c r="C255" s="1172" t="s">
        <v>10347</v>
      </c>
      <c r="D255" s="966">
        <v>130500</v>
      </c>
      <c r="E255" s="1194" t="s">
        <v>9630</v>
      </c>
      <c r="F255" s="967" t="s">
        <v>1789</v>
      </c>
      <c r="G255" s="967" t="s">
        <v>5388</v>
      </c>
      <c r="H255" s="258"/>
      <c r="I255" s="965"/>
    </row>
    <row r="256" spans="1:9" ht="13.5">
      <c r="A256" s="1193" t="s">
        <v>10348</v>
      </c>
      <c r="B256" s="1172" t="s">
        <v>10349</v>
      </c>
      <c r="C256" s="1172" t="s">
        <v>10349</v>
      </c>
      <c r="D256" s="966">
        <v>180000</v>
      </c>
      <c r="E256" s="1194" t="s">
        <v>9630</v>
      </c>
      <c r="F256" s="967" t="s">
        <v>1789</v>
      </c>
      <c r="G256" s="967" t="s">
        <v>5388</v>
      </c>
      <c r="H256" s="258"/>
      <c r="I256" s="965"/>
    </row>
    <row r="257" spans="1:9" ht="13.5">
      <c r="A257" s="1193" t="s">
        <v>10350</v>
      </c>
      <c r="B257" s="1172" t="s">
        <v>10351</v>
      </c>
      <c r="C257" s="1172" t="s">
        <v>10351</v>
      </c>
      <c r="D257" s="966">
        <v>207000</v>
      </c>
      <c r="E257" s="1194" t="s">
        <v>9630</v>
      </c>
      <c r="F257" s="967" t="s">
        <v>1789</v>
      </c>
      <c r="G257" s="967" t="s">
        <v>5388</v>
      </c>
      <c r="H257" s="258"/>
      <c r="I257" s="965"/>
    </row>
    <row r="258" spans="1:9" ht="13.5">
      <c r="A258" s="1193" t="s">
        <v>10352</v>
      </c>
      <c r="B258" s="1172" t="s">
        <v>10353</v>
      </c>
      <c r="C258" s="1172" t="s">
        <v>10353</v>
      </c>
      <c r="D258" s="966">
        <v>243000</v>
      </c>
      <c r="E258" s="1194" t="s">
        <v>9630</v>
      </c>
      <c r="F258" s="967" t="s">
        <v>1789</v>
      </c>
      <c r="G258" s="967" t="s">
        <v>5388</v>
      </c>
      <c r="H258" s="258"/>
      <c r="I258" s="965"/>
    </row>
    <row r="259" spans="1:9" ht="13.5">
      <c r="A259" s="1193" t="s">
        <v>8612</v>
      </c>
      <c r="B259" s="1172" t="s">
        <v>8613</v>
      </c>
      <c r="C259" s="1172" t="s">
        <v>8613</v>
      </c>
      <c r="D259" s="966">
        <v>7692</v>
      </c>
      <c r="E259" s="1194" t="s">
        <v>9630</v>
      </c>
      <c r="F259" s="967" t="s">
        <v>9</v>
      </c>
      <c r="G259" s="967" t="s">
        <v>5388</v>
      </c>
      <c r="H259" s="965"/>
      <c r="I259" s="965"/>
    </row>
    <row r="260" spans="1:9" ht="13.5">
      <c r="A260" s="1193" t="s">
        <v>8614</v>
      </c>
      <c r="B260" s="1172" t="s">
        <v>8615</v>
      </c>
      <c r="C260" s="1172" t="s">
        <v>8615</v>
      </c>
      <c r="D260" s="966">
        <v>8496</v>
      </c>
      <c r="E260" s="1194" t="s">
        <v>9630</v>
      </c>
      <c r="F260" s="967" t="s">
        <v>9</v>
      </c>
      <c r="G260" s="967" t="s">
        <v>5388</v>
      </c>
      <c r="H260" s="965"/>
      <c r="I260" s="965"/>
    </row>
    <row r="261" spans="1:9" ht="13.5">
      <c r="A261" s="1193" t="s">
        <v>8616</v>
      </c>
      <c r="B261" s="1172" t="s">
        <v>8617</v>
      </c>
      <c r="C261" s="1172" t="s">
        <v>8617</v>
      </c>
      <c r="D261" s="966">
        <v>12192</v>
      </c>
      <c r="E261" s="1194" t="s">
        <v>9630</v>
      </c>
      <c r="F261" s="967" t="s">
        <v>9</v>
      </c>
      <c r="G261" s="967" t="s">
        <v>5388</v>
      </c>
      <c r="H261" s="965"/>
      <c r="I261" s="965"/>
    </row>
    <row r="262" spans="1:9" ht="13.5">
      <c r="A262" s="1193" t="s">
        <v>8618</v>
      </c>
      <c r="B262" s="1172" t="s">
        <v>8619</v>
      </c>
      <c r="C262" s="1172" t="s">
        <v>8619</v>
      </c>
      <c r="D262" s="966">
        <v>14316</v>
      </c>
      <c r="E262" s="1194" t="s">
        <v>9630</v>
      </c>
      <c r="F262" s="967" t="s">
        <v>9</v>
      </c>
      <c r="G262" s="967" t="s">
        <v>5388</v>
      </c>
      <c r="H262" s="965"/>
      <c r="I262" s="965"/>
    </row>
    <row r="263" spans="1:9" ht="13.5">
      <c r="A263" s="1193" t="s">
        <v>8620</v>
      </c>
      <c r="B263" s="1172" t="s">
        <v>8621</v>
      </c>
      <c r="C263" s="1172" t="s">
        <v>8621</v>
      </c>
      <c r="D263" s="966">
        <v>7692</v>
      </c>
      <c r="E263" s="1194" t="s">
        <v>9630</v>
      </c>
      <c r="F263" s="967" t="s">
        <v>1789</v>
      </c>
      <c r="G263" s="967" t="s">
        <v>5388</v>
      </c>
      <c r="H263" s="965"/>
      <c r="I263" s="965"/>
    </row>
    <row r="264" spans="1:9" ht="13.5">
      <c r="A264" s="1193" t="s">
        <v>8622</v>
      </c>
      <c r="B264" s="1172" t="s">
        <v>8623</v>
      </c>
      <c r="C264" s="1172" t="s">
        <v>8623</v>
      </c>
      <c r="D264" s="966">
        <v>8496</v>
      </c>
      <c r="E264" s="1194" t="s">
        <v>9630</v>
      </c>
      <c r="F264" s="967" t="s">
        <v>1789</v>
      </c>
      <c r="G264" s="967" t="s">
        <v>5388</v>
      </c>
      <c r="H264" s="965"/>
      <c r="I264" s="965"/>
    </row>
    <row r="265" spans="1:9" ht="13.5">
      <c r="A265" s="1193" t="s">
        <v>8624</v>
      </c>
      <c r="B265" s="1172" t="s">
        <v>8625</v>
      </c>
      <c r="C265" s="1172" t="s">
        <v>8625</v>
      </c>
      <c r="D265" s="966">
        <v>12192</v>
      </c>
      <c r="E265" s="1194" t="s">
        <v>9630</v>
      </c>
      <c r="F265" s="967" t="s">
        <v>1789</v>
      </c>
      <c r="G265" s="967" t="s">
        <v>5388</v>
      </c>
      <c r="H265" s="965"/>
      <c r="I265" s="965"/>
    </row>
    <row r="266" spans="1:9" ht="13.5">
      <c r="A266" s="1193" t="s">
        <v>8626</v>
      </c>
      <c r="B266" s="1172" t="s">
        <v>8627</v>
      </c>
      <c r="C266" s="1172" t="s">
        <v>8627</v>
      </c>
      <c r="D266" s="966">
        <v>14316</v>
      </c>
      <c r="E266" s="1194" t="s">
        <v>9630</v>
      </c>
      <c r="F266" s="967" t="s">
        <v>1789</v>
      </c>
      <c r="G266" s="967" t="s">
        <v>5388</v>
      </c>
      <c r="H266" s="965"/>
      <c r="I266" s="965"/>
    </row>
    <row r="267" spans="1:9" ht="13.5">
      <c r="A267" s="1193" t="s">
        <v>2706</v>
      </c>
      <c r="B267" s="1172" t="s">
        <v>5642</v>
      </c>
      <c r="C267" s="1172" t="s">
        <v>5642</v>
      </c>
      <c r="D267" s="966">
        <v>312</v>
      </c>
      <c r="E267" s="1194" t="s">
        <v>9630</v>
      </c>
      <c r="F267" s="967" t="s">
        <v>9</v>
      </c>
      <c r="G267" s="967" t="s">
        <v>5388</v>
      </c>
      <c r="H267" s="965"/>
      <c r="I267" s="965"/>
    </row>
    <row r="268" spans="1:9" ht="13.5">
      <c r="A268" s="1193" t="s">
        <v>2707</v>
      </c>
      <c r="B268" s="1172" t="s">
        <v>5643</v>
      </c>
      <c r="C268" s="1172" t="s">
        <v>5643</v>
      </c>
      <c r="D268" s="966">
        <v>384</v>
      </c>
      <c r="E268" s="1194" t="s">
        <v>9630</v>
      </c>
      <c r="F268" s="967" t="s">
        <v>9</v>
      </c>
      <c r="G268" s="967" t="s">
        <v>5388</v>
      </c>
      <c r="H268" s="965"/>
      <c r="I268" s="965"/>
    </row>
    <row r="269" spans="1:9" ht="13.5">
      <c r="A269" s="1193" t="s">
        <v>2708</v>
      </c>
      <c r="B269" s="1172" t="s">
        <v>5644</v>
      </c>
      <c r="C269" s="1172" t="s">
        <v>5644</v>
      </c>
      <c r="D269" s="966">
        <v>492</v>
      </c>
      <c r="E269" s="1194" t="s">
        <v>9630</v>
      </c>
      <c r="F269" s="967" t="s">
        <v>9</v>
      </c>
      <c r="G269" s="967" t="s">
        <v>5388</v>
      </c>
      <c r="H269" s="965"/>
      <c r="I269" s="965"/>
    </row>
    <row r="270" spans="1:9" ht="13.5">
      <c r="A270" s="1193" t="s">
        <v>2709</v>
      </c>
      <c r="B270" s="1172" t="s">
        <v>5645</v>
      </c>
      <c r="C270" s="1172" t="s">
        <v>5645</v>
      </c>
      <c r="D270" s="966">
        <v>588</v>
      </c>
      <c r="E270" s="1194" t="s">
        <v>9630</v>
      </c>
      <c r="F270" s="967" t="s">
        <v>9</v>
      </c>
      <c r="G270" s="967" t="s">
        <v>5388</v>
      </c>
      <c r="H270" s="965"/>
      <c r="I270" s="965"/>
    </row>
    <row r="271" spans="1:9" ht="13.5">
      <c r="A271" s="1193" t="s">
        <v>2710</v>
      </c>
      <c r="B271" s="1172" t="s">
        <v>5646</v>
      </c>
      <c r="C271" s="1172" t="s">
        <v>5646</v>
      </c>
      <c r="D271" s="966">
        <v>312</v>
      </c>
      <c r="E271" s="1194" t="s">
        <v>9630</v>
      </c>
      <c r="F271" s="967" t="s">
        <v>1789</v>
      </c>
      <c r="G271" s="967" t="s">
        <v>5388</v>
      </c>
      <c r="H271" s="965"/>
      <c r="I271" s="965"/>
    </row>
    <row r="272" spans="1:9" ht="13.5">
      <c r="A272" s="1193" t="s">
        <v>2711</v>
      </c>
      <c r="B272" s="1172" t="s">
        <v>5647</v>
      </c>
      <c r="C272" s="1172" t="s">
        <v>5647</v>
      </c>
      <c r="D272" s="966">
        <v>384</v>
      </c>
      <c r="E272" s="1194" t="s">
        <v>9630</v>
      </c>
      <c r="F272" s="967" t="s">
        <v>1789</v>
      </c>
      <c r="G272" s="967" t="s">
        <v>5388</v>
      </c>
      <c r="H272" s="965"/>
      <c r="I272" s="965"/>
    </row>
    <row r="273" spans="1:9" ht="13.5">
      <c r="A273" s="1193" t="s">
        <v>2712</v>
      </c>
      <c r="B273" s="1172" t="s">
        <v>5648</v>
      </c>
      <c r="C273" s="1172" t="s">
        <v>5648</v>
      </c>
      <c r="D273" s="966">
        <v>492</v>
      </c>
      <c r="E273" s="1194" t="s">
        <v>9630</v>
      </c>
      <c r="F273" s="967" t="s">
        <v>1789</v>
      </c>
      <c r="G273" s="967" t="s">
        <v>5388</v>
      </c>
      <c r="H273" s="965"/>
      <c r="I273" s="965"/>
    </row>
    <row r="274" spans="1:9" ht="13.5">
      <c r="A274" s="1193" t="s">
        <v>2713</v>
      </c>
      <c r="B274" s="1172" t="s">
        <v>5649</v>
      </c>
      <c r="C274" s="1172" t="s">
        <v>5649</v>
      </c>
      <c r="D274" s="966">
        <v>588</v>
      </c>
      <c r="E274" s="1194" t="s">
        <v>9630</v>
      </c>
      <c r="F274" s="967" t="s">
        <v>1789</v>
      </c>
      <c r="G274" s="967" t="s">
        <v>5388</v>
      </c>
      <c r="H274" s="965"/>
      <c r="I274" s="965"/>
    </row>
    <row r="275" spans="1:9" ht="13.5">
      <c r="A275" s="197" t="s">
        <v>93</v>
      </c>
      <c r="B275" s="1172" t="s">
        <v>5650</v>
      </c>
      <c r="C275" s="1172" t="s">
        <v>5650</v>
      </c>
      <c r="D275" s="966">
        <v>1692</v>
      </c>
      <c r="E275" s="1194" t="s">
        <v>9630</v>
      </c>
      <c r="F275" s="1196" t="s">
        <v>9</v>
      </c>
      <c r="G275" s="1196" t="s">
        <v>5388</v>
      </c>
      <c r="H275" s="965"/>
      <c r="I275" s="965"/>
    </row>
    <row r="276" spans="1:9" ht="13.5">
      <c r="A276" s="197" t="s">
        <v>94</v>
      </c>
      <c r="B276" s="1172" t="s">
        <v>5651</v>
      </c>
      <c r="C276" s="1172" t="s">
        <v>5651</v>
      </c>
      <c r="D276" s="966">
        <v>1812</v>
      </c>
      <c r="E276" s="1194" t="s">
        <v>9630</v>
      </c>
      <c r="F276" s="1196" t="s">
        <v>9</v>
      </c>
      <c r="G276" s="1196" t="s">
        <v>5388</v>
      </c>
      <c r="H276" s="965"/>
      <c r="I276" s="965"/>
    </row>
    <row r="277" spans="1:9" ht="13.5">
      <c r="A277" s="197" t="s">
        <v>95</v>
      </c>
      <c r="B277" s="1172" t="s">
        <v>5652</v>
      </c>
      <c r="C277" s="1172" t="s">
        <v>5652</v>
      </c>
      <c r="D277" s="966">
        <v>2700</v>
      </c>
      <c r="E277" s="1194" t="s">
        <v>9630</v>
      </c>
      <c r="F277" s="1196" t="s">
        <v>9</v>
      </c>
      <c r="G277" s="1196" t="s">
        <v>5388</v>
      </c>
      <c r="H277" s="965"/>
      <c r="I277" s="965"/>
    </row>
    <row r="278" spans="1:9" ht="13.5">
      <c r="A278" s="197" t="s">
        <v>96</v>
      </c>
      <c r="B278" s="1172" t="s">
        <v>5653</v>
      </c>
      <c r="C278" s="1172" t="s">
        <v>5653</v>
      </c>
      <c r="D278" s="966">
        <v>3156</v>
      </c>
      <c r="E278" s="1194" t="s">
        <v>9630</v>
      </c>
      <c r="F278" s="1196" t="s">
        <v>9</v>
      </c>
      <c r="G278" s="1196" t="s">
        <v>5388</v>
      </c>
      <c r="H278" s="965"/>
      <c r="I278" s="965"/>
    </row>
    <row r="279" spans="1:9" ht="13.5">
      <c r="A279" s="197" t="s">
        <v>97</v>
      </c>
      <c r="B279" s="1172" t="s">
        <v>5654</v>
      </c>
      <c r="C279" s="1172" t="s">
        <v>5654</v>
      </c>
      <c r="D279" s="966">
        <v>1692</v>
      </c>
      <c r="E279" s="1194" t="s">
        <v>9630</v>
      </c>
      <c r="F279" s="967" t="s">
        <v>1789</v>
      </c>
      <c r="G279" s="967" t="s">
        <v>5388</v>
      </c>
      <c r="H279" s="965"/>
      <c r="I279" s="965"/>
    </row>
    <row r="280" spans="1:9" ht="13.5">
      <c r="A280" s="197" t="s">
        <v>98</v>
      </c>
      <c r="B280" s="1172" t="s">
        <v>5655</v>
      </c>
      <c r="C280" s="1172" t="s">
        <v>5655</v>
      </c>
      <c r="D280" s="966">
        <v>1812</v>
      </c>
      <c r="E280" s="1194" t="s">
        <v>9630</v>
      </c>
      <c r="F280" s="967" t="s">
        <v>1789</v>
      </c>
      <c r="G280" s="967" t="s">
        <v>5388</v>
      </c>
      <c r="H280" s="965"/>
      <c r="I280" s="965"/>
    </row>
    <row r="281" spans="1:9" ht="13.5">
      <c r="A281" s="197" t="s">
        <v>99</v>
      </c>
      <c r="B281" s="1172" t="s">
        <v>5656</v>
      </c>
      <c r="C281" s="1172" t="s">
        <v>5656</v>
      </c>
      <c r="D281" s="966">
        <v>2700</v>
      </c>
      <c r="E281" s="1194" t="s">
        <v>9630</v>
      </c>
      <c r="F281" s="967" t="s">
        <v>1789</v>
      </c>
      <c r="G281" s="967" t="s">
        <v>5388</v>
      </c>
      <c r="H281" s="965"/>
      <c r="I281" s="965"/>
    </row>
    <row r="282" spans="1:9" ht="13.5">
      <c r="A282" s="197" t="s">
        <v>100</v>
      </c>
      <c r="B282" s="1172" t="s">
        <v>5657</v>
      </c>
      <c r="C282" s="1172" t="s">
        <v>5657</v>
      </c>
      <c r="D282" s="966">
        <v>3156</v>
      </c>
      <c r="E282" s="1194" t="s">
        <v>9630</v>
      </c>
      <c r="F282" s="967" t="s">
        <v>1789</v>
      </c>
      <c r="G282" s="967" t="s">
        <v>5388</v>
      </c>
      <c r="H282" s="965"/>
      <c r="I282" s="965"/>
    </row>
    <row r="283" spans="1:9" ht="13.5">
      <c r="A283" s="197" t="s">
        <v>3469</v>
      </c>
      <c r="B283" s="1172" t="s">
        <v>5658</v>
      </c>
      <c r="C283" s="1172" t="s">
        <v>5658</v>
      </c>
      <c r="D283" s="966">
        <v>1236</v>
      </c>
      <c r="E283" s="1194" t="s">
        <v>9630</v>
      </c>
      <c r="F283" s="1196" t="s">
        <v>9</v>
      </c>
      <c r="G283" s="1196" t="s">
        <v>5388</v>
      </c>
      <c r="H283" s="965"/>
      <c r="I283" s="965"/>
    </row>
    <row r="284" spans="1:9" ht="13.5">
      <c r="A284" s="197" t="s">
        <v>3470</v>
      </c>
      <c r="B284" s="1172" t="s">
        <v>5659</v>
      </c>
      <c r="C284" s="1172" t="s">
        <v>5659</v>
      </c>
      <c r="D284" s="966">
        <v>1368</v>
      </c>
      <c r="E284" s="1194" t="s">
        <v>9630</v>
      </c>
      <c r="F284" s="1196" t="s">
        <v>9</v>
      </c>
      <c r="G284" s="1196" t="s">
        <v>5388</v>
      </c>
      <c r="H284" s="965"/>
      <c r="I284" s="965"/>
    </row>
    <row r="285" spans="1:9" ht="13.5">
      <c r="A285" s="197" t="s">
        <v>3471</v>
      </c>
      <c r="B285" s="1172" t="s">
        <v>5660</v>
      </c>
      <c r="C285" s="1172" t="s">
        <v>5660</v>
      </c>
      <c r="D285" s="966">
        <v>1944</v>
      </c>
      <c r="E285" s="1194" t="s">
        <v>9630</v>
      </c>
      <c r="F285" s="967" t="s">
        <v>9</v>
      </c>
      <c r="G285" s="967" t="s">
        <v>5388</v>
      </c>
      <c r="H285" s="965"/>
      <c r="I285" s="965"/>
    </row>
    <row r="286" spans="1:9" ht="13.5">
      <c r="A286" s="197" t="s">
        <v>3472</v>
      </c>
      <c r="B286" s="1172" t="s">
        <v>5661</v>
      </c>
      <c r="C286" s="1172" t="s">
        <v>5661</v>
      </c>
      <c r="D286" s="966">
        <v>2292</v>
      </c>
      <c r="E286" s="1194" t="s">
        <v>9630</v>
      </c>
      <c r="F286" s="1196" t="s">
        <v>9</v>
      </c>
      <c r="G286" s="1196" t="s">
        <v>5388</v>
      </c>
      <c r="H286" s="965"/>
      <c r="I286" s="965"/>
    </row>
    <row r="287" spans="1:9" ht="13.5">
      <c r="A287" s="197" t="s">
        <v>3473</v>
      </c>
      <c r="B287" s="1172" t="s">
        <v>5662</v>
      </c>
      <c r="C287" s="1172" t="s">
        <v>5662</v>
      </c>
      <c r="D287" s="966">
        <v>1236</v>
      </c>
      <c r="E287" s="1194" t="s">
        <v>9630</v>
      </c>
      <c r="F287" s="967" t="s">
        <v>1789</v>
      </c>
      <c r="G287" s="967" t="s">
        <v>5388</v>
      </c>
      <c r="H287" s="965"/>
      <c r="I287" s="965"/>
    </row>
    <row r="288" spans="1:9" ht="13.5">
      <c r="A288" s="197" t="s">
        <v>3474</v>
      </c>
      <c r="B288" s="1172" t="s">
        <v>5663</v>
      </c>
      <c r="C288" s="1172" t="s">
        <v>5663</v>
      </c>
      <c r="D288" s="966">
        <v>1368</v>
      </c>
      <c r="E288" s="1194" t="s">
        <v>9630</v>
      </c>
      <c r="F288" s="967" t="s">
        <v>1789</v>
      </c>
      <c r="G288" s="967" t="s">
        <v>5388</v>
      </c>
      <c r="H288" s="965"/>
      <c r="I288" s="965"/>
    </row>
    <row r="289" spans="1:9" ht="13.5">
      <c r="A289" s="197" t="s">
        <v>3475</v>
      </c>
      <c r="B289" s="1172" t="s">
        <v>5664</v>
      </c>
      <c r="C289" s="1172" t="s">
        <v>5664</v>
      </c>
      <c r="D289" s="966">
        <v>1944</v>
      </c>
      <c r="E289" s="1194" t="s">
        <v>9630</v>
      </c>
      <c r="F289" s="967" t="s">
        <v>1789</v>
      </c>
      <c r="G289" s="967" t="s">
        <v>5388</v>
      </c>
      <c r="H289" s="965"/>
      <c r="I289" s="965"/>
    </row>
    <row r="290" spans="1:9" ht="13.5">
      <c r="A290" s="197" t="s">
        <v>3476</v>
      </c>
      <c r="B290" s="1172" t="s">
        <v>5665</v>
      </c>
      <c r="C290" s="1172" t="s">
        <v>5665</v>
      </c>
      <c r="D290" s="966">
        <v>2292</v>
      </c>
      <c r="E290" s="1194" t="s">
        <v>9630</v>
      </c>
      <c r="F290" s="967" t="s">
        <v>1789</v>
      </c>
      <c r="G290" s="967" t="s">
        <v>5388</v>
      </c>
      <c r="H290" s="965"/>
      <c r="I290" s="965"/>
    </row>
    <row r="291" spans="1:9" ht="13.5">
      <c r="A291" s="197" t="s">
        <v>101</v>
      </c>
      <c r="B291" s="1172" t="s">
        <v>6294</v>
      </c>
      <c r="C291" s="1172" t="s">
        <v>6294</v>
      </c>
      <c r="D291" s="966">
        <v>2148</v>
      </c>
      <c r="E291" s="1194" t="s">
        <v>9630</v>
      </c>
      <c r="F291" s="967" t="s">
        <v>9</v>
      </c>
      <c r="G291" s="967" t="s">
        <v>5388</v>
      </c>
      <c r="H291" s="965"/>
      <c r="I291" s="965"/>
    </row>
    <row r="292" spans="1:9" ht="13.5">
      <c r="A292" s="197" t="s">
        <v>102</v>
      </c>
      <c r="B292" s="1172" t="s">
        <v>6295</v>
      </c>
      <c r="C292" s="1172" t="s">
        <v>6295</v>
      </c>
      <c r="D292" s="966">
        <v>2376</v>
      </c>
      <c r="E292" s="1194" t="s">
        <v>9630</v>
      </c>
      <c r="F292" s="1196" t="s">
        <v>9</v>
      </c>
      <c r="G292" s="1196" t="s">
        <v>5388</v>
      </c>
      <c r="H292" s="965"/>
      <c r="I292" s="965"/>
    </row>
    <row r="293" spans="1:9" ht="13.5">
      <c r="A293" s="197" t="s">
        <v>103</v>
      </c>
      <c r="B293" s="1172" t="s">
        <v>6296</v>
      </c>
      <c r="C293" s="1172" t="s">
        <v>6296</v>
      </c>
      <c r="D293" s="966">
        <v>3504</v>
      </c>
      <c r="E293" s="1194" t="s">
        <v>9630</v>
      </c>
      <c r="F293" s="967" t="s">
        <v>9</v>
      </c>
      <c r="G293" s="967" t="s">
        <v>5388</v>
      </c>
      <c r="H293" s="965"/>
      <c r="I293" s="965"/>
    </row>
    <row r="294" spans="1:9" ht="13.5">
      <c r="A294" s="197" t="s">
        <v>104</v>
      </c>
      <c r="B294" s="1172" t="s">
        <v>6297</v>
      </c>
      <c r="C294" s="1172" t="s">
        <v>6297</v>
      </c>
      <c r="D294" s="966">
        <v>4044</v>
      </c>
      <c r="E294" s="1194" t="s">
        <v>9630</v>
      </c>
      <c r="F294" s="967" t="s">
        <v>9</v>
      </c>
      <c r="G294" s="967" t="s">
        <v>5388</v>
      </c>
      <c r="H294" s="965"/>
      <c r="I294" s="965"/>
    </row>
    <row r="295" spans="1:9" ht="13.5">
      <c r="A295" s="197" t="s">
        <v>105</v>
      </c>
      <c r="B295" s="1172" t="s">
        <v>6298</v>
      </c>
      <c r="C295" s="1172" t="s">
        <v>6298</v>
      </c>
      <c r="D295" s="966">
        <v>2148</v>
      </c>
      <c r="E295" s="1194" t="s">
        <v>9630</v>
      </c>
      <c r="F295" s="967" t="s">
        <v>1789</v>
      </c>
      <c r="G295" s="967" t="s">
        <v>5388</v>
      </c>
      <c r="H295" s="965"/>
      <c r="I295" s="965"/>
    </row>
    <row r="296" spans="1:9" ht="13.5">
      <c r="A296" s="197" t="s">
        <v>106</v>
      </c>
      <c r="B296" s="1172" t="s">
        <v>6299</v>
      </c>
      <c r="C296" s="1172" t="s">
        <v>6299</v>
      </c>
      <c r="D296" s="966">
        <v>2376</v>
      </c>
      <c r="E296" s="1194" t="s">
        <v>9630</v>
      </c>
      <c r="F296" s="967" t="s">
        <v>1789</v>
      </c>
      <c r="G296" s="967" t="s">
        <v>5388</v>
      </c>
      <c r="H296" s="965"/>
      <c r="I296" s="965"/>
    </row>
    <row r="297" spans="1:9" ht="13.5">
      <c r="A297" s="197" t="s">
        <v>107</v>
      </c>
      <c r="B297" s="1172" t="s">
        <v>6300</v>
      </c>
      <c r="C297" s="1172" t="s">
        <v>6300</v>
      </c>
      <c r="D297" s="966">
        <v>3504</v>
      </c>
      <c r="E297" s="1194" t="s">
        <v>9630</v>
      </c>
      <c r="F297" s="967" t="s">
        <v>1789</v>
      </c>
      <c r="G297" s="967" t="s">
        <v>5388</v>
      </c>
      <c r="H297" s="965"/>
      <c r="I297" s="965"/>
    </row>
    <row r="298" spans="1:9" ht="13.5">
      <c r="A298" s="197" t="s">
        <v>108</v>
      </c>
      <c r="B298" s="1172" t="s">
        <v>6301</v>
      </c>
      <c r="C298" s="1172" t="s">
        <v>6301</v>
      </c>
      <c r="D298" s="966">
        <v>4044</v>
      </c>
      <c r="E298" s="1194" t="s">
        <v>9630</v>
      </c>
      <c r="F298" s="967" t="s">
        <v>1789</v>
      </c>
      <c r="G298" s="967" t="s">
        <v>5388</v>
      </c>
      <c r="H298" s="965"/>
      <c r="I298" s="965"/>
    </row>
    <row r="299" spans="1:9" ht="13.5">
      <c r="A299" s="197" t="s">
        <v>3477</v>
      </c>
      <c r="B299" s="1172" t="s">
        <v>5674</v>
      </c>
      <c r="C299" s="1172" t="s">
        <v>5674</v>
      </c>
      <c r="D299" s="966">
        <v>1992</v>
      </c>
      <c r="E299" s="1194" t="s">
        <v>9630</v>
      </c>
      <c r="F299" s="1196" t="s">
        <v>9</v>
      </c>
      <c r="G299" s="1196" t="s">
        <v>5388</v>
      </c>
      <c r="H299" s="965"/>
      <c r="I299" s="965"/>
    </row>
    <row r="300" spans="1:9" ht="13.5">
      <c r="A300" s="197" t="s">
        <v>3478</v>
      </c>
      <c r="B300" s="1172" t="s">
        <v>5675</v>
      </c>
      <c r="C300" s="1172" t="s">
        <v>5675</v>
      </c>
      <c r="D300" s="966">
        <v>2208</v>
      </c>
      <c r="E300" s="1194" t="s">
        <v>9630</v>
      </c>
      <c r="F300" s="1196" t="s">
        <v>9</v>
      </c>
      <c r="G300" s="1196" t="s">
        <v>5388</v>
      </c>
      <c r="H300" s="965"/>
      <c r="I300" s="965"/>
    </row>
    <row r="301" spans="1:9" ht="13.5">
      <c r="A301" s="197" t="s">
        <v>3479</v>
      </c>
      <c r="B301" s="1172" t="s">
        <v>5676</v>
      </c>
      <c r="C301" s="1172" t="s">
        <v>5676</v>
      </c>
      <c r="D301" s="966">
        <v>3168</v>
      </c>
      <c r="E301" s="1194" t="s">
        <v>9630</v>
      </c>
      <c r="F301" s="967" t="s">
        <v>9</v>
      </c>
      <c r="G301" s="967" t="s">
        <v>5388</v>
      </c>
      <c r="H301" s="965"/>
      <c r="I301" s="965"/>
    </row>
    <row r="302" spans="1:9" ht="13.5">
      <c r="A302" s="197" t="s">
        <v>3480</v>
      </c>
      <c r="B302" s="1172" t="s">
        <v>5677</v>
      </c>
      <c r="C302" s="1172" t="s">
        <v>5677</v>
      </c>
      <c r="D302" s="966">
        <v>3708</v>
      </c>
      <c r="E302" s="1194" t="s">
        <v>9630</v>
      </c>
      <c r="F302" s="1196" t="s">
        <v>9</v>
      </c>
      <c r="G302" s="1196" t="s">
        <v>5388</v>
      </c>
      <c r="H302" s="965"/>
      <c r="I302" s="965"/>
    </row>
    <row r="303" spans="1:9" ht="13.5">
      <c r="A303" s="197" t="s">
        <v>3481</v>
      </c>
      <c r="B303" s="1172" t="s">
        <v>5678</v>
      </c>
      <c r="C303" s="1172" t="s">
        <v>5678</v>
      </c>
      <c r="D303" s="966">
        <v>1992</v>
      </c>
      <c r="E303" s="1194" t="s">
        <v>9630</v>
      </c>
      <c r="F303" s="967" t="s">
        <v>1789</v>
      </c>
      <c r="G303" s="967" t="s">
        <v>5388</v>
      </c>
      <c r="H303" s="965"/>
      <c r="I303" s="965"/>
    </row>
    <row r="304" spans="1:9" ht="13.5">
      <c r="A304" s="197" t="s">
        <v>3482</v>
      </c>
      <c r="B304" s="1172" t="s">
        <v>5679</v>
      </c>
      <c r="C304" s="1172" t="s">
        <v>5679</v>
      </c>
      <c r="D304" s="966">
        <v>2208</v>
      </c>
      <c r="E304" s="1194" t="s">
        <v>9630</v>
      </c>
      <c r="F304" s="967" t="s">
        <v>1789</v>
      </c>
      <c r="G304" s="967" t="s">
        <v>5388</v>
      </c>
      <c r="H304" s="965"/>
      <c r="I304" s="965"/>
    </row>
    <row r="305" spans="1:9" ht="13.5">
      <c r="A305" s="197" t="s">
        <v>3483</v>
      </c>
      <c r="B305" s="1172" t="s">
        <v>5680</v>
      </c>
      <c r="C305" s="1172" t="s">
        <v>5680</v>
      </c>
      <c r="D305" s="966">
        <v>3168</v>
      </c>
      <c r="E305" s="1194" t="s">
        <v>9630</v>
      </c>
      <c r="F305" s="967" t="s">
        <v>1789</v>
      </c>
      <c r="G305" s="967" t="s">
        <v>5388</v>
      </c>
      <c r="H305" s="965"/>
      <c r="I305" s="965"/>
    </row>
    <row r="306" spans="1:9" ht="13.5">
      <c r="A306" s="197" t="s">
        <v>3484</v>
      </c>
      <c r="B306" s="1172" t="s">
        <v>5681</v>
      </c>
      <c r="C306" s="1172" t="s">
        <v>5681</v>
      </c>
      <c r="D306" s="966">
        <v>3708</v>
      </c>
      <c r="E306" s="1194" t="s">
        <v>9630</v>
      </c>
      <c r="F306" s="967" t="s">
        <v>1789</v>
      </c>
      <c r="G306" s="967" t="s">
        <v>5388</v>
      </c>
      <c r="H306" s="965"/>
      <c r="I306" s="965"/>
    </row>
    <row r="307" spans="1:9" ht="13.5">
      <c r="A307" s="197" t="s">
        <v>109</v>
      </c>
      <c r="B307" s="1172" t="s">
        <v>5666</v>
      </c>
      <c r="C307" s="1172" t="s">
        <v>5666</v>
      </c>
      <c r="D307" s="966">
        <v>4392</v>
      </c>
      <c r="E307" s="1194" t="s">
        <v>9630</v>
      </c>
      <c r="F307" s="967" t="s">
        <v>9</v>
      </c>
      <c r="G307" s="967" t="s">
        <v>5388</v>
      </c>
      <c r="H307" s="965"/>
      <c r="I307" s="965"/>
    </row>
    <row r="308" spans="1:9" ht="13.5">
      <c r="A308" s="197" t="s">
        <v>110</v>
      </c>
      <c r="B308" s="1172" t="s">
        <v>5667</v>
      </c>
      <c r="C308" s="1172" t="s">
        <v>5667</v>
      </c>
      <c r="D308" s="966">
        <v>4848</v>
      </c>
      <c r="E308" s="1194" t="s">
        <v>9630</v>
      </c>
      <c r="F308" s="967" t="s">
        <v>9</v>
      </c>
      <c r="G308" s="967" t="s">
        <v>5388</v>
      </c>
      <c r="H308" s="965"/>
      <c r="I308" s="965"/>
    </row>
    <row r="309" spans="1:9" ht="13.5">
      <c r="A309" s="197" t="s">
        <v>111</v>
      </c>
      <c r="B309" s="1172" t="s">
        <v>5668</v>
      </c>
      <c r="C309" s="1172" t="s">
        <v>5668</v>
      </c>
      <c r="D309" s="966">
        <v>6960</v>
      </c>
      <c r="E309" s="1194" t="s">
        <v>9630</v>
      </c>
      <c r="F309" s="1196" t="s">
        <v>9</v>
      </c>
      <c r="G309" s="1196" t="s">
        <v>5388</v>
      </c>
      <c r="H309" s="965"/>
      <c r="I309" s="965"/>
    </row>
    <row r="310" spans="1:9" ht="13.5">
      <c r="A310" s="197" t="s">
        <v>112</v>
      </c>
      <c r="B310" s="1172" t="s">
        <v>5669</v>
      </c>
      <c r="C310" s="1172" t="s">
        <v>5669</v>
      </c>
      <c r="D310" s="966">
        <v>8184</v>
      </c>
      <c r="E310" s="1194" t="s">
        <v>9630</v>
      </c>
      <c r="F310" s="967" t="s">
        <v>9</v>
      </c>
      <c r="G310" s="967" t="s">
        <v>5388</v>
      </c>
      <c r="H310" s="965"/>
      <c r="I310" s="965"/>
    </row>
    <row r="311" spans="1:9" ht="13.5">
      <c r="A311" s="197" t="s">
        <v>113</v>
      </c>
      <c r="B311" s="1172" t="s">
        <v>5670</v>
      </c>
      <c r="C311" s="1172" t="s">
        <v>5670</v>
      </c>
      <c r="D311" s="966">
        <v>4392</v>
      </c>
      <c r="E311" s="1194" t="s">
        <v>9630</v>
      </c>
      <c r="F311" s="967" t="s">
        <v>1789</v>
      </c>
      <c r="G311" s="967" t="s">
        <v>5388</v>
      </c>
      <c r="H311" s="965"/>
      <c r="I311" s="965"/>
    </row>
    <row r="312" spans="1:9" ht="13.5">
      <c r="A312" s="197" t="s">
        <v>114</v>
      </c>
      <c r="B312" s="1172" t="s">
        <v>5671</v>
      </c>
      <c r="C312" s="1172" t="s">
        <v>5671</v>
      </c>
      <c r="D312" s="966">
        <v>4848</v>
      </c>
      <c r="E312" s="1194" t="s">
        <v>9630</v>
      </c>
      <c r="F312" s="967" t="s">
        <v>1789</v>
      </c>
      <c r="G312" s="967" t="s">
        <v>5388</v>
      </c>
      <c r="H312" s="965"/>
      <c r="I312" s="965"/>
    </row>
    <row r="313" spans="1:9" ht="13.5">
      <c r="A313" s="197" t="s">
        <v>115</v>
      </c>
      <c r="B313" s="1172" t="s">
        <v>5672</v>
      </c>
      <c r="C313" s="1172" t="s">
        <v>5672</v>
      </c>
      <c r="D313" s="966">
        <v>6960</v>
      </c>
      <c r="E313" s="1194" t="s">
        <v>9630</v>
      </c>
      <c r="F313" s="967" t="s">
        <v>1789</v>
      </c>
      <c r="G313" s="967" t="s">
        <v>5388</v>
      </c>
      <c r="H313" s="965"/>
      <c r="I313" s="965"/>
    </row>
    <row r="314" spans="1:9" ht="13.5">
      <c r="A314" s="197" t="s">
        <v>116</v>
      </c>
      <c r="B314" s="1172" t="s">
        <v>5673</v>
      </c>
      <c r="C314" s="1172" t="s">
        <v>5673</v>
      </c>
      <c r="D314" s="966">
        <v>8184</v>
      </c>
      <c r="E314" s="1194" t="s">
        <v>9630</v>
      </c>
      <c r="F314" s="967" t="s">
        <v>1789</v>
      </c>
      <c r="G314" s="967" t="s">
        <v>5388</v>
      </c>
      <c r="H314" s="965"/>
      <c r="I314" s="965"/>
    </row>
    <row r="315" spans="1:9" ht="13.5">
      <c r="A315" s="197" t="s">
        <v>1913</v>
      </c>
      <c r="B315" s="1172" t="s">
        <v>5682</v>
      </c>
      <c r="C315" s="1172" t="s">
        <v>5682</v>
      </c>
      <c r="D315" s="966">
        <v>10572</v>
      </c>
      <c r="E315" s="1194" t="s">
        <v>9630</v>
      </c>
      <c r="F315" s="967" t="s">
        <v>9</v>
      </c>
      <c r="G315" s="967" t="s">
        <v>5388</v>
      </c>
      <c r="H315" s="965"/>
      <c r="I315" s="965"/>
    </row>
    <row r="316" spans="1:9" ht="13.5">
      <c r="A316" s="197" t="s">
        <v>1914</v>
      </c>
      <c r="B316" s="1172" t="s">
        <v>5683</v>
      </c>
      <c r="C316" s="1172" t="s">
        <v>5683</v>
      </c>
      <c r="D316" s="966">
        <v>11688</v>
      </c>
      <c r="E316" s="1194" t="s">
        <v>9630</v>
      </c>
      <c r="F316" s="967" t="s">
        <v>9</v>
      </c>
      <c r="G316" s="967" t="s">
        <v>5388</v>
      </c>
      <c r="H316" s="965"/>
      <c r="I316" s="965"/>
    </row>
    <row r="317" spans="1:9" ht="13.5">
      <c r="A317" s="197" t="s">
        <v>1915</v>
      </c>
      <c r="B317" s="1172" t="s">
        <v>5684</v>
      </c>
      <c r="C317" s="1172" t="s">
        <v>5684</v>
      </c>
      <c r="D317" s="966">
        <v>16788</v>
      </c>
      <c r="E317" s="1194" t="s">
        <v>9630</v>
      </c>
      <c r="F317" s="967" t="s">
        <v>9</v>
      </c>
      <c r="G317" s="967" t="s">
        <v>5388</v>
      </c>
      <c r="H317" s="965"/>
      <c r="I317" s="965"/>
    </row>
    <row r="318" spans="1:9" ht="13.5">
      <c r="A318" s="197" t="s">
        <v>1916</v>
      </c>
      <c r="B318" s="1172" t="s">
        <v>5685</v>
      </c>
      <c r="C318" s="1172" t="s">
        <v>5685</v>
      </c>
      <c r="D318" s="966">
        <v>19692</v>
      </c>
      <c r="E318" s="1194" t="s">
        <v>9630</v>
      </c>
      <c r="F318" s="967" t="s">
        <v>9</v>
      </c>
      <c r="G318" s="967" t="s">
        <v>5388</v>
      </c>
      <c r="H318" s="965"/>
      <c r="I318" s="965"/>
    </row>
    <row r="319" spans="1:9" ht="13.5">
      <c r="A319" s="197" t="s">
        <v>1917</v>
      </c>
      <c r="B319" s="1172" t="s">
        <v>5686</v>
      </c>
      <c r="C319" s="1172" t="s">
        <v>5686</v>
      </c>
      <c r="D319" s="966">
        <v>10572</v>
      </c>
      <c r="E319" s="1194" t="s">
        <v>9630</v>
      </c>
      <c r="F319" s="967" t="s">
        <v>1789</v>
      </c>
      <c r="G319" s="967" t="s">
        <v>5388</v>
      </c>
      <c r="H319" s="965"/>
      <c r="I319" s="965"/>
    </row>
    <row r="320" spans="1:9" ht="13.5">
      <c r="A320" s="197" t="s">
        <v>1918</v>
      </c>
      <c r="B320" s="1172" t="s">
        <v>5687</v>
      </c>
      <c r="C320" s="1172" t="s">
        <v>5687</v>
      </c>
      <c r="D320" s="966">
        <v>11688</v>
      </c>
      <c r="E320" s="1194" t="s">
        <v>9630</v>
      </c>
      <c r="F320" s="967" t="s">
        <v>1789</v>
      </c>
      <c r="G320" s="967" t="s">
        <v>5388</v>
      </c>
      <c r="H320" s="965"/>
      <c r="I320" s="965"/>
    </row>
    <row r="321" spans="1:9" ht="13.5">
      <c r="A321" s="197" t="s">
        <v>1919</v>
      </c>
      <c r="B321" s="1172" t="s">
        <v>5688</v>
      </c>
      <c r="C321" s="1172" t="s">
        <v>5688</v>
      </c>
      <c r="D321" s="966">
        <v>16788</v>
      </c>
      <c r="E321" s="1194" t="s">
        <v>9630</v>
      </c>
      <c r="F321" s="967" t="s">
        <v>1789</v>
      </c>
      <c r="G321" s="967" t="s">
        <v>5388</v>
      </c>
      <c r="H321" s="965"/>
      <c r="I321" s="965"/>
    </row>
    <row r="322" spans="1:9" ht="13.5">
      <c r="A322" s="197" t="s">
        <v>1920</v>
      </c>
      <c r="B322" s="1172" t="s">
        <v>5689</v>
      </c>
      <c r="C322" s="1172" t="s">
        <v>5689</v>
      </c>
      <c r="D322" s="966">
        <v>19692</v>
      </c>
      <c r="E322" s="1194" t="s">
        <v>9630</v>
      </c>
      <c r="F322" s="967" t="s">
        <v>1789</v>
      </c>
      <c r="G322" s="967" t="s">
        <v>5388</v>
      </c>
      <c r="H322" s="965"/>
      <c r="I322" s="965"/>
    </row>
    <row r="323" spans="1:9" ht="13.5">
      <c r="A323" s="197" t="s">
        <v>1921</v>
      </c>
      <c r="B323" s="1172" t="s">
        <v>5690</v>
      </c>
      <c r="C323" s="1172" t="s">
        <v>5690</v>
      </c>
      <c r="D323" s="966">
        <v>21168</v>
      </c>
      <c r="E323" s="1194" t="s">
        <v>9630</v>
      </c>
      <c r="F323" s="967" t="s">
        <v>9</v>
      </c>
      <c r="G323" s="967" t="s">
        <v>5388</v>
      </c>
      <c r="H323" s="965"/>
      <c r="I323" s="965"/>
    </row>
    <row r="324" spans="1:9" ht="13.5">
      <c r="A324" s="197" t="s">
        <v>1922</v>
      </c>
      <c r="B324" s="1172" t="s">
        <v>5691</v>
      </c>
      <c r="C324" s="1172" t="s">
        <v>5691</v>
      </c>
      <c r="D324" s="966">
        <v>29196</v>
      </c>
      <c r="E324" s="1194" t="s">
        <v>9630</v>
      </c>
      <c r="F324" s="967" t="s">
        <v>9</v>
      </c>
      <c r="G324" s="967" t="s">
        <v>5388</v>
      </c>
      <c r="H324" s="965"/>
      <c r="I324" s="965"/>
    </row>
    <row r="325" spans="1:9" ht="13.5">
      <c r="A325" s="197" t="s">
        <v>1923</v>
      </c>
      <c r="B325" s="1172" t="s">
        <v>5692</v>
      </c>
      <c r="C325" s="1172" t="s">
        <v>5692</v>
      </c>
      <c r="D325" s="966">
        <v>33564</v>
      </c>
      <c r="E325" s="1194" t="s">
        <v>9630</v>
      </c>
      <c r="F325" s="967" t="s">
        <v>9</v>
      </c>
      <c r="G325" s="967" t="s">
        <v>5388</v>
      </c>
      <c r="H325" s="965"/>
      <c r="I325" s="965"/>
    </row>
    <row r="326" spans="1:9" ht="13.5">
      <c r="A326" s="197" t="s">
        <v>1924</v>
      </c>
      <c r="B326" s="1172" t="s">
        <v>5693</v>
      </c>
      <c r="C326" s="1172" t="s">
        <v>5693</v>
      </c>
      <c r="D326" s="966">
        <v>39408</v>
      </c>
      <c r="E326" s="1194" t="s">
        <v>9630</v>
      </c>
      <c r="F326" s="967" t="s">
        <v>9</v>
      </c>
      <c r="G326" s="967" t="s">
        <v>5388</v>
      </c>
      <c r="H326" s="258"/>
      <c r="I326" s="258"/>
    </row>
    <row r="327" spans="1:9" ht="13.5">
      <c r="A327" s="197" t="s">
        <v>1925</v>
      </c>
      <c r="B327" s="1172" t="s">
        <v>5694</v>
      </c>
      <c r="C327" s="1172" t="s">
        <v>5694</v>
      </c>
      <c r="D327" s="966">
        <v>21168</v>
      </c>
      <c r="E327" s="1194" t="s">
        <v>9630</v>
      </c>
      <c r="F327" s="967" t="s">
        <v>1789</v>
      </c>
      <c r="G327" s="967" t="s">
        <v>5388</v>
      </c>
      <c r="H327" s="965"/>
      <c r="I327" s="965"/>
    </row>
    <row r="328" spans="1:9" ht="13.5">
      <c r="A328" s="197" t="s">
        <v>1926</v>
      </c>
      <c r="B328" s="1172" t="s">
        <v>5695</v>
      </c>
      <c r="C328" s="1172" t="s">
        <v>5695</v>
      </c>
      <c r="D328" s="966">
        <v>29196</v>
      </c>
      <c r="E328" s="1194" t="s">
        <v>9630</v>
      </c>
      <c r="F328" s="967" t="s">
        <v>1789</v>
      </c>
      <c r="G328" s="967" t="s">
        <v>5388</v>
      </c>
      <c r="H328" s="965"/>
      <c r="I328" s="965"/>
    </row>
    <row r="329" spans="1:9" ht="13.5">
      <c r="A329" s="197" t="s">
        <v>1927</v>
      </c>
      <c r="B329" s="1172" t="s">
        <v>5696</v>
      </c>
      <c r="C329" s="1172" t="s">
        <v>5696</v>
      </c>
      <c r="D329" s="966">
        <v>33564</v>
      </c>
      <c r="E329" s="1194" t="s">
        <v>9630</v>
      </c>
      <c r="F329" s="967" t="s">
        <v>1789</v>
      </c>
      <c r="G329" s="967" t="s">
        <v>5388</v>
      </c>
      <c r="H329" s="965"/>
      <c r="I329" s="965"/>
    </row>
    <row r="330" spans="1:9" ht="14.25" thickBot="1">
      <c r="A330" s="197" t="s">
        <v>1928</v>
      </c>
      <c r="B330" s="1172" t="s">
        <v>5697</v>
      </c>
      <c r="C330" s="1172" t="s">
        <v>5697</v>
      </c>
      <c r="D330" s="966">
        <v>39408</v>
      </c>
      <c r="E330" s="1194" t="s">
        <v>9630</v>
      </c>
      <c r="F330" s="967" t="s">
        <v>1789</v>
      </c>
      <c r="G330" s="967" t="s">
        <v>5388</v>
      </c>
      <c r="H330" s="258"/>
      <c r="I330" s="258"/>
    </row>
    <row r="331" spans="1:9" ht="13.5">
      <c r="A331" s="124" t="s">
        <v>6428</v>
      </c>
      <c r="B331" s="219"/>
      <c r="C331" s="219"/>
      <c r="D331" s="219"/>
      <c r="E331" s="219"/>
      <c r="F331" s="219"/>
      <c r="G331" s="416"/>
      <c r="H331" s="258"/>
      <c r="I331" s="258"/>
    </row>
    <row r="332" spans="1:9" ht="13.5">
      <c r="A332" s="1193" t="s">
        <v>117</v>
      </c>
      <c r="B332" s="1172" t="s">
        <v>5698</v>
      </c>
      <c r="C332" s="1172" t="s">
        <v>5698</v>
      </c>
      <c r="D332" s="966">
        <v>1644</v>
      </c>
      <c r="E332" s="1194" t="s">
        <v>9630</v>
      </c>
      <c r="F332" s="967" t="s">
        <v>9</v>
      </c>
      <c r="G332" s="967" t="s">
        <v>5388</v>
      </c>
      <c r="H332" s="965"/>
      <c r="I332" s="965"/>
    </row>
    <row r="333" spans="1:9" ht="13.5">
      <c r="A333" s="1193" t="s">
        <v>118</v>
      </c>
      <c r="B333" s="1172" t="s">
        <v>5699</v>
      </c>
      <c r="C333" s="1172" t="s">
        <v>5699</v>
      </c>
      <c r="D333" s="966">
        <v>1800</v>
      </c>
      <c r="E333" s="1194" t="s">
        <v>9630</v>
      </c>
      <c r="F333" s="967" t="s">
        <v>9</v>
      </c>
      <c r="G333" s="967" t="s">
        <v>5388</v>
      </c>
      <c r="H333" s="965"/>
      <c r="I333" s="965"/>
    </row>
    <row r="334" spans="1:9" ht="13.5">
      <c r="A334" s="1193" t="s">
        <v>119</v>
      </c>
      <c r="B334" s="1172" t="s">
        <v>5700</v>
      </c>
      <c r="C334" s="1172" t="s">
        <v>5700</v>
      </c>
      <c r="D334" s="966">
        <v>2580</v>
      </c>
      <c r="E334" s="1194" t="s">
        <v>9630</v>
      </c>
      <c r="F334" s="967" t="s">
        <v>9</v>
      </c>
      <c r="G334" s="967" t="s">
        <v>5388</v>
      </c>
      <c r="H334" s="965"/>
      <c r="I334" s="965"/>
    </row>
    <row r="335" spans="1:9" ht="13.5">
      <c r="A335" s="1193" t="s">
        <v>120</v>
      </c>
      <c r="B335" s="1172" t="s">
        <v>5701</v>
      </c>
      <c r="C335" s="1172" t="s">
        <v>5701</v>
      </c>
      <c r="D335" s="966">
        <v>3024</v>
      </c>
      <c r="E335" s="1194" t="s">
        <v>9630</v>
      </c>
      <c r="F335" s="967" t="s">
        <v>9</v>
      </c>
      <c r="G335" s="967" t="s">
        <v>5388</v>
      </c>
      <c r="H335" s="965"/>
      <c r="I335" s="965"/>
    </row>
    <row r="336" spans="1:9" ht="13.5">
      <c r="A336" s="1193" t="s">
        <v>121</v>
      </c>
      <c r="B336" s="1172" t="s">
        <v>5702</v>
      </c>
      <c r="C336" s="1172" t="s">
        <v>5702</v>
      </c>
      <c r="D336" s="966">
        <v>1644</v>
      </c>
      <c r="E336" s="1194" t="s">
        <v>9630</v>
      </c>
      <c r="F336" s="967" t="s">
        <v>1789</v>
      </c>
      <c r="G336" s="967" t="s">
        <v>5388</v>
      </c>
      <c r="H336" s="965"/>
      <c r="I336" s="965"/>
    </row>
    <row r="337" spans="1:9" ht="13.5">
      <c r="A337" s="1193" t="s">
        <v>122</v>
      </c>
      <c r="B337" s="1172" t="s">
        <v>5703</v>
      </c>
      <c r="C337" s="1172" t="s">
        <v>5703</v>
      </c>
      <c r="D337" s="966">
        <v>1800</v>
      </c>
      <c r="E337" s="1194" t="s">
        <v>9630</v>
      </c>
      <c r="F337" s="967" t="s">
        <v>1789</v>
      </c>
      <c r="G337" s="967" t="s">
        <v>5388</v>
      </c>
      <c r="H337" s="965"/>
      <c r="I337" s="965"/>
    </row>
    <row r="338" spans="1:9" ht="13.5">
      <c r="A338" s="1193" t="s">
        <v>123</v>
      </c>
      <c r="B338" s="1172" t="s">
        <v>5704</v>
      </c>
      <c r="C338" s="1172" t="s">
        <v>5704</v>
      </c>
      <c r="D338" s="966">
        <v>2580</v>
      </c>
      <c r="E338" s="1194" t="s">
        <v>9630</v>
      </c>
      <c r="F338" s="967" t="s">
        <v>1789</v>
      </c>
      <c r="G338" s="967" t="s">
        <v>5388</v>
      </c>
      <c r="H338" s="965"/>
      <c r="I338" s="965"/>
    </row>
    <row r="339" spans="1:9" ht="13.5">
      <c r="A339" s="1193" t="s">
        <v>124</v>
      </c>
      <c r="B339" s="1172" t="s">
        <v>5705</v>
      </c>
      <c r="C339" s="1172" t="s">
        <v>5705</v>
      </c>
      <c r="D339" s="966">
        <v>3024</v>
      </c>
      <c r="E339" s="1194" t="s">
        <v>9630</v>
      </c>
      <c r="F339" s="967" t="s">
        <v>1789</v>
      </c>
      <c r="G339" s="967" t="s">
        <v>5388</v>
      </c>
      <c r="H339" s="965"/>
      <c r="I339" s="965"/>
    </row>
    <row r="340" spans="1:9" ht="13.5">
      <c r="A340" s="1193" t="s">
        <v>125</v>
      </c>
      <c r="B340" s="1172" t="s">
        <v>5706</v>
      </c>
      <c r="C340" s="1172" t="s">
        <v>5706</v>
      </c>
      <c r="D340" s="966">
        <v>2520</v>
      </c>
      <c r="E340" s="1194" t="s">
        <v>9630</v>
      </c>
      <c r="F340" s="967" t="s">
        <v>9</v>
      </c>
      <c r="G340" s="967" t="s">
        <v>5388</v>
      </c>
      <c r="H340" s="965"/>
      <c r="I340" s="965"/>
    </row>
    <row r="341" spans="1:9" ht="13.5">
      <c r="A341" s="1193" t="s">
        <v>126</v>
      </c>
      <c r="B341" s="1172" t="s">
        <v>5707</v>
      </c>
      <c r="C341" s="1172" t="s">
        <v>5707</v>
      </c>
      <c r="D341" s="966">
        <v>2796</v>
      </c>
      <c r="E341" s="1194" t="s">
        <v>9630</v>
      </c>
      <c r="F341" s="967" t="s">
        <v>9</v>
      </c>
      <c r="G341" s="967" t="s">
        <v>5388</v>
      </c>
      <c r="H341" s="965"/>
      <c r="I341" s="965"/>
    </row>
    <row r="342" spans="1:9" ht="13.5">
      <c r="A342" s="1193" t="s">
        <v>127</v>
      </c>
      <c r="B342" s="1172" t="s">
        <v>5708</v>
      </c>
      <c r="C342" s="1172" t="s">
        <v>5708</v>
      </c>
      <c r="D342" s="966">
        <v>3996</v>
      </c>
      <c r="E342" s="1194" t="s">
        <v>9630</v>
      </c>
      <c r="F342" s="967" t="s">
        <v>9</v>
      </c>
      <c r="G342" s="967" t="s">
        <v>5388</v>
      </c>
      <c r="H342" s="965"/>
      <c r="I342" s="965"/>
    </row>
    <row r="343" spans="1:9" ht="13.5">
      <c r="A343" s="1193" t="s">
        <v>128</v>
      </c>
      <c r="B343" s="1172" t="s">
        <v>5709</v>
      </c>
      <c r="C343" s="1172" t="s">
        <v>5709</v>
      </c>
      <c r="D343" s="966">
        <v>4704</v>
      </c>
      <c r="E343" s="1194" t="s">
        <v>9630</v>
      </c>
      <c r="F343" s="967" t="s">
        <v>9</v>
      </c>
      <c r="G343" s="967" t="s">
        <v>5388</v>
      </c>
      <c r="H343" s="965"/>
      <c r="I343" s="965"/>
    </row>
    <row r="344" spans="1:9" ht="13.5">
      <c r="A344" s="1193" t="s">
        <v>129</v>
      </c>
      <c r="B344" s="1172" t="s">
        <v>5710</v>
      </c>
      <c r="C344" s="1172" t="s">
        <v>5710</v>
      </c>
      <c r="D344" s="966">
        <v>2520</v>
      </c>
      <c r="E344" s="1194" t="s">
        <v>9630</v>
      </c>
      <c r="F344" s="967" t="s">
        <v>1789</v>
      </c>
      <c r="G344" s="967" t="s">
        <v>5388</v>
      </c>
      <c r="H344" s="965"/>
      <c r="I344" s="965"/>
    </row>
    <row r="345" spans="1:9" ht="13.5">
      <c r="A345" s="1193" t="s">
        <v>130</v>
      </c>
      <c r="B345" s="1172" t="s">
        <v>5711</v>
      </c>
      <c r="C345" s="1172" t="s">
        <v>5711</v>
      </c>
      <c r="D345" s="966">
        <v>2796</v>
      </c>
      <c r="E345" s="1194" t="s">
        <v>9630</v>
      </c>
      <c r="F345" s="967" t="s">
        <v>1789</v>
      </c>
      <c r="G345" s="967" t="s">
        <v>5388</v>
      </c>
      <c r="H345" s="965"/>
      <c r="I345" s="965"/>
    </row>
    <row r="346" spans="1:9" ht="13.5">
      <c r="A346" s="1193" t="s">
        <v>131</v>
      </c>
      <c r="B346" s="1172" t="s">
        <v>5712</v>
      </c>
      <c r="C346" s="1172" t="s">
        <v>5712</v>
      </c>
      <c r="D346" s="966">
        <v>3996</v>
      </c>
      <c r="E346" s="1194" t="s">
        <v>9630</v>
      </c>
      <c r="F346" s="967" t="s">
        <v>1789</v>
      </c>
      <c r="G346" s="967" t="s">
        <v>5388</v>
      </c>
      <c r="H346" s="965"/>
      <c r="I346" s="965"/>
    </row>
    <row r="347" spans="1:9" ht="13.5">
      <c r="A347" s="1193" t="s">
        <v>132</v>
      </c>
      <c r="B347" s="1172" t="s">
        <v>5713</v>
      </c>
      <c r="C347" s="1172" t="s">
        <v>5713</v>
      </c>
      <c r="D347" s="966">
        <v>4704</v>
      </c>
      <c r="E347" s="1194" t="s">
        <v>9630</v>
      </c>
      <c r="F347" s="967" t="s">
        <v>1789</v>
      </c>
      <c r="G347" s="967" t="s">
        <v>5388</v>
      </c>
      <c r="H347" s="965"/>
      <c r="I347" s="965"/>
    </row>
    <row r="348" spans="1:9" ht="13.5">
      <c r="A348" s="1193" t="s">
        <v>133</v>
      </c>
      <c r="B348" s="1172" t="s">
        <v>5714</v>
      </c>
      <c r="C348" s="1172" t="s">
        <v>5714</v>
      </c>
      <c r="D348" s="966">
        <v>3096</v>
      </c>
      <c r="E348" s="1194" t="s">
        <v>9630</v>
      </c>
      <c r="F348" s="967" t="s">
        <v>9</v>
      </c>
      <c r="G348" s="967" t="s">
        <v>5388</v>
      </c>
      <c r="H348" s="965"/>
      <c r="I348" s="965"/>
    </row>
    <row r="349" spans="1:9" ht="13.5">
      <c r="A349" s="1193" t="s">
        <v>134</v>
      </c>
      <c r="B349" s="1172" t="s">
        <v>5715</v>
      </c>
      <c r="C349" s="1172" t="s">
        <v>5715</v>
      </c>
      <c r="D349" s="966">
        <v>3408</v>
      </c>
      <c r="E349" s="1194" t="s">
        <v>9630</v>
      </c>
      <c r="F349" s="967" t="s">
        <v>9</v>
      </c>
      <c r="G349" s="967" t="s">
        <v>5388</v>
      </c>
      <c r="H349" s="965"/>
      <c r="I349" s="965"/>
    </row>
    <row r="350" spans="1:9" ht="13.5">
      <c r="A350" s="1193" t="s">
        <v>135</v>
      </c>
      <c r="B350" s="1172" t="s">
        <v>5716</v>
      </c>
      <c r="C350" s="1172" t="s">
        <v>5716</v>
      </c>
      <c r="D350" s="966">
        <v>4896</v>
      </c>
      <c r="E350" s="1194" t="s">
        <v>9630</v>
      </c>
      <c r="F350" s="967" t="s">
        <v>9</v>
      </c>
      <c r="G350" s="967" t="s">
        <v>5388</v>
      </c>
      <c r="H350" s="965"/>
      <c r="I350" s="965"/>
    </row>
    <row r="351" spans="1:9" ht="13.5">
      <c r="A351" s="1193" t="s">
        <v>136</v>
      </c>
      <c r="B351" s="1172" t="s">
        <v>5717</v>
      </c>
      <c r="C351" s="1172" t="s">
        <v>5717</v>
      </c>
      <c r="D351" s="966">
        <v>5748</v>
      </c>
      <c r="E351" s="1194" t="s">
        <v>9630</v>
      </c>
      <c r="F351" s="967" t="s">
        <v>9</v>
      </c>
      <c r="G351" s="967" t="s">
        <v>5388</v>
      </c>
      <c r="H351" s="965"/>
      <c r="I351" s="965"/>
    </row>
    <row r="352" spans="1:9" ht="13.5">
      <c r="A352" s="1193" t="s">
        <v>137</v>
      </c>
      <c r="B352" s="1172" t="s">
        <v>5718</v>
      </c>
      <c r="C352" s="1172" t="s">
        <v>5718</v>
      </c>
      <c r="D352" s="966">
        <v>3096</v>
      </c>
      <c r="E352" s="1194" t="s">
        <v>9630</v>
      </c>
      <c r="F352" s="967" t="s">
        <v>1789</v>
      </c>
      <c r="G352" s="967" t="s">
        <v>5388</v>
      </c>
      <c r="H352" s="965"/>
      <c r="I352" s="965"/>
    </row>
    <row r="353" spans="1:9" ht="13.5">
      <c r="A353" s="1193" t="s">
        <v>138</v>
      </c>
      <c r="B353" s="1172" t="s">
        <v>5719</v>
      </c>
      <c r="C353" s="1172" t="s">
        <v>5719</v>
      </c>
      <c r="D353" s="966">
        <v>3408</v>
      </c>
      <c r="E353" s="1194" t="s">
        <v>9630</v>
      </c>
      <c r="F353" s="967" t="s">
        <v>1789</v>
      </c>
      <c r="G353" s="967" t="s">
        <v>5388</v>
      </c>
      <c r="H353" s="965"/>
      <c r="I353" s="965"/>
    </row>
    <row r="354" spans="1:9" ht="13.5">
      <c r="A354" s="1193" t="s">
        <v>139</v>
      </c>
      <c r="B354" s="1172" t="s">
        <v>5720</v>
      </c>
      <c r="C354" s="1172" t="s">
        <v>5720</v>
      </c>
      <c r="D354" s="966">
        <v>4896</v>
      </c>
      <c r="E354" s="1194" t="s">
        <v>9630</v>
      </c>
      <c r="F354" s="967" t="s">
        <v>1789</v>
      </c>
      <c r="G354" s="967" t="s">
        <v>5388</v>
      </c>
      <c r="H354" s="965"/>
      <c r="I354" s="965"/>
    </row>
    <row r="355" spans="1:9" ht="13.5">
      <c r="A355" s="1193" t="s">
        <v>140</v>
      </c>
      <c r="B355" s="1172" t="s">
        <v>5721</v>
      </c>
      <c r="C355" s="1172" t="s">
        <v>5721</v>
      </c>
      <c r="D355" s="966">
        <v>5748</v>
      </c>
      <c r="E355" s="1194" t="s">
        <v>9630</v>
      </c>
      <c r="F355" s="967" t="s">
        <v>1789</v>
      </c>
      <c r="G355" s="967" t="s">
        <v>5388</v>
      </c>
      <c r="H355" s="965"/>
      <c r="I355" s="965"/>
    </row>
    <row r="356" spans="1:9" ht="13.5">
      <c r="A356" s="1193" t="s">
        <v>141</v>
      </c>
      <c r="B356" s="1172" t="s">
        <v>3952</v>
      </c>
      <c r="C356" s="1172" t="s">
        <v>3952</v>
      </c>
      <c r="D356" s="966">
        <v>5052</v>
      </c>
      <c r="E356" s="1194" t="s">
        <v>9630</v>
      </c>
      <c r="F356" s="967" t="s">
        <v>9</v>
      </c>
      <c r="G356" s="1194" t="s">
        <v>5389</v>
      </c>
      <c r="H356" s="965"/>
      <c r="I356" s="965"/>
    </row>
    <row r="357" spans="1:9" ht="13.5">
      <c r="A357" s="1193" t="s">
        <v>142</v>
      </c>
      <c r="B357" s="1172" t="s">
        <v>3953</v>
      </c>
      <c r="C357" s="1172" t="s">
        <v>3953</v>
      </c>
      <c r="D357" s="966">
        <v>5568</v>
      </c>
      <c r="E357" s="1194" t="s">
        <v>9630</v>
      </c>
      <c r="F357" s="967" t="s">
        <v>9</v>
      </c>
      <c r="G357" s="1194" t="s">
        <v>5389</v>
      </c>
      <c r="H357" s="965"/>
      <c r="I357" s="965"/>
    </row>
    <row r="358" spans="1:9" ht="13.5">
      <c r="A358" s="1193" t="s">
        <v>143</v>
      </c>
      <c r="B358" s="1172" t="s">
        <v>3954</v>
      </c>
      <c r="C358" s="1172" t="s">
        <v>3954</v>
      </c>
      <c r="D358" s="966">
        <v>7992</v>
      </c>
      <c r="E358" s="1194" t="s">
        <v>9630</v>
      </c>
      <c r="F358" s="967" t="s">
        <v>9</v>
      </c>
      <c r="G358" s="1194" t="s">
        <v>5389</v>
      </c>
      <c r="H358" s="965"/>
      <c r="I358" s="965"/>
    </row>
    <row r="359" spans="1:9" ht="13.5">
      <c r="A359" s="1193" t="s">
        <v>144</v>
      </c>
      <c r="B359" s="1172" t="s">
        <v>3955</v>
      </c>
      <c r="C359" s="1172" t="s">
        <v>3955</v>
      </c>
      <c r="D359" s="966">
        <v>9384</v>
      </c>
      <c r="E359" s="1194" t="s">
        <v>9630</v>
      </c>
      <c r="F359" s="967" t="s">
        <v>9</v>
      </c>
      <c r="G359" s="1194" t="s">
        <v>5389</v>
      </c>
      <c r="H359" s="965"/>
      <c r="I359" s="965"/>
    </row>
    <row r="360" spans="1:9" ht="13.5">
      <c r="A360" s="1193" t="s">
        <v>145</v>
      </c>
      <c r="B360" s="1172" t="s">
        <v>3956</v>
      </c>
      <c r="C360" s="1172" t="s">
        <v>3956</v>
      </c>
      <c r="D360" s="966">
        <v>5052</v>
      </c>
      <c r="E360" s="1194" t="s">
        <v>9630</v>
      </c>
      <c r="F360" s="967" t="s">
        <v>1789</v>
      </c>
      <c r="G360" s="1194" t="s">
        <v>5389</v>
      </c>
      <c r="H360" s="965"/>
      <c r="I360" s="965"/>
    </row>
    <row r="361" spans="1:9" ht="13.5">
      <c r="A361" s="1193" t="s">
        <v>146</v>
      </c>
      <c r="B361" s="1172" t="s">
        <v>3957</v>
      </c>
      <c r="C361" s="1172" t="s">
        <v>3957</v>
      </c>
      <c r="D361" s="966">
        <v>5568</v>
      </c>
      <c r="E361" s="1194" t="s">
        <v>9630</v>
      </c>
      <c r="F361" s="967" t="s">
        <v>1789</v>
      </c>
      <c r="G361" s="1194" t="s">
        <v>5389</v>
      </c>
      <c r="H361" s="965"/>
      <c r="I361" s="965"/>
    </row>
    <row r="362" spans="1:9" ht="13.5">
      <c r="A362" s="1193" t="s">
        <v>147</v>
      </c>
      <c r="B362" s="1172" t="s">
        <v>3958</v>
      </c>
      <c r="C362" s="1172" t="s">
        <v>3958</v>
      </c>
      <c r="D362" s="966">
        <v>7992</v>
      </c>
      <c r="E362" s="1194" t="s">
        <v>9630</v>
      </c>
      <c r="F362" s="967" t="s">
        <v>1789</v>
      </c>
      <c r="G362" s="1194" t="s">
        <v>5389</v>
      </c>
      <c r="H362" s="965"/>
      <c r="I362" s="965"/>
    </row>
    <row r="363" spans="1:9" ht="13.5">
      <c r="A363" s="1193" t="s">
        <v>148</v>
      </c>
      <c r="B363" s="1172" t="s">
        <v>3959</v>
      </c>
      <c r="C363" s="1172" t="s">
        <v>3959</v>
      </c>
      <c r="D363" s="966">
        <v>9384</v>
      </c>
      <c r="E363" s="1194" t="s">
        <v>9630</v>
      </c>
      <c r="F363" s="967" t="s">
        <v>1789</v>
      </c>
      <c r="G363" s="1194" t="s">
        <v>5389</v>
      </c>
      <c r="H363" s="965"/>
      <c r="I363" s="965"/>
    </row>
    <row r="364" spans="1:9" ht="13.5">
      <c r="A364" s="1193" t="s">
        <v>2757</v>
      </c>
      <c r="B364" s="1172" t="s">
        <v>3960</v>
      </c>
      <c r="C364" s="1172" t="s">
        <v>3960</v>
      </c>
      <c r="D364" s="966">
        <v>13032</v>
      </c>
      <c r="E364" s="1194" t="s">
        <v>9630</v>
      </c>
      <c r="F364" s="967" t="s">
        <v>9</v>
      </c>
      <c r="G364" s="1194" t="s">
        <v>5389</v>
      </c>
      <c r="H364" s="965"/>
      <c r="I364" s="965"/>
    </row>
    <row r="365" spans="1:9" ht="13.5">
      <c r="A365" s="1193" t="s">
        <v>2758</v>
      </c>
      <c r="B365" s="1172" t="s">
        <v>3961</v>
      </c>
      <c r="C365" s="1172" t="s">
        <v>3961</v>
      </c>
      <c r="D365" s="966">
        <v>14376</v>
      </c>
      <c r="E365" s="1194" t="s">
        <v>9630</v>
      </c>
      <c r="F365" s="967" t="s">
        <v>9</v>
      </c>
      <c r="G365" s="1194" t="s">
        <v>5389</v>
      </c>
      <c r="H365" s="965"/>
      <c r="I365" s="965"/>
    </row>
    <row r="366" spans="1:9" ht="13.5">
      <c r="A366" s="1193" t="s">
        <v>2759</v>
      </c>
      <c r="B366" s="1172" t="s">
        <v>3962</v>
      </c>
      <c r="C366" s="1172" t="s">
        <v>3962</v>
      </c>
      <c r="D366" s="966">
        <v>20652</v>
      </c>
      <c r="E366" s="1194" t="s">
        <v>9630</v>
      </c>
      <c r="F366" s="967" t="s">
        <v>9</v>
      </c>
      <c r="G366" s="1194" t="s">
        <v>5389</v>
      </c>
      <c r="H366" s="965"/>
      <c r="I366" s="965"/>
    </row>
    <row r="367" spans="1:9" ht="13.5">
      <c r="A367" s="1193" t="s">
        <v>2760</v>
      </c>
      <c r="B367" s="1172" t="s">
        <v>3963</v>
      </c>
      <c r="C367" s="1172" t="s">
        <v>3963</v>
      </c>
      <c r="D367" s="966">
        <v>24252</v>
      </c>
      <c r="E367" s="1194" t="s">
        <v>9630</v>
      </c>
      <c r="F367" s="967" t="s">
        <v>9</v>
      </c>
      <c r="G367" s="1194" t="s">
        <v>5389</v>
      </c>
      <c r="H367" s="965"/>
      <c r="I367" s="965"/>
    </row>
    <row r="368" spans="1:9" ht="13.5">
      <c r="A368" s="1193" t="s">
        <v>2761</v>
      </c>
      <c r="B368" s="1172" t="s">
        <v>3964</v>
      </c>
      <c r="C368" s="1172" t="s">
        <v>3964</v>
      </c>
      <c r="D368" s="966">
        <v>13032</v>
      </c>
      <c r="E368" s="1194" t="s">
        <v>9630</v>
      </c>
      <c r="F368" s="967" t="s">
        <v>1789</v>
      </c>
      <c r="G368" s="1194" t="s">
        <v>5389</v>
      </c>
      <c r="H368" s="965"/>
      <c r="I368" s="965"/>
    </row>
    <row r="369" spans="1:9" ht="13.5">
      <c r="A369" s="1193" t="s">
        <v>2762</v>
      </c>
      <c r="B369" s="1172" t="s">
        <v>3965</v>
      </c>
      <c r="C369" s="1172" t="s">
        <v>3965</v>
      </c>
      <c r="D369" s="966">
        <v>14376</v>
      </c>
      <c r="E369" s="1194" t="s">
        <v>9630</v>
      </c>
      <c r="F369" s="967" t="s">
        <v>1789</v>
      </c>
      <c r="G369" s="1194" t="s">
        <v>5389</v>
      </c>
      <c r="H369" s="965"/>
      <c r="I369" s="965"/>
    </row>
    <row r="370" spans="1:9" ht="13.5">
      <c r="A370" s="1193" t="s">
        <v>2763</v>
      </c>
      <c r="B370" s="1172" t="s">
        <v>3966</v>
      </c>
      <c r="C370" s="1172" t="s">
        <v>3966</v>
      </c>
      <c r="D370" s="966">
        <v>20652</v>
      </c>
      <c r="E370" s="1194" t="s">
        <v>9630</v>
      </c>
      <c r="F370" s="967" t="s">
        <v>1789</v>
      </c>
      <c r="G370" s="1194" t="s">
        <v>5389</v>
      </c>
      <c r="H370" s="965"/>
      <c r="I370" s="965"/>
    </row>
    <row r="371" spans="1:9" ht="13.5">
      <c r="A371" s="1193" t="s">
        <v>2764</v>
      </c>
      <c r="B371" s="1172" t="s">
        <v>3967</v>
      </c>
      <c r="C371" s="1172" t="s">
        <v>3967</v>
      </c>
      <c r="D371" s="966">
        <v>24252</v>
      </c>
      <c r="E371" s="1194" t="s">
        <v>9630</v>
      </c>
      <c r="F371" s="967" t="s">
        <v>1789</v>
      </c>
      <c r="G371" s="1194" t="s">
        <v>5389</v>
      </c>
      <c r="H371" s="965"/>
      <c r="I371" s="965"/>
    </row>
    <row r="372" spans="1:9" ht="13.5">
      <c r="A372" s="1193" t="s">
        <v>149</v>
      </c>
      <c r="B372" s="1172" t="s">
        <v>3968</v>
      </c>
      <c r="C372" s="1172" t="s">
        <v>3968</v>
      </c>
      <c r="D372" s="966">
        <v>3096</v>
      </c>
      <c r="E372" s="1194" t="s">
        <v>9630</v>
      </c>
      <c r="F372" s="967" t="s">
        <v>9</v>
      </c>
      <c r="G372" s="1194" t="s">
        <v>5389</v>
      </c>
      <c r="H372" s="965"/>
      <c r="I372" s="965"/>
    </row>
    <row r="373" spans="1:9" ht="13.5">
      <c r="A373" s="1193" t="s">
        <v>150</v>
      </c>
      <c r="B373" s="1172" t="s">
        <v>3969</v>
      </c>
      <c r="C373" s="1172" t="s">
        <v>3969</v>
      </c>
      <c r="D373" s="966">
        <v>3408</v>
      </c>
      <c r="E373" s="1194" t="s">
        <v>9630</v>
      </c>
      <c r="F373" s="967" t="s">
        <v>9</v>
      </c>
      <c r="G373" s="1194" t="s">
        <v>5389</v>
      </c>
      <c r="H373" s="965"/>
      <c r="I373" s="965"/>
    </row>
    <row r="374" spans="1:9" ht="13.5">
      <c r="A374" s="1193" t="s">
        <v>151</v>
      </c>
      <c r="B374" s="1172" t="s">
        <v>3970</v>
      </c>
      <c r="C374" s="1172" t="s">
        <v>3970</v>
      </c>
      <c r="D374" s="966">
        <v>4896</v>
      </c>
      <c r="E374" s="1194" t="s">
        <v>9630</v>
      </c>
      <c r="F374" s="967" t="s">
        <v>9</v>
      </c>
      <c r="G374" s="1194" t="s">
        <v>5389</v>
      </c>
      <c r="H374" s="965"/>
      <c r="I374" s="965"/>
    </row>
    <row r="375" spans="1:9" ht="13.5">
      <c r="A375" s="1193" t="s">
        <v>152</v>
      </c>
      <c r="B375" s="1172" t="s">
        <v>3971</v>
      </c>
      <c r="C375" s="1172" t="s">
        <v>3971</v>
      </c>
      <c r="D375" s="966">
        <v>5748</v>
      </c>
      <c r="E375" s="1194" t="s">
        <v>9630</v>
      </c>
      <c r="F375" s="967" t="s">
        <v>9</v>
      </c>
      <c r="G375" s="1194" t="s">
        <v>5389</v>
      </c>
      <c r="H375" s="965"/>
      <c r="I375" s="965"/>
    </row>
    <row r="376" spans="1:9" ht="13.5">
      <c r="A376" s="1193" t="s">
        <v>153</v>
      </c>
      <c r="B376" s="1172" t="s">
        <v>3972</v>
      </c>
      <c r="C376" s="1172" t="s">
        <v>3972</v>
      </c>
      <c r="D376" s="966">
        <v>3096</v>
      </c>
      <c r="E376" s="1194" t="s">
        <v>9630</v>
      </c>
      <c r="F376" s="967" t="s">
        <v>1789</v>
      </c>
      <c r="G376" s="1194" t="s">
        <v>5389</v>
      </c>
      <c r="H376" s="965"/>
      <c r="I376" s="965"/>
    </row>
    <row r="377" spans="1:9" ht="13.5">
      <c r="A377" s="1193" t="s">
        <v>154</v>
      </c>
      <c r="B377" s="1172" t="s">
        <v>3973</v>
      </c>
      <c r="C377" s="1172" t="s">
        <v>3973</v>
      </c>
      <c r="D377" s="966">
        <v>3408</v>
      </c>
      <c r="E377" s="1194" t="s">
        <v>9630</v>
      </c>
      <c r="F377" s="967" t="s">
        <v>1789</v>
      </c>
      <c r="G377" s="1194" t="s">
        <v>5389</v>
      </c>
      <c r="H377" s="965"/>
      <c r="I377" s="965"/>
    </row>
    <row r="378" spans="1:9" ht="13.5">
      <c r="A378" s="1193" t="s">
        <v>155</v>
      </c>
      <c r="B378" s="1172" t="s">
        <v>3974</v>
      </c>
      <c r="C378" s="1172" t="s">
        <v>3974</v>
      </c>
      <c r="D378" s="966">
        <v>4896</v>
      </c>
      <c r="E378" s="1194" t="s">
        <v>9630</v>
      </c>
      <c r="F378" s="967" t="s">
        <v>1789</v>
      </c>
      <c r="G378" s="1194" t="s">
        <v>5389</v>
      </c>
      <c r="H378" s="965"/>
      <c r="I378" s="965"/>
    </row>
    <row r="379" spans="1:9" ht="13.5">
      <c r="A379" s="1193" t="s">
        <v>156</v>
      </c>
      <c r="B379" s="1172" t="s">
        <v>3975</v>
      </c>
      <c r="C379" s="1172" t="s">
        <v>3975</v>
      </c>
      <c r="D379" s="966">
        <v>5748</v>
      </c>
      <c r="E379" s="1194" t="s">
        <v>9630</v>
      </c>
      <c r="F379" s="967" t="s">
        <v>1789</v>
      </c>
      <c r="G379" s="1194" t="s">
        <v>5389</v>
      </c>
      <c r="H379" s="965"/>
      <c r="I379" s="965"/>
    </row>
    <row r="380" spans="1:9" ht="13.5">
      <c r="A380" s="1193" t="s">
        <v>3651</v>
      </c>
      <c r="B380" s="1172" t="s">
        <v>3976</v>
      </c>
      <c r="C380" s="1172" t="s">
        <v>3976</v>
      </c>
      <c r="D380" s="966">
        <v>6912</v>
      </c>
      <c r="E380" s="1194" t="s">
        <v>9630</v>
      </c>
      <c r="F380" s="967" t="s">
        <v>9</v>
      </c>
      <c r="G380" s="1194" t="s">
        <v>5389</v>
      </c>
      <c r="H380" s="965"/>
      <c r="I380" s="965"/>
    </row>
    <row r="381" spans="1:9" ht="13.5">
      <c r="A381" s="1193" t="s">
        <v>3652</v>
      </c>
      <c r="B381" s="1172" t="s">
        <v>3977</v>
      </c>
      <c r="C381" s="1172" t="s">
        <v>3977</v>
      </c>
      <c r="D381" s="966">
        <v>7644</v>
      </c>
      <c r="E381" s="1194" t="s">
        <v>9630</v>
      </c>
      <c r="F381" s="967" t="s">
        <v>9</v>
      </c>
      <c r="G381" s="1194" t="s">
        <v>5389</v>
      </c>
      <c r="H381" s="965"/>
      <c r="I381" s="965"/>
    </row>
    <row r="382" spans="1:9" ht="13.5">
      <c r="A382" s="1193" t="s">
        <v>3653</v>
      </c>
      <c r="B382" s="1172" t="s">
        <v>3978</v>
      </c>
      <c r="C382" s="1172" t="s">
        <v>3978</v>
      </c>
      <c r="D382" s="966">
        <v>10968</v>
      </c>
      <c r="E382" s="1194" t="s">
        <v>9630</v>
      </c>
      <c r="F382" s="967" t="s">
        <v>9</v>
      </c>
      <c r="G382" s="1194" t="s">
        <v>5389</v>
      </c>
      <c r="H382" s="965"/>
      <c r="I382" s="965"/>
    </row>
    <row r="383" spans="1:9" ht="13.5">
      <c r="A383" s="1193" t="s">
        <v>3654</v>
      </c>
      <c r="B383" s="1172" t="s">
        <v>3979</v>
      </c>
      <c r="C383" s="1172" t="s">
        <v>3979</v>
      </c>
      <c r="D383" s="966">
        <v>12876</v>
      </c>
      <c r="E383" s="1194" t="s">
        <v>9630</v>
      </c>
      <c r="F383" s="967" t="s">
        <v>9</v>
      </c>
      <c r="G383" s="1194" t="s">
        <v>5389</v>
      </c>
      <c r="H383" s="965"/>
      <c r="I383" s="965"/>
    </row>
    <row r="384" spans="1:9" ht="13.5">
      <c r="A384" s="1193" t="s">
        <v>3655</v>
      </c>
      <c r="B384" s="1172" t="s">
        <v>3980</v>
      </c>
      <c r="C384" s="1172" t="s">
        <v>3980</v>
      </c>
      <c r="D384" s="966">
        <v>6912</v>
      </c>
      <c r="E384" s="1194" t="s">
        <v>9630</v>
      </c>
      <c r="F384" s="967" t="s">
        <v>1789</v>
      </c>
      <c r="G384" s="1194" t="s">
        <v>5389</v>
      </c>
      <c r="H384" s="965"/>
      <c r="I384" s="965"/>
    </row>
    <row r="385" spans="1:9" ht="13.5">
      <c r="A385" s="1193" t="s">
        <v>3656</v>
      </c>
      <c r="B385" s="1172" t="s">
        <v>3981</v>
      </c>
      <c r="C385" s="1172" t="s">
        <v>3981</v>
      </c>
      <c r="D385" s="966">
        <v>7644</v>
      </c>
      <c r="E385" s="1194" t="s">
        <v>9630</v>
      </c>
      <c r="F385" s="967" t="s">
        <v>1789</v>
      </c>
      <c r="G385" s="1194" t="s">
        <v>5389</v>
      </c>
      <c r="H385" s="965"/>
      <c r="I385" s="965"/>
    </row>
    <row r="386" spans="1:9" ht="13.5">
      <c r="A386" s="1193" t="s">
        <v>3657</v>
      </c>
      <c r="B386" s="1172" t="s">
        <v>3982</v>
      </c>
      <c r="C386" s="1172" t="s">
        <v>3982</v>
      </c>
      <c r="D386" s="966">
        <v>10968</v>
      </c>
      <c r="E386" s="1194" t="s">
        <v>9630</v>
      </c>
      <c r="F386" s="967" t="s">
        <v>1789</v>
      </c>
      <c r="G386" s="1194" t="s">
        <v>5389</v>
      </c>
      <c r="H386" s="965"/>
      <c r="I386" s="965"/>
    </row>
    <row r="387" spans="1:9" ht="13.5">
      <c r="A387" s="1193" t="s">
        <v>3658</v>
      </c>
      <c r="B387" s="1172" t="s">
        <v>3983</v>
      </c>
      <c r="C387" s="1172" t="s">
        <v>3983</v>
      </c>
      <c r="D387" s="966">
        <v>12876</v>
      </c>
      <c r="E387" s="1194" t="s">
        <v>9630</v>
      </c>
      <c r="F387" s="967" t="s">
        <v>1789</v>
      </c>
      <c r="G387" s="1194" t="s">
        <v>5389</v>
      </c>
      <c r="H387" s="965"/>
      <c r="I387" s="965"/>
    </row>
    <row r="388" spans="1:9" ht="13.5">
      <c r="A388" s="1193" t="s">
        <v>1805</v>
      </c>
      <c r="B388" s="1172" t="s">
        <v>3984</v>
      </c>
      <c r="C388" s="1172" t="s">
        <v>3984</v>
      </c>
      <c r="D388" s="966">
        <v>468</v>
      </c>
      <c r="E388" s="1194" t="s">
        <v>9630</v>
      </c>
      <c r="F388" s="967" t="s">
        <v>9</v>
      </c>
      <c r="G388" s="1194" t="s">
        <v>5389</v>
      </c>
      <c r="H388" s="965"/>
      <c r="I388" s="965"/>
    </row>
    <row r="389" spans="1:9" ht="13.5">
      <c r="A389" s="1193" t="s">
        <v>1806</v>
      </c>
      <c r="B389" s="1172" t="s">
        <v>3985</v>
      </c>
      <c r="C389" s="1172" t="s">
        <v>3985</v>
      </c>
      <c r="D389" s="966">
        <v>468</v>
      </c>
      <c r="E389" s="1194" t="s">
        <v>9630</v>
      </c>
      <c r="F389" s="967" t="s">
        <v>9</v>
      </c>
      <c r="G389" s="1194" t="s">
        <v>5389</v>
      </c>
      <c r="H389" s="965"/>
      <c r="I389" s="965"/>
    </row>
    <row r="390" spans="1:9" ht="13.5">
      <c r="A390" s="1193" t="s">
        <v>1807</v>
      </c>
      <c r="B390" s="1172" t="s">
        <v>3986</v>
      </c>
      <c r="C390" s="1172" t="s">
        <v>3986</v>
      </c>
      <c r="D390" s="966">
        <v>936</v>
      </c>
      <c r="E390" s="1194" t="s">
        <v>9630</v>
      </c>
      <c r="F390" s="967" t="s">
        <v>9</v>
      </c>
      <c r="G390" s="1194" t="s">
        <v>5389</v>
      </c>
      <c r="H390" s="965"/>
      <c r="I390" s="965"/>
    </row>
    <row r="391" spans="1:9" ht="13.5">
      <c r="A391" s="1193" t="s">
        <v>1808</v>
      </c>
      <c r="B391" s="1172" t="s">
        <v>3987</v>
      </c>
      <c r="C391" s="1172" t="s">
        <v>3987</v>
      </c>
      <c r="D391" s="966">
        <v>468</v>
      </c>
      <c r="E391" s="1194" t="s">
        <v>9630</v>
      </c>
      <c r="F391" s="967" t="s">
        <v>1789</v>
      </c>
      <c r="G391" s="1194" t="s">
        <v>5389</v>
      </c>
      <c r="H391" s="965"/>
      <c r="I391" s="965"/>
    </row>
    <row r="392" spans="1:9" ht="13.5">
      <c r="A392" s="1193" t="s">
        <v>1809</v>
      </c>
      <c r="B392" s="1172" t="s">
        <v>3988</v>
      </c>
      <c r="C392" s="1172" t="s">
        <v>3988</v>
      </c>
      <c r="D392" s="966">
        <v>468</v>
      </c>
      <c r="E392" s="1194" t="s">
        <v>9630</v>
      </c>
      <c r="F392" s="967" t="s">
        <v>1789</v>
      </c>
      <c r="G392" s="1194" t="s">
        <v>5389</v>
      </c>
      <c r="H392" s="965"/>
      <c r="I392" s="965"/>
    </row>
    <row r="393" spans="1:9" ht="13.5">
      <c r="A393" s="1193" t="s">
        <v>1810</v>
      </c>
      <c r="B393" s="1172" t="s">
        <v>3989</v>
      </c>
      <c r="C393" s="1172" t="s">
        <v>3989</v>
      </c>
      <c r="D393" s="966">
        <v>936</v>
      </c>
      <c r="E393" s="1194" t="s">
        <v>9630</v>
      </c>
      <c r="F393" s="967" t="s">
        <v>1789</v>
      </c>
      <c r="G393" s="1194" t="s">
        <v>5389</v>
      </c>
      <c r="H393" s="965"/>
      <c r="I393" s="965"/>
    </row>
    <row r="394" spans="1:9" ht="13.5">
      <c r="A394" s="1193" t="s">
        <v>3385</v>
      </c>
      <c r="B394" s="1197" t="s">
        <v>3990</v>
      </c>
      <c r="C394" s="1172" t="s">
        <v>3990</v>
      </c>
      <c r="D394" s="966">
        <v>3708</v>
      </c>
      <c r="E394" s="1194" t="s">
        <v>9630</v>
      </c>
      <c r="F394" s="967" t="s">
        <v>9</v>
      </c>
      <c r="G394" s="1194" t="s">
        <v>5389</v>
      </c>
      <c r="H394" s="967" t="s">
        <v>8905</v>
      </c>
      <c r="I394" s="258"/>
    </row>
    <row r="395" spans="1:9" ht="13.5">
      <c r="A395" s="1193" t="s">
        <v>3386</v>
      </c>
      <c r="B395" s="1197" t="s">
        <v>3991</v>
      </c>
      <c r="C395" s="1172" t="s">
        <v>3991</v>
      </c>
      <c r="D395" s="966">
        <v>3708</v>
      </c>
      <c r="E395" s="1194" t="s">
        <v>9630</v>
      </c>
      <c r="F395" s="967" t="s">
        <v>1789</v>
      </c>
      <c r="G395" s="1194" t="s">
        <v>5389</v>
      </c>
      <c r="H395" s="967" t="s">
        <v>8905</v>
      </c>
      <c r="I395" s="965"/>
    </row>
    <row r="396" spans="1:9" ht="13.5">
      <c r="A396" s="1193" t="s">
        <v>8</v>
      </c>
      <c r="B396" s="1172" t="s">
        <v>3992</v>
      </c>
      <c r="C396" s="1172" t="s">
        <v>3992</v>
      </c>
      <c r="D396" s="966">
        <v>1236</v>
      </c>
      <c r="E396" s="1194" t="s">
        <v>9630</v>
      </c>
      <c r="F396" s="967" t="s">
        <v>9</v>
      </c>
      <c r="G396" s="1194" t="s">
        <v>5389</v>
      </c>
      <c r="H396" s="967" t="s">
        <v>8905</v>
      </c>
      <c r="I396" s="965"/>
    </row>
    <row r="397" spans="1:9" ht="13.5">
      <c r="A397" s="1193" t="s">
        <v>10</v>
      </c>
      <c r="B397" s="1172" t="s">
        <v>3993</v>
      </c>
      <c r="C397" s="1172" t="s">
        <v>3993</v>
      </c>
      <c r="D397" s="966">
        <v>1236</v>
      </c>
      <c r="E397" s="1194" t="s">
        <v>9630</v>
      </c>
      <c r="F397" s="967" t="s">
        <v>1789</v>
      </c>
      <c r="G397" s="1194" t="s">
        <v>5389</v>
      </c>
      <c r="H397" s="967" t="s">
        <v>8905</v>
      </c>
      <c r="I397" s="965"/>
    </row>
    <row r="398" spans="1:9" ht="13.5">
      <c r="A398" s="1193" t="s">
        <v>13566</v>
      </c>
      <c r="B398" s="1172" t="s">
        <v>13567</v>
      </c>
      <c r="C398" s="1172" t="s">
        <v>13567</v>
      </c>
      <c r="D398" s="966">
        <v>5400</v>
      </c>
      <c r="E398" s="1194" t="s">
        <v>13568</v>
      </c>
      <c r="F398" s="967" t="s">
        <v>9</v>
      </c>
      <c r="G398" s="1194" t="s">
        <v>5389</v>
      </c>
      <c r="H398" s="967" t="s">
        <v>8905</v>
      </c>
      <c r="I398" s="965"/>
    </row>
    <row r="399" spans="1:9" ht="13.5">
      <c r="A399" s="1193" t="s">
        <v>13569</v>
      </c>
      <c r="B399" s="1172" t="s">
        <v>13570</v>
      </c>
      <c r="C399" s="1172" t="s">
        <v>13570</v>
      </c>
      <c r="D399" s="966">
        <v>5400</v>
      </c>
      <c r="E399" s="1194" t="s">
        <v>13568</v>
      </c>
      <c r="F399" s="967" t="s">
        <v>1789</v>
      </c>
      <c r="G399" s="1194" t="s">
        <v>5389</v>
      </c>
      <c r="H399" s="967" t="s">
        <v>8905</v>
      </c>
      <c r="I399" s="965"/>
    </row>
    <row r="400" spans="1:9" ht="13.5">
      <c r="A400" s="1193" t="s">
        <v>14720</v>
      </c>
      <c r="B400" s="1172" t="s">
        <v>14761</v>
      </c>
      <c r="C400" s="1172" t="s">
        <v>14761</v>
      </c>
      <c r="D400" s="966">
        <v>2400</v>
      </c>
      <c r="E400" s="1194" t="s">
        <v>13568</v>
      </c>
      <c r="F400" s="967" t="s">
        <v>9</v>
      </c>
      <c r="G400" s="1194" t="s">
        <v>5389</v>
      </c>
      <c r="H400" s="967" t="s">
        <v>8905</v>
      </c>
      <c r="I400" s="965"/>
    </row>
    <row r="401" spans="1:9" ht="13.5">
      <c r="A401" s="1193" t="s">
        <v>14721</v>
      </c>
      <c r="B401" s="1172" t="s">
        <v>14762</v>
      </c>
      <c r="C401" s="1172" t="s">
        <v>14762</v>
      </c>
      <c r="D401" s="966">
        <v>2400</v>
      </c>
      <c r="E401" s="1194" t="s">
        <v>13568</v>
      </c>
      <c r="F401" s="967" t="s">
        <v>1789</v>
      </c>
      <c r="G401" s="1194" t="s">
        <v>5389</v>
      </c>
      <c r="H401" s="967" t="s">
        <v>8905</v>
      </c>
      <c r="I401" s="965"/>
    </row>
    <row r="402" spans="1:9" ht="13.5">
      <c r="A402" s="1193" t="s">
        <v>14722</v>
      </c>
      <c r="B402" s="1172" t="s">
        <v>14763</v>
      </c>
      <c r="C402" s="1172" t="s">
        <v>14763</v>
      </c>
      <c r="D402" s="966">
        <v>4200</v>
      </c>
      <c r="E402" s="1194" t="s">
        <v>13568</v>
      </c>
      <c r="F402" s="967" t="s">
        <v>9</v>
      </c>
      <c r="G402" s="1194" t="s">
        <v>5389</v>
      </c>
      <c r="H402" s="967" t="s">
        <v>8905</v>
      </c>
      <c r="I402" s="965"/>
    </row>
    <row r="403" spans="1:9" ht="14.25" thickBot="1">
      <c r="A403" s="1193" t="s">
        <v>14723</v>
      </c>
      <c r="B403" s="1172" t="s">
        <v>14764</v>
      </c>
      <c r="C403" s="1172" t="s">
        <v>14764</v>
      </c>
      <c r="D403" s="966">
        <v>4200</v>
      </c>
      <c r="E403" s="1194" t="s">
        <v>13568</v>
      </c>
      <c r="F403" s="967" t="s">
        <v>1789</v>
      </c>
      <c r="G403" s="1194" t="s">
        <v>5389</v>
      </c>
      <c r="H403" s="967" t="s">
        <v>8905</v>
      </c>
      <c r="I403" s="965"/>
    </row>
    <row r="404" spans="1:9" ht="17.25" customHeight="1">
      <c r="A404" s="124" t="s">
        <v>6452</v>
      </c>
      <c r="B404" s="219"/>
      <c r="C404" s="219"/>
      <c r="D404" s="219"/>
      <c r="E404" s="219"/>
      <c r="F404" s="219"/>
      <c r="G404" s="416"/>
      <c r="H404" s="258"/>
      <c r="I404" s="258"/>
    </row>
    <row r="405" spans="1:9" ht="13.5">
      <c r="A405" s="1193" t="s">
        <v>7038</v>
      </c>
      <c r="B405" s="1172" t="s">
        <v>7039</v>
      </c>
      <c r="C405" s="1172" t="s">
        <v>7039</v>
      </c>
      <c r="D405" s="966">
        <v>3684</v>
      </c>
      <c r="E405" s="1194" t="s">
        <v>9630</v>
      </c>
      <c r="F405" s="967" t="s">
        <v>9</v>
      </c>
      <c r="G405" s="967" t="s">
        <v>5391</v>
      </c>
      <c r="H405" s="965"/>
      <c r="I405" s="965"/>
    </row>
    <row r="406" spans="1:9" ht="13.5">
      <c r="A406" s="1193" t="s">
        <v>7040</v>
      </c>
      <c r="B406" s="1172" t="s">
        <v>7041</v>
      </c>
      <c r="C406" s="1172" t="s">
        <v>7041</v>
      </c>
      <c r="D406" s="966">
        <v>4068</v>
      </c>
      <c r="E406" s="1194" t="s">
        <v>9630</v>
      </c>
      <c r="F406" s="967" t="s">
        <v>9</v>
      </c>
      <c r="G406" s="967" t="s">
        <v>5391</v>
      </c>
      <c r="H406" s="965"/>
      <c r="I406" s="965"/>
    </row>
    <row r="407" spans="1:9" ht="13.5">
      <c r="A407" s="1193" t="s">
        <v>7042</v>
      </c>
      <c r="B407" s="1172" t="s">
        <v>7043</v>
      </c>
      <c r="C407" s="1172" t="s">
        <v>7043</v>
      </c>
      <c r="D407" s="966">
        <v>5856</v>
      </c>
      <c r="E407" s="1194" t="s">
        <v>9630</v>
      </c>
      <c r="F407" s="967" t="s">
        <v>9</v>
      </c>
      <c r="G407" s="967" t="s">
        <v>5391</v>
      </c>
      <c r="H407" s="965"/>
      <c r="I407" s="965"/>
    </row>
    <row r="408" spans="1:9" ht="13.5">
      <c r="A408" s="1193" t="s">
        <v>7044</v>
      </c>
      <c r="B408" s="1172" t="s">
        <v>7045</v>
      </c>
      <c r="C408" s="1172" t="s">
        <v>7045</v>
      </c>
      <c r="D408" s="966">
        <v>6876</v>
      </c>
      <c r="E408" s="1194" t="s">
        <v>9630</v>
      </c>
      <c r="F408" s="967" t="s">
        <v>9</v>
      </c>
      <c r="G408" s="967" t="s">
        <v>5391</v>
      </c>
      <c r="H408" s="965"/>
      <c r="I408" s="965"/>
    </row>
    <row r="409" spans="1:9" ht="13.5">
      <c r="A409" s="1193" t="s">
        <v>7054</v>
      </c>
      <c r="B409" s="1172" t="s">
        <v>7055</v>
      </c>
      <c r="C409" s="1172" t="s">
        <v>7055</v>
      </c>
      <c r="D409" s="966">
        <v>5688</v>
      </c>
      <c r="E409" s="1194" t="s">
        <v>9630</v>
      </c>
      <c r="F409" s="967" t="s">
        <v>9</v>
      </c>
      <c r="G409" s="967" t="s">
        <v>5391</v>
      </c>
      <c r="H409" s="965"/>
      <c r="I409" s="965"/>
    </row>
    <row r="410" spans="1:9" ht="13.5">
      <c r="A410" s="1193" t="s">
        <v>7056</v>
      </c>
      <c r="B410" s="1172" t="s">
        <v>7057</v>
      </c>
      <c r="C410" s="1172" t="s">
        <v>7057</v>
      </c>
      <c r="D410" s="966">
        <v>6276</v>
      </c>
      <c r="E410" s="1194" t="s">
        <v>9630</v>
      </c>
      <c r="F410" s="967" t="s">
        <v>9</v>
      </c>
      <c r="G410" s="967" t="s">
        <v>5391</v>
      </c>
      <c r="H410" s="965"/>
      <c r="I410" s="965"/>
    </row>
    <row r="411" spans="1:9" ht="13.5">
      <c r="A411" s="1193" t="s">
        <v>7058</v>
      </c>
      <c r="B411" s="1172" t="s">
        <v>7059</v>
      </c>
      <c r="C411" s="1172" t="s">
        <v>7059</v>
      </c>
      <c r="D411" s="966">
        <v>9024</v>
      </c>
      <c r="E411" s="1194" t="s">
        <v>9630</v>
      </c>
      <c r="F411" s="967" t="s">
        <v>9</v>
      </c>
      <c r="G411" s="967" t="s">
        <v>5391</v>
      </c>
      <c r="H411" s="965"/>
      <c r="I411" s="965"/>
    </row>
    <row r="412" spans="1:9" ht="13.5">
      <c r="A412" s="1193" t="s">
        <v>7060</v>
      </c>
      <c r="B412" s="1172" t="s">
        <v>7061</v>
      </c>
      <c r="C412" s="1172" t="s">
        <v>7061</v>
      </c>
      <c r="D412" s="966">
        <v>10584</v>
      </c>
      <c r="E412" s="1194" t="s">
        <v>9630</v>
      </c>
      <c r="F412" s="967" t="s">
        <v>9</v>
      </c>
      <c r="G412" s="967" t="s">
        <v>5391</v>
      </c>
      <c r="H412" s="965"/>
      <c r="I412" s="965"/>
    </row>
    <row r="413" spans="1:9" ht="13.5">
      <c r="A413" s="1193" t="s">
        <v>7070</v>
      </c>
      <c r="B413" s="1172" t="s">
        <v>7071</v>
      </c>
      <c r="C413" s="1172" t="s">
        <v>7071</v>
      </c>
      <c r="D413" s="966">
        <v>9084</v>
      </c>
      <c r="E413" s="1194" t="s">
        <v>9630</v>
      </c>
      <c r="F413" s="967" t="s">
        <v>9</v>
      </c>
      <c r="G413" s="967" t="s">
        <v>5391</v>
      </c>
      <c r="H413" s="965"/>
      <c r="I413" s="965"/>
    </row>
    <row r="414" spans="1:9" ht="13.5">
      <c r="A414" s="1193" t="s">
        <v>7072</v>
      </c>
      <c r="B414" s="1172" t="s">
        <v>7073</v>
      </c>
      <c r="C414" s="1172" t="s">
        <v>7073</v>
      </c>
      <c r="D414" s="966">
        <v>10020</v>
      </c>
      <c r="E414" s="1194" t="s">
        <v>9630</v>
      </c>
      <c r="F414" s="967" t="s">
        <v>9</v>
      </c>
      <c r="G414" s="967" t="s">
        <v>5391</v>
      </c>
      <c r="H414" s="965"/>
      <c r="I414" s="965"/>
    </row>
    <row r="415" spans="1:9" ht="13.5">
      <c r="A415" s="1193" t="s">
        <v>7074</v>
      </c>
      <c r="B415" s="1172" t="s">
        <v>7075</v>
      </c>
      <c r="C415" s="1172" t="s">
        <v>7075</v>
      </c>
      <c r="D415" s="966">
        <v>14388</v>
      </c>
      <c r="E415" s="1194" t="s">
        <v>9630</v>
      </c>
      <c r="F415" s="967" t="s">
        <v>9</v>
      </c>
      <c r="G415" s="967" t="s">
        <v>5391</v>
      </c>
      <c r="H415" s="965"/>
      <c r="I415" s="965"/>
    </row>
    <row r="416" spans="1:9" ht="13.5">
      <c r="A416" s="1193" t="s">
        <v>7076</v>
      </c>
      <c r="B416" s="1172" t="s">
        <v>7077</v>
      </c>
      <c r="C416" s="1172" t="s">
        <v>7077</v>
      </c>
      <c r="D416" s="966">
        <v>16884</v>
      </c>
      <c r="E416" s="1194" t="s">
        <v>9630</v>
      </c>
      <c r="F416" s="967" t="s">
        <v>9</v>
      </c>
      <c r="G416" s="967" t="s">
        <v>5391</v>
      </c>
      <c r="H416" s="965"/>
      <c r="I416" s="965"/>
    </row>
    <row r="417" spans="1:9" ht="13.5">
      <c r="A417" s="1193" t="s">
        <v>7086</v>
      </c>
      <c r="B417" s="1172" t="s">
        <v>7087</v>
      </c>
      <c r="C417" s="1172" t="s">
        <v>7087</v>
      </c>
      <c r="D417" s="966">
        <v>12156</v>
      </c>
      <c r="E417" s="1194" t="s">
        <v>9630</v>
      </c>
      <c r="F417" s="967" t="s">
        <v>9</v>
      </c>
      <c r="G417" s="967" t="s">
        <v>5391</v>
      </c>
      <c r="H417" s="965"/>
      <c r="I417" s="965"/>
    </row>
    <row r="418" spans="1:9" ht="13.5">
      <c r="A418" s="1193" t="s">
        <v>7088</v>
      </c>
      <c r="B418" s="1172" t="s">
        <v>7089</v>
      </c>
      <c r="C418" s="1172" t="s">
        <v>7089</v>
      </c>
      <c r="D418" s="966">
        <v>13404</v>
      </c>
      <c r="E418" s="1194" t="s">
        <v>9630</v>
      </c>
      <c r="F418" s="967" t="s">
        <v>9</v>
      </c>
      <c r="G418" s="967" t="s">
        <v>5391</v>
      </c>
      <c r="H418" s="965"/>
      <c r="I418" s="965"/>
    </row>
    <row r="419" spans="1:9" ht="13.5">
      <c r="A419" s="1193" t="s">
        <v>7090</v>
      </c>
      <c r="B419" s="1172" t="s">
        <v>7091</v>
      </c>
      <c r="C419" s="1172" t="s">
        <v>7091</v>
      </c>
      <c r="D419" s="966">
        <v>19272</v>
      </c>
      <c r="E419" s="1194" t="s">
        <v>9630</v>
      </c>
      <c r="F419" s="967" t="s">
        <v>9</v>
      </c>
      <c r="G419" s="967" t="s">
        <v>5391</v>
      </c>
      <c r="H419" s="965"/>
      <c r="I419" s="965"/>
    </row>
    <row r="420" spans="1:9" ht="13.5">
      <c r="A420" s="1193" t="s">
        <v>7092</v>
      </c>
      <c r="B420" s="1172" t="s">
        <v>7093</v>
      </c>
      <c r="C420" s="1172" t="s">
        <v>7093</v>
      </c>
      <c r="D420" s="966">
        <v>22620</v>
      </c>
      <c r="E420" s="1194" t="s">
        <v>9630</v>
      </c>
      <c r="F420" s="967" t="s">
        <v>9</v>
      </c>
      <c r="G420" s="967" t="s">
        <v>5391</v>
      </c>
      <c r="H420" s="965"/>
      <c r="I420" s="965"/>
    </row>
    <row r="421" spans="1:9" ht="13.5">
      <c r="A421" s="1193" t="s">
        <v>7102</v>
      </c>
      <c r="B421" s="1172" t="s">
        <v>7103</v>
      </c>
      <c r="C421" s="1172" t="s">
        <v>7103</v>
      </c>
      <c r="D421" s="966">
        <v>14928</v>
      </c>
      <c r="E421" s="1194" t="s">
        <v>9630</v>
      </c>
      <c r="F421" s="967" t="s">
        <v>9</v>
      </c>
      <c r="G421" s="967" t="s">
        <v>5391</v>
      </c>
      <c r="H421" s="965"/>
      <c r="I421" s="965"/>
    </row>
    <row r="422" spans="1:9" ht="13.5">
      <c r="A422" s="1193" t="s">
        <v>7104</v>
      </c>
      <c r="B422" s="1172" t="s">
        <v>7105</v>
      </c>
      <c r="C422" s="1172" t="s">
        <v>7105</v>
      </c>
      <c r="D422" s="966">
        <v>16452</v>
      </c>
      <c r="E422" s="1194" t="s">
        <v>9630</v>
      </c>
      <c r="F422" s="967" t="s">
        <v>9</v>
      </c>
      <c r="G422" s="967" t="s">
        <v>5391</v>
      </c>
      <c r="H422" s="965"/>
      <c r="I422" s="965"/>
    </row>
    <row r="423" spans="1:9" ht="13.5">
      <c r="A423" s="1193" t="s">
        <v>7106</v>
      </c>
      <c r="B423" s="1172" t="s">
        <v>7107</v>
      </c>
      <c r="C423" s="1172" t="s">
        <v>7107</v>
      </c>
      <c r="D423" s="966">
        <v>23664</v>
      </c>
      <c r="E423" s="1194" t="s">
        <v>9630</v>
      </c>
      <c r="F423" s="967" t="s">
        <v>9</v>
      </c>
      <c r="G423" s="967" t="s">
        <v>5391</v>
      </c>
      <c r="H423" s="965"/>
      <c r="I423" s="965"/>
    </row>
    <row r="424" spans="1:9" ht="13.5">
      <c r="A424" s="1193" t="s">
        <v>7108</v>
      </c>
      <c r="B424" s="1172" t="s">
        <v>7109</v>
      </c>
      <c r="C424" s="1172" t="s">
        <v>7109</v>
      </c>
      <c r="D424" s="966">
        <v>27780</v>
      </c>
      <c r="E424" s="1194" t="s">
        <v>9630</v>
      </c>
      <c r="F424" s="967" t="s">
        <v>9</v>
      </c>
      <c r="G424" s="967" t="s">
        <v>5391</v>
      </c>
      <c r="H424" s="965"/>
      <c r="I424" s="965"/>
    </row>
    <row r="425" spans="1:9" ht="13.5">
      <c r="A425" s="1193" t="s">
        <v>7118</v>
      </c>
      <c r="B425" s="1172" t="s">
        <v>7119</v>
      </c>
      <c r="C425" s="1172" t="s">
        <v>7119</v>
      </c>
      <c r="D425" s="966">
        <v>312</v>
      </c>
      <c r="E425" s="1194" t="s">
        <v>9630</v>
      </c>
      <c r="F425" s="967" t="s">
        <v>9</v>
      </c>
      <c r="G425" s="967" t="s">
        <v>5391</v>
      </c>
      <c r="H425" s="965"/>
      <c r="I425" s="965"/>
    </row>
    <row r="426" spans="1:9" ht="13.5">
      <c r="A426" s="1193" t="s">
        <v>7123</v>
      </c>
      <c r="B426" s="1172" t="s">
        <v>7124</v>
      </c>
      <c r="C426" s="1172" t="s">
        <v>7124</v>
      </c>
      <c r="D426" s="966">
        <v>16164</v>
      </c>
      <c r="E426" s="1194" t="s">
        <v>9630</v>
      </c>
      <c r="F426" s="967" t="s">
        <v>9</v>
      </c>
      <c r="G426" s="967" t="s">
        <v>5391</v>
      </c>
      <c r="H426" s="965"/>
      <c r="I426" s="965"/>
    </row>
    <row r="427" spans="1:9" ht="13.5">
      <c r="A427" s="1193" t="s">
        <v>7125</v>
      </c>
      <c r="B427" s="1172" t="s">
        <v>7126</v>
      </c>
      <c r="C427" s="1172" t="s">
        <v>7126</v>
      </c>
      <c r="D427" s="966">
        <v>17832</v>
      </c>
      <c r="E427" s="1194" t="s">
        <v>9630</v>
      </c>
      <c r="F427" s="967" t="s">
        <v>9</v>
      </c>
      <c r="G427" s="967" t="s">
        <v>5391</v>
      </c>
      <c r="H427" s="965"/>
      <c r="I427" s="965"/>
    </row>
    <row r="428" spans="1:9" ht="13.5">
      <c r="A428" s="1193" t="s">
        <v>7127</v>
      </c>
      <c r="B428" s="1172" t="s">
        <v>7128</v>
      </c>
      <c r="C428" s="1172" t="s">
        <v>7128</v>
      </c>
      <c r="D428" s="966">
        <v>25620</v>
      </c>
      <c r="E428" s="1194" t="s">
        <v>9630</v>
      </c>
      <c r="F428" s="967" t="s">
        <v>9</v>
      </c>
      <c r="G428" s="967" t="s">
        <v>5391</v>
      </c>
      <c r="H428" s="965"/>
      <c r="I428" s="965"/>
    </row>
    <row r="429" spans="1:9" ht="13.5">
      <c r="A429" s="1193" t="s">
        <v>7129</v>
      </c>
      <c r="B429" s="1172" t="s">
        <v>7130</v>
      </c>
      <c r="C429" s="1172" t="s">
        <v>7130</v>
      </c>
      <c r="D429" s="966">
        <v>30060</v>
      </c>
      <c r="E429" s="1194" t="s">
        <v>9630</v>
      </c>
      <c r="F429" s="967" t="s">
        <v>9</v>
      </c>
      <c r="G429" s="967" t="s">
        <v>5391</v>
      </c>
      <c r="H429" s="965"/>
      <c r="I429" s="965"/>
    </row>
    <row r="430" spans="1:9" ht="13.5">
      <c r="A430" s="1193" t="s">
        <v>7139</v>
      </c>
      <c r="B430" s="1172" t="s">
        <v>7140</v>
      </c>
      <c r="C430" s="1172" t="s">
        <v>7140</v>
      </c>
      <c r="D430" s="966">
        <v>22764</v>
      </c>
      <c r="E430" s="1194" t="s">
        <v>9630</v>
      </c>
      <c r="F430" s="967" t="s">
        <v>9</v>
      </c>
      <c r="G430" s="967" t="s">
        <v>5391</v>
      </c>
      <c r="H430" s="965"/>
      <c r="I430" s="965"/>
    </row>
    <row r="431" spans="1:9" ht="13.5">
      <c r="A431" s="1193" t="s">
        <v>7141</v>
      </c>
      <c r="B431" s="1172" t="s">
        <v>7142</v>
      </c>
      <c r="C431" s="1172" t="s">
        <v>7142</v>
      </c>
      <c r="D431" s="966">
        <v>25116</v>
      </c>
      <c r="E431" s="1194" t="s">
        <v>9630</v>
      </c>
      <c r="F431" s="967" t="s">
        <v>9</v>
      </c>
      <c r="G431" s="967" t="s">
        <v>5391</v>
      </c>
      <c r="H431" s="965"/>
      <c r="I431" s="965"/>
    </row>
    <row r="432" spans="1:9" ht="13.5">
      <c r="A432" s="1193" t="s">
        <v>7143</v>
      </c>
      <c r="B432" s="1172" t="s">
        <v>7144</v>
      </c>
      <c r="C432" s="1172" t="s">
        <v>7144</v>
      </c>
      <c r="D432" s="966">
        <v>36120</v>
      </c>
      <c r="E432" s="1194" t="s">
        <v>9630</v>
      </c>
      <c r="F432" s="967" t="s">
        <v>9</v>
      </c>
      <c r="G432" s="967" t="s">
        <v>5391</v>
      </c>
      <c r="H432" s="258"/>
      <c r="I432" s="258"/>
    </row>
    <row r="433" spans="1:9" ht="13.5">
      <c r="A433" s="1193" t="s">
        <v>7145</v>
      </c>
      <c r="B433" s="1172" t="s">
        <v>7146</v>
      </c>
      <c r="C433" s="1172" t="s">
        <v>7146</v>
      </c>
      <c r="D433" s="966">
        <v>42384</v>
      </c>
      <c r="E433" s="1194" t="s">
        <v>9630</v>
      </c>
      <c r="F433" s="967" t="s">
        <v>9</v>
      </c>
      <c r="G433" s="967" t="s">
        <v>5391</v>
      </c>
      <c r="H433" s="258"/>
      <c r="I433" s="258"/>
    </row>
    <row r="434" spans="1:9" ht="13.5">
      <c r="A434" s="1193" t="s">
        <v>7155</v>
      </c>
      <c r="B434" s="1172" t="s">
        <v>7156</v>
      </c>
      <c r="C434" s="1172" t="s">
        <v>7156</v>
      </c>
      <c r="D434" s="966">
        <v>27696</v>
      </c>
      <c r="E434" s="1194" t="s">
        <v>9630</v>
      </c>
      <c r="F434" s="967" t="s">
        <v>9</v>
      </c>
      <c r="G434" s="967" t="s">
        <v>5391</v>
      </c>
      <c r="H434" s="965"/>
      <c r="I434" s="965"/>
    </row>
    <row r="435" spans="1:9" ht="13.5">
      <c r="A435" s="1193" t="s">
        <v>7157</v>
      </c>
      <c r="B435" s="1172" t="s">
        <v>7158</v>
      </c>
      <c r="C435" s="1172" t="s">
        <v>7158</v>
      </c>
      <c r="D435" s="966">
        <v>30564</v>
      </c>
      <c r="E435" s="1194" t="s">
        <v>9630</v>
      </c>
      <c r="F435" s="967" t="s">
        <v>9</v>
      </c>
      <c r="G435" s="967" t="s">
        <v>5391</v>
      </c>
      <c r="H435" s="965"/>
      <c r="I435" s="965"/>
    </row>
    <row r="436" spans="1:9" ht="13.5">
      <c r="A436" s="1193" t="s">
        <v>7159</v>
      </c>
      <c r="B436" s="1172" t="s">
        <v>7160</v>
      </c>
      <c r="C436" s="1172" t="s">
        <v>7160</v>
      </c>
      <c r="D436" s="966">
        <v>43920</v>
      </c>
      <c r="E436" s="1194" t="s">
        <v>9630</v>
      </c>
      <c r="F436" s="967" t="s">
        <v>9</v>
      </c>
      <c r="G436" s="967" t="s">
        <v>5391</v>
      </c>
      <c r="H436" s="258"/>
      <c r="I436" s="258"/>
    </row>
    <row r="437" spans="1:9" ht="13.5">
      <c r="A437" s="1193" t="s">
        <v>7161</v>
      </c>
      <c r="B437" s="1172" t="s">
        <v>7162</v>
      </c>
      <c r="C437" s="1172" t="s">
        <v>7162</v>
      </c>
      <c r="D437" s="966">
        <v>51564</v>
      </c>
      <c r="E437" s="1194" t="s">
        <v>9630</v>
      </c>
      <c r="F437" s="967" t="s">
        <v>9</v>
      </c>
      <c r="G437" s="967" t="s">
        <v>5391</v>
      </c>
      <c r="H437" s="258"/>
      <c r="I437" s="258"/>
    </row>
    <row r="438" spans="1:9" ht="13.5">
      <c r="A438" s="1193" t="s">
        <v>7171</v>
      </c>
      <c r="B438" s="1172" t="s">
        <v>7172</v>
      </c>
      <c r="C438" s="1172" t="s">
        <v>7172</v>
      </c>
      <c r="D438" s="966">
        <v>31992</v>
      </c>
      <c r="E438" s="1194" t="s">
        <v>9630</v>
      </c>
      <c r="F438" s="967" t="s">
        <v>9</v>
      </c>
      <c r="G438" s="967" t="s">
        <v>5391</v>
      </c>
      <c r="H438" s="965"/>
      <c r="I438" s="965"/>
    </row>
    <row r="439" spans="1:9" ht="13.5">
      <c r="A439" s="1193" t="s">
        <v>7173</v>
      </c>
      <c r="B439" s="1172" t="s">
        <v>7174</v>
      </c>
      <c r="C439" s="1172" t="s">
        <v>7174</v>
      </c>
      <c r="D439" s="966">
        <v>35304</v>
      </c>
      <c r="E439" s="1194" t="s">
        <v>9630</v>
      </c>
      <c r="F439" s="967" t="s">
        <v>9</v>
      </c>
      <c r="G439" s="967" t="s">
        <v>5391</v>
      </c>
      <c r="H439" s="258"/>
      <c r="I439" s="965"/>
    </row>
    <row r="440" spans="1:9" ht="13.5">
      <c r="A440" s="1193" t="s">
        <v>7175</v>
      </c>
      <c r="B440" s="1172" t="s">
        <v>7176</v>
      </c>
      <c r="C440" s="1172" t="s">
        <v>7176</v>
      </c>
      <c r="D440" s="966">
        <v>50760</v>
      </c>
      <c r="E440" s="1194" t="s">
        <v>9630</v>
      </c>
      <c r="F440" s="967" t="s">
        <v>9</v>
      </c>
      <c r="G440" s="967" t="s">
        <v>5391</v>
      </c>
      <c r="H440" s="258"/>
      <c r="I440" s="258"/>
    </row>
    <row r="441" spans="1:9" ht="13.5">
      <c r="A441" s="1193" t="s">
        <v>7177</v>
      </c>
      <c r="B441" s="1172" t="s">
        <v>7178</v>
      </c>
      <c r="C441" s="1172" t="s">
        <v>7178</v>
      </c>
      <c r="D441" s="966">
        <v>59580</v>
      </c>
      <c r="E441" s="1194" t="s">
        <v>9630</v>
      </c>
      <c r="F441" s="967" t="s">
        <v>9</v>
      </c>
      <c r="G441" s="967" t="s">
        <v>5391</v>
      </c>
      <c r="H441" s="258"/>
      <c r="I441" s="965"/>
    </row>
    <row r="442" spans="1:9" ht="13.5">
      <c r="A442" s="1193" t="s">
        <v>7187</v>
      </c>
      <c r="B442" s="1172" t="s">
        <v>7188</v>
      </c>
      <c r="C442" s="1172" t="s">
        <v>7188</v>
      </c>
      <c r="D442" s="966">
        <v>35532</v>
      </c>
      <c r="E442" s="1194" t="s">
        <v>9630</v>
      </c>
      <c r="F442" s="967" t="s">
        <v>9</v>
      </c>
      <c r="G442" s="967" t="s">
        <v>5391</v>
      </c>
      <c r="H442" s="258"/>
      <c r="I442" s="965"/>
    </row>
    <row r="443" spans="1:9" ht="13.5">
      <c r="A443" s="1193" t="s">
        <v>7189</v>
      </c>
      <c r="B443" s="1172" t="s">
        <v>7190</v>
      </c>
      <c r="C443" s="1172" t="s">
        <v>7190</v>
      </c>
      <c r="D443" s="966">
        <v>39216</v>
      </c>
      <c r="E443" s="1194" t="s">
        <v>9630</v>
      </c>
      <c r="F443" s="967" t="s">
        <v>9</v>
      </c>
      <c r="G443" s="967" t="s">
        <v>5391</v>
      </c>
      <c r="H443" s="258"/>
      <c r="I443" s="258"/>
    </row>
    <row r="444" spans="1:9" ht="13.5">
      <c r="A444" s="1193" t="s">
        <v>7191</v>
      </c>
      <c r="B444" s="1172" t="s">
        <v>7192</v>
      </c>
      <c r="C444" s="1172" t="s">
        <v>7192</v>
      </c>
      <c r="D444" s="966">
        <v>56352</v>
      </c>
      <c r="E444" s="1194" t="s">
        <v>9630</v>
      </c>
      <c r="F444" s="967" t="s">
        <v>9</v>
      </c>
      <c r="G444" s="967" t="s">
        <v>5391</v>
      </c>
      <c r="H444" s="258"/>
      <c r="I444" s="258"/>
    </row>
    <row r="445" spans="1:9" ht="13.5">
      <c r="A445" s="1193" t="s">
        <v>7193</v>
      </c>
      <c r="B445" s="1172" t="s">
        <v>7194</v>
      </c>
      <c r="C445" s="1172" t="s">
        <v>7194</v>
      </c>
      <c r="D445" s="966">
        <v>66156</v>
      </c>
      <c r="E445" s="1194" t="s">
        <v>9630</v>
      </c>
      <c r="F445" s="967" t="s">
        <v>9</v>
      </c>
      <c r="G445" s="967" t="s">
        <v>5391</v>
      </c>
      <c r="H445" s="258"/>
      <c r="I445" s="965"/>
    </row>
    <row r="446" spans="1:9" ht="13.5">
      <c r="A446" s="1193" t="s">
        <v>7203</v>
      </c>
      <c r="B446" s="1172" t="s">
        <v>7204</v>
      </c>
      <c r="C446" s="1172" t="s">
        <v>7204</v>
      </c>
      <c r="D446" s="966">
        <v>768</v>
      </c>
      <c r="E446" s="1194" t="s">
        <v>9630</v>
      </c>
      <c r="F446" s="967" t="s">
        <v>9</v>
      </c>
      <c r="G446" s="967" t="s">
        <v>5391</v>
      </c>
      <c r="H446" s="965"/>
      <c r="I446" s="965"/>
    </row>
    <row r="447" spans="1:9" ht="13.5">
      <c r="A447" s="1193" t="s">
        <v>7207</v>
      </c>
      <c r="B447" s="1172" t="s">
        <v>7208</v>
      </c>
      <c r="C447" s="1172" t="s">
        <v>7208</v>
      </c>
      <c r="D447" s="966">
        <v>7236</v>
      </c>
      <c r="E447" s="1194" t="s">
        <v>9630</v>
      </c>
      <c r="F447" s="967" t="s">
        <v>9</v>
      </c>
      <c r="G447" s="967" t="s">
        <v>5391</v>
      </c>
      <c r="H447" s="965"/>
      <c r="I447" s="965"/>
    </row>
    <row r="448" spans="1:9" ht="13.5">
      <c r="A448" s="1193" t="s">
        <v>7209</v>
      </c>
      <c r="B448" s="1172" t="s">
        <v>7210</v>
      </c>
      <c r="C448" s="1172" t="s">
        <v>7210</v>
      </c>
      <c r="D448" s="966">
        <v>7980</v>
      </c>
      <c r="E448" s="1194" t="s">
        <v>9630</v>
      </c>
      <c r="F448" s="967" t="s">
        <v>9</v>
      </c>
      <c r="G448" s="967" t="s">
        <v>5391</v>
      </c>
      <c r="H448" s="965"/>
      <c r="I448" s="965"/>
    </row>
    <row r="449" spans="1:9" ht="13.5">
      <c r="A449" s="1193" t="s">
        <v>7211</v>
      </c>
      <c r="B449" s="1172" t="s">
        <v>7212</v>
      </c>
      <c r="C449" s="1172" t="s">
        <v>7212</v>
      </c>
      <c r="D449" s="966">
        <v>11472</v>
      </c>
      <c r="E449" s="1194" t="s">
        <v>9630</v>
      </c>
      <c r="F449" s="967" t="s">
        <v>9</v>
      </c>
      <c r="G449" s="967" t="s">
        <v>5391</v>
      </c>
      <c r="H449" s="965"/>
      <c r="I449" s="965"/>
    </row>
    <row r="450" spans="1:9" ht="13.5">
      <c r="A450" s="1193" t="s">
        <v>7213</v>
      </c>
      <c r="B450" s="1172" t="s">
        <v>7214</v>
      </c>
      <c r="C450" s="1172" t="s">
        <v>7214</v>
      </c>
      <c r="D450" s="966">
        <v>13452</v>
      </c>
      <c r="E450" s="1194" t="s">
        <v>9630</v>
      </c>
      <c r="F450" s="967" t="s">
        <v>9</v>
      </c>
      <c r="G450" s="967" t="s">
        <v>5391</v>
      </c>
      <c r="H450" s="965"/>
      <c r="I450" s="965"/>
    </row>
    <row r="451" spans="1:9" ht="13.5">
      <c r="A451" s="1193" t="s">
        <v>7223</v>
      </c>
      <c r="B451" s="1172" t="s">
        <v>7224</v>
      </c>
      <c r="C451" s="1172" t="s">
        <v>7224</v>
      </c>
      <c r="D451" s="966">
        <v>768</v>
      </c>
      <c r="E451" s="1194" t="s">
        <v>9630</v>
      </c>
      <c r="F451" s="967" t="s">
        <v>9</v>
      </c>
      <c r="G451" s="967" t="s">
        <v>5391</v>
      </c>
      <c r="H451" s="965"/>
      <c r="I451" s="965"/>
    </row>
    <row r="452" spans="1:9" ht="13.5">
      <c r="A452" s="1193" t="s">
        <v>7227</v>
      </c>
      <c r="B452" s="1172" t="s">
        <v>7228</v>
      </c>
      <c r="C452" s="1172" t="s">
        <v>7228</v>
      </c>
      <c r="D452" s="966">
        <v>9840</v>
      </c>
      <c r="E452" s="1194" t="s">
        <v>9630</v>
      </c>
      <c r="F452" s="967" t="s">
        <v>9</v>
      </c>
      <c r="G452" s="967" t="s">
        <v>5391</v>
      </c>
      <c r="H452" s="965"/>
      <c r="I452" s="965"/>
    </row>
    <row r="453" spans="1:9" ht="13.5">
      <c r="A453" s="1193" t="s">
        <v>7229</v>
      </c>
      <c r="B453" s="1172" t="s">
        <v>7230</v>
      </c>
      <c r="C453" s="1172" t="s">
        <v>7230</v>
      </c>
      <c r="D453" s="966">
        <v>10860</v>
      </c>
      <c r="E453" s="1194" t="s">
        <v>9630</v>
      </c>
      <c r="F453" s="967" t="s">
        <v>9</v>
      </c>
      <c r="G453" s="967" t="s">
        <v>5391</v>
      </c>
      <c r="H453" s="965"/>
      <c r="I453" s="965"/>
    </row>
    <row r="454" spans="1:9" ht="13.5">
      <c r="A454" s="1193" t="s">
        <v>7231</v>
      </c>
      <c r="B454" s="1172" t="s">
        <v>7232</v>
      </c>
      <c r="C454" s="1172" t="s">
        <v>7232</v>
      </c>
      <c r="D454" s="966">
        <v>15612</v>
      </c>
      <c r="E454" s="1194" t="s">
        <v>9630</v>
      </c>
      <c r="F454" s="967" t="s">
        <v>9</v>
      </c>
      <c r="G454" s="967" t="s">
        <v>5391</v>
      </c>
      <c r="H454" s="965"/>
      <c r="I454" s="965"/>
    </row>
    <row r="455" spans="1:9" ht="13.5">
      <c r="A455" s="1193" t="s">
        <v>7233</v>
      </c>
      <c r="B455" s="1172" t="s">
        <v>7234</v>
      </c>
      <c r="C455" s="1172" t="s">
        <v>7234</v>
      </c>
      <c r="D455" s="966">
        <v>18336</v>
      </c>
      <c r="E455" s="1194" t="s">
        <v>9630</v>
      </c>
      <c r="F455" s="967" t="s">
        <v>9</v>
      </c>
      <c r="G455" s="967" t="s">
        <v>5391</v>
      </c>
      <c r="H455" s="965"/>
      <c r="I455" s="965"/>
    </row>
    <row r="456" spans="1:9" ht="13.5">
      <c r="A456" s="1193" t="s">
        <v>7243</v>
      </c>
      <c r="B456" s="1172" t="s">
        <v>7244</v>
      </c>
      <c r="C456" s="1172" t="s">
        <v>7244</v>
      </c>
      <c r="D456" s="966">
        <v>23544</v>
      </c>
      <c r="E456" s="1194" t="s">
        <v>9630</v>
      </c>
      <c r="F456" s="967" t="s">
        <v>9</v>
      </c>
      <c r="G456" s="967" t="s">
        <v>5391</v>
      </c>
      <c r="H456" s="965"/>
      <c r="I456" s="965"/>
    </row>
    <row r="457" spans="1:9" ht="13.5">
      <c r="A457" s="1193" t="s">
        <v>7245</v>
      </c>
      <c r="B457" s="1172" t="s">
        <v>7246</v>
      </c>
      <c r="C457" s="1172" t="s">
        <v>7246</v>
      </c>
      <c r="D457" s="966">
        <v>25980</v>
      </c>
      <c r="E457" s="1194" t="s">
        <v>9630</v>
      </c>
      <c r="F457" s="967" t="s">
        <v>9</v>
      </c>
      <c r="G457" s="967" t="s">
        <v>5391</v>
      </c>
      <c r="H457" s="965"/>
      <c r="I457" s="965"/>
    </row>
    <row r="458" spans="1:9" ht="13.5">
      <c r="A458" s="1193" t="s">
        <v>7247</v>
      </c>
      <c r="B458" s="1172" t="s">
        <v>7248</v>
      </c>
      <c r="C458" s="1172" t="s">
        <v>7248</v>
      </c>
      <c r="D458" s="966">
        <v>37320</v>
      </c>
      <c r="E458" s="1194" t="s">
        <v>9630</v>
      </c>
      <c r="F458" s="967" t="s">
        <v>9</v>
      </c>
      <c r="G458" s="967" t="s">
        <v>5391</v>
      </c>
      <c r="H458" s="258"/>
      <c r="I458" s="258"/>
    </row>
    <row r="459" spans="1:9" ht="13.5">
      <c r="A459" s="1193" t="s">
        <v>7249</v>
      </c>
      <c r="B459" s="1172" t="s">
        <v>7250</v>
      </c>
      <c r="C459" s="1172" t="s">
        <v>7250</v>
      </c>
      <c r="D459" s="966">
        <v>43824</v>
      </c>
      <c r="E459" s="1194" t="s">
        <v>9630</v>
      </c>
      <c r="F459" s="967" t="s">
        <v>9</v>
      </c>
      <c r="G459" s="967" t="s">
        <v>5391</v>
      </c>
      <c r="H459" s="258"/>
      <c r="I459" s="258"/>
    </row>
    <row r="460" spans="1:9" ht="13.5">
      <c r="A460" s="1193" t="s">
        <v>7259</v>
      </c>
      <c r="B460" s="1172" t="s">
        <v>7260</v>
      </c>
      <c r="C460" s="1172" t="s">
        <v>7260</v>
      </c>
      <c r="D460" s="966">
        <v>23544</v>
      </c>
      <c r="E460" s="1194" t="s">
        <v>9630</v>
      </c>
      <c r="F460" s="967" t="s">
        <v>9</v>
      </c>
      <c r="G460" s="967" t="s">
        <v>5391</v>
      </c>
      <c r="H460" s="965"/>
      <c r="I460" s="965"/>
    </row>
    <row r="461" spans="1:9" ht="13.5">
      <c r="A461" s="1193" t="s">
        <v>7261</v>
      </c>
      <c r="B461" s="1172" t="s">
        <v>7262</v>
      </c>
      <c r="C461" s="1172" t="s">
        <v>7262</v>
      </c>
      <c r="D461" s="966">
        <v>25980</v>
      </c>
      <c r="E461" s="1194" t="s">
        <v>9630</v>
      </c>
      <c r="F461" s="967" t="s">
        <v>9</v>
      </c>
      <c r="G461" s="967" t="s">
        <v>5391</v>
      </c>
      <c r="H461" s="965"/>
      <c r="I461" s="965"/>
    </row>
    <row r="462" spans="1:9" ht="13.5">
      <c r="A462" s="1193" t="s">
        <v>7263</v>
      </c>
      <c r="B462" s="1172" t="s">
        <v>7264</v>
      </c>
      <c r="C462" s="1172" t="s">
        <v>7264</v>
      </c>
      <c r="D462" s="966">
        <v>37320</v>
      </c>
      <c r="E462" s="1194" t="s">
        <v>9630</v>
      </c>
      <c r="F462" s="967" t="s">
        <v>9</v>
      </c>
      <c r="G462" s="967" t="s">
        <v>5391</v>
      </c>
      <c r="H462" s="258"/>
      <c r="I462" s="258"/>
    </row>
    <row r="463" spans="1:9" ht="13.5">
      <c r="A463" s="1193" t="s">
        <v>7265</v>
      </c>
      <c r="B463" s="1172" t="s">
        <v>7266</v>
      </c>
      <c r="C463" s="1172" t="s">
        <v>7266</v>
      </c>
      <c r="D463" s="966">
        <v>43824</v>
      </c>
      <c r="E463" s="1194" t="s">
        <v>9630</v>
      </c>
      <c r="F463" s="967" t="s">
        <v>9</v>
      </c>
      <c r="G463" s="967" t="s">
        <v>5391</v>
      </c>
      <c r="H463" s="258"/>
      <c r="I463" s="258"/>
    </row>
    <row r="464" spans="1:9" ht="13.5">
      <c r="A464" s="1193" t="s">
        <v>7275</v>
      </c>
      <c r="B464" s="1172" t="s">
        <v>7276</v>
      </c>
      <c r="C464" s="1172" t="s">
        <v>7276</v>
      </c>
      <c r="D464" s="966">
        <v>8148</v>
      </c>
      <c r="E464" s="1194" t="s">
        <v>9630</v>
      </c>
      <c r="F464" s="967" t="s">
        <v>9</v>
      </c>
      <c r="G464" s="967" t="s">
        <v>5391</v>
      </c>
      <c r="H464" s="965"/>
      <c r="I464" s="965"/>
    </row>
    <row r="465" spans="1:9" ht="13.5">
      <c r="A465" s="1193" t="s">
        <v>7277</v>
      </c>
      <c r="B465" s="1172" t="s">
        <v>7278</v>
      </c>
      <c r="C465" s="1172" t="s">
        <v>7278</v>
      </c>
      <c r="D465" s="966">
        <v>9000</v>
      </c>
      <c r="E465" s="1194" t="s">
        <v>9630</v>
      </c>
      <c r="F465" s="967" t="s">
        <v>9</v>
      </c>
      <c r="G465" s="967" t="s">
        <v>5391</v>
      </c>
      <c r="H465" s="965"/>
      <c r="I465" s="965"/>
    </row>
    <row r="466" spans="1:9" ht="13.5">
      <c r="A466" s="1193" t="s">
        <v>7279</v>
      </c>
      <c r="B466" s="1172" t="s">
        <v>7280</v>
      </c>
      <c r="C466" s="1172" t="s">
        <v>7280</v>
      </c>
      <c r="D466" s="966">
        <v>12936</v>
      </c>
      <c r="E466" s="1194" t="s">
        <v>9630</v>
      </c>
      <c r="F466" s="967" t="s">
        <v>9</v>
      </c>
      <c r="G466" s="967" t="s">
        <v>5391</v>
      </c>
      <c r="H466" s="965"/>
      <c r="I466" s="965"/>
    </row>
    <row r="467" spans="1:9" ht="13.5">
      <c r="A467" s="1193" t="s">
        <v>7281</v>
      </c>
      <c r="B467" s="1172" t="s">
        <v>7282</v>
      </c>
      <c r="C467" s="1172" t="s">
        <v>7282</v>
      </c>
      <c r="D467" s="966">
        <v>15168</v>
      </c>
      <c r="E467" s="1194" t="s">
        <v>9630</v>
      </c>
      <c r="F467" s="967" t="s">
        <v>9</v>
      </c>
      <c r="G467" s="967" t="s">
        <v>5391</v>
      </c>
      <c r="H467" s="965"/>
      <c r="I467" s="965"/>
    </row>
    <row r="468" spans="1:9" ht="13.5">
      <c r="A468" s="1193" t="s">
        <v>7291</v>
      </c>
      <c r="B468" s="1172" t="s">
        <v>7292</v>
      </c>
      <c r="C468" s="1172" t="s">
        <v>7292</v>
      </c>
      <c r="D468" s="966">
        <v>3852</v>
      </c>
      <c r="E468" s="1194" t="s">
        <v>9630</v>
      </c>
      <c r="F468" s="967" t="s">
        <v>9</v>
      </c>
      <c r="G468" s="967" t="s">
        <v>5391</v>
      </c>
      <c r="H468" s="965"/>
      <c r="I468" s="965"/>
    </row>
    <row r="469" spans="1:9" ht="13.5">
      <c r="A469" s="1193" t="s">
        <v>7293</v>
      </c>
      <c r="B469" s="1172" t="s">
        <v>7294</v>
      </c>
      <c r="C469" s="1172" t="s">
        <v>7294</v>
      </c>
      <c r="D469" s="966">
        <v>4236</v>
      </c>
      <c r="E469" s="1194" t="s">
        <v>9630</v>
      </c>
      <c r="F469" s="967" t="s">
        <v>9</v>
      </c>
      <c r="G469" s="967" t="s">
        <v>5391</v>
      </c>
      <c r="H469" s="965"/>
      <c r="I469" s="965"/>
    </row>
    <row r="470" spans="1:9" ht="13.5">
      <c r="A470" s="1193" t="s">
        <v>7295</v>
      </c>
      <c r="B470" s="1172" t="s">
        <v>7296</v>
      </c>
      <c r="C470" s="1172" t="s">
        <v>7296</v>
      </c>
      <c r="D470" s="966">
        <v>6096</v>
      </c>
      <c r="E470" s="1194" t="s">
        <v>9630</v>
      </c>
      <c r="F470" s="967" t="s">
        <v>9</v>
      </c>
      <c r="G470" s="967" t="s">
        <v>5391</v>
      </c>
      <c r="H470" s="965"/>
      <c r="I470" s="965"/>
    </row>
    <row r="471" spans="1:9" ht="13.5">
      <c r="A471" s="1193" t="s">
        <v>7297</v>
      </c>
      <c r="B471" s="1172" t="s">
        <v>7298</v>
      </c>
      <c r="C471" s="1172" t="s">
        <v>7298</v>
      </c>
      <c r="D471" s="966">
        <v>7152</v>
      </c>
      <c r="E471" s="1194" t="s">
        <v>9630</v>
      </c>
      <c r="F471" s="967" t="s">
        <v>9</v>
      </c>
      <c r="G471" s="967" t="s">
        <v>5391</v>
      </c>
      <c r="H471" s="965"/>
      <c r="I471" s="965"/>
    </row>
    <row r="472" spans="1:9" ht="13.5">
      <c r="A472" s="1193" t="s">
        <v>7307</v>
      </c>
      <c r="B472" s="1172" t="s">
        <v>7308</v>
      </c>
      <c r="C472" s="1172" t="s">
        <v>7308</v>
      </c>
      <c r="D472" s="966">
        <v>6456</v>
      </c>
      <c r="E472" s="1194" t="s">
        <v>9630</v>
      </c>
      <c r="F472" s="967" t="s">
        <v>9</v>
      </c>
      <c r="G472" s="967" t="s">
        <v>5391</v>
      </c>
      <c r="H472" s="965"/>
      <c r="I472" s="965"/>
    </row>
    <row r="473" spans="1:9" ht="13.5">
      <c r="A473" s="1193" t="s">
        <v>7309</v>
      </c>
      <c r="B473" s="1172" t="s">
        <v>7310</v>
      </c>
      <c r="C473" s="1172" t="s">
        <v>7310</v>
      </c>
      <c r="D473" s="966">
        <v>7128</v>
      </c>
      <c r="E473" s="1194" t="s">
        <v>9630</v>
      </c>
      <c r="F473" s="967" t="s">
        <v>9</v>
      </c>
      <c r="G473" s="967" t="s">
        <v>5391</v>
      </c>
      <c r="H473" s="965"/>
      <c r="I473" s="965"/>
    </row>
    <row r="474" spans="1:9" ht="13.5">
      <c r="A474" s="1193" t="s">
        <v>7311</v>
      </c>
      <c r="B474" s="1172" t="s">
        <v>7312</v>
      </c>
      <c r="C474" s="1172" t="s">
        <v>7312</v>
      </c>
      <c r="D474" s="966">
        <v>10248</v>
      </c>
      <c r="E474" s="1194" t="s">
        <v>9630</v>
      </c>
      <c r="F474" s="967" t="s">
        <v>9</v>
      </c>
      <c r="G474" s="967" t="s">
        <v>5391</v>
      </c>
      <c r="H474" s="965"/>
      <c r="I474" s="965"/>
    </row>
    <row r="475" spans="1:9" ht="13.5">
      <c r="A475" s="1193" t="s">
        <v>7313</v>
      </c>
      <c r="B475" s="1172" t="s">
        <v>7314</v>
      </c>
      <c r="C475" s="1172" t="s">
        <v>7314</v>
      </c>
      <c r="D475" s="966">
        <v>12036</v>
      </c>
      <c r="E475" s="1194" t="s">
        <v>9630</v>
      </c>
      <c r="F475" s="967" t="s">
        <v>9</v>
      </c>
      <c r="G475" s="967" t="s">
        <v>5391</v>
      </c>
      <c r="H475" s="965"/>
      <c r="I475" s="965"/>
    </row>
    <row r="476" spans="1:9" ht="13.5">
      <c r="A476" s="1193" t="s">
        <v>7323</v>
      </c>
      <c r="B476" s="1172" t="s">
        <v>7324</v>
      </c>
      <c r="C476" s="1172" t="s">
        <v>7324</v>
      </c>
      <c r="D476" s="966">
        <v>8616</v>
      </c>
      <c r="E476" s="1194" t="s">
        <v>9630</v>
      </c>
      <c r="F476" s="967" t="s">
        <v>9</v>
      </c>
      <c r="G476" s="967" t="s">
        <v>5391</v>
      </c>
      <c r="H476" s="965"/>
      <c r="I476" s="965"/>
    </row>
    <row r="477" spans="1:9" ht="13.5">
      <c r="A477" s="1193" t="s">
        <v>7325</v>
      </c>
      <c r="B477" s="1172" t="s">
        <v>7326</v>
      </c>
      <c r="C477" s="1172" t="s">
        <v>7326</v>
      </c>
      <c r="D477" s="966">
        <v>9516</v>
      </c>
      <c r="E477" s="1194" t="s">
        <v>9630</v>
      </c>
      <c r="F477" s="967" t="s">
        <v>9</v>
      </c>
      <c r="G477" s="967" t="s">
        <v>5391</v>
      </c>
      <c r="H477" s="965"/>
      <c r="I477" s="965"/>
    </row>
    <row r="478" spans="1:9" ht="13.5">
      <c r="A478" s="1193" t="s">
        <v>7327</v>
      </c>
      <c r="B478" s="1172" t="s">
        <v>7328</v>
      </c>
      <c r="C478" s="1172" t="s">
        <v>7328</v>
      </c>
      <c r="D478" s="966">
        <v>13668</v>
      </c>
      <c r="E478" s="1194" t="s">
        <v>9630</v>
      </c>
      <c r="F478" s="967" t="s">
        <v>9</v>
      </c>
      <c r="G478" s="967" t="s">
        <v>5391</v>
      </c>
      <c r="H478" s="965"/>
      <c r="I478" s="965"/>
    </row>
    <row r="479" spans="1:9" ht="13.5">
      <c r="A479" s="1193" t="s">
        <v>7329</v>
      </c>
      <c r="B479" s="1172" t="s">
        <v>7330</v>
      </c>
      <c r="C479" s="1172" t="s">
        <v>7330</v>
      </c>
      <c r="D479" s="966">
        <v>16032</v>
      </c>
      <c r="E479" s="1194" t="s">
        <v>9630</v>
      </c>
      <c r="F479" s="967" t="s">
        <v>9</v>
      </c>
      <c r="G479" s="967" t="s">
        <v>5391</v>
      </c>
      <c r="H479" s="965"/>
      <c r="I479" s="965"/>
    </row>
    <row r="480" spans="1:9" ht="13.5">
      <c r="A480" s="1193" t="s">
        <v>7339</v>
      </c>
      <c r="B480" s="1172" t="s">
        <v>7340</v>
      </c>
      <c r="C480" s="1172" t="s">
        <v>7340</v>
      </c>
      <c r="D480" s="966">
        <v>10464</v>
      </c>
      <c r="E480" s="1194" t="s">
        <v>9630</v>
      </c>
      <c r="F480" s="967" t="s">
        <v>9</v>
      </c>
      <c r="G480" s="967" t="s">
        <v>5391</v>
      </c>
      <c r="H480" s="965"/>
      <c r="I480" s="965"/>
    </row>
    <row r="481" spans="1:9" ht="13.5">
      <c r="A481" s="1193" t="s">
        <v>7341</v>
      </c>
      <c r="B481" s="1172" t="s">
        <v>7342</v>
      </c>
      <c r="C481" s="1172" t="s">
        <v>7342</v>
      </c>
      <c r="D481" s="966">
        <v>11556</v>
      </c>
      <c r="E481" s="1194" t="s">
        <v>9630</v>
      </c>
      <c r="F481" s="967" t="s">
        <v>9</v>
      </c>
      <c r="G481" s="967" t="s">
        <v>5391</v>
      </c>
      <c r="H481" s="965"/>
      <c r="I481" s="965"/>
    </row>
    <row r="482" spans="1:9" ht="13.5">
      <c r="A482" s="1193" t="s">
        <v>7343</v>
      </c>
      <c r="B482" s="1172" t="s">
        <v>7344</v>
      </c>
      <c r="C482" s="1172" t="s">
        <v>7344</v>
      </c>
      <c r="D482" s="966">
        <v>16596</v>
      </c>
      <c r="E482" s="1194" t="s">
        <v>9630</v>
      </c>
      <c r="F482" s="967" t="s">
        <v>9</v>
      </c>
      <c r="G482" s="967" t="s">
        <v>5391</v>
      </c>
      <c r="H482" s="965"/>
      <c r="I482" s="965"/>
    </row>
    <row r="483" spans="1:9" ht="13.5">
      <c r="A483" s="1193" t="s">
        <v>7345</v>
      </c>
      <c r="B483" s="1172" t="s">
        <v>7346</v>
      </c>
      <c r="C483" s="1172" t="s">
        <v>7346</v>
      </c>
      <c r="D483" s="966">
        <v>19476</v>
      </c>
      <c r="E483" s="1194" t="s">
        <v>9630</v>
      </c>
      <c r="F483" s="967" t="s">
        <v>9</v>
      </c>
      <c r="G483" s="967" t="s">
        <v>5391</v>
      </c>
      <c r="H483" s="965"/>
      <c r="I483" s="965"/>
    </row>
    <row r="484" spans="1:9" ht="13.5">
      <c r="A484" s="1193" t="s">
        <v>7355</v>
      </c>
      <c r="B484" s="1172" t="s">
        <v>7356</v>
      </c>
      <c r="C484" s="1172" t="s">
        <v>7356</v>
      </c>
      <c r="D484" s="966">
        <v>12156</v>
      </c>
      <c r="E484" s="1194" t="s">
        <v>9630</v>
      </c>
      <c r="F484" s="967" t="s">
        <v>9</v>
      </c>
      <c r="G484" s="967" t="s">
        <v>5391</v>
      </c>
      <c r="H484" s="965"/>
      <c r="I484" s="965"/>
    </row>
    <row r="485" spans="1:9" ht="13.5">
      <c r="A485" s="1193" t="s">
        <v>7357</v>
      </c>
      <c r="B485" s="1172" t="s">
        <v>7358</v>
      </c>
      <c r="C485" s="1172" t="s">
        <v>7358</v>
      </c>
      <c r="D485" s="966">
        <v>13404</v>
      </c>
      <c r="E485" s="1194" t="s">
        <v>9630</v>
      </c>
      <c r="F485" s="967" t="s">
        <v>9</v>
      </c>
      <c r="G485" s="967" t="s">
        <v>5391</v>
      </c>
      <c r="H485" s="965"/>
      <c r="I485" s="965"/>
    </row>
    <row r="486" spans="1:9" ht="13.5">
      <c r="A486" s="1193" t="s">
        <v>7359</v>
      </c>
      <c r="B486" s="1172" t="s">
        <v>7360</v>
      </c>
      <c r="C486" s="1172" t="s">
        <v>7360</v>
      </c>
      <c r="D486" s="966">
        <v>19272</v>
      </c>
      <c r="E486" s="1194" t="s">
        <v>9630</v>
      </c>
      <c r="F486" s="967" t="s">
        <v>9</v>
      </c>
      <c r="G486" s="967" t="s">
        <v>5391</v>
      </c>
      <c r="H486" s="965"/>
      <c r="I486" s="965"/>
    </row>
    <row r="487" spans="1:9" ht="13.5">
      <c r="A487" s="1193" t="s">
        <v>7361</v>
      </c>
      <c r="B487" s="1172" t="s">
        <v>7362</v>
      </c>
      <c r="C487" s="1172" t="s">
        <v>7362</v>
      </c>
      <c r="D487" s="966">
        <v>22620</v>
      </c>
      <c r="E487" s="1194" t="s">
        <v>9630</v>
      </c>
      <c r="F487" s="967" t="s">
        <v>9</v>
      </c>
      <c r="G487" s="967" t="s">
        <v>5391</v>
      </c>
      <c r="H487" s="965"/>
      <c r="I487" s="965"/>
    </row>
    <row r="488" spans="1:9" ht="13.5">
      <c r="A488" s="1193" t="s">
        <v>7371</v>
      </c>
      <c r="B488" s="1172" t="s">
        <v>7372</v>
      </c>
      <c r="C488" s="1172" t="s">
        <v>7372</v>
      </c>
      <c r="D488" s="966">
        <v>18312</v>
      </c>
      <c r="E488" s="1194" t="s">
        <v>9630</v>
      </c>
      <c r="F488" s="967" t="s">
        <v>9</v>
      </c>
      <c r="G488" s="967" t="s">
        <v>5391</v>
      </c>
      <c r="H488" s="965"/>
      <c r="I488" s="965"/>
    </row>
    <row r="489" spans="1:9" ht="13.5">
      <c r="A489" s="1193" t="s">
        <v>7373</v>
      </c>
      <c r="B489" s="1172" t="s">
        <v>7374</v>
      </c>
      <c r="C489" s="1172" t="s">
        <v>7374</v>
      </c>
      <c r="D489" s="966">
        <v>20208</v>
      </c>
      <c r="E489" s="1194" t="s">
        <v>9630</v>
      </c>
      <c r="F489" s="967" t="s">
        <v>9</v>
      </c>
      <c r="G489" s="967" t="s">
        <v>5391</v>
      </c>
      <c r="H489" s="965"/>
      <c r="I489" s="965"/>
    </row>
    <row r="490" spans="1:9" ht="13.5">
      <c r="A490" s="1193" t="s">
        <v>7375</v>
      </c>
      <c r="B490" s="1172" t="s">
        <v>7376</v>
      </c>
      <c r="C490" s="1172" t="s">
        <v>7376</v>
      </c>
      <c r="D490" s="966">
        <v>29040</v>
      </c>
      <c r="E490" s="1194" t="s">
        <v>9630</v>
      </c>
      <c r="F490" s="967" t="s">
        <v>9</v>
      </c>
      <c r="G490" s="967" t="s">
        <v>5391</v>
      </c>
      <c r="H490" s="965"/>
      <c r="I490" s="965"/>
    </row>
    <row r="491" spans="1:9" ht="13.5">
      <c r="A491" s="1193" t="s">
        <v>7377</v>
      </c>
      <c r="B491" s="1172" t="s">
        <v>7378</v>
      </c>
      <c r="C491" s="1172" t="s">
        <v>7378</v>
      </c>
      <c r="D491" s="966">
        <v>34080</v>
      </c>
      <c r="E491" s="1194" t="s">
        <v>9630</v>
      </c>
      <c r="F491" s="967" t="s">
        <v>9</v>
      </c>
      <c r="G491" s="967" t="s">
        <v>5391</v>
      </c>
      <c r="H491" s="965"/>
      <c r="I491" s="965"/>
    </row>
    <row r="492" spans="1:9" ht="13.5">
      <c r="A492" s="196" t="s">
        <v>9372</v>
      </c>
      <c r="B492" s="1197" t="s">
        <v>9373</v>
      </c>
      <c r="C492" s="1197" t="s">
        <v>9373</v>
      </c>
      <c r="D492" s="966">
        <v>26736</v>
      </c>
      <c r="E492" s="1194" t="s">
        <v>9630</v>
      </c>
      <c r="F492" s="967" t="s">
        <v>9</v>
      </c>
      <c r="G492" s="967" t="s">
        <v>5391</v>
      </c>
      <c r="H492" s="965"/>
      <c r="I492" s="965"/>
    </row>
    <row r="493" spans="1:9" ht="13.5">
      <c r="A493" s="196" t="s">
        <v>9374</v>
      </c>
      <c r="B493" s="1197" t="s">
        <v>9375</v>
      </c>
      <c r="C493" s="1197" t="s">
        <v>9375</v>
      </c>
      <c r="D493" s="966">
        <v>29508</v>
      </c>
      <c r="E493" s="1194" t="s">
        <v>9630</v>
      </c>
      <c r="F493" s="967" t="s">
        <v>9</v>
      </c>
      <c r="G493" s="967" t="s">
        <v>5391</v>
      </c>
      <c r="H493" s="965"/>
      <c r="I493" s="965"/>
    </row>
    <row r="494" spans="1:9" ht="13.5">
      <c r="A494" s="196" t="s">
        <v>9376</v>
      </c>
      <c r="B494" s="1197" t="s">
        <v>9377</v>
      </c>
      <c r="C494" s="1197" t="s">
        <v>9377</v>
      </c>
      <c r="D494" s="966">
        <v>42408</v>
      </c>
      <c r="E494" s="1194" t="s">
        <v>9630</v>
      </c>
      <c r="F494" s="967" t="s">
        <v>9</v>
      </c>
      <c r="G494" s="967" t="s">
        <v>5391</v>
      </c>
      <c r="H494" s="258"/>
      <c r="I494" s="258"/>
    </row>
    <row r="495" spans="1:9" ht="13.5">
      <c r="A495" s="196" t="s">
        <v>9378</v>
      </c>
      <c r="B495" s="1197" t="s">
        <v>9379</v>
      </c>
      <c r="C495" s="1197" t="s">
        <v>9379</v>
      </c>
      <c r="D495" s="966">
        <v>49788</v>
      </c>
      <c r="E495" s="1194" t="s">
        <v>9630</v>
      </c>
      <c r="F495" s="967" t="s">
        <v>9</v>
      </c>
      <c r="G495" s="967" t="s">
        <v>5391</v>
      </c>
      <c r="H495" s="258"/>
      <c r="I495" s="258"/>
    </row>
    <row r="496" spans="1:9" ht="13.5">
      <c r="A496" s="196" t="s">
        <v>13383</v>
      </c>
      <c r="B496" s="1197" t="s">
        <v>13384</v>
      </c>
      <c r="C496" s="1197" t="s">
        <v>13384</v>
      </c>
      <c r="D496" s="966">
        <v>34799.274999999994</v>
      </c>
      <c r="E496" s="1194" t="s">
        <v>9630</v>
      </c>
      <c r="F496" s="967" t="s">
        <v>9</v>
      </c>
      <c r="G496" s="967" t="s">
        <v>5391</v>
      </c>
      <c r="H496" s="258"/>
      <c r="I496" s="258"/>
    </row>
    <row r="497" spans="1:9" ht="13.5">
      <c r="A497" s="196" t="s">
        <v>13385</v>
      </c>
      <c r="B497" s="1197" t="s">
        <v>13386</v>
      </c>
      <c r="C497" s="1197" t="s">
        <v>13386</v>
      </c>
      <c r="D497" s="966">
        <v>38399.200000000004</v>
      </c>
      <c r="E497" s="1194" t="s">
        <v>9630</v>
      </c>
      <c r="F497" s="967" t="s">
        <v>9</v>
      </c>
      <c r="G497" s="967" t="s">
        <v>5391</v>
      </c>
      <c r="H497" s="258"/>
      <c r="I497" s="258"/>
    </row>
    <row r="498" spans="1:9" ht="13.5">
      <c r="A498" s="196" t="s">
        <v>13387</v>
      </c>
      <c r="B498" s="1197" t="s">
        <v>13388</v>
      </c>
      <c r="C498" s="1197" t="s">
        <v>13388</v>
      </c>
      <c r="D498" s="966">
        <v>55198.850000000006</v>
      </c>
      <c r="E498" s="1194" t="s">
        <v>9630</v>
      </c>
      <c r="F498" s="967" t="s">
        <v>9</v>
      </c>
      <c r="G498" s="967" t="s">
        <v>5391</v>
      </c>
      <c r="H498" s="258"/>
      <c r="I498" s="258"/>
    </row>
    <row r="499" spans="1:9" ht="14.25" thickBot="1">
      <c r="A499" s="196" t="s">
        <v>13389</v>
      </c>
      <c r="B499" s="1197" t="s">
        <v>13390</v>
      </c>
      <c r="C499" s="1197" t="s">
        <v>13390</v>
      </c>
      <c r="D499" s="966">
        <v>64798.65</v>
      </c>
      <c r="E499" s="1194" t="s">
        <v>9630</v>
      </c>
      <c r="F499" s="967" t="s">
        <v>9</v>
      </c>
      <c r="G499" s="967" t="s">
        <v>5391</v>
      </c>
      <c r="H499" s="258"/>
      <c r="I499" s="258"/>
    </row>
    <row r="500" spans="1:9" ht="16.5" customHeight="1">
      <c r="A500" s="124" t="s">
        <v>7122</v>
      </c>
      <c r="B500" s="219"/>
      <c r="C500" s="219"/>
      <c r="D500" s="219"/>
      <c r="E500" s="219"/>
      <c r="F500" s="219"/>
      <c r="G500" s="416"/>
      <c r="H500" s="258"/>
      <c r="I500" s="258"/>
    </row>
    <row r="501" spans="1:9" ht="13.5">
      <c r="A501" s="1193" t="s">
        <v>7046</v>
      </c>
      <c r="B501" s="1172" t="s">
        <v>7047</v>
      </c>
      <c r="C501" s="1172" t="s">
        <v>7047</v>
      </c>
      <c r="D501" s="966">
        <v>3684</v>
      </c>
      <c r="E501" s="1194" t="s">
        <v>9630</v>
      </c>
      <c r="F501" s="967" t="s">
        <v>1789</v>
      </c>
      <c r="G501" s="967" t="s">
        <v>5391</v>
      </c>
      <c r="H501" s="965"/>
      <c r="I501" s="965"/>
    </row>
    <row r="502" spans="1:9" ht="13.5">
      <c r="A502" s="1193" t="s">
        <v>7048</v>
      </c>
      <c r="B502" s="1172" t="s">
        <v>7049</v>
      </c>
      <c r="C502" s="1172" t="s">
        <v>7049</v>
      </c>
      <c r="D502" s="966">
        <v>4068</v>
      </c>
      <c r="E502" s="1194" t="s">
        <v>9630</v>
      </c>
      <c r="F502" s="967" t="s">
        <v>1789</v>
      </c>
      <c r="G502" s="967" t="s">
        <v>5391</v>
      </c>
      <c r="H502" s="965"/>
      <c r="I502" s="965"/>
    </row>
    <row r="503" spans="1:9" ht="13.5">
      <c r="A503" s="1193" t="s">
        <v>7050</v>
      </c>
      <c r="B503" s="1172" t="s">
        <v>7051</v>
      </c>
      <c r="C503" s="1172" t="s">
        <v>7051</v>
      </c>
      <c r="D503" s="966">
        <v>5856</v>
      </c>
      <c r="E503" s="1194" t="s">
        <v>9630</v>
      </c>
      <c r="F503" s="967" t="s">
        <v>1789</v>
      </c>
      <c r="G503" s="967" t="s">
        <v>5391</v>
      </c>
      <c r="H503" s="965"/>
      <c r="I503" s="965"/>
    </row>
    <row r="504" spans="1:9" ht="13.5">
      <c r="A504" s="1193" t="s">
        <v>7052</v>
      </c>
      <c r="B504" s="1172" t="s">
        <v>7053</v>
      </c>
      <c r="C504" s="1172" t="s">
        <v>7053</v>
      </c>
      <c r="D504" s="966">
        <v>6876</v>
      </c>
      <c r="E504" s="1194" t="s">
        <v>9630</v>
      </c>
      <c r="F504" s="967" t="s">
        <v>1789</v>
      </c>
      <c r="G504" s="967" t="s">
        <v>5391</v>
      </c>
      <c r="H504" s="965"/>
      <c r="I504" s="965"/>
    </row>
    <row r="505" spans="1:9" ht="13.5">
      <c r="A505" s="1193" t="s">
        <v>7062</v>
      </c>
      <c r="B505" s="1172" t="s">
        <v>7063</v>
      </c>
      <c r="C505" s="1172" t="s">
        <v>7063</v>
      </c>
      <c r="D505" s="966">
        <v>5688</v>
      </c>
      <c r="E505" s="1194" t="s">
        <v>9630</v>
      </c>
      <c r="F505" s="967" t="s">
        <v>1789</v>
      </c>
      <c r="G505" s="967" t="s">
        <v>5391</v>
      </c>
      <c r="H505" s="965"/>
      <c r="I505" s="965"/>
    </row>
    <row r="506" spans="1:9" ht="13.5">
      <c r="A506" s="1193" t="s">
        <v>7064</v>
      </c>
      <c r="B506" s="1172" t="s">
        <v>7065</v>
      </c>
      <c r="C506" s="1172" t="s">
        <v>7065</v>
      </c>
      <c r="D506" s="966">
        <v>6276</v>
      </c>
      <c r="E506" s="1194" t="s">
        <v>9630</v>
      </c>
      <c r="F506" s="967" t="s">
        <v>1789</v>
      </c>
      <c r="G506" s="967" t="s">
        <v>5391</v>
      </c>
      <c r="H506" s="965"/>
      <c r="I506" s="965"/>
    </row>
    <row r="507" spans="1:9" ht="13.5">
      <c r="A507" s="1193" t="s">
        <v>7066</v>
      </c>
      <c r="B507" s="1172" t="s">
        <v>7067</v>
      </c>
      <c r="C507" s="1172" t="s">
        <v>7067</v>
      </c>
      <c r="D507" s="966">
        <v>9024</v>
      </c>
      <c r="E507" s="1194" t="s">
        <v>9630</v>
      </c>
      <c r="F507" s="967" t="s">
        <v>1789</v>
      </c>
      <c r="G507" s="967" t="s">
        <v>5391</v>
      </c>
      <c r="H507" s="965"/>
      <c r="I507" s="965"/>
    </row>
    <row r="508" spans="1:9" ht="13.5">
      <c r="A508" s="1193" t="s">
        <v>7068</v>
      </c>
      <c r="B508" s="1172" t="s">
        <v>7069</v>
      </c>
      <c r="C508" s="1172" t="s">
        <v>7069</v>
      </c>
      <c r="D508" s="966">
        <v>10584</v>
      </c>
      <c r="E508" s="1194" t="s">
        <v>9630</v>
      </c>
      <c r="F508" s="967" t="s">
        <v>1789</v>
      </c>
      <c r="G508" s="967" t="s">
        <v>5391</v>
      </c>
      <c r="H508" s="965"/>
      <c r="I508" s="965"/>
    </row>
    <row r="509" spans="1:9" ht="13.5">
      <c r="A509" s="1193" t="s">
        <v>7078</v>
      </c>
      <c r="B509" s="1172" t="s">
        <v>7079</v>
      </c>
      <c r="C509" s="1172" t="s">
        <v>7079</v>
      </c>
      <c r="D509" s="966">
        <v>9084</v>
      </c>
      <c r="E509" s="1194" t="s">
        <v>9630</v>
      </c>
      <c r="F509" s="967" t="s">
        <v>1789</v>
      </c>
      <c r="G509" s="967" t="s">
        <v>5391</v>
      </c>
      <c r="H509" s="965"/>
      <c r="I509" s="965"/>
    </row>
    <row r="510" spans="1:9" ht="13.5">
      <c r="A510" s="1193" t="s">
        <v>7080</v>
      </c>
      <c r="B510" s="1172" t="s">
        <v>7081</v>
      </c>
      <c r="C510" s="1172" t="s">
        <v>7081</v>
      </c>
      <c r="D510" s="966">
        <v>10020</v>
      </c>
      <c r="E510" s="1194" t="s">
        <v>9630</v>
      </c>
      <c r="F510" s="967" t="s">
        <v>1789</v>
      </c>
      <c r="G510" s="967" t="s">
        <v>5391</v>
      </c>
      <c r="H510" s="965"/>
      <c r="I510" s="965"/>
    </row>
    <row r="511" spans="1:9" ht="13.5">
      <c r="A511" s="1193" t="s">
        <v>7082</v>
      </c>
      <c r="B511" s="1172" t="s">
        <v>7083</v>
      </c>
      <c r="C511" s="1172" t="s">
        <v>7083</v>
      </c>
      <c r="D511" s="966">
        <v>14388</v>
      </c>
      <c r="E511" s="1194" t="s">
        <v>9630</v>
      </c>
      <c r="F511" s="967" t="s">
        <v>1789</v>
      </c>
      <c r="G511" s="967" t="s">
        <v>5391</v>
      </c>
      <c r="H511" s="965"/>
      <c r="I511" s="965"/>
    </row>
    <row r="512" spans="1:9" ht="13.5">
      <c r="A512" s="1193" t="s">
        <v>7084</v>
      </c>
      <c r="B512" s="1172" t="s">
        <v>7085</v>
      </c>
      <c r="C512" s="1172" t="s">
        <v>7085</v>
      </c>
      <c r="D512" s="966">
        <v>16884</v>
      </c>
      <c r="E512" s="1194" t="s">
        <v>9630</v>
      </c>
      <c r="F512" s="967" t="s">
        <v>1789</v>
      </c>
      <c r="G512" s="967" t="s">
        <v>5391</v>
      </c>
      <c r="H512" s="965"/>
      <c r="I512" s="965"/>
    </row>
    <row r="513" spans="1:9" ht="13.5">
      <c r="A513" s="1193" t="s">
        <v>7094</v>
      </c>
      <c r="B513" s="1172" t="s">
        <v>7095</v>
      </c>
      <c r="C513" s="1172" t="s">
        <v>7095</v>
      </c>
      <c r="D513" s="966">
        <v>12156</v>
      </c>
      <c r="E513" s="1194" t="s">
        <v>9630</v>
      </c>
      <c r="F513" s="967" t="s">
        <v>1789</v>
      </c>
      <c r="G513" s="967" t="s">
        <v>5391</v>
      </c>
      <c r="H513" s="965"/>
      <c r="I513" s="965"/>
    </row>
    <row r="514" spans="1:9" ht="13.5">
      <c r="A514" s="1193" t="s">
        <v>7096</v>
      </c>
      <c r="B514" s="1172" t="s">
        <v>7097</v>
      </c>
      <c r="C514" s="1172" t="s">
        <v>7097</v>
      </c>
      <c r="D514" s="966">
        <v>13404</v>
      </c>
      <c r="E514" s="1194" t="s">
        <v>9630</v>
      </c>
      <c r="F514" s="967" t="s">
        <v>1789</v>
      </c>
      <c r="G514" s="967" t="s">
        <v>5391</v>
      </c>
      <c r="H514" s="965"/>
      <c r="I514" s="965"/>
    </row>
    <row r="515" spans="1:9" ht="13.5">
      <c r="A515" s="1193" t="s">
        <v>7098</v>
      </c>
      <c r="B515" s="1172" t="s">
        <v>7099</v>
      </c>
      <c r="C515" s="1172" t="s">
        <v>7099</v>
      </c>
      <c r="D515" s="966">
        <v>19272</v>
      </c>
      <c r="E515" s="1194" t="s">
        <v>9630</v>
      </c>
      <c r="F515" s="967" t="s">
        <v>1789</v>
      </c>
      <c r="G515" s="967" t="s">
        <v>5391</v>
      </c>
      <c r="H515" s="965"/>
      <c r="I515" s="965"/>
    </row>
    <row r="516" spans="1:9" ht="13.5">
      <c r="A516" s="1193" t="s">
        <v>7100</v>
      </c>
      <c r="B516" s="1172" t="s">
        <v>7101</v>
      </c>
      <c r="C516" s="1172" t="s">
        <v>7101</v>
      </c>
      <c r="D516" s="966">
        <v>22620</v>
      </c>
      <c r="E516" s="1194" t="s">
        <v>9630</v>
      </c>
      <c r="F516" s="967" t="s">
        <v>1789</v>
      </c>
      <c r="G516" s="967" t="s">
        <v>5391</v>
      </c>
      <c r="H516" s="965"/>
      <c r="I516" s="965"/>
    </row>
    <row r="517" spans="1:9" ht="13.5">
      <c r="A517" s="1193" t="s">
        <v>7110</v>
      </c>
      <c r="B517" s="1172" t="s">
        <v>7111</v>
      </c>
      <c r="C517" s="1172" t="s">
        <v>7111</v>
      </c>
      <c r="D517" s="966">
        <v>14928</v>
      </c>
      <c r="E517" s="1194" t="s">
        <v>9630</v>
      </c>
      <c r="F517" s="967" t="s">
        <v>1789</v>
      </c>
      <c r="G517" s="967" t="s">
        <v>5391</v>
      </c>
      <c r="H517" s="965"/>
      <c r="I517" s="965"/>
    </row>
    <row r="518" spans="1:9" ht="13.5">
      <c r="A518" s="1193" t="s">
        <v>7112</v>
      </c>
      <c r="B518" s="1172" t="s">
        <v>7113</v>
      </c>
      <c r="C518" s="1172" t="s">
        <v>7113</v>
      </c>
      <c r="D518" s="966">
        <v>16452</v>
      </c>
      <c r="E518" s="1194" t="s">
        <v>9630</v>
      </c>
      <c r="F518" s="967" t="s">
        <v>1789</v>
      </c>
      <c r="G518" s="967" t="s">
        <v>5391</v>
      </c>
      <c r="H518" s="965"/>
      <c r="I518" s="965"/>
    </row>
    <row r="519" spans="1:9" ht="13.5">
      <c r="A519" s="1193" t="s">
        <v>7114</v>
      </c>
      <c r="B519" s="1172" t="s">
        <v>7115</v>
      </c>
      <c r="C519" s="1172" t="s">
        <v>7115</v>
      </c>
      <c r="D519" s="966">
        <v>23664</v>
      </c>
      <c r="E519" s="1194" t="s">
        <v>9630</v>
      </c>
      <c r="F519" s="967" t="s">
        <v>1789</v>
      </c>
      <c r="G519" s="967" t="s">
        <v>5391</v>
      </c>
      <c r="H519" s="965"/>
      <c r="I519" s="965"/>
    </row>
    <row r="520" spans="1:9" ht="13.5">
      <c r="A520" s="1193" t="s">
        <v>7116</v>
      </c>
      <c r="B520" s="1172" t="s">
        <v>7117</v>
      </c>
      <c r="C520" s="1172" t="s">
        <v>7117</v>
      </c>
      <c r="D520" s="966">
        <v>27780</v>
      </c>
      <c r="E520" s="1194" t="s">
        <v>9630</v>
      </c>
      <c r="F520" s="967" t="s">
        <v>1789</v>
      </c>
      <c r="G520" s="967" t="s">
        <v>5391</v>
      </c>
      <c r="H520" s="965"/>
      <c r="I520" s="965"/>
    </row>
    <row r="521" spans="1:9" ht="24">
      <c r="A521" s="1193" t="s">
        <v>7120</v>
      </c>
      <c r="B521" s="1172" t="s">
        <v>7121</v>
      </c>
      <c r="C521" s="1172" t="s">
        <v>7121</v>
      </c>
      <c r="D521" s="966">
        <v>312</v>
      </c>
      <c r="E521" s="1194" t="s">
        <v>9630</v>
      </c>
      <c r="F521" s="967" t="s">
        <v>1789</v>
      </c>
      <c r="G521" s="967" t="s">
        <v>5391</v>
      </c>
      <c r="H521" s="965"/>
      <c r="I521" s="965"/>
    </row>
    <row r="522" spans="1:9" ht="13.5">
      <c r="A522" s="1193" t="s">
        <v>7131</v>
      </c>
      <c r="B522" s="1172" t="s">
        <v>7132</v>
      </c>
      <c r="C522" s="1172" t="s">
        <v>7132</v>
      </c>
      <c r="D522" s="966">
        <v>16164</v>
      </c>
      <c r="E522" s="1194" t="s">
        <v>9630</v>
      </c>
      <c r="F522" s="967" t="s">
        <v>1789</v>
      </c>
      <c r="G522" s="967" t="s">
        <v>5391</v>
      </c>
      <c r="H522" s="965"/>
      <c r="I522" s="965"/>
    </row>
    <row r="523" spans="1:9" ht="13.5">
      <c r="A523" s="1193" t="s">
        <v>7133</v>
      </c>
      <c r="B523" s="1172" t="s">
        <v>7134</v>
      </c>
      <c r="C523" s="1172" t="s">
        <v>7134</v>
      </c>
      <c r="D523" s="966">
        <v>17832</v>
      </c>
      <c r="E523" s="1194" t="s">
        <v>9630</v>
      </c>
      <c r="F523" s="967" t="s">
        <v>1789</v>
      </c>
      <c r="G523" s="967" t="s">
        <v>5391</v>
      </c>
      <c r="H523" s="965"/>
      <c r="I523" s="965"/>
    </row>
    <row r="524" spans="1:9" ht="13.5">
      <c r="A524" s="1193" t="s">
        <v>7135</v>
      </c>
      <c r="B524" s="1172" t="s">
        <v>7136</v>
      </c>
      <c r="C524" s="1172" t="s">
        <v>7136</v>
      </c>
      <c r="D524" s="966">
        <v>25620</v>
      </c>
      <c r="E524" s="1194" t="s">
        <v>9630</v>
      </c>
      <c r="F524" s="967" t="s">
        <v>1789</v>
      </c>
      <c r="G524" s="967" t="s">
        <v>5391</v>
      </c>
      <c r="H524" s="965"/>
      <c r="I524" s="965"/>
    </row>
    <row r="525" spans="1:9" ht="13.5">
      <c r="A525" s="1193" t="s">
        <v>7137</v>
      </c>
      <c r="B525" s="1172" t="s">
        <v>7138</v>
      </c>
      <c r="C525" s="1172" t="s">
        <v>7138</v>
      </c>
      <c r="D525" s="966">
        <v>30060</v>
      </c>
      <c r="E525" s="1194" t="s">
        <v>9630</v>
      </c>
      <c r="F525" s="967" t="s">
        <v>1789</v>
      </c>
      <c r="G525" s="967" t="s">
        <v>5391</v>
      </c>
      <c r="H525" s="965"/>
      <c r="I525" s="965"/>
    </row>
    <row r="526" spans="1:9" ht="13.5">
      <c r="A526" s="1193" t="s">
        <v>7147</v>
      </c>
      <c r="B526" s="1172" t="s">
        <v>7148</v>
      </c>
      <c r="C526" s="1172" t="s">
        <v>7148</v>
      </c>
      <c r="D526" s="966">
        <v>22764</v>
      </c>
      <c r="E526" s="1194" t="s">
        <v>9630</v>
      </c>
      <c r="F526" s="967" t="s">
        <v>1789</v>
      </c>
      <c r="G526" s="967" t="s">
        <v>5391</v>
      </c>
      <c r="H526" s="965"/>
      <c r="I526" s="965"/>
    </row>
    <row r="527" spans="1:9" ht="13.5">
      <c r="A527" s="1193" t="s">
        <v>7149</v>
      </c>
      <c r="B527" s="1172" t="s">
        <v>7150</v>
      </c>
      <c r="C527" s="1172" t="s">
        <v>7150</v>
      </c>
      <c r="D527" s="966">
        <v>25116</v>
      </c>
      <c r="E527" s="1194" t="s">
        <v>9630</v>
      </c>
      <c r="F527" s="967" t="s">
        <v>1789</v>
      </c>
      <c r="G527" s="967" t="s">
        <v>5391</v>
      </c>
      <c r="H527" s="965"/>
      <c r="I527" s="965"/>
    </row>
    <row r="528" spans="1:9" ht="13.5">
      <c r="A528" s="1193" t="s">
        <v>7151</v>
      </c>
      <c r="B528" s="1172" t="s">
        <v>7152</v>
      </c>
      <c r="C528" s="1172" t="s">
        <v>7152</v>
      </c>
      <c r="D528" s="966">
        <v>36120</v>
      </c>
      <c r="E528" s="1194" t="s">
        <v>9630</v>
      </c>
      <c r="F528" s="967" t="s">
        <v>1789</v>
      </c>
      <c r="G528" s="967" t="s">
        <v>5391</v>
      </c>
      <c r="H528" s="258"/>
      <c r="I528" s="258"/>
    </row>
    <row r="529" spans="1:9" ht="13.5">
      <c r="A529" s="1193" t="s">
        <v>7153</v>
      </c>
      <c r="B529" s="1172" t="s">
        <v>7154</v>
      </c>
      <c r="C529" s="1172" t="s">
        <v>7154</v>
      </c>
      <c r="D529" s="966">
        <v>42384</v>
      </c>
      <c r="E529" s="1194" t="s">
        <v>9630</v>
      </c>
      <c r="F529" s="967" t="s">
        <v>1789</v>
      </c>
      <c r="G529" s="967" t="s">
        <v>5391</v>
      </c>
      <c r="H529" s="258"/>
      <c r="I529" s="258"/>
    </row>
    <row r="530" spans="1:9" ht="13.5">
      <c r="A530" s="1193" t="s">
        <v>7163</v>
      </c>
      <c r="B530" s="1172" t="s">
        <v>7164</v>
      </c>
      <c r="C530" s="1172" t="s">
        <v>7164</v>
      </c>
      <c r="D530" s="966">
        <v>27696</v>
      </c>
      <c r="E530" s="1194" t="s">
        <v>9630</v>
      </c>
      <c r="F530" s="967" t="s">
        <v>1789</v>
      </c>
      <c r="G530" s="967" t="s">
        <v>5391</v>
      </c>
      <c r="H530" s="965"/>
      <c r="I530" s="965"/>
    </row>
    <row r="531" spans="1:9" ht="13.5">
      <c r="A531" s="1193" t="s">
        <v>7165</v>
      </c>
      <c r="B531" s="1172" t="s">
        <v>7166</v>
      </c>
      <c r="C531" s="1172" t="s">
        <v>7166</v>
      </c>
      <c r="D531" s="966">
        <v>30564</v>
      </c>
      <c r="E531" s="1194" t="s">
        <v>9630</v>
      </c>
      <c r="F531" s="967" t="s">
        <v>1789</v>
      </c>
      <c r="G531" s="967" t="s">
        <v>5391</v>
      </c>
      <c r="H531" s="965"/>
      <c r="I531" s="965"/>
    </row>
    <row r="532" spans="1:9" ht="13.5">
      <c r="A532" s="1193" t="s">
        <v>7167</v>
      </c>
      <c r="B532" s="1172" t="s">
        <v>7168</v>
      </c>
      <c r="C532" s="1172" t="s">
        <v>7168</v>
      </c>
      <c r="D532" s="966">
        <v>43920</v>
      </c>
      <c r="E532" s="1194" t="s">
        <v>9630</v>
      </c>
      <c r="F532" s="967" t="s">
        <v>1789</v>
      </c>
      <c r="G532" s="967" t="s">
        <v>5391</v>
      </c>
      <c r="H532" s="258"/>
      <c r="I532" s="258"/>
    </row>
    <row r="533" spans="1:9" ht="13.5">
      <c r="A533" s="1193" t="s">
        <v>7169</v>
      </c>
      <c r="B533" s="1172" t="s">
        <v>7170</v>
      </c>
      <c r="C533" s="1172" t="s">
        <v>7170</v>
      </c>
      <c r="D533" s="966">
        <v>51564</v>
      </c>
      <c r="E533" s="1194" t="s">
        <v>9630</v>
      </c>
      <c r="F533" s="967" t="s">
        <v>1789</v>
      </c>
      <c r="G533" s="967" t="s">
        <v>5391</v>
      </c>
      <c r="H533" s="258"/>
      <c r="I533" s="258"/>
    </row>
    <row r="534" spans="1:9" ht="13.5">
      <c r="A534" s="1193" t="s">
        <v>7179</v>
      </c>
      <c r="B534" s="1172" t="s">
        <v>7180</v>
      </c>
      <c r="C534" s="1172" t="s">
        <v>7180</v>
      </c>
      <c r="D534" s="966">
        <v>31992</v>
      </c>
      <c r="E534" s="1194" t="s">
        <v>9630</v>
      </c>
      <c r="F534" s="967" t="s">
        <v>1789</v>
      </c>
      <c r="G534" s="967" t="s">
        <v>5391</v>
      </c>
      <c r="H534" s="965"/>
      <c r="I534" s="965"/>
    </row>
    <row r="535" spans="1:9" ht="13.5">
      <c r="A535" s="1193" t="s">
        <v>7181</v>
      </c>
      <c r="B535" s="1172" t="s">
        <v>7182</v>
      </c>
      <c r="C535" s="1172" t="s">
        <v>7182</v>
      </c>
      <c r="D535" s="966">
        <v>35304</v>
      </c>
      <c r="E535" s="1194" t="s">
        <v>9630</v>
      </c>
      <c r="F535" s="967" t="s">
        <v>1789</v>
      </c>
      <c r="G535" s="967" t="s">
        <v>5391</v>
      </c>
      <c r="H535" s="258"/>
      <c r="I535" s="965"/>
    </row>
    <row r="536" spans="1:9" ht="13.5">
      <c r="A536" s="1193" t="s">
        <v>7183</v>
      </c>
      <c r="B536" s="1172" t="s">
        <v>7184</v>
      </c>
      <c r="C536" s="1172" t="s">
        <v>7184</v>
      </c>
      <c r="D536" s="966">
        <v>50760</v>
      </c>
      <c r="E536" s="1194" t="s">
        <v>9630</v>
      </c>
      <c r="F536" s="967" t="s">
        <v>1789</v>
      </c>
      <c r="G536" s="967" t="s">
        <v>5391</v>
      </c>
      <c r="H536" s="258"/>
      <c r="I536" s="258"/>
    </row>
    <row r="537" spans="1:9" ht="13.5">
      <c r="A537" s="1193" t="s">
        <v>7185</v>
      </c>
      <c r="B537" s="1172" t="s">
        <v>7186</v>
      </c>
      <c r="C537" s="1172" t="s">
        <v>7186</v>
      </c>
      <c r="D537" s="966">
        <v>59580</v>
      </c>
      <c r="E537" s="1194" t="s">
        <v>9630</v>
      </c>
      <c r="F537" s="967" t="s">
        <v>1789</v>
      </c>
      <c r="G537" s="967" t="s">
        <v>5391</v>
      </c>
      <c r="H537" s="258"/>
      <c r="I537" s="258"/>
    </row>
    <row r="538" spans="1:9" ht="13.5">
      <c r="A538" s="1193" t="s">
        <v>7195</v>
      </c>
      <c r="B538" s="1172" t="s">
        <v>7196</v>
      </c>
      <c r="C538" s="1172" t="s">
        <v>7196</v>
      </c>
      <c r="D538" s="966">
        <v>35532</v>
      </c>
      <c r="E538" s="1194" t="s">
        <v>9630</v>
      </c>
      <c r="F538" s="967" t="s">
        <v>1789</v>
      </c>
      <c r="G538" s="967" t="s">
        <v>5391</v>
      </c>
      <c r="H538" s="258"/>
      <c r="I538" s="965"/>
    </row>
    <row r="539" spans="1:9" ht="13.5">
      <c r="A539" s="1193" t="s">
        <v>7197</v>
      </c>
      <c r="B539" s="1172" t="s">
        <v>7198</v>
      </c>
      <c r="C539" s="1172" t="s">
        <v>7198</v>
      </c>
      <c r="D539" s="966">
        <v>39216</v>
      </c>
      <c r="E539" s="1194" t="s">
        <v>9630</v>
      </c>
      <c r="F539" s="967" t="s">
        <v>1789</v>
      </c>
      <c r="G539" s="967" t="s">
        <v>5391</v>
      </c>
      <c r="H539" s="258"/>
      <c r="I539" s="258"/>
    </row>
    <row r="540" spans="1:9" ht="13.5">
      <c r="A540" s="1193" t="s">
        <v>7199</v>
      </c>
      <c r="B540" s="1172" t="s">
        <v>7200</v>
      </c>
      <c r="C540" s="1172" t="s">
        <v>7200</v>
      </c>
      <c r="D540" s="966">
        <v>56352</v>
      </c>
      <c r="E540" s="1194" t="s">
        <v>9630</v>
      </c>
      <c r="F540" s="967" t="s">
        <v>1789</v>
      </c>
      <c r="G540" s="967" t="s">
        <v>5391</v>
      </c>
      <c r="H540" s="258"/>
      <c r="I540" s="258"/>
    </row>
    <row r="541" spans="1:9" ht="13.5">
      <c r="A541" s="1193" t="s">
        <v>7201</v>
      </c>
      <c r="B541" s="1172" t="s">
        <v>7202</v>
      </c>
      <c r="C541" s="1172" t="s">
        <v>7202</v>
      </c>
      <c r="D541" s="966">
        <v>66156</v>
      </c>
      <c r="E541" s="1194" t="s">
        <v>9630</v>
      </c>
      <c r="F541" s="967" t="s">
        <v>1789</v>
      </c>
      <c r="G541" s="967" t="s">
        <v>5391</v>
      </c>
      <c r="H541" s="258"/>
      <c r="I541" s="258"/>
    </row>
    <row r="542" spans="1:9" ht="13.5">
      <c r="A542" s="1193" t="s">
        <v>7205</v>
      </c>
      <c r="B542" s="1172" t="s">
        <v>7206</v>
      </c>
      <c r="C542" s="1172" t="s">
        <v>7206</v>
      </c>
      <c r="D542" s="966">
        <v>768</v>
      </c>
      <c r="E542" s="1194" t="s">
        <v>9630</v>
      </c>
      <c r="F542" s="967" t="s">
        <v>1789</v>
      </c>
      <c r="G542" s="967" t="s">
        <v>5391</v>
      </c>
      <c r="H542" s="965"/>
      <c r="I542" s="965"/>
    </row>
    <row r="543" spans="1:9" ht="24">
      <c r="A543" s="1193" t="s">
        <v>7215</v>
      </c>
      <c r="B543" s="1172" t="s">
        <v>7216</v>
      </c>
      <c r="C543" s="1172" t="s">
        <v>7216</v>
      </c>
      <c r="D543" s="966">
        <v>7236</v>
      </c>
      <c r="E543" s="1194" t="s">
        <v>9630</v>
      </c>
      <c r="F543" s="967" t="s">
        <v>1789</v>
      </c>
      <c r="G543" s="967" t="s">
        <v>5391</v>
      </c>
      <c r="H543" s="965"/>
      <c r="I543" s="965"/>
    </row>
    <row r="544" spans="1:9" ht="24">
      <c r="A544" s="1193" t="s">
        <v>7217</v>
      </c>
      <c r="B544" s="1172" t="s">
        <v>7218</v>
      </c>
      <c r="C544" s="1172" t="s">
        <v>7218</v>
      </c>
      <c r="D544" s="966">
        <v>7980</v>
      </c>
      <c r="E544" s="1194" t="s">
        <v>9630</v>
      </c>
      <c r="F544" s="967" t="s">
        <v>1789</v>
      </c>
      <c r="G544" s="967" t="s">
        <v>5391</v>
      </c>
      <c r="H544" s="965"/>
      <c r="I544" s="965"/>
    </row>
    <row r="545" spans="1:9" ht="24">
      <c r="A545" s="1193" t="s">
        <v>7219</v>
      </c>
      <c r="B545" s="1172" t="s">
        <v>7220</v>
      </c>
      <c r="C545" s="1172" t="s">
        <v>7220</v>
      </c>
      <c r="D545" s="966">
        <v>11472</v>
      </c>
      <c r="E545" s="1194" t="s">
        <v>9630</v>
      </c>
      <c r="F545" s="967" t="s">
        <v>1789</v>
      </c>
      <c r="G545" s="967" t="s">
        <v>5391</v>
      </c>
      <c r="H545" s="965"/>
      <c r="I545" s="965"/>
    </row>
    <row r="546" spans="1:9" ht="24">
      <c r="A546" s="1193" t="s">
        <v>7221</v>
      </c>
      <c r="B546" s="1172" t="s">
        <v>7222</v>
      </c>
      <c r="C546" s="1172" t="s">
        <v>7222</v>
      </c>
      <c r="D546" s="966">
        <v>13452</v>
      </c>
      <c r="E546" s="1194" t="s">
        <v>9630</v>
      </c>
      <c r="F546" s="967" t="s">
        <v>1789</v>
      </c>
      <c r="G546" s="967" t="s">
        <v>5391</v>
      </c>
      <c r="H546" s="965"/>
      <c r="I546" s="965"/>
    </row>
    <row r="547" spans="1:9" ht="13.5">
      <c r="A547" s="1193" t="s">
        <v>7225</v>
      </c>
      <c r="B547" s="1172" t="s">
        <v>7226</v>
      </c>
      <c r="C547" s="1172" t="s">
        <v>7226</v>
      </c>
      <c r="D547" s="966">
        <v>768</v>
      </c>
      <c r="E547" s="1194" t="s">
        <v>9630</v>
      </c>
      <c r="F547" s="967" t="s">
        <v>1789</v>
      </c>
      <c r="G547" s="967" t="s">
        <v>5391</v>
      </c>
      <c r="H547" s="965"/>
      <c r="I547" s="965"/>
    </row>
    <row r="548" spans="1:9" ht="24">
      <c r="A548" s="1193" t="s">
        <v>7235</v>
      </c>
      <c r="B548" s="1172" t="s">
        <v>7236</v>
      </c>
      <c r="C548" s="1172" t="s">
        <v>7236</v>
      </c>
      <c r="D548" s="966">
        <v>9840</v>
      </c>
      <c r="E548" s="1194" t="s">
        <v>9630</v>
      </c>
      <c r="F548" s="967" t="s">
        <v>1789</v>
      </c>
      <c r="G548" s="967" t="s">
        <v>5391</v>
      </c>
      <c r="H548" s="965"/>
      <c r="I548" s="965"/>
    </row>
    <row r="549" spans="1:9" ht="24">
      <c r="A549" s="1193" t="s">
        <v>7237</v>
      </c>
      <c r="B549" s="1172" t="s">
        <v>7238</v>
      </c>
      <c r="C549" s="1172" t="s">
        <v>7238</v>
      </c>
      <c r="D549" s="966">
        <v>10860</v>
      </c>
      <c r="E549" s="1194" t="s">
        <v>9630</v>
      </c>
      <c r="F549" s="967" t="s">
        <v>1789</v>
      </c>
      <c r="G549" s="967" t="s">
        <v>5391</v>
      </c>
      <c r="H549" s="965"/>
      <c r="I549" s="965"/>
    </row>
    <row r="550" spans="1:9" ht="24">
      <c r="A550" s="1193" t="s">
        <v>7239</v>
      </c>
      <c r="B550" s="1172" t="s">
        <v>7240</v>
      </c>
      <c r="C550" s="1172" t="s">
        <v>7240</v>
      </c>
      <c r="D550" s="966">
        <v>15612</v>
      </c>
      <c r="E550" s="1194" t="s">
        <v>9630</v>
      </c>
      <c r="F550" s="967" t="s">
        <v>1789</v>
      </c>
      <c r="G550" s="967" t="s">
        <v>5391</v>
      </c>
      <c r="H550" s="965"/>
      <c r="I550" s="965"/>
    </row>
    <row r="551" spans="1:9" ht="24">
      <c r="A551" s="1193" t="s">
        <v>7241</v>
      </c>
      <c r="B551" s="1172" t="s">
        <v>7242</v>
      </c>
      <c r="C551" s="1172" t="s">
        <v>7242</v>
      </c>
      <c r="D551" s="966">
        <v>18336</v>
      </c>
      <c r="E551" s="1194" t="s">
        <v>9630</v>
      </c>
      <c r="F551" s="967" t="s">
        <v>1789</v>
      </c>
      <c r="G551" s="967" t="s">
        <v>5391</v>
      </c>
      <c r="H551" s="965"/>
      <c r="I551" s="965"/>
    </row>
    <row r="552" spans="1:9" ht="24">
      <c r="A552" s="1193" t="s">
        <v>7251</v>
      </c>
      <c r="B552" s="1172" t="s">
        <v>7252</v>
      </c>
      <c r="C552" s="1172" t="s">
        <v>7252</v>
      </c>
      <c r="D552" s="966">
        <v>23544</v>
      </c>
      <c r="E552" s="1194" t="s">
        <v>9630</v>
      </c>
      <c r="F552" s="967" t="s">
        <v>1789</v>
      </c>
      <c r="G552" s="967" t="s">
        <v>5391</v>
      </c>
      <c r="H552" s="965"/>
      <c r="I552" s="965"/>
    </row>
    <row r="553" spans="1:9" ht="24">
      <c r="A553" s="1193" t="s">
        <v>7253</v>
      </c>
      <c r="B553" s="1172" t="s">
        <v>7254</v>
      </c>
      <c r="C553" s="1172" t="s">
        <v>7254</v>
      </c>
      <c r="D553" s="966">
        <v>25980</v>
      </c>
      <c r="E553" s="1194" t="s">
        <v>9630</v>
      </c>
      <c r="F553" s="967" t="s">
        <v>1789</v>
      </c>
      <c r="G553" s="967" t="s">
        <v>5391</v>
      </c>
      <c r="H553" s="965"/>
      <c r="I553" s="965"/>
    </row>
    <row r="554" spans="1:9" ht="24">
      <c r="A554" s="1193" t="s">
        <v>7255</v>
      </c>
      <c r="B554" s="1172" t="s">
        <v>7256</v>
      </c>
      <c r="C554" s="1172" t="s">
        <v>7256</v>
      </c>
      <c r="D554" s="966">
        <v>37320</v>
      </c>
      <c r="E554" s="1194" t="s">
        <v>9630</v>
      </c>
      <c r="F554" s="967" t="s">
        <v>1789</v>
      </c>
      <c r="G554" s="967" t="s">
        <v>5391</v>
      </c>
      <c r="H554" s="258"/>
      <c r="I554" s="258"/>
    </row>
    <row r="555" spans="1:9" ht="24">
      <c r="A555" s="1193" t="s">
        <v>7257</v>
      </c>
      <c r="B555" s="1172" t="s">
        <v>7258</v>
      </c>
      <c r="C555" s="1172" t="s">
        <v>7258</v>
      </c>
      <c r="D555" s="966">
        <v>43824</v>
      </c>
      <c r="E555" s="1194" t="s">
        <v>9630</v>
      </c>
      <c r="F555" s="967" t="s">
        <v>1789</v>
      </c>
      <c r="G555" s="967" t="s">
        <v>5391</v>
      </c>
      <c r="H555" s="258"/>
      <c r="I555" s="258"/>
    </row>
    <row r="556" spans="1:9" ht="24">
      <c r="A556" s="1193" t="s">
        <v>7267</v>
      </c>
      <c r="B556" s="1172" t="s">
        <v>7268</v>
      </c>
      <c r="C556" s="1172" t="s">
        <v>7268</v>
      </c>
      <c r="D556" s="966">
        <v>23544</v>
      </c>
      <c r="E556" s="1194" t="s">
        <v>9630</v>
      </c>
      <c r="F556" s="967" t="s">
        <v>1789</v>
      </c>
      <c r="G556" s="967" t="s">
        <v>5391</v>
      </c>
      <c r="H556" s="965"/>
      <c r="I556" s="965"/>
    </row>
    <row r="557" spans="1:9" ht="24">
      <c r="A557" s="1193" t="s">
        <v>7269</v>
      </c>
      <c r="B557" s="1172" t="s">
        <v>7270</v>
      </c>
      <c r="C557" s="1172" t="s">
        <v>7270</v>
      </c>
      <c r="D557" s="966">
        <v>25980</v>
      </c>
      <c r="E557" s="1194" t="s">
        <v>9630</v>
      </c>
      <c r="F557" s="967" t="s">
        <v>1789</v>
      </c>
      <c r="G557" s="967" t="s">
        <v>5391</v>
      </c>
      <c r="H557" s="965"/>
      <c r="I557" s="965"/>
    </row>
    <row r="558" spans="1:9" ht="24">
      <c r="A558" s="1193" t="s">
        <v>7271</v>
      </c>
      <c r="B558" s="1172" t="s">
        <v>7272</v>
      </c>
      <c r="C558" s="1172" t="s">
        <v>7272</v>
      </c>
      <c r="D558" s="966">
        <v>37320</v>
      </c>
      <c r="E558" s="1194" t="s">
        <v>9630</v>
      </c>
      <c r="F558" s="967" t="s">
        <v>1789</v>
      </c>
      <c r="G558" s="967" t="s">
        <v>5391</v>
      </c>
      <c r="H558" s="258"/>
      <c r="I558" s="258"/>
    </row>
    <row r="559" spans="1:9" ht="24">
      <c r="A559" s="1193" t="s">
        <v>7273</v>
      </c>
      <c r="B559" s="1172" t="s">
        <v>7274</v>
      </c>
      <c r="C559" s="1172" t="s">
        <v>7274</v>
      </c>
      <c r="D559" s="966">
        <v>43824</v>
      </c>
      <c r="E559" s="1194" t="s">
        <v>9630</v>
      </c>
      <c r="F559" s="967" t="s">
        <v>1789</v>
      </c>
      <c r="G559" s="967" t="s">
        <v>5391</v>
      </c>
      <c r="H559" s="258"/>
      <c r="I559" s="258"/>
    </row>
    <row r="560" spans="1:9" ht="13.5">
      <c r="A560" s="1193" t="s">
        <v>7283</v>
      </c>
      <c r="B560" s="1172" t="s">
        <v>7284</v>
      </c>
      <c r="C560" s="1172" t="s">
        <v>7284</v>
      </c>
      <c r="D560" s="966">
        <v>8148</v>
      </c>
      <c r="E560" s="1194" t="s">
        <v>9630</v>
      </c>
      <c r="F560" s="967" t="s">
        <v>1789</v>
      </c>
      <c r="G560" s="967" t="s">
        <v>5391</v>
      </c>
      <c r="H560" s="965"/>
      <c r="I560" s="965"/>
    </row>
    <row r="561" spans="1:9" ht="13.5">
      <c r="A561" s="1193" t="s">
        <v>7285</v>
      </c>
      <c r="B561" s="1172" t="s">
        <v>7286</v>
      </c>
      <c r="C561" s="1172" t="s">
        <v>7286</v>
      </c>
      <c r="D561" s="966">
        <v>9000</v>
      </c>
      <c r="E561" s="1194" t="s">
        <v>9630</v>
      </c>
      <c r="F561" s="967" t="s">
        <v>1789</v>
      </c>
      <c r="G561" s="967" t="s">
        <v>5391</v>
      </c>
      <c r="H561" s="965"/>
      <c r="I561" s="965"/>
    </row>
    <row r="562" spans="1:9" ht="13.5">
      <c r="A562" s="1193" t="s">
        <v>7287</v>
      </c>
      <c r="B562" s="1172" t="s">
        <v>7288</v>
      </c>
      <c r="C562" s="1172" t="s">
        <v>7288</v>
      </c>
      <c r="D562" s="966">
        <v>12936</v>
      </c>
      <c r="E562" s="1194" t="s">
        <v>9630</v>
      </c>
      <c r="F562" s="967" t="s">
        <v>1789</v>
      </c>
      <c r="G562" s="967" t="s">
        <v>5391</v>
      </c>
      <c r="H562" s="965"/>
      <c r="I562" s="965"/>
    </row>
    <row r="563" spans="1:9" ht="13.5">
      <c r="A563" s="1193" t="s">
        <v>7289</v>
      </c>
      <c r="B563" s="1172" t="s">
        <v>7290</v>
      </c>
      <c r="C563" s="1172" t="s">
        <v>7290</v>
      </c>
      <c r="D563" s="966">
        <v>15168</v>
      </c>
      <c r="E563" s="1194" t="s">
        <v>9630</v>
      </c>
      <c r="F563" s="967" t="s">
        <v>1789</v>
      </c>
      <c r="G563" s="967" t="s">
        <v>5391</v>
      </c>
      <c r="H563" s="965"/>
      <c r="I563" s="965"/>
    </row>
    <row r="564" spans="1:9" ht="13.5">
      <c r="A564" s="1193" t="s">
        <v>7299</v>
      </c>
      <c r="B564" s="1172" t="s">
        <v>7300</v>
      </c>
      <c r="C564" s="1172" t="s">
        <v>7300</v>
      </c>
      <c r="D564" s="966">
        <v>3852</v>
      </c>
      <c r="E564" s="1194" t="s">
        <v>9630</v>
      </c>
      <c r="F564" s="967" t="s">
        <v>1789</v>
      </c>
      <c r="G564" s="967" t="s">
        <v>5391</v>
      </c>
      <c r="H564" s="965"/>
      <c r="I564" s="965"/>
    </row>
    <row r="565" spans="1:9" ht="13.5">
      <c r="A565" s="1193" t="s">
        <v>7301</v>
      </c>
      <c r="B565" s="1172" t="s">
        <v>7302</v>
      </c>
      <c r="C565" s="1172" t="s">
        <v>7302</v>
      </c>
      <c r="D565" s="966">
        <v>4236</v>
      </c>
      <c r="E565" s="1194" t="s">
        <v>9630</v>
      </c>
      <c r="F565" s="967" t="s">
        <v>1789</v>
      </c>
      <c r="G565" s="967" t="s">
        <v>5391</v>
      </c>
      <c r="H565" s="965"/>
      <c r="I565" s="965"/>
    </row>
    <row r="566" spans="1:9" ht="13.5">
      <c r="A566" s="1193" t="s">
        <v>7303</v>
      </c>
      <c r="B566" s="1172" t="s">
        <v>7304</v>
      </c>
      <c r="C566" s="1172" t="s">
        <v>7304</v>
      </c>
      <c r="D566" s="966">
        <v>6096</v>
      </c>
      <c r="E566" s="1194" t="s">
        <v>9630</v>
      </c>
      <c r="F566" s="967" t="s">
        <v>1789</v>
      </c>
      <c r="G566" s="967" t="s">
        <v>5391</v>
      </c>
      <c r="H566" s="965"/>
      <c r="I566" s="965"/>
    </row>
    <row r="567" spans="1:9" ht="13.5">
      <c r="A567" s="1193" t="s">
        <v>7305</v>
      </c>
      <c r="B567" s="1172" t="s">
        <v>7306</v>
      </c>
      <c r="C567" s="1172" t="s">
        <v>7306</v>
      </c>
      <c r="D567" s="966">
        <v>7152</v>
      </c>
      <c r="E567" s="1194" t="s">
        <v>9630</v>
      </c>
      <c r="F567" s="967" t="s">
        <v>1789</v>
      </c>
      <c r="G567" s="967" t="s">
        <v>5391</v>
      </c>
      <c r="H567" s="965"/>
      <c r="I567" s="965"/>
    </row>
    <row r="568" spans="1:9" ht="13.5">
      <c r="A568" s="1193" t="s">
        <v>7315</v>
      </c>
      <c r="B568" s="1172" t="s">
        <v>7316</v>
      </c>
      <c r="C568" s="1172" t="s">
        <v>7316</v>
      </c>
      <c r="D568" s="966">
        <v>6456</v>
      </c>
      <c r="E568" s="1194" t="s">
        <v>9630</v>
      </c>
      <c r="F568" s="967" t="s">
        <v>1789</v>
      </c>
      <c r="G568" s="967" t="s">
        <v>5391</v>
      </c>
      <c r="H568" s="965"/>
      <c r="I568" s="965"/>
    </row>
    <row r="569" spans="1:9" ht="13.5">
      <c r="A569" s="1193" t="s">
        <v>7317</v>
      </c>
      <c r="B569" s="1172" t="s">
        <v>7318</v>
      </c>
      <c r="C569" s="1172" t="s">
        <v>7318</v>
      </c>
      <c r="D569" s="966">
        <v>7128</v>
      </c>
      <c r="E569" s="1194" t="s">
        <v>9630</v>
      </c>
      <c r="F569" s="967" t="s">
        <v>1789</v>
      </c>
      <c r="G569" s="967" t="s">
        <v>5391</v>
      </c>
      <c r="H569" s="965"/>
      <c r="I569" s="965"/>
    </row>
    <row r="570" spans="1:9" ht="13.5">
      <c r="A570" s="1193" t="s">
        <v>7319</v>
      </c>
      <c r="B570" s="1172" t="s">
        <v>7320</v>
      </c>
      <c r="C570" s="1172" t="s">
        <v>7320</v>
      </c>
      <c r="D570" s="966">
        <v>10248</v>
      </c>
      <c r="E570" s="1194" t="s">
        <v>9630</v>
      </c>
      <c r="F570" s="967" t="s">
        <v>1789</v>
      </c>
      <c r="G570" s="967" t="s">
        <v>5391</v>
      </c>
      <c r="H570" s="965"/>
      <c r="I570" s="965"/>
    </row>
    <row r="571" spans="1:9" ht="13.5">
      <c r="A571" s="1193" t="s">
        <v>7321</v>
      </c>
      <c r="B571" s="1172" t="s">
        <v>7322</v>
      </c>
      <c r="C571" s="1172" t="s">
        <v>7322</v>
      </c>
      <c r="D571" s="966">
        <v>12036</v>
      </c>
      <c r="E571" s="1194" t="s">
        <v>9630</v>
      </c>
      <c r="F571" s="967" t="s">
        <v>1789</v>
      </c>
      <c r="G571" s="967" t="s">
        <v>5391</v>
      </c>
      <c r="H571" s="965"/>
      <c r="I571" s="965"/>
    </row>
    <row r="572" spans="1:9" ht="13.5">
      <c r="A572" s="1193" t="s">
        <v>7331</v>
      </c>
      <c r="B572" s="1172" t="s">
        <v>7332</v>
      </c>
      <c r="C572" s="1172" t="s">
        <v>7332</v>
      </c>
      <c r="D572" s="966">
        <v>8616</v>
      </c>
      <c r="E572" s="1194" t="s">
        <v>9630</v>
      </c>
      <c r="F572" s="967" t="s">
        <v>1789</v>
      </c>
      <c r="G572" s="967" t="s">
        <v>5391</v>
      </c>
      <c r="H572" s="965"/>
      <c r="I572" s="965"/>
    </row>
    <row r="573" spans="1:9" ht="13.5">
      <c r="A573" s="1193" t="s">
        <v>7333</v>
      </c>
      <c r="B573" s="1172" t="s">
        <v>7334</v>
      </c>
      <c r="C573" s="1172" t="s">
        <v>7334</v>
      </c>
      <c r="D573" s="966">
        <v>9516</v>
      </c>
      <c r="E573" s="1194" t="s">
        <v>9630</v>
      </c>
      <c r="F573" s="967" t="s">
        <v>1789</v>
      </c>
      <c r="G573" s="967" t="s">
        <v>5391</v>
      </c>
      <c r="H573" s="965"/>
      <c r="I573" s="965"/>
    </row>
    <row r="574" spans="1:9" ht="13.5">
      <c r="A574" s="1193" t="s">
        <v>7335</v>
      </c>
      <c r="B574" s="1172" t="s">
        <v>7336</v>
      </c>
      <c r="C574" s="1172" t="s">
        <v>7336</v>
      </c>
      <c r="D574" s="966">
        <v>13668</v>
      </c>
      <c r="E574" s="1194" t="s">
        <v>9630</v>
      </c>
      <c r="F574" s="967" t="s">
        <v>1789</v>
      </c>
      <c r="G574" s="967" t="s">
        <v>5391</v>
      </c>
      <c r="H574" s="965"/>
      <c r="I574" s="965"/>
    </row>
    <row r="575" spans="1:9" ht="13.5">
      <c r="A575" s="1193" t="s">
        <v>7337</v>
      </c>
      <c r="B575" s="1172" t="s">
        <v>7338</v>
      </c>
      <c r="C575" s="1172" t="s">
        <v>7338</v>
      </c>
      <c r="D575" s="966">
        <v>16032</v>
      </c>
      <c r="E575" s="1194" t="s">
        <v>9630</v>
      </c>
      <c r="F575" s="967" t="s">
        <v>1789</v>
      </c>
      <c r="G575" s="967" t="s">
        <v>5391</v>
      </c>
      <c r="H575" s="965"/>
      <c r="I575" s="965"/>
    </row>
    <row r="576" spans="1:9" ht="13.5">
      <c r="A576" s="1193" t="s">
        <v>7347</v>
      </c>
      <c r="B576" s="1172" t="s">
        <v>7348</v>
      </c>
      <c r="C576" s="1172" t="s">
        <v>7348</v>
      </c>
      <c r="D576" s="966">
        <v>10464</v>
      </c>
      <c r="E576" s="1194" t="s">
        <v>9630</v>
      </c>
      <c r="F576" s="967" t="s">
        <v>1789</v>
      </c>
      <c r="G576" s="967" t="s">
        <v>5391</v>
      </c>
      <c r="H576" s="965"/>
      <c r="I576" s="965"/>
    </row>
    <row r="577" spans="1:9" ht="13.5">
      <c r="A577" s="1193" t="s">
        <v>7349</v>
      </c>
      <c r="B577" s="1172" t="s">
        <v>7350</v>
      </c>
      <c r="C577" s="1172" t="s">
        <v>7350</v>
      </c>
      <c r="D577" s="966">
        <v>11556</v>
      </c>
      <c r="E577" s="1194" t="s">
        <v>9630</v>
      </c>
      <c r="F577" s="967" t="s">
        <v>1789</v>
      </c>
      <c r="G577" s="967" t="s">
        <v>5391</v>
      </c>
      <c r="H577" s="965"/>
      <c r="I577" s="965"/>
    </row>
    <row r="578" spans="1:9" ht="13.5">
      <c r="A578" s="1193" t="s">
        <v>7351</v>
      </c>
      <c r="B578" s="1172" t="s">
        <v>7352</v>
      </c>
      <c r="C578" s="1172" t="s">
        <v>7352</v>
      </c>
      <c r="D578" s="966">
        <v>16596</v>
      </c>
      <c r="E578" s="1194" t="s">
        <v>9630</v>
      </c>
      <c r="F578" s="967" t="s">
        <v>1789</v>
      </c>
      <c r="G578" s="967" t="s">
        <v>5391</v>
      </c>
      <c r="H578" s="965"/>
      <c r="I578" s="965"/>
    </row>
    <row r="579" spans="1:9" ht="13.5">
      <c r="A579" s="1193" t="s">
        <v>7353</v>
      </c>
      <c r="B579" s="1172" t="s">
        <v>7354</v>
      </c>
      <c r="C579" s="1172" t="s">
        <v>7354</v>
      </c>
      <c r="D579" s="966">
        <v>19476</v>
      </c>
      <c r="E579" s="1194" t="s">
        <v>9630</v>
      </c>
      <c r="F579" s="967" t="s">
        <v>1789</v>
      </c>
      <c r="G579" s="967" t="s">
        <v>5391</v>
      </c>
      <c r="H579" s="965"/>
      <c r="I579" s="965"/>
    </row>
    <row r="580" spans="1:9" ht="13.5">
      <c r="A580" s="1193" t="s">
        <v>7363</v>
      </c>
      <c r="B580" s="1172" t="s">
        <v>7364</v>
      </c>
      <c r="C580" s="1172" t="s">
        <v>7364</v>
      </c>
      <c r="D580" s="966">
        <v>12156</v>
      </c>
      <c r="E580" s="1194" t="s">
        <v>9630</v>
      </c>
      <c r="F580" s="967" t="s">
        <v>1789</v>
      </c>
      <c r="G580" s="967" t="s">
        <v>5391</v>
      </c>
      <c r="H580" s="965"/>
      <c r="I580" s="965"/>
    </row>
    <row r="581" spans="1:9" ht="13.5">
      <c r="A581" s="1193" t="s">
        <v>7365</v>
      </c>
      <c r="B581" s="1172" t="s">
        <v>7366</v>
      </c>
      <c r="C581" s="1172" t="s">
        <v>7366</v>
      </c>
      <c r="D581" s="966">
        <v>13404</v>
      </c>
      <c r="E581" s="1194" t="s">
        <v>9630</v>
      </c>
      <c r="F581" s="967" t="s">
        <v>1789</v>
      </c>
      <c r="G581" s="967" t="s">
        <v>5391</v>
      </c>
      <c r="H581" s="965"/>
      <c r="I581" s="965"/>
    </row>
    <row r="582" spans="1:9" ht="13.5">
      <c r="A582" s="1193" t="s">
        <v>7367</v>
      </c>
      <c r="B582" s="1172" t="s">
        <v>7368</v>
      </c>
      <c r="C582" s="1172" t="s">
        <v>7368</v>
      </c>
      <c r="D582" s="966">
        <v>19272</v>
      </c>
      <c r="E582" s="1194" t="s">
        <v>9630</v>
      </c>
      <c r="F582" s="967" t="s">
        <v>1789</v>
      </c>
      <c r="G582" s="967" t="s">
        <v>5391</v>
      </c>
      <c r="H582" s="965"/>
      <c r="I582" s="965"/>
    </row>
    <row r="583" spans="1:9" ht="13.5">
      <c r="A583" s="1193" t="s">
        <v>7369</v>
      </c>
      <c r="B583" s="1172" t="s">
        <v>7370</v>
      </c>
      <c r="C583" s="1172" t="s">
        <v>7370</v>
      </c>
      <c r="D583" s="966">
        <v>22620</v>
      </c>
      <c r="E583" s="1194" t="s">
        <v>9630</v>
      </c>
      <c r="F583" s="967" t="s">
        <v>1789</v>
      </c>
      <c r="G583" s="967" t="s">
        <v>5391</v>
      </c>
      <c r="H583" s="965"/>
      <c r="I583" s="965"/>
    </row>
    <row r="584" spans="1:9" ht="13.5">
      <c r="A584" s="1193" t="s">
        <v>7379</v>
      </c>
      <c r="B584" s="1172" t="s">
        <v>7380</v>
      </c>
      <c r="C584" s="1172" t="s">
        <v>7380</v>
      </c>
      <c r="D584" s="966">
        <v>18312</v>
      </c>
      <c r="E584" s="1194" t="s">
        <v>9630</v>
      </c>
      <c r="F584" s="967" t="s">
        <v>1789</v>
      </c>
      <c r="G584" s="967" t="s">
        <v>5391</v>
      </c>
      <c r="H584" s="965"/>
      <c r="I584" s="965"/>
    </row>
    <row r="585" spans="1:9" ht="13.5">
      <c r="A585" s="1193" t="s">
        <v>7381</v>
      </c>
      <c r="B585" s="1172" t="s">
        <v>7382</v>
      </c>
      <c r="C585" s="1172" t="s">
        <v>7382</v>
      </c>
      <c r="D585" s="966">
        <v>20208</v>
      </c>
      <c r="E585" s="1194" t="s">
        <v>9630</v>
      </c>
      <c r="F585" s="967" t="s">
        <v>1789</v>
      </c>
      <c r="G585" s="967" t="s">
        <v>5391</v>
      </c>
      <c r="H585" s="965"/>
      <c r="I585" s="965"/>
    </row>
    <row r="586" spans="1:9" ht="13.5">
      <c r="A586" s="1193" t="s">
        <v>7383</v>
      </c>
      <c r="B586" s="1172" t="s">
        <v>7384</v>
      </c>
      <c r="C586" s="1172" t="s">
        <v>7384</v>
      </c>
      <c r="D586" s="966">
        <v>29040</v>
      </c>
      <c r="E586" s="1194" t="s">
        <v>9630</v>
      </c>
      <c r="F586" s="967" t="s">
        <v>1789</v>
      </c>
      <c r="G586" s="967" t="s">
        <v>5391</v>
      </c>
      <c r="H586" s="965"/>
      <c r="I586" s="965"/>
    </row>
    <row r="587" spans="1:9" ht="13.5">
      <c r="A587" s="1193" t="s">
        <v>7385</v>
      </c>
      <c r="B587" s="1172" t="s">
        <v>7386</v>
      </c>
      <c r="C587" s="1172" t="s">
        <v>7386</v>
      </c>
      <c r="D587" s="966">
        <v>34080</v>
      </c>
      <c r="E587" s="1194" t="s">
        <v>9630</v>
      </c>
      <c r="F587" s="967" t="s">
        <v>1789</v>
      </c>
      <c r="G587" s="967" t="s">
        <v>5391</v>
      </c>
      <c r="H587" s="965"/>
      <c r="I587" s="965"/>
    </row>
    <row r="588" spans="1:9" ht="13.5">
      <c r="A588" s="196" t="s">
        <v>9380</v>
      </c>
      <c r="B588" s="1197" t="s">
        <v>9384</v>
      </c>
      <c r="C588" s="1197" t="s">
        <v>9384</v>
      </c>
      <c r="D588" s="966">
        <v>26736</v>
      </c>
      <c r="E588" s="1194" t="s">
        <v>9630</v>
      </c>
      <c r="F588" s="967" t="s">
        <v>1789</v>
      </c>
      <c r="G588" s="967" t="s">
        <v>5391</v>
      </c>
      <c r="H588" s="965"/>
      <c r="I588" s="965"/>
    </row>
    <row r="589" spans="1:9" ht="13.5">
      <c r="A589" s="196" t="s">
        <v>9381</v>
      </c>
      <c r="B589" s="1197" t="s">
        <v>9385</v>
      </c>
      <c r="C589" s="1197" t="s">
        <v>9385</v>
      </c>
      <c r="D589" s="966">
        <v>29508</v>
      </c>
      <c r="E589" s="1194" t="s">
        <v>9630</v>
      </c>
      <c r="F589" s="967" t="s">
        <v>1789</v>
      </c>
      <c r="G589" s="967" t="s">
        <v>5391</v>
      </c>
      <c r="H589" s="965"/>
      <c r="I589" s="965"/>
    </row>
    <row r="590" spans="1:9" ht="13.5">
      <c r="A590" s="196" t="s">
        <v>9382</v>
      </c>
      <c r="B590" s="1197" t="s">
        <v>9386</v>
      </c>
      <c r="C590" s="1197" t="s">
        <v>9386</v>
      </c>
      <c r="D590" s="966">
        <v>42408</v>
      </c>
      <c r="E590" s="1194" t="s">
        <v>9630</v>
      </c>
      <c r="F590" s="967" t="s">
        <v>1789</v>
      </c>
      <c r="G590" s="967" t="s">
        <v>5391</v>
      </c>
      <c r="H590" s="258"/>
      <c r="I590" s="258"/>
    </row>
    <row r="591" spans="1:9" ht="13.5">
      <c r="A591" s="196" t="s">
        <v>9383</v>
      </c>
      <c r="B591" s="1197" t="s">
        <v>9387</v>
      </c>
      <c r="C591" s="1197" t="s">
        <v>9387</v>
      </c>
      <c r="D591" s="966">
        <v>49788</v>
      </c>
      <c r="E591" s="1194" t="s">
        <v>9630</v>
      </c>
      <c r="F591" s="967" t="s">
        <v>1789</v>
      </c>
      <c r="G591" s="967" t="s">
        <v>5391</v>
      </c>
      <c r="H591" s="258"/>
      <c r="I591" s="258"/>
    </row>
    <row r="592" spans="1:9" ht="13.5">
      <c r="A592" s="196" t="s">
        <v>13391</v>
      </c>
      <c r="B592" s="1197" t="s">
        <v>13392</v>
      </c>
      <c r="C592" s="1197" t="s">
        <v>13392</v>
      </c>
      <c r="D592" s="966">
        <v>34799.274999999994</v>
      </c>
      <c r="E592" s="1194" t="s">
        <v>9630</v>
      </c>
      <c r="F592" s="967" t="s">
        <v>1789</v>
      </c>
      <c r="G592" s="196" t="s">
        <v>5391</v>
      </c>
      <c r="H592" s="258"/>
      <c r="I592" s="258"/>
    </row>
    <row r="593" spans="1:9" ht="13.5">
      <c r="A593" s="196" t="s">
        <v>13393</v>
      </c>
      <c r="B593" s="1197" t="s">
        <v>13394</v>
      </c>
      <c r="C593" s="1197" t="s">
        <v>13394</v>
      </c>
      <c r="D593" s="966">
        <v>38399.200000000004</v>
      </c>
      <c r="E593" s="1194" t="s">
        <v>9630</v>
      </c>
      <c r="F593" s="967" t="s">
        <v>1789</v>
      </c>
      <c r="G593" s="196" t="s">
        <v>5391</v>
      </c>
      <c r="H593" s="258"/>
      <c r="I593" s="258"/>
    </row>
    <row r="594" spans="1:9" ht="13.5">
      <c r="A594" s="196" t="s">
        <v>13395</v>
      </c>
      <c r="B594" s="1197" t="s">
        <v>13396</v>
      </c>
      <c r="C594" s="1197" t="s">
        <v>13396</v>
      </c>
      <c r="D594" s="966">
        <v>55198.850000000006</v>
      </c>
      <c r="E594" s="1194" t="s">
        <v>9630</v>
      </c>
      <c r="F594" s="967" t="s">
        <v>1789</v>
      </c>
      <c r="G594" s="196" t="s">
        <v>5391</v>
      </c>
      <c r="H594" s="258"/>
      <c r="I594" s="258"/>
    </row>
    <row r="595" spans="1:9" ht="14.25" thickBot="1">
      <c r="A595" s="196" t="s">
        <v>13397</v>
      </c>
      <c r="B595" s="1197" t="s">
        <v>13398</v>
      </c>
      <c r="C595" s="1197" t="s">
        <v>13398</v>
      </c>
      <c r="D595" s="966">
        <v>64798.65</v>
      </c>
      <c r="E595" s="1194" t="s">
        <v>9630</v>
      </c>
      <c r="F595" s="967" t="s">
        <v>1789</v>
      </c>
      <c r="G595" s="196" t="s">
        <v>5391</v>
      </c>
      <c r="H595" s="258"/>
      <c r="I595" s="258"/>
    </row>
    <row r="596" spans="1:9" ht="13.5">
      <c r="A596" s="1198" t="s">
        <v>3750</v>
      </c>
      <c r="B596" s="219"/>
      <c r="C596" s="219"/>
      <c r="D596" s="219"/>
      <c r="E596" s="219"/>
      <c r="F596" s="219"/>
      <c r="G596" s="416"/>
      <c r="H596" s="258"/>
      <c r="I596" s="258"/>
    </row>
    <row r="597" spans="1:9" ht="13.5">
      <c r="A597" s="1193" t="s">
        <v>7387</v>
      </c>
      <c r="B597" s="1172" t="s">
        <v>7388</v>
      </c>
      <c r="C597" s="1172" t="s">
        <v>7388</v>
      </c>
      <c r="D597" s="966">
        <v>3096</v>
      </c>
      <c r="E597" s="1194" t="s">
        <v>9630</v>
      </c>
      <c r="F597" s="967" t="s">
        <v>9</v>
      </c>
      <c r="G597" s="967" t="s">
        <v>5391</v>
      </c>
      <c r="H597" s="965"/>
      <c r="I597" s="965"/>
    </row>
    <row r="598" spans="1:9" ht="13.5">
      <c r="A598" s="1193" t="s">
        <v>7389</v>
      </c>
      <c r="B598" s="1172" t="s">
        <v>7390</v>
      </c>
      <c r="C598" s="1172" t="s">
        <v>7390</v>
      </c>
      <c r="D598" s="966">
        <v>5100</v>
      </c>
      <c r="E598" s="1194" t="s">
        <v>9630</v>
      </c>
      <c r="F598" s="967" t="s">
        <v>9</v>
      </c>
      <c r="G598" s="967" t="s">
        <v>5391</v>
      </c>
      <c r="H598" s="965"/>
      <c r="I598" s="965"/>
    </row>
    <row r="599" spans="1:9" ht="13.5">
      <c r="A599" s="1193" t="s">
        <v>7391</v>
      </c>
      <c r="B599" s="1172" t="s">
        <v>7392</v>
      </c>
      <c r="C599" s="1172" t="s">
        <v>7392</v>
      </c>
      <c r="D599" s="966">
        <v>8352</v>
      </c>
      <c r="E599" s="1194" t="s">
        <v>9630</v>
      </c>
      <c r="F599" s="967" t="s">
        <v>9</v>
      </c>
      <c r="G599" s="967" t="s">
        <v>5391</v>
      </c>
      <c r="H599" s="965"/>
      <c r="I599" s="965"/>
    </row>
    <row r="600" spans="1:9" ht="13.5">
      <c r="A600" s="1193" t="s">
        <v>7393</v>
      </c>
      <c r="B600" s="1172" t="s">
        <v>7394</v>
      </c>
      <c r="C600" s="1172" t="s">
        <v>7394</v>
      </c>
      <c r="D600" s="966">
        <v>11436</v>
      </c>
      <c r="E600" s="1194" t="s">
        <v>9630</v>
      </c>
      <c r="F600" s="967" t="s">
        <v>9</v>
      </c>
      <c r="G600" s="967" t="s">
        <v>5391</v>
      </c>
      <c r="H600" s="965"/>
      <c r="I600" s="965"/>
    </row>
    <row r="601" spans="1:9" ht="13.5">
      <c r="A601" s="1193" t="s">
        <v>7395</v>
      </c>
      <c r="B601" s="1172" t="s">
        <v>7396</v>
      </c>
      <c r="C601" s="1172" t="s">
        <v>7396</v>
      </c>
      <c r="D601" s="966">
        <v>13596</v>
      </c>
      <c r="E601" s="1194" t="s">
        <v>9630</v>
      </c>
      <c r="F601" s="967" t="s">
        <v>9</v>
      </c>
      <c r="G601" s="967" t="s">
        <v>5391</v>
      </c>
      <c r="H601" s="965"/>
      <c r="I601" s="965"/>
    </row>
    <row r="602" spans="1:9" ht="13.5">
      <c r="A602" s="1193" t="s">
        <v>7397</v>
      </c>
      <c r="B602" s="1172" t="s">
        <v>7398</v>
      </c>
      <c r="C602" s="1172" t="s">
        <v>7398</v>
      </c>
      <c r="D602" s="966">
        <v>3096</v>
      </c>
      <c r="E602" s="1194" t="s">
        <v>9630</v>
      </c>
      <c r="F602" s="967" t="s">
        <v>1789</v>
      </c>
      <c r="G602" s="967" t="s">
        <v>5391</v>
      </c>
      <c r="H602" s="965"/>
      <c r="I602" s="965"/>
    </row>
    <row r="603" spans="1:9" ht="13.5">
      <c r="A603" s="1193" t="s">
        <v>7399</v>
      </c>
      <c r="B603" s="1172" t="s">
        <v>7400</v>
      </c>
      <c r="C603" s="1172" t="s">
        <v>7400</v>
      </c>
      <c r="D603" s="966">
        <v>5100</v>
      </c>
      <c r="E603" s="1194" t="s">
        <v>9630</v>
      </c>
      <c r="F603" s="967" t="s">
        <v>1789</v>
      </c>
      <c r="G603" s="967" t="s">
        <v>5391</v>
      </c>
      <c r="H603" s="965"/>
      <c r="I603" s="965"/>
    </row>
    <row r="604" spans="1:9" ht="13.5">
      <c r="A604" s="1193" t="s">
        <v>7401</v>
      </c>
      <c r="B604" s="1172" t="s">
        <v>7402</v>
      </c>
      <c r="C604" s="1172" t="s">
        <v>7402</v>
      </c>
      <c r="D604" s="966">
        <v>8352</v>
      </c>
      <c r="E604" s="1194" t="s">
        <v>9630</v>
      </c>
      <c r="F604" s="967" t="s">
        <v>1789</v>
      </c>
      <c r="G604" s="967" t="s">
        <v>5391</v>
      </c>
      <c r="H604" s="965"/>
      <c r="I604" s="965"/>
    </row>
    <row r="605" spans="1:9" ht="13.5">
      <c r="A605" s="1193" t="s">
        <v>7403</v>
      </c>
      <c r="B605" s="1172" t="s">
        <v>7404</v>
      </c>
      <c r="C605" s="1172" t="s">
        <v>7404</v>
      </c>
      <c r="D605" s="966">
        <v>11436</v>
      </c>
      <c r="E605" s="1194" t="s">
        <v>9630</v>
      </c>
      <c r="F605" s="967" t="s">
        <v>1789</v>
      </c>
      <c r="G605" s="967" t="s">
        <v>5391</v>
      </c>
      <c r="H605" s="965"/>
      <c r="I605" s="965"/>
    </row>
    <row r="606" spans="1:9" ht="13.5">
      <c r="A606" s="1193" t="s">
        <v>7405</v>
      </c>
      <c r="B606" s="1172" t="s">
        <v>7406</v>
      </c>
      <c r="C606" s="1172" t="s">
        <v>7406</v>
      </c>
      <c r="D606" s="966">
        <v>13596</v>
      </c>
      <c r="E606" s="1194" t="s">
        <v>9630</v>
      </c>
      <c r="F606" s="967" t="s">
        <v>1789</v>
      </c>
      <c r="G606" s="967" t="s">
        <v>5391</v>
      </c>
      <c r="H606" s="965"/>
      <c r="I606" s="965"/>
    </row>
    <row r="607" spans="1:9" ht="13.5">
      <c r="A607" s="1193" t="s">
        <v>7407</v>
      </c>
      <c r="B607" s="1172" t="s">
        <v>7408</v>
      </c>
      <c r="C607" s="1172" t="s">
        <v>7408</v>
      </c>
      <c r="D607" s="966">
        <v>312</v>
      </c>
      <c r="E607" s="1194" t="s">
        <v>9630</v>
      </c>
      <c r="F607" s="967" t="s">
        <v>9</v>
      </c>
      <c r="G607" s="967" t="s">
        <v>5391</v>
      </c>
      <c r="H607" s="965"/>
      <c r="I607" s="965"/>
    </row>
    <row r="608" spans="1:9" ht="13.5">
      <c r="A608" s="1193" t="s">
        <v>7409</v>
      </c>
      <c r="B608" s="1172" t="s">
        <v>7410</v>
      </c>
      <c r="C608" s="1172" t="s">
        <v>7410</v>
      </c>
      <c r="D608" s="966">
        <v>312</v>
      </c>
      <c r="E608" s="1194" t="s">
        <v>9630</v>
      </c>
      <c r="F608" s="967" t="s">
        <v>1789</v>
      </c>
      <c r="G608" s="967" t="s">
        <v>5391</v>
      </c>
      <c r="H608" s="965"/>
      <c r="I608" s="965"/>
    </row>
    <row r="609" spans="1:9" ht="13.5">
      <c r="A609" s="1193" t="s">
        <v>7411</v>
      </c>
      <c r="B609" s="1172" t="s">
        <v>7412</v>
      </c>
      <c r="C609" s="1172" t="s">
        <v>7412</v>
      </c>
      <c r="D609" s="966">
        <v>1392</v>
      </c>
      <c r="E609" s="1194" t="s">
        <v>9630</v>
      </c>
      <c r="F609" s="967" t="s">
        <v>9</v>
      </c>
      <c r="G609" s="967" t="s">
        <v>5391</v>
      </c>
      <c r="H609" s="965"/>
      <c r="I609" s="965"/>
    </row>
    <row r="610" spans="1:9" ht="13.5">
      <c r="A610" s="1193" t="s">
        <v>7413</v>
      </c>
      <c r="B610" s="1172" t="s">
        <v>7414</v>
      </c>
      <c r="C610" s="1172" t="s">
        <v>7414</v>
      </c>
      <c r="D610" s="966">
        <v>2784</v>
      </c>
      <c r="E610" s="1194" t="s">
        <v>9630</v>
      </c>
      <c r="F610" s="967" t="s">
        <v>9</v>
      </c>
      <c r="G610" s="967" t="s">
        <v>5391</v>
      </c>
      <c r="H610" s="965"/>
      <c r="I610" s="965"/>
    </row>
    <row r="611" spans="1:9" ht="13.5">
      <c r="A611" s="1193" t="s">
        <v>7415</v>
      </c>
      <c r="B611" s="1172" t="s">
        <v>7416</v>
      </c>
      <c r="C611" s="1172" t="s">
        <v>7416</v>
      </c>
      <c r="D611" s="966">
        <v>5256</v>
      </c>
      <c r="E611" s="1194" t="s">
        <v>9630</v>
      </c>
      <c r="F611" s="967" t="s">
        <v>9</v>
      </c>
      <c r="G611" s="967" t="s">
        <v>5391</v>
      </c>
      <c r="H611" s="965"/>
      <c r="I611" s="965"/>
    </row>
    <row r="612" spans="1:9" ht="13.5">
      <c r="A612" s="1193" t="s">
        <v>7417</v>
      </c>
      <c r="B612" s="1172" t="s">
        <v>7418</v>
      </c>
      <c r="C612" s="1172" t="s">
        <v>7418</v>
      </c>
      <c r="D612" s="966">
        <v>7572</v>
      </c>
      <c r="E612" s="1194" t="s">
        <v>9630</v>
      </c>
      <c r="F612" s="967" t="s">
        <v>9</v>
      </c>
      <c r="G612" s="967" t="s">
        <v>5391</v>
      </c>
      <c r="H612" s="965"/>
      <c r="I612" s="965"/>
    </row>
    <row r="613" spans="1:9" ht="13.5">
      <c r="A613" s="1193" t="s">
        <v>7419</v>
      </c>
      <c r="B613" s="1172" t="s">
        <v>7420</v>
      </c>
      <c r="C613" s="1172" t="s">
        <v>7420</v>
      </c>
      <c r="D613" s="966">
        <v>11592</v>
      </c>
      <c r="E613" s="1194" t="s">
        <v>9630</v>
      </c>
      <c r="F613" s="967" t="s">
        <v>9</v>
      </c>
      <c r="G613" s="967" t="s">
        <v>5391</v>
      </c>
      <c r="H613" s="965"/>
      <c r="I613" s="965"/>
    </row>
    <row r="614" spans="1:9" ht="13.5">
      <c r="A614" s="1193" t="s">
        <v>7421</v>
      </c>
      <c r="B614" s="1172" t="s">
        <v>7422</v>
      </c>
      <c r="C614" s="1172" t="s">
        <v>7422</v>
      </c>
      <c r="D614" s="966">
        <v>17004</v>
      </c>
      <c r="E614" s="1194" t="s">
        <v>9630</v>
      </c>
      <c r="F614" s="967" t="s">
        <v>9</v>
      </c>
      <c r="G614" s="967" t="s">
        <v>5391</v>
      </c>
      <c r="H614" s="965"/>
      <c r="I614" s="965"/>
    </row>
    <row r="615" spans="1:9" ht="13.5">
      <c r="A615" s="1193" t="s">
        <v>7423</v>
      </c>
      <c r="B615" s="1172" t="s">
        <v>7424</v>
      </c>
      <c r="C615" s="1172" t="s">
        <v>7424</v>
      </c>
      <c r="D615" s="966">
        <v>24720</v>
      </c>
      <c r="E615" s="1194" t="s">
        <v>9630</v>
      </c>
      <c r="F615" s="967" t="s">
        <v>9</v>
      </c>
      <c r="G615" s="967" t="s">
        <v>5391</v>
      </c>
      <c r="H615" s="965"/>
      <c r="I615" s="965"/>
    </row>
    <row r="616" spans="1:9" ht="13.5">
      <c r="A616" s="1193" t="s">
        <v>7425</v>
      </c>
      <c r="B616" s="1172" t="s">
        <v>7426</v>
      </c>
      <c r="C616" s="1172" t="s">
        <v>7426</v>
      </c>
      <c r="D616" s="966">
        <v>29364</v>
      </c>
      <c r="E616" s="1194" t="s">
        <v>9630</v>
      </c>
      <c r="F616" s="967" t="s">
        <v>9</v>
      </c>
      <c r="G616" s="967" t="s">
        <v>5391</v>
      </c>
      <c r="H616" s="965"/>
      <c r="I616" s="965"/>
    </row>
    <row r="617" spans="1:9" ht="13.5">
      <c r="A617" s="1193" t="s">
        <v>7427</v>
      </c>
      <c r="B617" s="1172" t="s">
        <v>7428</v>
      </c>
      <c r="C617" s="1172" t="s">
        <v>7428</v>
      </c>
      <c r="D617" s="966">
        <v>33996</v>
      </c>
      <c r="E617" s="1194" t="s">
        <v>9630</v>
      </c>
      <c r="F617" s="967" t="s">
        <v>9</v>
      </c>
      <c r="G617" s="967" t="s">
        <v>5391</v>
      </c>
      <c r="H617" s="258"/>
      <c r="I617" s="965"/>
    </row>
    <row r="618" spans="1:9" ht="13.5">
      <c r="A618" s="1193" t="s">
        <v>7429</v>
      </c>
      <c r="B618" s="1172" t="s">
        <v>7430</v>
      </c>
      <c r="C618" s="1172" t="s">
        <v>7430</v>
      </c>
      <c r="D618" s="966">
        <v>50988</v>
      </c>
      <c r="E618" s="1194" t="s">
        <v>9630</v>
      </c>
      <c r="F618" s="967" t="s">
        <v>9</v>
      </c>
      <c r="G618" s="967" t="s">
        <v>5391</v>
      </c>
      <c r="H618" s="258"/>
      <c r="I618" s="258"/>
    </row>
    <row r="619" spans="1:9" ht="13.5">
      <c r="A619" s="1193" t="s">
        <v>11108</v>
      </c>
      <c r="B619" s="1172" t="s">
        <v>11109</v>
      </c>
      <c r="C619" s="1172" t="s">
        <v>11109</v>
      </c>
      <c r="D619" s="966">
        <v>74249.25</v>
      </c>
      <c r="E619" s="1194" t="s">
        <v>9630</v>
      </c>
      <c r="F619" s="967" t="s">
        <v>9</v>
      </c>
      <c r="G619" s="967" t="s">
        <v>5391</v>
      </c>
      <c r="H619" s="258"/>
      <c r="I619" s="258"/>
    </row>
    <row r="620" spans="1:9" ht="13.5">
      <c r="A620" s="1193" t="s">
        <v>7431</v>
      </c>
      <c r="B620" s="1172" t="s">
        <v>7432</v>
      </c>
      <c r="C620" s="1172" t="s">
        <v>7432</v>
      </c>
      <c r="D620" s="966">
        <v>1392</v>
      </c>
      <c r="E620" s="1194" t="s">
        <v>9630</v>
      </c>
      <c r="F620" s="967" t="s">
        <v>1789</v>
      </c>
      <c r="G620" s="967" t="s">
        <v>5391</v>
      </c>
      <c r="H620" s="965"/>
      <c r="I620" s="965"/>
    </row>
    <row r="621" spans="1:9" ht="13.5">
      <c r="A621" s="1193" t="s">
        <v>7433</v>
      </c>
      <c r="B621" s="1172" t="s">
        <v>7434</v>
      </c>
      <c r="C621" s="1172" t="s">
        <v>7434</v>
      </c>
      <c r="D621" s="966">
        <v>2784</v>
      </c>
      <c r="E621" s="1194" t="s">
        <v>9630</v>
      </c>
      <c r="F621" s="967" t="s">
        <v>1789</v>
      </c>
      <c r="G621" s="967" t="s">
        <v>5391</v>
      </c>
      <c r="H621" s="965"/>
      <c r="I621" s="965"/>
    </row>
    <row r="622" spans="1:9" ht="13.5">
      <c r="A622" s="1193" t="s">
        <v>7435</v>
      </c>
      <c r="B622" s="1172" t="s">
        <v>7436</v>
      </c>
      <c r="C622" s="1172" t="s">
        <v>7436</v>
      </c>
      <c r="D622" s="966">
        <v>5256</v>
      </c>
      <c r="E622" s="1194" t="s">
        <v>9630</v>
      </c>
      <c r="F622" s="967" t="s">
        <v>1789</v>
      </c>
      <c r="G622" s="967" t="s">
        <v>5391</v>
      </c>
      <c r="H622" s="965"/>
      <c r="I622" s="965"/>
    </row>
    <row r="623" spans="1:9" ht="13.5">
      <c r="A623" s="1193" t="s">
        <v>7437</v>
      </c>
      <c r="B623" s="1172" t="s">
        <v>7438</v>
      </c>
      <c r="C623" s="1172" t="s">
        <v>7438</v>
      </c>
      <c r="D623" s="966">
        <v>7572</v>
      </c>
      <c r="E623" s="1194" t="s">
        <v>9630</v>
      </c>
      <c r="F623" s="967" t="s">
        <v>1789</v>
      </c>
      <c r="G623" s="967" t="s">
        <v>5391</v>
      </c>
      <c r="H623" s="965"/>
      <c r="I623" s="965"/>
    </row>
    <row r="624" spans="1:9" ht="13.5">
      <c r="A624" s="1193" t="s">
        <v>7439</v>
      </c>
      <c r="B624" s="1172" t="s">
        <v>7440</v>
      </c>
      <c r="C624" s="1172" t="s">
        <v>7440</v>
      </c>
      <c r="D624" s="966">
        <v>11592</v>
      </c>
      <c r="E624" s="1194" t="s">
        <v>9630</v>
      </c>
      <c r="F624" s="967" t="s">
        <v>1789</v>
      </c>
      <c r="G624" s="967" t="s">
        <v>5391</v>
      </c>
      <c r="H624" s="965"/>
      <c r="I624" s="965"/>
    </row>
    <row r="625" spans="1:9" ht="13.5">
      <c r="A625" s="1193" t="s">
        <v>7441</v>
      </c>
      <c r="B625" s="1172" t="s">
        <v>7442</v>
      </c>
      <c r="C625" s="1172" t="s">
        <v>7442</v>
      </c>
      <c r="D625" s="966">
        <v>17004</v>
      </c>
      <c r="E625" s="1194" t="s">
        <v>9630</v>
      </c>
      <c r="F625" s="967" t="s">
        <v>1789</v>
      </c>
      <c r="G625" s="967" t="s">
        <v>5391</v>
      </c>
      <c r="H625" s="965"/>
      <c r="I625" s="965"/>
    </row>
    <row r="626" spans="1:9" ht="13.5">
      <c r="A626" s="1193" t="s">
        <v>7443</v>
      </c>
      <c r="B626" s="1172" t="s">
        <v>7444</v>
      </c>
      <c r="C626" s="1172" t="s">
        <v>7444</v>
      </c>
      <c r="D626" s="966">
        <v>24720</v>
      </c>
      <c r="E626" s="1194" t="s">
        <v>9630</v>
      </c>
      <c r="F626" s="967" t="s">
        <v>1789</v>
      </c>
      <c r="G626" s="967" t="s">
        <v>5391</v>
      </c>
      <c r="H626" s="965"/>
      <c r="I626" s="965"/>
    </row>
    <row r="627" spans="1:9" ht="13.5">
      <c r="A627" s="1193" t="s">
        <v>7445</v>
      </c>
      <c r="B627" s="1172" t="s">
        <v>7446</v>
      </c>
      <c r="C627" s="1172" t="s">
        <v>7446</v>
      </c>
      <c r="D627" s="966">
        <v>29364</v>
      </c>
      <c r="E627" s="1194" t="s">
        <v>9630</v>
      </c>
      <c r="F627" s="967" t="s">
        <v>1789</v>
      </c>
      <c r="G627" s="967" t="s">
        <v>5391</v>
      </c>
      <c r="H627" s="965"/>
      <c r="I627" s="965"/>
    </row>
    <row r="628" spans="1:9" ht="13.5">
      <c r="A628" s="1193" t="s">
        <v>7447</v>
      </c>
      <c r="B628" s="1172" t="s">
        <v>7448</v>
      </c>
      <c r="C628" s="1172" t="s">
        <v>7448</v>
      </c>
      <c r="D628" s="966">
        <v>33996</v>
      </c>
      <c r="E628" s="1194" t="s">
        <v>9630</v>
      </c>
      <c r="F628" s="967" t="s">
        <v>1789</v>
      </c>
      <c r="G628" s="967" t="s">
        <v>5391</v>
      </c>
      <c r="H628" s="258"/>
      <c r="I628" s="965"/>
    </row>
    <row r="629" spans="1:9" ht="13.5">
      <c r="A629" s="1193" t="s">
        <v>7449</v>
      </c>
      <c r="B629" s="1172" t="s">
        <v>7450</v>
      </c>
      <c r="C629" s="1172" t="s">
        <v>7450</v>
      </c>
      <c r="D629" s="966">
        <v>50988</v>
      </c>
      <c r="E629" s="1194" t="s">
        <v>9630</v>
      </c>
      <c r="F629" s="967" t="s">
        <v>1789</v>
      </c>
      <c r="G629" s="967" t="s">
        <v>5391</v>
      </c>
      <c r="H629" s="258"/>
      <c r="I629" s="258"/>
    </row>
    <row r="630" spans="1:9" ht="13.5">
      <c r="A630" s="1193" t="s">
        <v>11110</v>
      </c>
      <c r="B630" s="1172" t="s">
        <v>11111</v>
      </c>
      <c r="C630" s="1172" t="s">
        <v>11111</v>
      </c>
      <c r="D630" s="966">
        <v>74249.25</v>
      </c>
      <c r="E630" s="1194" t="s">
        <v>9630</v>
      </c>
      <c r="F630" s="967" t="s">
        <v>1789</v>
      </c>
      <c r="G630" s="967" t="s">
        <v>5391</v>
      </c>
      <c r="H630" s="258"/>
      <c r="I630" s="258"/>
    </row>
    <row r="631" spans="1:9" ht="13.5">
      <c r="A631" s="1193" t="s">
        <v>7451</v>
      </c>
      <c r="B631" s="1172" t="s">
        <v>7452</v>
      </c>
      <c r="C631" s="1172" t="s">
        <v>7452</v>
      </c>
      <c r="D631" s="966">
        <v>768</v>
      </c>
      <c r="E631" s="1194" t="s">
        <v>9630</v>
      </c>
      <c r="F631" s="967" t="s">
        <v>9</v>
      </c>
      <c r="G631" s="967" t="s">
        <v>5391</v>
      </c>
      <c r="H631" s="965"/>
      <c r="I631" s="965"/>
    </row>
    <row r="632" spans="1:9" ht="13.5">
      <c r="A632" s="1193" t="s">
        <v>7453</v>
      </c>
      <c r="B632" s="1172" t="s">
        <v>7454</v>
      </c>
      <c r="C632" s="1172" t="s">
        <v>7454</v>
      </c>
      <c r="D632" s="966">
        <v>768</v>
      </c>
      <c r="E632" s="1194" t="s">
        <v>9630</v>
      </c>
      <c r="F632" s="967" t="s">
        <v>1789</v>
      </c>
      <c r="G632" s="967" t="s">
        <v>5391</v>
      </c>
      <c r="H632" s="965"/>
      <c r="I632" s="965"/>
    </row>
    <row r="633" spans="1:9" ht="13.5">
      <c r="A633" s="1193" t="s">
        <v>7455</v>
      </c>
      <c r="B633" s="1172" t="s">
        <v>7456</v>
      </c>
      <c r="C633" s="1172" t="s">
        <v>7456</v>
      </c>
      <c r="D633" s="966">
        <v>468</v>
      </c>
      <c r="E633" s="1194" t="s">
        <v>9630</v>
      </c>
      <c r="F633" s="967" t="s">
        <v>9</v>
      </c>
      <c r="G633" s="967" t="s">
        <v>5391</v>
      </c>
      <c r="H633" s="965"/>
      <c r="I633" s="965"/>
    </row>
    <row r="634" spans="1:9" ht="13.5">
      <c r="A634" s="1193" t="s">
        <v>7457</v>
      </c>
      <c r="B634" s="1172" t="s">
        <v>7458</v>
      </c>
      <c r="C634" s="1172" t="s">
        <v>7458</v>
      </c>
      <c r="D634" s="966">
        <v>936</v>
      </c>
      <c r="E634" s="1194" t="s">
        <v>9630</v>
      </c>
      <c r="F634" s="967" t="s">
        <v>9</v>
      </c>
      <c r="G634" s="967" t="s">
        <v>5391</v>
      </c>
      <c r="H634" s="965"/>
      <c r="I634" s="965"/>
    </row>
    <row r="635" spans="1:9" ht="13.5">
      <c r="A635" s="1193" t="s">
        <v>7459</v>
      </c>
      <c r="B635" s="1172" t="s">
        <v>7460</v>
      </c>
      <c r="C635" s="1172" t="s">
        <v>7460</v>
      </c>
      <c r="D635" s="966">
        <v>1548</v>
      </c>
      <c r="E635" s="1194" t="s">
        <v>9630</v>
      </c>
      <c r="F635" s="967" t="s">
        <v>9</v>
      </c>
      <c r="G635" s="967" t="s">
        <v>5391</v>
      </c>
      <c r="H635" s="965"/>
      <c r="I635" s="965"/>
    </row>
    <row r="636" spans="1:9" ht="13.5">
      <c r="A636" s="1193" t="s">
        <v>7461</v>
      </c>
      <c r="B636" s="1172" t="s">
        <v>7462</v>
      </c>
      <c r="C636" s="1172" t="s">
        <v>7462</v>
      </c>
      <c r="D636" s="966">
        <v>2316</v>
      </c>
      <c r="E636" s="1194" t="s">
        <v>9630</v>
      </c>
      <c r="F636" s="967" t="s">
        <v>9</v>
      </c>
      <c r="G636" s="967" t="s">
        <v>5391</v>
      </c>
      <c r="H636" s="965"/>
      <c r="I636" s="965"/>
    </row>
    <row r="637" spans="1:9" ht="13.5">
      <c r="A637" s="1193" t="s">
        <v>7463</v>
      </c>
      <c r="B637" s="1172" t="s">
        <v>7464</v>
      </c>
      <c r="C637" s="1172" t="s">
        <v>7464</v>
      </c>
      <c r="D637" s="966">
        <v>2784</v>
      </c>
      <c r="E637" s="1194" t="s">
        <v>9630</v>
      </c>
      <c r="F637" s="967" t="s">
        <v>9</v>
      </c>
      <c r="G637" s="967" t="s">
        <v>5391</v>
      </c>
      <c r="H637" s="965"/>
      <c r="I637" s="965"/>
    </row>
    <row r="638" spans="1:9" ht="13.5">
      <c r="A638" s="1193" t="s">
        <v>7465</v>
      </c>
      <c r="B638" s="1172" t="s">
        <v>7466</v>
      </c>
      <c r="C638" s="1172" t="s">
        <v>7466</v>
      </c>
      <c r="D638" s="966">
        <v>5100</v>
      </c>
      <c r="E638" s="1194" t="s">
        <v>9630</v>
      </c>
      <c r="F638" s="967" t="s">
        <v>9</v>
      </c>
      <c r="G638" s="967" t="s">
        <v>5391</v>
      </c>
      <c r="H638" s="965"/>
      <c r="I638" s="965"/>
    </row>
    <row r="639" spans="1:9" ht="13.5">
      <c r="A639" s="1193" t="s">
        <v>7467</v>
      </c>
      <c r="B639" s="1172" t="s">
        <v>7468</v>
      </c>
      <c r="C639" s="1172" t="s">
        <v>7468</v>
      </c>
      <c r="D639" s="966">
        <v>7416</v>
      </c>
      <c r="E639" s="1194" t="s">
        <v>9630</v>
      </c>
      <c r="F639" s="967" t="s">
        <v>9</v>
      </c>
      <c r="G639" s="967" t="s">
        <v>5391</v>
      </c>
      <c r="H639" s="965"/>
      <c r="I639" s="965"/>
    </row>
    <row r="640" spans="1:9" ht="13.5">
      <c r="A640" s="1193" t="s">
        <v>7469</v>
      </c>
      <c r="B640" s="1172" t="s">
        <v>7470</v>
      </c>
      <c r="C640" s="1172" t="s">
        <v>7470</v>
      </c>
      <c r="D640" s="966">
        <v>9276</v>
      </c>
      <c r="E640" s="1194" t="s">
        <v>9630</v>
      </c>
      <c r="F640" s="967" t="s">
        <v>9</v>
      </c>
      <c r="G640" s="967" t="s">
        <v>5391</v>
      </c>
      <c r="H640" s="965"/>
      <c r="I640" s="965"/>
    </row>
    <row r="641" spans="1:9" ht="13.5">
      <c r="A641" s="1193" t="s">
        <v>7471</v>
      </c>
      <c r="B641" s="1172" t="s">
        <v>7472</v>
      </c>
      <c r="C641" s="1172" t="s">
        <v>7472</v>
      </c>
      <c r="D641" s="966">
        <v>10824</v>
      </c>
      <c r="E641" s="1194" t="s">
        <v>9630</v>
      </c>
      <c r="F641" s="967" t="s">
        <v>9</v>
      </c>
      <c r="G641" s="967" t="s">
        <v>5391</v>
      </c>
      <c r="H641" s="965"/>
      <c r="I641" s="965"/>
    </row>
    <row r="642" spans="1:9" ht="13.5">
      <c r="A642" s="1193" t="s">
        <v>7473</v>
      </c>
      <c r="B642" s="1172" t="s">
        <v>7474</v>
      </c>
      <c r="C642" s="1172" t="s">
        <v>7474</v>
      </c>
      <c r="D642" s="966">
        <v>16224</v>
      </c>
      <c r="E642" s="1194" t="s">
        <v>9630</v>
      </c>
      <c r="F642" s="967" t="s">
        <v>9</v>
      </c>
      <c r="G642" s="967" t="s">
        <v>5391</v>
      </c>
      <c r="H642" s="965"/>
      <c r="I642" s="965"/>
    </row>
    <row r="643" spans="1:9" ht="13.5">
      <c r="A643" s="1193" t="s">
        <v>11141</v>
      </c>
      <c r="B643" s="1172" t="s">
        <v>11142</v>
      </c>
      <c r="C643" s="1172" t="s">
        <v>11142</v>
      </c>
      <c r="D643" s="966">
        <v>23624.25</v>
      </c>
      <c r="E643" s="1194" t="s">
        <v>9630</v>
      </c>
      <c r="F643" s="967" t="s">
        <v>9</v>
      </c>
      <c r="G643" s="967" t="s">
        <v>5391</v>
      </c>
      <c r="H643" s="965"/>
      <c r="I643" s="965"/>
    </row>
    <row r="644" spans="1:9" ht="13.5">
      <c r="A644" s="1193" t="s">
        <v>13537</v>
      </c>
      <c r="B644" s="1172" t="s">
        <v>13538</v>
      </c>
      <c r="C644" s="1172" t="s">
        <v>13538</v>
      </c>
      <c r="D644" s="966">
        <v>31499.25</v>
      </c>
      <c r="E644" s="1194" t="s">
        <v>9630</v>
      </c>
      <c r="F644" s="967" t="s">
        <v>9</v>
      </c>
      <c r="G644" s="967" t="s">
        <v>5391</v>
      </c>
      <c r="H644" s="965"/>
      <c r="I644" s="965"/>
    </row>
    <row r="645" spans="1:9" ht="13.5">
      <c r="A645" s="1193" t="s">
        <v>7475</v>
      </c>
      <c r="B645" s="1172" t="s">
        <v>7476</v>
      </c>
      <c r="C645" s="1172" t="s">
        <v>7476</v>
      </c>
      <c r="D645" s="966">
        <v>468</v>
      </c>
      <c r="E645" s="1194" t="s">
        <v>9630</v>
      </c>
      <c r="F645" s="967" t="s">
        <v>1789</v>
      </c>
      <c r="G645" s="967" t="s">
        <v>5391</v>
      </c>
      <c r="H645" s="965"/>
      <c r="I645" s="965"/>
    </row>
    <row r="646" spans="1:9" ht="13.5">
      <c r="A646" s="1193" t="s">
        <v>7477</v>
      </c>
      <c r="B646" s="1172" t="s">
        <v>7478</v>
      </c>
      <c r="C646" s="1172" t="s">
        <v>7478</v>
      </c>
      <c r="D646" s="966">
        <v>936</v>
      </c>
      <c r="E646" s="1194" t="s">
        <v>9630</v>
      </c>
      <c r="F646" s="967" t="s">
        <v>1789</v>
      </c>
      <c r="G646" s="967" t="s">
        <v>5391</v>
      </c>
      <c r="H646" s="965"/>
      <c r="I646" s="965"/>
    </row>
    <row r="647" spans="1:9" ht="13.5">
      <c r="A647" s="1193" t="s">
        <v>7479</v>
      </c>
      <c r="B647" s="1172" t="s">
        <v>7480</v>
      </c>
      <c r="C647" s="1172" t="s">
        <v>7480</v>
      </c>
      <c r="D647" s="966">
        <v>1548</v>
      </c>
      <c r="E647" s="1194" t="s">
        <v>9630</v>
      </c>
      <c r="F647" s="967" t="s">
        <v>1789</v>
      </c>
      <c r="G647" s="967" t="s">
        <v>5391</v>
      </c>
      <c r="H647" s="965"/>
      <c r="I647" s="965"/>
    </row>
    <row r="648" spans="1:9" ht="13.5">
      <c r="A648" s="1193" t="s">
        <v>7481</v>
      </c>
      <c r="B648" s="1172" t="s">
        <v>7482</v>
      </c>
      <c r="C648" s="1172" t="s">
        <v>7482</v>
      </c>
      <c r="D648" s="966">
        <v>2316</v>
      </c>
      <c r="E648" s="1194" t="s">
        <v>9630</v>
      </c>
      <c r="F648" s="967" t="s">
        <v>1789</v>
      </c>
      <c r="G648" s="967" t="s">
        <v>5391</v>
      </c>
      <c r="H648" s="965"/>
      <c r="I648" s="965"/>
    </row>
    <row r="649" spans="1:9" ht="13.5">
      <c r="A649" s="1193" t="s">
        <v>7483</v>
      </c>
      <c r="B649" s="1172" t="s">
        <v>7484</v>
      </c>
      <c r="C649" s="1172" t="s">
        <v>7484</v>
      </c>
      <c r="D649" s="966">
        <v>2784</v>
      </c>
      <c r="E649" s="1194" t="s">
        <v>9630</v>
      </c>
      <c r="F649" s="967" t="s">
        <v>1789</v>
      </c>
      <c r="G649" s="967" t="s">
        <v>5391</v>
      </c>
      <c r="H649" s="965"/>
      <c r="I649" s="965"/>
    </row>
    <row r="650" spans="1:9" ht="13.5">
      <c r="A650" s="1193" t="s">
        <v>7485</v>
      </c>
      <c r="B650" s="1172" t="s">
        <v>7486</v>
      </c>
      <c r="C650" s="1172" t="s">
        <v>7486</v>
      </c>
      <c r="D650" s="966">
        <v>5100</v>
      </c>
      <c r="E650" s="1194" t="s">
        <v>9630</v>
      </c>
      <c r="F650" s="967" t="s">
        <v>1789</v>
      </c>
      <c r="G650" s="967" t="s">
        <v>5391</v>
      </c>
      <c r="H650" s="965"/>
      <c r="I650" s="965"/>
    </row>
    <row r="651" spans="1:9" ht="13.5">
      <c r="A651" s="1193" t="s">
        <v>7487</v>
      </c>
      <c r="B651" s="1172" t="s">
        <v>7488</v>
      </c>
      <c r="C651" s="1172" t="s">
        <v>7488</v>
      </c>
      <c r="D651" s="966">
        <v>7416</v>
      </c>
      <c r="E651" s="1194" t="s">
        <v>9630</v>
      </c>
      <c r="F651" s="967" t="s">
        <v>1789</v>
      </c>
      <c r="G651" s="967" t="s">
        <v>5391</v>
      </c>
      <c r="H651" s="965"/>
      <c r="I651" s="965"/>
    </row>
    <row r="652" spans="1:9" ht="13.5">
      <c r="A652" s="1193" t="s">
        <v>7489</v>
      </c>
      <c r="B652" s="1172" t="s">
        <v>7490</v>
      </c>
      <c r="C652" s="1172" t="s">
        <v>7490</v>
      </c>
      <c r="D652" s="966">
        <v>9276</v>
      </c>
      <c r="E652" s="1194" t="s">
        <v>9630</v>
      </c>
      <c r="F652" s="967" t="s">
        <v>1789</v>
      </c>
      <c r="G652" s="967" t="s">
        <v>5391</v>
      </c>
      <c r="H652" s="965"/>
      <c r="I652" s="965"/>
    </row>
    <row r="653" spans="1:9" ht="13.5">
      <c r="A653" s="1193" t="s">
        <v>7491</v>
      </c>
      <c r="B653" s="1172" t="s">
        <v>7492</v>
      </c>
      <c r="C653" s="1172" t="s">
        <v>7492</v>
      </c>
      <c r="D653" s="966">
        <v>10824</v>
      </c>
      <c r="E653" s="1194" t="s">
        <v>9630</v>
      </c>
      <c r="F653" s="967" t="s">
        <v>1789</v>
      </c>
      <c r="G653" s="967" t="s">
        <v>5391</v>
      </c>
      <c r="H653" s="965"/>
      <c r="I653" s="965"/>
    </row>
    <row r="654" spans="1:9" ht="13.5">
      <c r="A654" s="1193" t="s">
        <v>7493</v>
      </c>
      <c r="B654" s="1172" t="s">
        <v>7494</v>
      </c>
      <c r="C654" s="1172" t="s">
        <v>7494</v>
      </c>
      <c r="D654" s="966">
        <v>16224</v>
      </c>
      <c r="E654" s="1194" t="s">
        <v>9630</v>
      </c>
      <c r="F654" s="967" t="s">
        <v>1789</v>
      </c>
      <c r="G654" s="967" t="s">
        <v>5391</v>
      </c>
      <c r="H654" s="965"/>
      <c r="I654" s="965"/>
    </row>
    <row r="655" spans="1:9" ht="13.5">
      <c r="A655" s="1193" t="s">
        <v>11143</v>
      </c>
      <c r="B655" s="1172" t="s">
        <v>11144</v>
      </c>
      <c r="C655" s="1172" t="s">
        <v>11144</v>
      </c>
      <c r="D655" s="966">
        <v>23624.25</v>
      </c>
      <c r="E655" s="1194" t="s">
        <v>9630</v>
      </c>
      <c r="F655" s="967" t="s">
        <v>1789</v>
      </c>
      <c r="G655" s="967" t="s">
        <v>5391</v>
      </c>
      <c r="H655" s="965"/>
      <c r="I655" s="965"/>
    </row>
    <row r="656" spans="1:9" ht="14.25" thickBot="1">
      <c r="A656" s="1193" t="s">
        <v>13539</v>
      </c>
      <c r="B656" s="1172" t="s">
        <v>13540</v>
      </c>
      <c r="C656" s="1172" t="s">
        <v>13540</v>
      </c>
      <c r="D656" s="966">
        <v>31499.25</v>
      </c>
      <c r="E656" s="1194" t="s">
        <v>9630</v>
      </c>
      <c r="F656" s="967" t="s">
        <v>1789</v>
      </c>
      <c r="G656" s="967" t="s">
        <v>5391</v>
      </c>
      <c r="H656" s="965"/>
      <c r="I656" s="965"/>
    </row>
    <row r="657" spans="1:9" ht="13.5">
      <c r="A657" s="1198" t="s">
        <v>7495</v>
      </c>
      <c r="B657" s="219"/>
      <c r="C657" s="219"/>
      <c r="D657" s="219"/>
      <c r="E657" s="219"/>
      <c r="F657" s="219"/>
      <c r="G657" s="416"/>
      <c r="H657" s="258"/>
      <c r="I657" s="258"/>
    </row>
    <row r="658" spans="1:9" ht="13.5">
      <c r="A658" s="1193" t="s">
        <v>7498</v>
      </c>
      <c r="B658" s="1172" t="s">
        <v>7499</v>
      </c>
      <c r="C658" s="1172" t="s">
        <v>7499</v>
      </c>
      <c r="D658" s="966">
        <v>2880</v>
      </c>
      <c r="E658" s="1194" t="s">
        <v>9630</v>
      </c>
      <c r="F658" s="967" t="s">
        <v>9</v>
      </c>
      <c r="G658" s="967" t="s">
        <v>5391</v>
      </c>
      <c r="H658" s="965"/>
      <c r="I658" s="965"/>
    </row>
    <row r="659" spans="1:9" ht="13.5">
      <c r="A659" s="1193" t="s">
        <v>7506</v>
      </c>
      <c r="B659" s="1172" t="s">
        <v>7507</v>
      </c>
      <c r="C659" s="1172" t="s">
        <v>7507</v>
      </c>
      <c r="D659" s="966">
        <v>5268</v>
      </c>
      <c r="E659" s="1194" t="s">
        <v>9630</v>
      </c>
      <c r="F659" s="967" t="s">
        <v>9</v>
      </c>
      <c r="G659" s="967" t="s">
        <v>5391</v>
      </c>
      <c r="H659" s="965"/>
      <c r="I659" s="965"/>
    </row>
    <row r="660" spans="1:9" ht="13.5">
      <c r="A660" s="1193" t="s">
        <v>7514</v>
      </c>
      <c r="B660" s="1172" t="s">
        <v>7515</v>
      </c>
      <c r="C660" s="1172" t="s">
        <v>7515</v>
      </c>
      <c r="D660" s="966">
        <v>7308</v>
      </c>
      <c r="E660" s="1194" t="s">
        <v>9630</v>
      </c>
      <c r="F660" s="967" t="s">
        <v>9</v>
      </c>
      <c r="G660" s="967" t="s">
        <v>5391</v>
      </c>
      <c r="H660" s="965"/>
      <c r="I660" s="965"/>
    </row>
    <row r="661" spans="1:9" ht="13.5">
      <c r="A661" s="1193" t="s">
        <v>7522</v>
      </c>
      <c r="B661" s="1172" t="s">
        <v>7523</v>
      </c>
      <c r="C661" s="1172" t="s">
        <v>7523</v>
      </c>
      <c r="D661" s="966">
        <v>9168</v>
      </c>
      <c r="E661" s="1194" t="s">
        <v>9630</v>
      </c>
      <c r="F661" s="967" t="s">
        <v>9</v>
      </c>
      <c r="G661" s="967" t="s">
        <v>5391</v>
      </c>
      <c r="H661" s="965"/>
      <c r="I661" s="965"/>
    </row>
    <row r="662" spans="1:9" ht="13.5">
      <c r="A662" s="1193" t="s">
        <v>7530</v>
      </c>
      <c r="B662" s="1172" t="s">
        <v>7531</v>
      </c>
      <c r="C662" s="1172" t="s">
        <v>7531</v>
      </c>
      <c r="D662" s="966">
        <v>15960</v>
      </c>
      <c r="E662" s="1194" t="s">
        <v>9630</v>
      </c>
      <c r="F662" s="967" t="s">
        <v>9</v>
      </c>
      <c r="G662" s="967" t="s">
        <v>5391</v>
      </c>
      <c r="H662" s="965"/>
      <c r="I662" s="965"/>
    </row>
    <row r="663" spans="1:9" ht="13.5">
      <c r="A663" s="1193" t="s">
        <v>9390</v>
      </c>
      <c r="B663" s="1172" t="s">
        <v>9391</v>
      </c>
      <c r="C663" s="1172" t="s">
        <v>9391</v>
      </c>
      <c r="D663" s="966">
        <v>25392</v>
      </c>
      <c r="E663" s="1194" t="s">
        <v>9630</v>
      </c>
      <c r="F663" s="967" t="s">
        <v>9</v>
      </c>
      <c r="G663" s="967" t="s">
        <v>5391</v>
      </c>
      <c r="H663" s="965"/>
      <c r="I663" s="965"/>
    </row>
    <row r="664" spans="1:9" ht="13.5">
      <c r="A664" s="1193" t="s">
        <v>13413</v>
      </c>
      <c r="B664" s="1172" t="s">
        <v>13414</v>
      </c>
      <c r="C664" s="1172" t="s">
        <v>13414</v>
      </c>
      <c r="D664" s="966">
        <v>34295.200000000004</v>
      </c>
      <c r="E664" s="1194" t="s">
        <v>9630</v>
      </c>
      <c r="F664" s="967" t="s">
        <v>9</v>
      </c>
      <c r="G664" s="967" t="s">
        <v>5391</v>
      </c>
      <c r="H664" s="965"/>
      <c r="I664" s="965"/>
    </row>
    <row r="665" spans="1:9" ht="13.5">
      <c r="A665" s="1193" t="s">
        <v>7538</v>
      </c>
      <c r="B665" s="1172" t="s">
        <v>7539</v>
      </c>
      <c r="C665" s="1172" t="s">
        <v>7539</v>
      </c>
      <c r="D665" s="966">
        <v>2376</v>
      </c>
      <c r="E665" s="1194" t="s">
        <v>9630</v>
      </c>
      <c r="F665" s="967" t="s">
        <v>9</v>
      </c>
      <c r="G665" s="967" t="s">
        <v>5391</v>
      </c>
      <c r="H665" s="965"/>
      <c r="I665" s="965"/>
    </row>
    <row r="666" spans="1:9" ht="13.5">
      <c r="A666" s="1193" t="s">
        <v>7546</v>
      </c>
      <c r="B666" s="1172" t="s">
        <v>7547</v>
      </c>
      <c r="C666" s="1172" t="s">
        <v>7547</v>
      </c>
      <c r="D666" s="966">
        <v>4416</v>
      </c>
      <c r="E666" s="1194" t="s">
        <v>9630</v>
      </c>
      <c r="F666" s="967" t="s">
        <v>9</v>
      </c>
      <c r="G666" s="967" t="s">
        <v>5391</v>
      </c>
      <c r="H666" s="965"/>
      <c r="I666" s="965"/>
    </row>
    <row r="667" spans="1:9" ht="13.5">
      <c r="A667" s="1193" t="s">
        <v>7554</v>
      </c>
      <c r="B667" s="1172" t="s">
        <v>7555</v>
      </c>
      <c r="C667" s="1172" t="s">
        <v>7555</v>
      </c>
      <c r="D667" s="966">
        <v>6276</v>
      </c>
      <c r="E667" s="1194" t="s">
        <v>9630</v>
      </c>
      <c r="F667" s="967" t="s">
        <v>9</v>
      </c>
      <c r="G667" s="967" t="s">
        <v>5391</v>
      </c>
      <c r="H667" s="965"/>
      <c r="I667" s="965"/>
    </row>
    <row r="668" spans="1:9" ht="13.5">
      <c r="A668" s="1193" t="s">
        <v>7562</v>
      </c>
      <c r="B668" s="1172" t="s">
        <v>7563</v>
      </c>
      <c r="C668" s="1172" t="s">
        <v>7563</v>
      </c>
      <c r="D668" s="966">
        <v>13068</v>
      </c>
      <c r="E668" s="1194" t="s">
        <v>9630</v>
      </c>
      <c r="F668" s="967" t="s">
        <v>9</v>
      </c>
      <c r="G668" s="967" t="s">
        <v>5391</v>
      </c>
      <c r="H668" s="965"/>
      <c r="I668" s="965"/>
    </row>
    <row r="669" spans="1:9" ht="13.5">
      <c r="A669" s="1193" t="s">
        <v>9398</v>
      </c>
      <c r="B669" s="1172" t="s">
        <v>9399</v>
      </c>
      <c r="C669" s="1172" t="s">
        <v>9399</v>
      </c>
      <c r="D669" s="966">
        <v>22584</v>
      </c>
      <c r="E669" s="1194" t="s">
        <v>9630</v>
      </c>
      <c r="F669" s="967" t="s">
        <v>9</v>
      </c>
      <c r="G669" s="967" t="s">
        <v>5391</v>
      </c>
      <c r="H669" s="965"/>
      <c r="I669" s="965"/>
    </row>
    <row r="670" spans="1:9" ht="13.5">
      <c r="A670" s="1193" t="s">
        <v>13415</v>
      </c>
      <c r="B670" s="1172" t="s">
        <v>13416</v>
      </c>
      <c r="C670" s="1172" t="s">
        <v>13416</v>
      </c>
      <c r="D670" s="966">
        <v>31487.200000000004</v>
      </c>
      <c r="E670" s="1194" t="s">
        <v>9630</v>
      </c>
      <c r="F670" s="967" t="s">
        <v>9</v>
      </c>
      <c r="G670" s="967" t="s">
        <v>5391</v>
      </c>
      <c r="H670" s="965"/>
      <c r="I670" s="965"/>
    </row>
    <row r="671" spans="1:9" ht="13.5">
      <c r="A671" s="1193" t="s">
        <v>7570</v>
      </c>
      <c r="B671" s="1172" t="s">
        <v>7571</v>
      </c>
      <c r="C671" s="1172" t="s">
        <v>7571</v>
      </c>
      <c r="D671" s="966">
        <v>2040</v>
      </c>
      <c r="E671" s="1194" t="s">
        <v>9630</v>
      </c>
      <c r="F671" s="967" t="s">
        <v>9</v>
      </c>
      <c r="G671" s="967" t="s">
        <v>5391</v>
      </c>
      <c r="H671" s="965"/>
      <c r="I671" s="965"/>
    </row>
    <row r="672" spans="1:9" ht="13.5">
      <c r="A672" s="1193" t="s">
        <v>7578</v>
      </c>
      <c r="B672" s="1172" t="s">
        <v>7579</v>
      </c>
      <c r="C672" s="1172" t="s">
        <v>7579</v>
      </c>
      <c r="D672" s="966">
        <v>3900</v>
      </c>
      <c r="E672" s="1194" t="s">
        <v>9630</v>
      </c>
      <c r="F672" s="967" t="s">
        <v>9</v>
      </c>
      <c r="G672" s="967" t="s">
        <v>5391</v>
      </c>
      <c r="H672" s="965"/>
      <c r="I672" s="965"/>
    </row>
    <row r="673" spans="1:9" ht="13.5">
      <c r="A673" s="1193" t="s">
        <v>7586</v>
      </c>
      <c r="B673" s="1172" t="s">
        <v>7587</v>
      </c>
      <c r="C673" s="1172" t="s">
        <v>7587</v>
      </c>
      <c r="D673" s="966">
        <v>10692</v>
      </c>
      <c r="E673" s="1194" t="s">
        <v>9630</v>
      </c>
      <c r="F673" s="967" t="s">
        <v>9</v>
      </c>
      <c r="G673" s="967" t="s">
        <v>5391</v>
      </c>
      <c r="H673" s="965"/>
      <c r="I673" s="965"/>
    </row>
    <row r="674" spans="1:9" ht="13.5">
      <c r="A674" s="1193" t="s">
        <v>9406</v>
      </c>
      <c r="B674" s="1172" t="s">
        <v>9407</v>
      </c>
      <c r="C674" s="1172" t="s">
        <v>9407</v>
      </c>
      <c r="D674" s="966">
        <v>20268</v>
      </c>
      <c r="E674" s="1194" t="s">
        <v>9630</v>
      </c>
      <c r="F674" s="967" t="s">
        <v>9</v>
      </c>
      <c r="G674" s="967" t="s">
        <v>5391</v>
      </c>
      <c r="H674" s="965"/>
      <c r="I674" s="965"/>
    </row>
    <row r="675" spans="1:9" ht="13.5">
      <c r="A675" s="1193" t="s">
        <v>13417</v>
      </c>
      <c r="B675" s="1172" t="s">
        <v>13418</v>
      </c>
      <c r="C675" s="1172" t="s">
        <v>13418</v>
      </c>
      <c r="D675" s="966">
        <v>29171.200000000004</v>
      </c>
      <c r="E675" s="1194" t="s">
        <v>9630</v>
      </c>
      <c r="F675" s="967" t="s">
        <v>9</v>
      </c>
      <c r="G675" s="967" t="s">
        <v>5391</v>
      </c>
      <c r="H675" s="965"/>
      <c r="I675" s="965"/>
    </row>
    <row r="676" spans="1:9" ht="13.5">
      <c r="A676" s="1193" t="s">
        <v>7594</v>
      </c>
      <c r="B676" s="1172" t="s">
        <v>7595</v>
      </c>
      <c r="C676" s="1172" t="s">
        <v>7595</v>
      </c>
      <c r="D676" s="966">
        <v>1860</v>
      </c>
      <c r="E676" s="1194" t="s">
        <v>9630</v>
      </c>
      <c r="F676" s="967" t="s">
        <v>9</v>
      </c>
      <c r="G676" s="967" t="s">
        <v>5391</v>
      </c>
      <c r="H676" s="965"/>
      <c r="I676" s="965"/>
    </row>
    <row r="677" spans="1:9" ht="13.5">
      <c r="A677" s="1193" t="s">
        <v>7602</v>
      </c>
      <c r="B677" s="1172" t="s">
        <v>7603</v>
      </c>
      <c r="C677" s="1172" t="s">
        <v>7603</v>
      </c>
      <c r="D677" s="966">
        <v>8652</v>
      </c>
      <c r="E677" s="1194" t="s">
        <v>9630</v>
      </c>
      <c r="F677" s="967" t="s">
        <v>9</v>
      </c>
      <c r="G677" s="967" t="s">
        <v>5391</v>
      </c>
      <c r="H677" s="965"/>
      <c r="I677" s="965"/>
    </row>
    <row r="678" spans="1:9" ht="13.5">
      <c r="A678" s="1193" t="s">
        <v>9414</v>
      </c>
      <c r="B678" s="1172" t="s">
        <v>9415</v>
      </c>
      <c r="C678" s="1172" t="s">
        <v>9415</v>
      </c>
      <c r="D678" s="966">
        <v>18288</v>
      </c>
      <c r="E678" s="1194" t="s">
        <v>9630</v>
      </c>
      <c r="F678" s="967" t="s">
        <v>9</v>
      </c>
      <c r="G678" s="967" t="s">
        <v>5391</v>
      </c>
      <c r="H678" s="965"/>
      <c r="I678" s="965"/>
    </row>
    <row r="679" spans="1:9" ht="13.5">
      <c r="A679" s="1193" t="s">
        <v>13419</v>
      </c>
      <c r="B679" s="1172" t="s">
        <v>13420</v>
      </c>
      <c r="C679" s="1172" t="s">
        <v>13420</v>
      </c>
      <c r="D679" s="966">
        <v>27191.200000000004</v>
      </c>
      <c r="E679" s="1194" t="s">
        <v>9630</v>
      </c>
      <c r="F679" s="967" t="s">
        <v>9</v>
      </c>
      <c r="G679" s="967" t="s">
        <v>5391</v>
      </c>
      <c r="H679" s="965"/>
      <c r="I679" s="965"/>
    </row>
    <row r="680" spans="1:9" ht="13.5">
      <c r="A680" s="1193" t="s">
        <v>7610</v>
      </c>
      <c r="B680" s="1172" t="s">
        <v>7611</v>
      </c>
      <c r="C680" s="1172" t="s">
        <v>7611</v>
      </c>
      <c r="D680" s="966">
        <v>6804</v>
      </c>
      <c r="E680" s="1194" t="s">
        <v>9630</v>
      </c>
      <c r="F680" s="967" t="s">
        <v>9</v>
      </c>
      <c r="G680" s="967" t="s">
        <v>5391</v>
      </c>
      <c r="H680" s="965"/>
      <c r="I680" s="965"/>
    </row>
    <row r="681" spans="1:9" ht="13.5">
      <c r="A681" s="1193" t="s">
        <v>9422</v>
      </c>
      <c r="B681" s="1172" t="s">
        <v>9423</v>
      </c>
      <c r="C681" s="1172" t="s">
        <v>9423</v>
      </c>
      <c r="D681" s="966">
        <v>16488</v>
      </c>
      <c r="E681" s="1194" t="s">
        <v>9630</v>
      </c>
      <c r="F681" s="967" t="s">
        <v>9</v>
      </c>
      <c r="G681" s="967" t="s">
        <v>5391</v>
      </c>
      <c r="H681" s="965"/>
      <c r="I681" s="965"/>
    </row>
    <row r="682" spans="1:9" ht="13.5">
      <c r="A682" s="1193" t="s">
        <v>13421</v>
      </c>
      <c r="B682" s="1172" t="s">
        <v>13422</v>
      </c>
      <c r="C682" s="1172" t="s">
        <v>13422</v>
      </c>
      <c r="D682" s="966">
        <v>25391.200000000004</v>
      </c>
      <c r="E682" s="1194" t="s">
        <v>9630</v>
      </c>
      <c r="F682" s="967" t="s">
        <v>9</v>
      </c>
      <c r="G682" s="967" t="s">
        <v>5391</v>
      </c>
      <c r="H682" s="965"/>
      <c r="I682" s="965"/>
    </row>
    <row r="683" spans="1:9" ht="13.5">
      <c r="A683" s="1193" t="s">
        <v>9430</v>
      </c>
      <c r="B683" s="1172" t="s">
        <v>9431</v>
      </c>
      <c r="C683" s="1172" t="s">
        <v>9431</v>
      </c>
      <c r="D683" s="966">
        <v>9888</v>
      </c>
      <c r="E683" s="1194" t="s">
        <v>9630</v>
      </c>
      <c r="F683" s="967" t="s">
        <v>9</v>
      </c>
      <c r="G683" s="967" t="s">
        <v>5391</v>
      </c>
      <c r="H683" s="965"/>
      <c r="I683" s="965"/>
    </row>
    <row r="684" spans="1:9" ht="13.5">
      <c r="A684" s="1193" t="s">
        <v>13423</v>
      </c>
      <c r="B684" s="1172" t="s">
        <v>13424</v>
      </c>
      <c r="C684" s="1172" t="s">
        <v>13424</v>
      </c>
      <c r="D684" s="966">
        <v>18791.200000000004</v>
      </c>
      <c r="E684" s="1194" t="s">
        <v>9630</v>
      </c>
      <c r="F684" s="967" t="s">
        <v>9</v>
      </c>
      <c r="G684" s="967" t="s">
        <v>5391</v>
      </c>
      <c r="H684" s="965"/>
      <c r="I684" s="965"/>
    </row>
    <row r="685" spans="1:9" ht="13.5">
      <c r="A685" s="1193" t="s">
        <v>13425</v>
      </c>
      <c r="B685" s="1172" t="s">
        <v>13426</v>
      </c>
      <c r="C685" s="1172" t="s">
        <v>13426</v>
      </c>
      <c r="D685" s="966">
        <v>9760.2000000000044</v>
      </c>
      <c r="E685" s="1194" t="s">
        <v>9630</v>
      </c>
      <c r="F685" s="967" t="s">
        <v>9</v>
      </c>
      <c r="G685" s="967" t="s">
        <v>5391</v>
      </c>
      <c r="H685" s="965"/>
      <c r="I685" s="965"/>
    </row>
    <row r="686" spans="1:9" ht="13.5">
      <c r="A686" s="1193" t="s">
        <v>7500</v>
      </c>
      <c r="B686" s="1172" t="s">
        <v>7501</v>
      </c>
      <c r="C686" s="1172" t="s">
        <v>7501</v>
      </c>
      <c r="D686" s="966">
        <v>4152</v>
      </c>
      <c r="E686" s="1194" t="s">
        <v>9630</v>
      </c>
      <c r="F686" s="967" t="s">
        <v>9</v>
      </c>
      <c r="G686" s="967" t="s">
        <v>5391</v>
      </c>
      <c r="H686" s="965"/>
      <c r="I686" s="965"/>
    </row>
    <row r="687" spans="1:9" ht="13.5">
      <c r="A687" s="1193" t="s">
        <v>7508</v>
      </c>
      <c r="B687" s="1172" t="s">
        <v>7509</v>
      </c>
      <c r="C687" s="1172" t="s">
        <v>7509</v>
      </c>
      <c r="D687" s="966">
        <v>7560</v>
      </c>
      <c r="E687" s="1194" t="s">
        <v>9630</v>
      </c>
      <c r="F687" s="967" t="s">
        <v>9</v>
      </c>
      <c r="G687" s="967" t="s">
        <v>5391</v>
      </c>
      <c r="H687" s="965"/>
      <c r="I687" s="965"/>
    </row>
    <row r="688" spans="1:9" ht="13.5">
      <c r="A688" s="1193" t="s">
        <v>7516</v>
      </c>
      <c r="B688" s="1172" t="s">
        <v>7517</v>
      </c>
      <c r="C688" s="1172" t="s">
        <v>7517</v>
      </c>
      <c r="D688" s="966">
        <v>10488</v>
      </c>
      <c r="E688" s="1194" t="s">
        <v>9630</v>
      </c>
      <c r="F688" s="967" t="s">
        <v>9</v>
      </c>
      <c r="G688" s="967" t="s">
        <v>5391</v>
      </c>
      <c r="H688" s="965"/>
      <c r="I688" s="965"/>
    </row>
    <row r="689" spans="1:9" ht="13.5">
      <c r="A689" s="1193" t="s">
        <v>7524</v>
      </c>
      <c r="B689" s="1172" t="s">
        <v>7525</v>
      </c>
      <c r="C689" s="1172" t="s">
        <v>7525</v>
      </c>
      <c r="D689" s="966">
        <v>13176</v>
      </c>
      <c r="E689" s="1194" t="s">
        <v>9630</v>
      </c>
      <c r="F689" s="967" t="s">
        <v>9</v>
      </c>
      <c r="G689" s="967" t="s">
        <v>5391</v>
      </c>
      <c r="H689" s="965"/>
      <c r="I689" s="965"/>
    </row>
    <row r="690" spans="1:9" ht="13.5">
      <c r="A690" s="1193" t="s">
        <v>7532</v>
      </c>
      <c r="B690" s="1172" t="s">
        <v>7533</v>
      </c>
      <c r="C690" s="1172" t="s">
        <v>7533</v>
      </c>
      <c r="D690" s="966">
        <v>22944</v>
      </c>
      <c r="E690" s="1194" t="s">
        <v>9630</v>
      </c>
      <c r="F690" s="967" t="s">
        <v>9</v>
      </c>
      <c r="G690" s="967" t="s">
        <v>5391</v>
      </c>
      <c r="H690" s="965"/>
      <c r="I690" s="965"/>
    </row>
    <row r="691" spans="1:9" ht="13.5">
      <c r="A691" s="1193" t="s">
        <v>9392</v>
      </c>
      <c r="B691" s="1172" t="s">
        <v>9393</v>
      </c>
      <c r="C691" s="1172" t="s">
        <v>9393</v>
      </c>
      <c r="D691" s="966">
        <v>36492</v>
      </c>
      <c r="E691" s="1194" t="s">
        <v>9630</v>
      </c>
      <c r="F691" s="967" t="s">
        <v>9</v>
      </c>
      <c r="G691" s="967" t="s">
        <v>5391</v>
      </c>
      <c r="H691" s="258"/>
      <c r="I691" s="258"/>
    </row>
    <row r="692" spans="1:9" ht="13.5">
      <c r="A692" s="1193" t="s">
        <v>13427</v>
      </c>
      <c r="B692" s="1172" t="s">
        <v>13428</v>
      </c>
      <c r="C692" s="1172" t="s">
        <v>13428</v>
      </c>
      <c r="D692" s="966">
        <v>49282.850000000006</v>
      </c>
      <c r="E692" s="1194" t="s">
        <v>9630</v>
      </c>
      <c r="F692" s="967" t="s">
        <v>9</v>
      </c>
      <c r="G692" s="967" t="s">
        <v>5391</v>
      </c>
      <c r="H692" s="258"/>
      <c r="I692" s="258"/>
    </row>
    <row r="693" spans="1:9" ht="13.5">
      <c r="A693" s="1193" t="s">
        <v>7540</v>
      </c>
      <c r="B693" s="1172" t="s">
        <v>7541</v>
      </c>
      <c r="C693" s="1172" t="s">
        <v>7541</v>
      </c>
      <c r="D693" s="966">
        <v>3420</v>
      </c>
      <c r="E693" s="1194" t="s">
        <v>9630</v>
      </c>
      <c r="F693" s="967" t="s">
        <v>9</v>
      </c>
      <c r="G693" s="967" t="s">
        <v>5391</v>
      </c>
      <c r="H693" s="965"/>
      <c r="I693" s="965"/>
    </row>
    <row r="694" spans="1:9" ht="13.5">
      <c r="A694" s="1193" t="s">
        <v>7548</v>
      </c>
      <c r="B694" s="1172" t="s">
        <v>7549</v>
      </c>
      <c r="C694" s="1172" t="s">
        <v>7549</v>
      </c>
      <c r="D694" s="966">
        <v>6336</v>
      </c>
      <c r="E694" s="1194" t="s">
        <v>9630</v>
      </c>
      <c r="F694" s="967" t="s">
        <v>9</v>
      </c>
      <c r="G694" s="967" t="s">
        <v>5391</v>
      </c>
      <c r="H694" s="965"/>
      <c r="I694" s="965"/>
    </row>
    <row r="695" spans="1:9" ht="13.5">
      <c r="A695" s="1193" t="s">
        <v>7556</v>
      </c>
      <c r="B695" s="1172" t="s">
        <v>7557</v>
      </c>
      <c r="C695" s="1172" t="s">
        <v>7557</v>
      </c>
      <c r="D695" s="966">
        <v>9024</v>
      </c>
      <c r="E695" s="1194" t="s">
        <v>9630</v>
      </c>
      <c r="F695" s="967" t="s">
        <v>9</v>
      </c>
      <c r="G695" s="967" t="s">
        <v>5391</v>
      </c>
      <c r="H695" s="965"/>
      <c r="I695" s="965"/>
    </row>
    <row r="696" spans="1:9" ht="13.5">
      <c r="A696" s="1193" t="s">
        <v>7564</v>
      </c>
      <c r="B696" s="1172" t="s">
        <v>7565</v>
      </c>
      <c r="C696" s="1172" t="s">
        <v>7565</v>
      </c>
      <c r="D696" s="966">
        <v>18792</v>
      </c>
      <c r="E696" s="1194" t="s">
        <v>9630</v>
      </c>
      <c r="F696" s="967" t="s">
        <v>9</v>
      </c>
      <c r="G696" s="967" t="s">
        <v>5391</v>
      </c>
      <c r="H696" s="965"/>
      <c r="I696" s="965"/>
    </row>
    <row r="697" spans="1:9" ht="13.5">
      <c r="A697" s="1193" t="s">
        <v>9400</v>
      </c>
      <c r="B697" s="1172" t="s">
        <v>9401</v>
      </c>
      <c r="C697" s="1172" t="s">
        <v>9401</v>
      </c>
      <c r="D697" s="966">
        <v>32460</v>
      </c>
      <c r="E697" s="1194" t="s">
        <v>9630</v>
      </c>
      <c r="F697" s="967" t="s">
        <v>9</v>
      </c>
      <c r="G697" s="967" t="s">
        <v>5391</v>
      </c>
      <c r="H697" s="965"/>
      <c r="I697" s="965"/>
    </row>
    <row r="698" spans="1:9" ht="13.5">
      <c r="A698" s="1193" t="s">
        <v>13429</v>
      </c>
      <c r="B698" s="1172" t="s">
        <v>13430</v>
      </c>
      <c r="C698" s="1172" t="s">
        <v>13430</v>
      </c>
      <c r="D698" s="966">
        <v>45250.850000000006</v>
      </c>
      <c r="E698" s="1194" t="s">
        <v>9630</v>
      </c>
      <c r="F698" s="967" t="s">
        <v>9</v>
      </c>
      <c r="G698" s="967" t="s">
        <v>5391</v>
      </c>
      <c r="H698" s="965"/>
      <c r="I698" s="965"/>
    </row>
    <row r="699" spans="1:9" ht="13.5">
      <c r="A699" s="1193" t="s">
        <v>7572</v>
      </c>
      <c r="B699" s="1172" t="s">
        <v>7573</v>
      </c>
      <c r="C699" s="1172" t="s">
        <v>7573</v>
      </c>
      <c r="D699" s="966">
        <v>2928</v>
      </c>
      <c r="E699" s="1194" t="s">
        <v>9630</v>
      </c>
      <c r="F699" s="967" t="s">
        <v>9</v>
      </c>
      <c r="G699" s="967" t="s">
        <v>5391</v>
      </c>
      <c r="H699" s="965"/>
      <c r="I699" s="965"/>
    </row>
    <row r="700" spans="1:9" ht="13.5">
      <c r="A700" s="1193" t="s">
        <v>7580</v>
      </c>
      <c r="B700" s="1172" t="s">
        <v>7581</v>
      </c>
      <c r="C700" s="1172" t="s">
        <v>7581</v>
      </c>
      <c r="D700" s="966">
        <v>5616</v>
      </c>
      <c r="E700" s="1194" t="s">
        <v>9630</v>
      </c>
      <c r="F700" s="967" t="s">
        <v>9</v>
      </c>
      <c r="G700" s="967" t="s">
        <v>5391</v>
      </c>
      <c r="H700" s="965"/>
      <c r="I700" s="965"/>
    </row>
    <row r="701" spans="1:9" ht="13.5">
      <c r="A701" s="1193" t="s">
        <v>7588</v>
      </c>
      <c r="B701" s="1172" t="s">
        <v>7589</v>
      </c>
      <c r="C701" s="1172" t="s">
        <v>7589</v>
      </c>
      <c r="D701" s="966">
        <v>15384</v>
      </c>
      <c r="E701" s="1194" t="s">
        <v>9630</v>
      </c>
      <c r="F701" s="967" t="s">
        <v>9</v>
      </c>
      <c r="G701" s="967" t="s">
        <v>5391</v>
      </c>
      <c r="H701" s="965"/>
      <c r="I701" s="965"/>
    </row>
    <row r="702" spans="1:9" ht="13.5">
      <c r="A702" s="1193" t="s">
        <v>9408</v>
      </c>
      <c r="B702" s="1172" t="s">
        <v>9409</v>
      </c>
      <c r="C702" s="1172" t="s">
        <v>9409</v>
      </c>
      <c r="D702" s="966">
        <v>29148</v>
      </c>
      <c r="E702" s="1194" t="s">
        <v>9630</v>
      </c>
      <c r="F702" s="967" t="s">
        <v>9</v>
      </c>
      <c r="G702" s="967" t="s">
        <v>5391</v>
      </c>
      <c r="H702" s="965"/>
      <c r="I702" s="965"/>
    </row>
    <row r="703" spans="1:9" ht="13.5">
      <c r="A703" s="1193" t="s">
        <v>13431</v>
      </c>
      <c r="B703" s="1172" t="s">
        <v>13432</v>
      </c>
      <c r="C703" s="1172" t="s">
        <v>13432</v>
      </c>
      <c r="D703" s="966">
        <v>41938.850000000006</v>
      </c>
      <c r="E703" s="1194" t="s">
        <v>9630</v>
      </c>
      <c r="F703" s="967" t="s">
        <v>9</v>
      </c>
      <c r="G703" s="967" t="s">
        <v>5391</v>
      </c>
      <c r="H703" s="965"/>
      <c r="I703" s="965"/>
    </row>
    <row r="704" spans="1:9" ht="13.5">
      <c r="A704" s="1193" t="s">
        <v>7596</v>
      </c>
      <c r="B704" s="1172" t="s">
        <v>7597</v>
      </c>
      <c r="C704" s="1172" t="s">
        <v>7597</v>
      </c>
      <c r="D704" s="966">
        <v>2688</v>
      </c>
      <c r="E704" s="1194" t="s">
        <v>9630</v>
      </c>
      <c r="F704" s="967" t="s">
        <v>9</v>
      </c>
      <c r="G704" s="967" t="s">
        <v>5391</v>
      </c>
      <c r="H704" s="965"/>
      <c r="I704" s="965"/>
    </row>
    <row r="705" spans="1:9" ht="13.5">
      <c r="A705" s="1193" t="s">
        <v>7604</v>
      </c>
      <c r="B705" s="1172" t="s">
        <v>7605</v>
      </c>
      <c r="C705" s="1172" t="s">
        <v>7605</v>
      </c>
      <c r="D705" s="966">
        <v>12456</v>
      </c>
      <c r="E705" s="1194" t="s">
        <v>9630</v>
      </c>
      <c r="F705" s="967" t="s">
        <v>9</v>
      </c>
      <c r="G705" s="967" t="s">
        <v>5391</v>
      </c>
      <c r="H705" s="965"/>
      <c r="I705" s="965"/>
    </row>
    <row r="706" spans="1:9" ht="13.5">
      <c r="A706" s="1193" t="s">
        <v>9416</v>
      </c>
      <c r="B706" s="1172" t="s">
        <v>9417</v>
      </c>
      <c r="C706" s="1172" t="s">
        <v>9417</v>
      </c>
      <c r="D706" s="966">
        <v>26304</v>
      </c>
      <c r="E706" s="1194" t="s">
        <v>9630</v>
      </c>
      <c r="F706" s="967" t="s">
        <v>9</v>
      </c>
      <c r="G706" s="967" t="s">
        <v>5391</v>
      </c>
      <c r="H706" s="965"/>
      <c r="I706" s="965"/>
    </row>
    <row r="707" spans="1:9" ht="13.5">
      <c r="A707" s="1193" t="s">
        <v>13433</v>
      </c>
      <c r="B707" s="1172" t="s">
        <v>13434</v>
      </c>
      <c r="C707" s="1172" t="s">
        <v>13434</v>
      </c>
      <c r="D707" s="966">
        <v>39094.850000000006</v>
      </c>
      <c r="E707" s="1194" t="s">
        <v>9630</v>
      </c>
      <c r="F707" s="967" t="s">
        <v>9</v>
      </c>
      <c r="G707" s="967" t="s">
        <v>5391</v>
      </c>
      <c r="H707" s="965"/>
      <c r="I707" s="965"/>
    </row>
    <row r="708" spans="1:9" ht="13.5">
      <c r="A708" s="1193" t="s">
        <v>7612</v>
      </c>
      <c r="B708" s="1172" t="s">
        <v>7613</v>
      </c>
      <c r="C708" s="1172" t="s">
        <v>7613</v>
      </c>
      <c r="D708" s="966">
        <v>9768</v>
      </c>
      <c r="E708" s="1194" t="s">
        <v>9630</v>
      </c>
      <c r="F708" s="967" t="s">
        <v>9</v>
      </c>
      <c r="G708" s="967" t="s">
        <v>5391</v>
      </c>
      <c r="H708" s="965"/>
      <c r="I708" s="965"/>
    </row>
    <row r="709" spans="1:9" ht="13.5">
      <c r="A709" s="1193" t="s">
        <v>9424</v>
      </c>
      <c r="B709" s="1172" t="s">
        <v>9425</v>
      </c>
      <c r="C709" s="1172" t="s">
        <v>9425</v>
      </c>
      <c r="D709" s="966">
        <v>23700</v>
      </c>
      <c r="E709" s="1194" t="s">
        <v>9630</v>
      </c>
      <c r="F709" s="967" t="s">
        <v>9</v>
      </c>
      <c r="G709" s="967" t="s">
        <v>5391</v>
      </c>
      <c r="H709" s="965"/>
      <c r="I709" s="965"/>
    </row>
    <row r="710" spans="1:9" ht="13.5">
      <c r="A710" s="1193" t="s">
        <v>13435</v>
      </c>
      <c r="B710" s="1172" t="s">
        <v>13436</v>
      </c>
      <c r="C710" s="1172" t="s">
        <v>13436</v>
      </c>
      <c r="D710" s="966">
        <v>36490.850000000006</v>
      </c>
      <c r="E710" s="1194" t="s">
        <v>9630</v>
      </c>
      <c r="F710" s="967" t="s">
        <v>9</v>
      </c>
      <c r="G710" s="967" t="s">
        <v>5391</v>
      </c>
      <c r="H710" s="965"/>
      <c r="I710" s="965"/>
    </row>
    <row r="711" spans="1:9" ht="13.5">
      <c r="A711" s="1193" t="s">
        <v>9432</v>
      </c>
      <c r="B711" s="1172" t="s">
        <v>9433</v>
      </c>
      <c r="C711" s="1172" t="s">
        <v>9433</v>
      </c>
      <c r="D711" s="966">
        <v>14220</v>
      </c>
      <c r="E711" s="1194" t="s">
        <v>9630</v>
      </c>
      <c r="F711" s="967" t="s">
        <v>9</v>
      </c>
      <c r="G711" s="967" t="s">
        <v>5391</v>
      </c>
      <c r="H711" s="965"/>
      <c r="I711" s="965"/>
    </row>
    <row r="712" spans="1:9" ht="13.5">
      <c r="A712" s="1193" t="s">
        <v>13437</v>
      </c>
      <c r="B712" s="1172" t="s">
        <v>13438</v>
      </c>
      <c r="C712" s="1172" t="s">
        <v>13438</v>
      </c>
      <c r="D712" s="966">
        <v>27010.850000000006</v>
      </c>
      <c r="E712" s="1194" t="s">
        <v>9630</v>
      </c>
      <c r="F712" s="967" t="s">
        <v>9</v>
      </c>
      <c r="G712" s="967" t="s">
        <v>5391</v>
      </c>
      <c r="H712" s="965"/>
      <c r="I712" s="965"/>
    </row>
    <row r="713" spans="1:9" ht="13.5">
      <c r="A713" s="1193" t="s">
        <v>13439</v>
      </c>
      <c r="B713" s="1172" t="s">
        <v>13440</v>
      </c>
      <c r="C713" s="1172" t="s">
        <v>13440</v>
      </c>
      <c r="D713" s="966">
        <v>14029.850000000006</v>
      </c>
      <c r="E713" s="1194" t="s">
        <v>9630</v>
      </c>
      <c r="F713" s="967" t="s">
        <v>9</v>
      </c>
      <c r="G713" s="967" t="s">
        <v>5391</v>
      </c>
      <c r="H713" s="965"/>
      <c r="I713" s="965"/>
    </row>
    <row r="714" spans="1:9" ht="13.5">
      <c r="A714" s="1193" t="s">
        <v>7502</v>
      </c>
      <c r="B714" s="1172" t="s">
        <v>7503</v>
      </c>
      <c r="C714" s="1172" t="s">
        <v>7503</v>
      </c>
      <c r="D714" s="966">
        <v>4872</v>
      </c>
      <c r="E714" s="1194" t="s">
        <v>9630</v>
      </c>
      <c r="F714" s="967" t="s">
        <v>9</v>
      </c>
      <c r="G714" s="967" t="s">
        <v>5391</v>
      </c>
      <c r="H714" s="965"/>
      <c r="I714" s="965"/>
    </row>
    <row r="715" spans="1:9" ht="13.5">
      <c r="A715" s="1193" t="s">
        <v>7510</v>
      </c>
      <c r="B715" s="1172" t="s">
        <v>7511</v>
      </c>
      <c r="C715" s="1172" t="s">
        <v>7511</v>
      </c>
      <c r="D715" s="966">
        <v>8880</v>
      </c>
      <c r="E715" s="1194" t="s">
        <v>9630</v>
      </c>
      <c r="F715" s="967" t="s">
        <v>9</v>
      </c>
      <c r="G715" s="967" t="s">
        <v>5391</v>
      </c>
      <c r="H715" s="965"/>
      <c r="I715" s="965"/>
    </row>
    <row r="716" spans="1:9" ht="13.5">
      <c r="A716" s="1193" t="s">
        <v>7518</v>
      </c>
      <c r="B716" s="1172" t="s">
        <v>7519</v>
      </c>
      <c r="C716" s="1172" t="s">
        <v>7519</v>
      </c>
      <c r="D716" s="966">
        <v>12324</v>
      </c>
      <c r="E716" s="1194" t="s">
        <v>9630</v>
      </c>
      <c r="F716" s="967" t="s">
        <v>9</v>
      </c>
      <c r="G716" s="967" t="s">
        <v>5391</v>
      </c>
      <c r="H716" s="965"/>
      <c r="I716" s="965"/>
    </row>
    <row r="717" spans="1:9" ht="13.5">
      <c r="A717" s="1193" t="s">
        <v>7526</v>
      </c>
      <c r="B717" s="1172" t="s">
        <v>7527</v>
      </c>
      <c r="C717" s="1172" t="s">
        <v>7527</v>
      </c>
      <c r="D717" s="966">
        <v>15468</v>
      </c>
      <c r="E717" s="1194" t="s">
        <v>9630</v>
      </c>
      <c r="F717" s="967" t="s">
        <v>9</v>
      </c>
      <c r="G717" s="967" t="s">
        <v>5391</v>
      </c>
      <c r="H717" s="965"/>
      <c r="I717" s="965"/>
    </row>
    <row r="718" spans="1:9" ht="13.5">
      <c r="A718" s="1193" t="s">
        <v>7534</v>
      </c>
      <c r="B718" s="1172" t="s">
        <v>7535</v>
      </c>
      <c r="C718" s="1172" t="s">
        <v>7535</v>
      </c>
      <c r="D718" s="966">
        <v>26928</v>
      </c>
      <c r="E718" s="1194" t="s">
        <v>9630</v>
      </c>
      <c r="F718" s="967" t="s">
        <v>9</v>
      </c>
      <c r="G718" s="967" t="s">
        <v>5391</v>
      </c>
      <c r="H718" s="965"/>
      <c r="I718" s="965"/>
    </row>
    <row r="719" spans="1:9" ht="13.5">
      <c r="A719" s="1193" t="s">
        <v>9394</v>
      </c>
      <c r="B719" s="1172" t="s">
        <v>9395</v>
      </c>
      <c r="C719" s="1172" t="s">
        <v>9395</v>
      </c>
      <c r="D719" s="966">
        <v>42840</v>
      </c>
      <c r="E719" s="1194" t="s">
        <v>9630</v>
      </c>
      <c r="F719" s="967" t="s">
        <v>9</v>
      </c>
      <c r="G719" s="967" t="s">
        <v>5391</v>
      </c>
      <c r="H719" s="258"/>
      <c r="I719" s="258"/>
    </row>
    <row r="720" spans="1:9" ht="13.5">
      <c r="A720" s="1193" t="s">
        <v>13441</v>
      </c>
      <c r="B720" s="1172" t="s">
        <v>13442</v>
      </c>
      <c r="C720" s="1172" t="s">
        <v>13442</v>
      </c>
      <c r="D720" s="966">
        <v>57862.65</v>
      </c>
      <c r="E720" s="1194" t="s">
        <v>9630</v>
      </c>
      <c r="F720" s="967" t="s">
        <v>9</v>
      </c>
      <c r="G720" s="967" t="s">
        <v>5391</v>
      </c>
      <c r="H720" s="258"/>
      <c r="I720" s="258"/>
    </row>
    <row r="721" spans="1:9" ht="13.5">
      <c r="A721" s="1193" t="s">
        <v>7542</v>
      </c>
      <c r="B721" s="1172" t="s">
        <v>7543</v>
      </c>
      <c r="C721" s="1172" t="s">
        <v>7543</v>
      </c>
      <c r="D721" s="966">
        <v>4008</v>
      </c>
      <c r="E721" s="1194" t="s">
        <v>9630</v>
      </c>
      <c r="F721" s="967" t="s">
        <v>9</v>
      </c>
      <c r="G721" s="967" t="s">
        <v>5391</v>
      </c>
      <c r="H721" s="965"/>
      <c r="I721" s="965"/>
    </row>
    <row r="722" spans="1:9" ht="13.5">
      <c r="A722" s="1193" t="s">
        <v>7550</v>
      </c>
      <c r="B722" s="1172" t="s">
        <v>7551</v>
      </c>
      <c r="C722" s="1172" t="s">
        <v>7551</v>
      </c>
      <c r="D722" s="966">
        <v>7452</v>
      </c>
      <c r="E722" s="1194" t="s">
        <v>9630</v>
      </c>
      <c r="F722" s="967" t="s">
        <v>9</v>
      </c>
      <c r="G722" s="967" t="s">
        <v>5391</v>
      </c>
      <c r="H722" s="965"/>
      <c r="I722" s="965"/>
    </row>
    <row r="723" spans="1:9" ht="13.5">
      <c r="A723" s="1193" t="s">
        <v>7558</v>
      </c>
      <c r="B723" s="1172" t="s">
        <v>7559</v>
      </c>
      <c r="C723" s="1172" t="s">
        <v>7559</v>
      </c>
      <c r="D723" s="966">
        <v>10584</v>
      </c>
      <c r="E723" s="1194" t="s">
        <v>9630</v>
      </c>
      <c r="F723" s="967" t="s">
        <v>9</v>
      </c>
      <c r="G723" s="967" t="s">
        <v>5391</v>
      </c>
      <c r="H723" s="965"/>
      <c r="I723" s="965"/>
    </row>
    <row r="724" spans="1:9" ht="13.5">
      <c r="A724" s="1193" t="s">
        <v>7566</v>
      </c>
      <c r="B724" s="1172" t="s">
        <v>7567</v>
      </c>
      <c r="C724" s="1172" t="s">
        <v>7567</v>
      </c>
      <c r="D724" s="966">
        <v>22044</v>
      </c>
      <c r="E724" s="1194" t="s">
        <v>9630</v>
      </c>
      <c r="F724" s="967" t="s">
        <v>9</v>
      </c>
      <c r="G724" s="967" t="s">
        <v>5391</v>
      </c>
      <c r="H724" s="965"/>
      <c r="I724" s="965"/>
    </row>
    <row r="725" spans="1:9" ht="13.5">
      <c r="A725" s="1193" t="s">
        <v>9402</v>
      </c>
      <c r="B725" s="1172" t="s">
        <v>9403</v>
      </c>
      <c r="C725" s="1172" t="s">
        <v>9403</v>
      </c>
      <c r="D725" s="966">
        <v>38100</v>
      </c>
      <c r="E725" s="1194" t="s">
        <v>9630</v>
      </c>
      <c r="F725" s="967" t="s">
        <v>9</v>
      </c>
      <c r="G725" s="967" t="s">
        <v>5391</v>
      </c>
      <c r="H725" s="258"/>
      <c r="I725" s="258"/>
    </row>
    <row r="726" spans="1:9" ht="13.5">
      <c r="A726" s="1193" t="s">
        <v>13443</v>
      </c>
      <c r="B726" s="1172" t="s">
        <v>13444</v>
      </c>
      <c r="C726" s="1172" t="s">
        <v>13444</v>
      </c>
      <c r="D726" s="966">
        <v>53122.65</v>
      </c>
      <c r="E726" s="1194" t="s">
        <v>9630</v>
      </c>
      <c r="F726" s="967" t="s">
        <v>9</v>
      </c>
      <c r="G726" s="967" t="s">
        <v>5391</v>
      </c>
      <c r="H726" s="258"/>
      <c r="I726" s="258"/>
    </row>
    <row r="727" spans="1:9" ht="13.5">
      <c r="A727" s="1193" t="s">
        <v>7574</v>
      </c>
      <c r="B727" s="1172" t="s">
        <v>7575</v>
      </c>
      <c r="C727" s="1172" t="s">
        <v>7575</v>
      </c>
      <c r="D727" s="966">
        <v>3444</v>
      </c>
      <c r="E727" s="1194" t="s">
        <v>9630</v>
      </c>
      <c r="F727" s="967" t="s">
        <v>9</v>
      </c>
      <c r="G727" s="967" t="s">
        <v>5391</v>
      </c>
      <c r="H727" s="965"/>
      <c r="I727" s="965"/>
    </row>
    <row r="728" spans="1:9" ht="13.5">
      <c r="A728" s="1193" t="s">
        <v>7582</v>
      </c>
      <c r="B728" s="1172" t="s">
        <v>7583</v>
      </c>
      <c r="C728" s="1172" t="s">
        <v>7583</v>
      </c>
      <c r="D728" s="966">
        <v>6576</v>
      </c>
      <c r="E728" s="1194" t="s">
        <v>9630</v>
      </c>
      <c r="F728" s="967" t="s">
        <v>9</v>
      </c>
      <c r="G728" s="967" t="s">
        <v>5391</v>
      </c>
      <c r="H728" s="965"/>
      <c r="I728" s="965"/>
    </row>
    <row r="729" spans="1:9" ht="13.5">
      <c r="A729" s="1193" t="s">
        <v>7590</v>
      </c>
      <c r="B729" s="1172" t="s">
        <v>7591</v>
      </c>
      <c r="C729" s="1172" t="s">
        <v>7591</v>
      </c>
      <c r="D729" s="966">
        <v>18036</v>
      </c>
      <c r="E729" s="1194" t="s">
        <v>9630</v>
      </c>
      <c r="F729" s="967" t="s">
        <v>9</v>
      </c>
      <c r="G729" s="967" t="s">
        <v>5391</v>
      </c>
      <c r="H729" s="965"/>
      <c r="I729" s="965"/>
    </row>
    <row r="730" spans="1:9" ht="13.5">
      <c r="A730" s="1193" t="s">
        <v>9410</v>
      </c>
      <c r="B730" s="1172" t="s">
        <v>9411</v>
      </c>
      <c r="C730" s="1172" t="s">
        <v>9411</v>
      </c>
      <c r="D730" s="966">
        <v>34212</v>
      </c>
      <c r="E730" s="1194" t="s">
        <v>9630</v>
      </c>
      <c r="F730" s="967" t="s">
        <v>9</v>
      </c>
      <c r="G730" s="967" t="s">
        <v>5391</v>
      </c>
      <c r="H730" s="965"/>
      <c r="I730" s="965"/>
    </row>
    <row r="731" spans="1:9" ht="13.5">
      <c r="A731" s="1193" t="s">
        <v>13445</v>
      </c>
      <c r="B731" s="1172" t="s">
        <v>13446</v>
      </c>
      <c r="C731" s="1172" t="s">
        <v>13446</v>
      </c>
      <c r="D731" s="966">
        <v>49234.65</v>
      </c>
      <c r="E731" s="1194" t="s">
        <v>9630</v>
      </c>
      <c r="F731" s="967" t="s">
        <v>9</v>
      </c>
      <c r="G731" s="967" t="s">
        <v>5391</v>
      </c>
      <c r="H731" s="965"/>
      <c r="I731" s="965"/>
    </row>
    <row r="732" spans="1:9" ht="13.5">
      <c r="A732" s="1193" t="s">
        <v>7598</v>
      </c>
      <c r="B732" s="1172" t="s">
        <v>7599</v>
      </c>
      <c r="C732" s="1172" t="s">
        <v>7599</v>
      </c>
      <c r="D732" s="966">
        <v>3144</v>
      </c>
      <c r="E732" s="1194" t="s">
        <v>9630</v>
      </c>
      <c r="F732" s="967" t="s">
        <v>9</v>
      </c>
      <c r="G732" s="967" t="s">
        <v>5391</v>
      </c>
      <c r="H732" s="965"/>
      <c r="I732" s="965"/>
    </row>
    <row r="733" spans="1:9" ht="13.5">
      <c r="A733" s="1193" t="s">
        <v>7606</v>
      </c>
      <c r="B733" s="1172" t="s">
        <v>7607</v>
      </c>
      <c r="C733" s="1172" t="s">
        <v>7607</v>
      </c>
      <c r="D733" s="966">
        <v>14604</v>
      </c>
      <c r="E733" s="1194" t="s">
        <v>9630</v>
      </c>
      <c r="F733" s="967" t="s">
        <v>9</v>
      </c>
      <c r="G733" s="967" t="s">
        <v>5391</v>
      </c>
      <c r="H733" s="965"/>
      <c r="I733" s="965"/>
    </row>
    <row r="734" spans="1:9" ht="13.5">
      <c r="A734" s="1193" t="s">
        <v>9418</v>
      </c>
      <c r="B734" s="1172" t="s">
        <v>9419</v>
      </c>
      <c r="C734" s="1172" t="s">
        <v>9419</v>
      </c>
      <c r="D734" s="966">
        <v>30876</v>
      </c>
      <c r="E734" s="1194" t="s">
        <v>9630</v>
      </c>
      <c r="F734" s="967" t="s">
        <v>9</v>
      </c>
      <c r="G734" s="967" t="s">
        <v>5391</v>
      </c>
      <c r="H734" s="965"/>
      <c r="I734" s="965"/>
    </row>
    <row r="735" spans="1:9" ht="13.5">
      <c r="A735" s="1193" t="s">
        <v>13447</v>
      </c>
      <c r="B735" s="1172" t="s">
        <v>13448</v>
      </c>
      <c r="C735" s="1172" t="s">
        <v>13448</v>
      </c>
      <c r="D735" s="966">
        <v>45898.65</v>
      </c>
      <c r="E735" s="1194" t="s">
        <v>9630</v>
      </c>
      <c r="F735" s="967" t="s">
        <v>9</v>
      </c>
      <c r="G735" s="967" t="s">
        <v>5391</v>
      </c>
      <c r="H735" s="965"/>
      <c r="I735" s="965"/>
    </row>
    <row r="736" spans="1:9" ht="13.5">
      <c r="A736" s="1193" t="s">
        <v>7614</v>
      </c>
      <c r="B736" s="1172" t="s">
        <v>7615</v>
      </c>
      <c r="C736" s="1172" t="s">
        <v>7615</v>
      </c>
      <c r="D736" s="966">
        <v>11460</v>
      </c>
      <c r="E736" s="1194" t="s">
        <v>9630</v>
      </c>
      <c r="F736" s="967" t="s">
        <v>9</v>
      </c>
      <c r="G736" s="967" t="s">
        <v>5391</v>
      </c>
      <c r="H736" s="965"/>
      <c r="I736" s="965"/>
    </row>
    <row r="737" spans="1:9" ht="13.5">
      <c r="A737" s="1193" t="s">
        <v>9426</v>
      </c>
      <c r="B737" s="1172" t="s">
        <v>9427</v>
      </c>
      <c r="C737" s="1172" t="s">
        <v>9427</v>
      </c>
      <c r="D737" s="966">
        <v>27816</v>
      </c>
      <c r="E737" s="1194" t="s">
        <v>9630</v>
      </c>
      <c r="F737" s="967" t="s">
        <v>9</v>
      </c>
      <c r="G737" s="967" t="s">
        <v>5391</v>
      </c>
      <c r="H737" s="965"/>
      <c r="I737" s="965"/>
    </row>
    <row r="738" spans="1:9" ht="13.5">
      <c r="A738" s="1193" t="s">
        <v>13449</v>
      </c>
      <c r="B738" s="1172" t="s">
        <v>13450</v>
      </c>
      <c r="C738" s="1172" t="s">
        <v>13450</v>
      </c>
      <c r="D738" s="966">
        <v>42838.65</v>
      </c>
      <c r="E738" s="1194" t="s">
        <v>9630</v>
      </c>
      <c r="F738" s="967" t="s">
        <v>9</v>
      </c>
      <c r="G738" s="967" t="s">
        <v>5391</v>
      </c>
      <c r="H738" s="965"/>
      <c r="I738" s="965"/>
    </row>
    <row r="739" spans="1:9" ht="13.5">
      <c r="A739" s="1193" t="s">
        <v>9434</v>
      </c>
      <c r="B739" s="1172" t="s">
        <v>9435</v>
      </c>
      <c r="C739" s="1172" t="s">
        <v>9435</v>
      </c>
      <c r="D739" s="966">
        <v>16692</v>
      </c>
      <c r="E739" s="1194" t="s">
        <v>9630</v>
      </c>
      <c r="F739" s="967" t="s">
        <v>9</v>
      </c>
      <c r="G739" s="967" t="s">
        <v>5391</v>
      </c>
      <c r="H739" s="965"/>
      <c r="I739" s="965"/>
    </row>
    <row r="740" spans="1:9" ht="13.5">
      <c r="A740" s="1193" t="s">
        <v>13451</v>
      </c>
      <c r="B740" s="1172" t="s">
        <v>13452</v>
      </c>
      <c r="C740" s="1172" t="s">
        <v>13452</v>
      </c>
      <c r="D740" s="966">
        <v>31714.65</v>
      </c>
      <c r="E740" s="1194" t="s">
        <v>9630</v>
      </c>
      <c r="F740" s="967" t="s">
        <v>9</v>
      </c>
      <c r="G740" s="967" t="s">
        <v>5391</v>
      </c>
      <c r="H740" s="965"/>
      <c r="I740" s="965"/>
    </row>
    <row r="741" spans="1:9" ht="13.5">
      <c r="A741" s="1193" t="s">
        <v>13453</v>
      </c>
      <c r="B741" s="1172" t="s">
        <v>13454</v>
      </c>
      <c r="C741" s="1172" t="s">
        <v>13454</v>
      </c>
      <c r="D741" s="966">
        <v>16469.650000000001</v>
      </c>
      <c r="E741" s="1194" t="s">
        <v>9630</v>
      </c>
      <c r="F741" s="967" t="s">
        <v>9</v>
      </c>
      <c r="G741" s="967" t="s">
        <v>5391</v>
      </c>
      <c r="H741" s="258"/>
      <c r="I741" s="258"/>
    </row>
    <row r="742" spans="1:9" ht="13.5">
      <c r="A742" s="1193" t="s">
        <v>7496</v>
      </c>
      <c r="B742" s="1172" t="s">
        <v>7497</v>
      </c>
      <c r="C742" s="1172" t="s">
        <v>7497</v>
      </c>
      <c r="D742" s="966">
        <v>2616</v>
      </c>
      <c r="E742" s="1194" t="s">
        <v>9630</v>
      </c>
      <c r="F742" s="967" t="s">
        <v>9</v>
      </c>
      <c r="G742" s="967" t="s">
        <v>5391</v>
      </c>
      <c r="H742" s="258"/>
      <c r="I742" s="258"/>
    </row>
    <row r="743" spans="1:9" ht="13.5">
      <c r="A743" s="1193" t="s">
        <v>7504</v>
      </c>
      <c r="B743" s="1172" t="s">
        <v>7505</v>
      </c>
      <c r="C743" s="1172" t="s">
        <v>7505</v>
      </c>
      <c r="D743" s="966">
        <v>4776</v>
      </c>
      <c r="E743" s="1194" t="s">
        <v>9630</v>
      </c>
      <c r="F743" s="967" t="s">
        <v>9</v>
      </c>
      <c r="G743" s="967" t="s">
        <v>5391</v>
      </c>
      <c r="H743" s="258"/>
      <c r="I743" s="258"/>
    </row>
    <row r="744" spans="1:9" ht="13.5">
      <c r="A744" s="1193" t="s">
        <v>7512</v>
      </c>
      <c r="B744" s="1172" t="s">
        <v>7513</v>
      </c>
      <c r="C744" s="1172" t="s">
        <v>7513</v>
      </c>
      <c r="D744" s="966">
        <v>6624</v>
      </c>
      <c r="E744" s="1194" t="s">
        <v>9630</v>
      </c>
      <c r="F744" s="967" t="s">
        <v>9</v>
      </c>
      <c r="G744" s="967" t="s">
        <v>5391</v>
      </c>
      <c r="H744" s="258"/>
      <c r="I744" s="258"/>
    </row>
    <row r="745" spans="1:9" ht="13.5">
      <c r="A745" s="1193" t="s">
        <v>7520</v>
      </c>
      <c r="B745" s="1172" t="s">
        <v>7521</v>
      </c>
      <c r="C745" s="1172" t="s">
        <v>7521</v>
      </c>
      <c r="D745" s="966">
        <v>8316</v>
      </c>
      <c r="E745" s="1194" t="s">
        <v>9630</v>
      </c>
      <c r="F745" s="967" t="s">
        <v>9</v>
      </c>
      <c r="G745" s="967" t="s">
        <v>5391</v>
      </c>
      <c r="H745" s="258"/>
      <c r="I745" s="258"/>
    </row>
    <row r="746" spans="1:9" ht="13.5">
      <c r="A746" s="1193" t="s">
        <v>7528</v>
      </c>
      <c r="B746" s="1172" t="s">
        <v>7529</v>
      </c>
      <c r="C746" s="1172" t="s">
        <v>7529</v>
      </c>
      <c r="D746" s="966">
        <v>14472</v>
      </c>
      <c r="E746" s="1194" t="s">
        <v>9630</v>
      </c>
      <c r="F746" s="967" t="s">
        <v>9</v>
      </c>
      <c r="G746" s="967" t="s">
        <v>5391</v>
      </c>
      <c r="H746" s="258"/>
      <c r="I746" s="258"/>
    </row>
    <row r="747" spans="1:9" ht="13.5">
      <c r="A747" s="1193" t="s">
        <v>9388</v>
      </c>
      <c r="B747" s="1172" t="s">
        <v>9389</v>
      </c>
      <c r="C747" s="1172" t="s">
        <v>9389</v>
      </c>
      <c r="D747" s="966">
        <v>23004</v>
      </c>
      <c r="E747" s="1194" t="s">
        <v>9630</v>
      </c>
      <c r="F747" s="967" t="s">
        <v>9</v>
      </c>
      <c r="G747" s="967" t="s">
        <v>5391</v>
      </c>
      <c r="H747" s="258"/>
      <c r="I747" s="258"/>
    </row>
    <row r="748" spans="1:9" ht="13.5">
      <c r="A748" s="1193" t="s">
        <v>13399</v>
      </c>
      <c r="B748" s="1172" t="s">
        <v>13400</v>
      </c>
      <c r="C748" s="1172" t="s">
        <v>13400</v>
      </c>
      <c r="D748" s="966">
        <v>31067.274999999994</v>
      </c>
      <c r="E748" s="1194" t="s">
        <v>9630</v>
      </c>
      <c r="F748" s="967" t="s">
        <v>9</v>
      </c>
      <c r="G748" s="967" t="s">
        <v>5391</v>
      </c>
      <c r="H748" s="258"/>
      <c r="I748" s="258"/>
    </row>
    <row r="749" spans="1:9" ht="13.5">
      <c r="A749" s="1193" t="s">
        <v>7536</v>
      </c>
      <c r="B749" s="1172" t="s">
        <v>7537</v>
      </c>
      <c r="C749" s="1172" t="s">
        <v>7537</v>
      </c>
      <c r="D749" s="966">
        <v>2172</v>
      </c>
      <c r="E749" s="1194" t="s">
        <v>9630</v>
      </c>
      <c r="F749" s="967" t="s">
        <v>9</v>
      </c>
      <c r="G749" s="967" t="s">
        <v>5391</v>
      </c>
      <c r="H749" s="258"/>
      <c r="I749" s="258"/>
    </row>
    <row r="750" spans="1:9" ht="13.5">
      <c r="A750" s="1193" t="s">
        <v>7544</v>
      </c>
      <c r="B750" s="1172" t="s">
        <v>7545</v>
      </c>
      <c r="C750" s="1172" t="s">
        <v>7545</v>
      </c>
      <c r="D750" s="966">
        <v>4008</v>
      </c>
      <c r="E750" s="1194" t="s">
        <v>9630</v>
      </c>
      <c r="F750" s="967" t="s">
        <v>9</v>
      </c>
      <c r="G750" s="967" t="s">
        <v>5391</v>
      </c>
      <c r="H750" s="258"/>
      <c r="I750" s="258"/>
    </row>
    <row r="751" spans="1:9" ht="13.5">
      <c r="A751" s="1193" t="s">
        <v>7552</v>
      </c>
      <c r="B751" s="1172" t="s">
        <v>7553</v>
      </c>
      <c r="C751" s="1172" t="s">
        <v>7553</v>
      </c>
      <c r="D751" s="966">
        <v>5700</v>
      </c>
      <c r="E751" s="1194" t="s">
        <v>9630</v>
      </c>
      <c r="F751" s="967" t="s">
        <v>9</v>
      </c>
      <c r="G751" s="967" t="s">
        <v>5391</v>
      </c>
      <c r="H751" s="258"/>
      <c r="I751" s="258"/>
    </row>
    <row r="752" spans="1:9" ht="13.5">
      <c r="A752" s="1193" t="s">
        <v>7560</v>
      </c>
      <c r="B752" s="1172" t="s">
        <v>7561</v>
      </c>
      <c r="C752" s="1172" t="s">
        <v>7561</v>
      </c>
      <c r="D752" s="966">
        <v>11844</v>
      </c>
      <c r="E752" s="1194" t="s">
        <v>9630</v>
      </c>
      <c r="F752" s="967" t="s">
        <v>9</v>
      </c>
      <c r="G752" s="967" t="s">
        <v>5391</v>
      </c>
      <c r="H752" s="258"/>
      <c r="I752" s="258"/>
    </row>
    <row r="753" spans="1:9" ht="13.5">
      <c r="A753" s="1193" t="s">
        <v>9396</v>
      </c>
      <c r="B753" s="1172" t="s">
        <v>9397</v>
      </c>
      <c r="C753" s="1172" t="s">
        <v>9397</v>
      </c>
      <c r="D753" s="966">
        <v>20472</v>
      </c>
      <c r="E753" s="1194" t="s">
        <v>9630</v>
      </c>
      <c r="F753" s="967" t="s">
        <v>9</v>
      </c>
      <c r="G753" s="967" t="s">
        <v>5391</v>
      </c>
      <c r="H753" s="258"/>
      <c r="I753" s="258"/>
    </row>
    <row r="754" spans="1:9" ht="13.5">
      <c r="A754" s="1193" t="s">
        <v>13401</v>
      </c>
      <c r="B754" s="1172" t="s">
        <v>13402</v>
      </c>
      <c r="C754" s="1172" t="s">
        <v>13402</v>
      </c>
      <c r="D754" s="966">
        <v>28535.274999999994</v>
      </c>
      <c r="E754" s="1194" t="s">
        <v>9630</v>
      </c>
      <c r="F754" s="967" t="s">
        <v>9</v>
      </c>
      <c r="G754" s="967" t="s">
        <v>5391</v>
      </c>
      <c r="H754" s="258"/>
      <c r="I754" s="258"/>
    </row>
    <row r="755" spans="1:9" ht="13.5">
      <c r="A755" s="1193" t="s">
        <v>7568</v>
      </c>
      <c r="B755" s="1172" t="s">
        <v>7569</v>
      </c>
      <c r="C755" s="1172" t="s">
        <v>7569</v>
      </c>
      <c r="D755" s="966">
        <v>1848</v>
      </c>
      <c r="E755" s="1194" t="s">
        <v>9630</v>
      </c>
      <c r="F755" s="967" t="s">
        <v>9</v>
      </c>
      <c r="G755" s="967" t="s">
        <v>5391</v>
      </c>
      <c r="H755" s="258"/>
      <c r="I755" s="258"/>
    </row>
    <row r="756" spans="1:9" ht="13.5">
      <c r="A756" s="1193" t="s">
        <v>7576</v>
      </c>
      <c r="B756" s="1172" t="s">
        <v>7577</v>
      </c>
      <c r="C756" s="1172" t="s">
        <v>7577</v>
      </c>
      <c r="D756" s="966">
        <v>3540</v>
      </c>
      <c r="E756" s="1194" t="s">
        <v>9630</v>
      </c>
      <c r="F756" s="967" t="s">
        <v>9</v>
      </c>
      <c r="G756" s="967" t="s">
        <v>5391</v>
      </c>
      <c r="H756" s="258"/>
      <c r="I756" s="258"/>
    </row>
    <row r="757" spans="1:9" ht="13.5">
      <c r="A757" s="1193" t="s">
        <v>7584</v>
      </c>
      <c r="B757" s="1172" t="s">
        <v>7585</v>
      </c>
      <c r="C757" s="1172" t="s">
        <v>7585</v>
      </c>
      <c r="D757" s="966">
        <v>9684</v>
      </c>
      <c r="E757" s="1194" t="s">
        <v>9630</v>
      </c>
      <c r="F757" s="967" t="s">
        <v>9</v>
      </c>
      <c r="G757" s="967" t="s">
        <v>5391</v>
      </c>
      <c r="H757" s="258"/>
      <c r="I757" s="258"/>
    </row>
    <row r="758" spans="1:9" ht="13.5">
      <c r="A758" s="1193" t="s">
        <v>9404</v>
      </c>
      <c r="B758" s="1172" t="s">
        <v>9405</v>
      </c>
      <c r="C758" s="1172" t="s">
        <v>9405</v>
      </c>
      <c r="D758" s="966">
        <v>18372</v>
      </c>
      <c r="E758" s="1194" t="s">
        <v>9630</v>
      </c>
      <c r="F758" s="967" t="s">
        <v>9</v>
      </c>
      <c r="G758" s="967" t="s">
        <v>5391</v>
      </c>
      <c r="H758" s="258"/>
      <c r="I758" s="258"/>
    </row>
    <row r="759" spans="1:9" ht="13.5">
      <c r="A759" s="1193" t="s">
        <v>13403</v>
      </c>
      <c r="B759" s="1172" t="s">
        <v>13404</v>
      </c>
      <c r="C759" s="1172" t="s">
        <v>13404</v>
      </c>
      <c r="D759" s="966">
        <v>26435.274999999994</v>
      </c>
      <c r="E759" s="1194" t="s">
        <v>9630</v>
      </c>
      <c r="F759" s="967" t="s">
        <v>9</v>
      </c>
      <c r="G759" s="967" t="s">
        <v>5391</v>
      </c>
      <c r="H759" s="258"/>
      <c r="I759" s="258"/>
    </row>
    <row r="760" spans="1:9" ht="13.5">
      <c r="A760" s="1193" t="s">
        <v>7592</v>
      </c>
      <c r="B760" s="1172" t="s">
        <v>7593</v>
      </c>
      <c r="C760" s="1172" t="s">
        <v>7593</v>
      </c>
      <c r="D760" s="966">
        <v>1704</v>
      </c>
      <c r="E760" s="1194" t="s">
        <v>9630</v>
      </c>
      <c r="F760" s="967" t="s">
        <v>9</v>
      </c>
      <c r="G760" s="967" t="s">
        <v>5391</v>
      </c>
      <c r="H760" s="258"/>
      <c r="I760" s="258"/>
    </row>
    <row r="761" spans="1:9" ht="13.5">
      <c r="A761" s="1193" t="s">
        <v>7600</v>
      </c>
      <c r="B761" s="1172" t="s">
        <v>7601</v>
      </c>
      <c r="C761" s="1172" t="s">
        <v>7601</v>
      </c>
      <c r="D761" s="966">
        <v>7848</v>
      </c>
      <c r="E761" s="1194" t="s">
        <v>9630</v>
      </c>
      <c r="F761" s="967" t="s">
        <v>9</v>
      </c>
      <c r="G761" s="967" t="s">
        <v>5391</v>
      </c>
      <c r="H761" s="258"/>
      <c r="I761" s="258"/>
    </row>
    <row r="762" spans="1:9" ht="13.5">
      <c r="A762" s="1193" t="s">
        <v>9412</v>
      </c>
      <c r="B762" s="1172" t="s">
        <v>9413</v>
      </c>
      <c r="C762" s="1172" t="s">
        <v>9413</v>
      </c>
      <c r="D762" s="966">
        <v>16584</v>
      </c>
      <c r="E762" s="1194" t="s">
        <v>9630</v>
      </c>
      <c r="F762" s="967" t="s">
        <v>9</v>
      </c>
      <c r="G762" s="967" t="s">
        <v>5391</v>
      </c>
      <c r="H762" s="258"/>
      <c r="I762" s="258"/>
    </row>
    <row r="763" spans="1:9" ht="13.5">
      <c r="A763" s="1193" t="s">
        <v>13405</v>
      </c>
      <c r="B763" s="1172" t="s">
        <v>13406</v>
      </c>
      <c r="C763" s="1172" t="s">
        <v>13406</v>
      </c>
      <c r="D763" s="966">
        <v>24647.274999999994</v>
      </c>
      <c r="E763" s="1194" t="s">
        <v>9630</v>
      </c>
      <c r="F763" s="967" t="s">
        <v>9</v>
      </c>
      <c r="G763" s="967" t="s">
        <v>5391</v>
      </c>
      <c r="H763" s="258"/>
      <c r="I763" s="258"/>
    </row>
    <row r="764" spans="1:9" ht="13.5">
      <c r="A764" s="1193" t="s">
        <v>7608</v>
      </c>
      <c r="B764" s="1172" t="s">
        <v>7609</v>
      </c>
      <c r="C764" s="1172" t="s">
        <v>7609</v>
      </c>
      <c r="D764" s="966">
        <v>6144</v>
      </c>
      <c r="E764" s="1194" t="s">
        <v>9630</v>
      </c>
      <c r="F764" s="967" t="s">
        <v>9</v>
      </c>
      <c r="G764" s="967" t="s">
        <v>5391</v>
      </c>
      <c r="H764" s="258"/>
      <c r="I764" s="258"/>
    </row>
    <row r="765" spans="1:9" ht="13.5">
      <c r="A765" s="1193" t="s">
        <v>9420</v>
      </c>
      <c r="B765" s="1172" t="s">
        <v>9421</v>
      </c>
      <c r="C765" s="1172" t="s">
        <v>9421</v>
      </c>
      <c r="D765" s="966">
        <v>14940</v>
      </c>
      <c r="E765" s="1194" t="s">
        <v>9630</v>
      </c>
      <c r="F765" s="967" t="s">
        <v>9</v>
      </c>
      <c r="G765" s="967" t="s">
        <v>5391</v>
      </c>
      <c r="H765" s="258"/>
      <c r="I765" s="258"/>
    </row>
    <row r="766" spans="1:9" ht="13.5">
      <c r="A766" s="1193" t="s">
        <v>13407</v>
      </c>
      <c r="B766" s="1172" t="s">
        <v>13408</v>
      </c>
      <c r="C766" s="1172" t="s">
        <v>13408</v>
      </c>
      <c r="D766" s="966">
        <v>23003.274999999994</v>
      </c>
      <c r="E766" s="1194" t="s">
        <v>9630</v>
      </c>
      <c r="F766" s="967" t="s">
        <v>9</v>
      </c>
      <c r="G766" s="967" t="s">
        <v>5391</v>
      </c>
      <c r="H766" s="258"/>
      <c r="I766" s="258"/>
    </row>
    <row r="767" spans="1:9" ht="13.5">
      <c r="A767" s="1193" t="s">
        <v>9428</v>
      </c>
      <c r="B767" s="1172" t="s">
        <v>9429</v>
      </c>
      <c r="C767" s="1172" t="s">
        <v>9429</v>
      </c>
      <c r="D767" s="966">
        <v>8964</v>
      </c>
      <c r="E767" s="1194" t="s">
        <v>9630</v>
      </c>
      <c r="F767" s="967" t="s">
        <v>9</v>
      </c>
      <c r="G767" s="967" t="s">
        <v>5391</v>
      </c>
      <c r="H767" s="258"/>
      <c r="I767" s="258"/>
    </row>
    <row r="768" spans="1:9" ht="13.5">
      <c r="A768" s="1193" t="s">
        <v>13409</v>
      </c>
      <c r="B768" s="1172" t="s">
        <v>13410</v>
      </c>
      <c r="C768" s="1172" t="s">
        <v>13410</v>
      </c>
      <c r="D768" s="966">
        <v>17027.274999999994</v>
      </c>
      <c r="E768" s="1194" t="s">
        <v>9630</v>
      </c>
      <c r="F768" s="967" t="s">
        <v>9</v>
      </c>
      <c r="G768" s="967" t="s">
        <v>5391</v>
      </c>
      <c r="H768" s="258"/>
      <c r="I768" s="258"/>
    </row>
    <row r="769" spans="1:9" ht="13.5">
      <c r="A769" s="1193" t="s">
        <v>13411</v>
      </c>
      <c r="B769" s="1172" t="s">
        <v>13412</v>
      </c>
      <c r="C769" s="1172" t="s">
        <v>13412</v>
      </c>
      <c r="D769" s="966">
        <v>8845.2749999999942</v>
      </c>
      <c r="E769" s="1194" t="s">
        <v>9630</v>
      </c>
      <c r="F769" s="967" t="s">
        <v>9</v>
      </c>
      <c r="G769" s="967" t="s">
        <v>5391</v>
      </c>
      <c r="H769" s="258"/>
      <c r="I769" s="258"/>
    </row>
    <row r="770" spans="1:9" ht="13.5">
      <c r="A770" s="1193" t="s">
        <v>7618</v>
      </c>
      <c r="B770" s="1172" t="s">
        <v>7619</v>
      </c>
      <c r="C770" s="1172" t="s">
        <v>7619</v>
      </c>
      <c r="D770" s="966">
        <v>2880</v>
      </c>
      <c r="E770" s="1194" t="s">
        <v>9630</v>
      </c>
      <c r="F770" s="967" t="s">
        <v>1789</v>
      </c>
      <c r="G770" s="967" t="s">
        <v>5391</v>
      </c>
      <c r="H770" s="965"/>
      <c r="I770" s="965"/>
    </row>
    <row r="771" spans="1:9" ht="13.5">
      <c r="A771" s="1193" t="s">
        <v>7626</v>
      </c>
      <c r="B771" s="1172" t="s">
        <v>7627</v>
      </c>
      <c r="C771" s="1172" t="s">
        <v>7627</v>
      </c>
      <c r="D771" s="966">
        <v>5268</v>
      </c>
      <c r="E771" s="1194" t="s">
        <v>9630</v>
      </c>
      <c r="F771" s="967" t="s">
        <v>1789</v>
      </c>
      <c r="G771" s="967" t="s">
        <v>5391</v>
      </c>
      <c r="H771" s="965"/>
      <c r="I771" s="965"/>
    </row>
    <row r="772" spans="1:9" ht="13.5">
      <c r="A772" s="1193" t="s">
        <v>7634</v>
      </c>
      <c r="B772" s="1172" t="s">
        <v>7635</v>
      </c>
      <c r="C772" s="1172" t="s">
        <v>7635</v>
      </c>
      <c r="D772" s="966">
        <v>7308</v>
      </c>
      <c r="E772" s="1194" t="s">
        <v>9630</v>
      </c>
      <c r="F772" s="967" t="s">
        <v>1789</v>
      </c>
      <c r="G772" s="967" t="s">
        <v>5391</v>
      </c>
      <c r="H772" s="965"/>
      <c r="I772" s="965"/>
    </row>
    <row r="773" spans="1:9" ht="13.5">
      <c r="A773" s="1193" t="s">
        <v>7642</v>
      </c>
      <c r="B773" s="1172" t="s">
        <v>7643</v>
      </c>
      <c r="C773" s="1172" t="s">
        <v>7643</v>
      </c>
      <c r="D773" s="966">
        <v>9168</v>
      </c>
      <c r="E773" s="1194" t="s">
        <v>9630</v>
      </c>
      <c r="F773" s="967" t="s">
        <v>1789</v>
      </c>
      <c r="G773" s="967" t="s">
        <v>5391</v>
      </c>
      <c r="H773" s="965"/>
      <c r="I773" s="965"/>
    </row>
    <row r="774" spans="1:9" ht="13.5">
      <c r="A774" s="1193" t="s">
        <v>7650</v>
      </c>
      <c r="B774" s="1172" t="s">
        <v>7651</v>
      </c>
      <c r="C774" s="1172" t="s">
        <v>7651</v>
      </c>
      <c r="D774" s="966">
        <v>15960</v>
      </c>
      <c r="E774" s="1194" t="s">
        <v>9630</v>
      </c>
      <c r="F774" s="967" t="s">
        <v>1789</v>
      </c>
      <c r="G774" s="967" t="s">
        <v>5391</v>
      </c>
      <c r="H774" s="965"/>
      <c r="I774" s="965"/>
    </row>
    <row r="775" spans="1:9" ht="13.5">
      <c r="A775" s="1193" t="s">
        <v>9438</v>
      </c>
      <c r="B775" s="1172" t="s">
        <v>9439</v>
      </c>
      <c r="C775" s="1172" t="s">
        <v>9439</v>
      </c>
      <c r="D775" s="966">
        <v>25392</v>
      </c>
      <c r="E775" s="1194" t="s">
        <v>9630</v>
      </c>
      <c r="F775" s="967" t="s">
        <v>1789</v>
      </c>
      <c r="G775" s="967" t="s">
        <v>5391</v>
      </c>
      <c r="H775" s="965"/>
      <c r="I775" s="965"/>
    </row>
    <row r="776" spans="1:9" ht="13.5">
      <c r="A776" s="1193" t="s">
        <v>13469</v>
      </c>
      <c r="B776" s="1172" t="s">
        <v>13470</v>
      </c>
      <c r="C776" s="1172" t="s">
        <v>13470</v>
      </c>
      <c r="D776" s="966">
        <v>34295.200000000004</v>
      </c>
      <c r="E776" s="1194" t="s">
        <v>9630</v>
      </c>
      <c r="F776" s="967" t="s">
        <v>1789</v>
      </c>
      <c r="G776" s="967" t="s">
        <v>5391</v>
      </c>
      <c r="H776" s="965"/>
      <c r="I776" s="965"/>
    </row>
    <row r="777" spans="1:9" ht="13.5">
      <c r="A777" s="1193" t="s">
        <v>7658</v>
      </c>
      <c r="B777" s="1172" t="s">
        <v>7659</v>
      </c>
      <c r="C777" s="1172" t="s">
        <v>7659</v>
      </c>
      <c r="D777" s="966">
        <v>2376</v>
      </c>
      <c r="E777" s="1194" t="s">
        <v>9630</v>
      </c>
      <c r="F777" s="967" t="s">
        <v>1789</v>
      </c>
      <c r="G777" s="967" t="s">
        <v>5391</v>
      </c>
      <c r="H777" s="965"/>
      <c r="I777" s="965"/>
    </row>
    <row r="778" spans="1:9" ht="13.5">
      <c r="A778" s="1193" t="s">
        <v>7666</v>
      </c>
      <c r="B778" s="1172" t="s">
        <v>7667</v>
      </c>
      <c r="C778" s="1172" t="s">
        <v>7667</v>
      </c>
      <c r="D778" s="966">
        <v>4416</v>
      </c>
      <c r="E778" s="1194" t="s">
        <v>9630</v>
      </c>
      <c r="F778" s="967" t="s">
        <v>1789</v>
      </c>
      <c r="G778" s="967" t="s">
        <v>5391</v>
      </c>
      <c r="H778" s="965"/>
      <c r="I778" s="965"/>
    </row>
    <row r="779" spans="1:9" ht="13.5">
      <c r="A779" s="1193" t="s">
        <v>7674</v>
      </c>
      <c r="B779" s="1172" t="s">
        <v>7675</v>
      </c>
      <c r="C779" s="1172" t="s">
        <v>7675</v>
      </c>
      <c r="D779" s="966">
        <v>6276</v>
      </c>
      <c r="E779" s="1194" t="s">
        <v>9630</v>
      </c>
      <c r="F779" s="967" t="s">
        <v>1789</v>
      </c>
      <c r="G779" s="967" t="s">
        <v>5391</v>
      </c>
      <c r="H779" s="965"/>
      <c r="I779" s="965"/>
    </row>
    <row r="780" spans="1:9" ht="13.5">
      <c r="A780" s="1193" t="s">
        <v>7682</v>
      </c>
      <c r="B780" s="1172" t="s">
        <v>7683</v>
      </c>
      <c r="C780" s="1172" t="s">
        <v>7683</v>
      </c>
      <c r="D780" s="966">
        <v>13068</v>
      </c>
      <c r="E780" s="1194" t="s">
        <v>9630</v>
      </c>
      <c r="F780" s="967" t="s">
        <v>1789</v>
      </c>
      <c r="G780" s="967" t="s">
        <v>5391</v>
      </c>
      <c r="H780" s="965"/>
      <c r="I780" s="965"/>
    </row>
    <row r="781" spans="1:9" ht="13.5">
      <c r="A781" s="1193" t="s">
        <v>9446</v>
      </c>
      <c r="B781" s="1172" t="s">
        <v>9447</v>
      </c>
      <c r="C781" s="1172" t="s">
        <v>9447</v>
      </c>
      <c r="D781" s="966">
        <v>22584</v>
      </c>
      <c r="E781" s="1194" t="s">
        <v>9630</v>
      </c>
      <c r="F781" s="967" t="s">
        <v>1789</v>
      </c>
      <c r="G781" s="967" t="s">
        <v>5391</v>
      </c>
      <c r="H781" s="965"/>
      <c r="I781" s="965"/>
    </row>
    <row r="782" spans="1:9" ht="13.5">
      <c r="A782" s="1193" t="s">
        <v>13471</v>
      </c>
      <c r="B782" s="1172" t="s">
        <v>13472</v>
      </c>
      <c r="C782" s="1172" t="s">
        <v>13472</v>
      </c>
      <c r="D782" s="966">
        <v>31487.200000000004</v>
      </c>
      <c r="E782" s="1194" t="s">
        <v>9630</v>
      </c>
      <c r="F782" s="967" t="s">
        <v>1789</v>
      </c>
      <c r="G782" s="967" t="s">
        <v>5391</v>
      </c>
      <c r="H782" s="965"/>
      <c r="I782" s="965"/>
    </row>
    <row r="783" spans="1:9" ht="13.5">
      <c r="A783" s="1193" t="s">
        <v>7690</v>
      </c>
      <c r="B783" s="1172" t="s">
        <v>7691</v>
      </c>
      <c r="C783" s="1172" t="s">
        <v>7691</v>
      </c>
      <c r="D783" s="966">
        <v>2040</v>
      </c>
      <c r="E783" s="1194" t="s">
        <v>9630</v>
      </c>
      <c r="F783" s="967" t="s">
        <v>1789</v>
      </c>
      <c r="G783" s="967" t="s">
        <v>5391</v>
      </c>
      <c r="H783" s="965"/>
      <c r="I783" s="965"/>
    </row>
    <row r="784" spans="1:9" ht="13.5">
      <c r="A784" s="1193" t="s">
        <v>7698</v>
      </c>
      <c r="B784" s="1172" t="s">
        <v>7699</v>
      </c>
      <c r="C784" s="1172" t="s">
        <v>7699</v>
      </c>
      <c r="D784" s="966">
        <v>3900</v>
      </c>
      <c r="E784" s="1194" t="s">
        <v>9630</v>
      </c>
      <c r="F784" s="967" t="s">
        <v>1789</v>
      </c>
      <c r="G784" s="967" t="s">
        <v>5391</v>
      </c>
      <c r="H784" s="965"/>
      <c r="I784" s="965"/>
    </row>
    <row r="785" spans="1:9" ht="13.5">
      <c r="A785" s="1193" t="s">
        <v>7706</v>
      </c>
      <c r="B785" s="1172" t="s">
        <v>7707</v>
      </c>
      <c r="C785" s="1172" t="s">
        <v>7707</v>
      </c>
      <c r="D785" s="966">
        <v>10692</v>
      </c>
      <c r="E785" s="1194" t="s">
        <v>9630</v>
      </c>
      <c r="F785" s="967" t="s">
        <v>1789</v>
      </c>
      <c r="G785" s="967" t="s">
        <v>5391</v>
      </c>
      <c r="H785" s="965"/>
      <c r="I785" s="965"/>
    </row>
    <row r="786" spans="1:9" ht="13.5">
      <c r="A786" s="1193" t="s">
        <v>9454</v>
      </c>
      <c r="B786" s="1172" t="s">
        <v>9455</v>
      </c>
      <c r="C786" s="1172" t="s">
        <v>9455</v>
      </c>
      <c r="D786" s="966">
        <v>20268</v>
      </c>
      <c r="E786" s="1194" t="s">
        <v>9630</v>
      </c>
      <c r="F786" s="967" t="s">
        <v>1789</v>
      </c>
      <c r="G786" s="967" t="s">
        <v>5391</v>
      </c>
      <c r="H786" s="965"/>
      <c r="I786" s="965"/>
    </row>
    <row r="787" spans="1:9" ht="13.5">
      <c r="A787" s="1193" t="s">
        <v>13473</v>
      </c>
      <c r="B787" s="1172" t="s">
        <v>13474</v>
      </c>
      <c r="C787" s="1172" t="s">
        <v>13474</v>
      </c>
      <c r="D787" s="966">
        <v>29171.200000000004</v>
      </c>
      <c r="E787" s="1194" t="s">
        <v>9630</v>
      </c>
      <c r="F787" s="967" t="s">
        <v>1789</v>
      </c>
      <c r="G787" s="967" t="s">
        <v>5391</v>
      </c>
      <c r="H787" s="965"/>
      <c r="I787" s="965"/>
    </row>
    <row r="788" spans="1:9" ht="13.5">
      <c r="A788" s="1193" t="s">
        <v>7714</v>
      </c>
      <c r="B788" s="1172" t="s">
        <v>7715</v>
      </c>
      <c r="C788" s="1172" t="s">
        <v>7715</v>
      </c>
      <c r="D788" s="966">
        <v>1860</v>
      </c>
      <c r="E788" s="1194" t="s">
        <v>9630</v>
      </c>
      <c r="F788" s="967" t="s">
        <v>1789</v>
      </c>
      <c r="G788" s="967" t="s">
        <v>5391</v>
      </c>
      <c r="H788" s="965"/>
      <c r="I788" s="965"/>
    </row>
    <row r="789" spans="1:9" ht="13.5">
      <c r="A789" s="1193" t="s">
        <v>7722</v>
      </c>
      <c r="B789" s="1172" t="s">
        <v>7723</v>
      </c>
      <c r="C789" s="1172" t="s">
        <v>7723</v>
      </c>
      <c r="D789" s="966">
        <v>8652</v>
      </c>
      <c r="E789" s="1194" t="s">
        <v>9630</v>
      </c>
      <c r="F789" s="967" t="s">
        <v>1789</v>
      </c>
      <c r="G789" s="967" t="s">
        <v>5391</v>
      </c>
      <c r="H789" s="965"/>
      <c r="I789" s="965"/>
    </row>
    <row r="790" spans="1:9" ht="13.5">
      <c r="A790" s="1193" t="s">
        <v>9462</v>
      </c>
      <c r="B790" s="1172" t="s">
        <v>9463</v>
      </c>
      <c r="C790" s="1172" t="s">
        <v>9463</v>
      </c>
      <c r="D790" s="966">
        <v>18288</v>
      </c>
      <c r="E790" s="1194" t="s">
        <v>9630</v>
      </c>
      <c r="F790" s="967" t="s">
        <v>1789</v>
      </c>
      <c r="G790" s="967" t="s">
        <v>5391</v>
      </c>
      <c r="H790" s="965"/>
      <c r="I790" s="965"/>
    </row>
    <row r="791" spans="1:9" ht="13.5">
      <c r="A791" s="1193" t="s">
        <v>13475</v>
      </c>
      <c r="B791" s="1172" t="s">
        <v>13476</v>
      </c>
      <c r="C791" s="1172" t="s">
        <v>13476</v>
      </c>
      <c r="D791" s="966">
        <v>27191.200000000004</v>
      </c>
      <c r="E791" s="1194" t="s">
        <v>9630</v>
      </c>
      <c r="F791" s="967" t="s">
        <v>1789</v>
      </c>
      <c r="G791" s="967" t="s">
        <v>5391</v>
      </c>
      <c r="H791" s="965"/>
      <c r="I791" s="965"/>
    </row>
    <row r="792" spans="1:9" ht="13.5">
      <c r="A792" s="1193" t="s">
        <v>7730</v>
      </c>
      <c r="B792" s="1172" t="s">
        <v>7731</v>
      </c>
      <c r="C792" s="1172" t="s">
        <v>7731</v>
      </c>
      <c r="D792" s="966">
        <v>6804</v>
      </c>
      <c r="E792" s="1194" t="s">
        <v>9630</v>
      </c>
      <c r="F792" s="967" t="s">
        <v>1789</v>
      </c>
      <c r="G792" s="967" t="s">
        <v>5391</v>
      </c>
      <c r="H792" s="965"/>
      <c r="I792" s="965"/>
    </row>
    <row r="793" spans="1:9" ht="13.5">
      <c r="A793" s="1193" t="s">
        <v>9470</v>
      </c>
      <c r="B793" s="1172" t="s">
        <v>9471</v>
      </c>
      <c r="C793" s="1172" t="s">
        <v>9471</v>
      </c>
      <c r="D793" s="966">
        <v>16488</v>
      </c>
      <c r="E793" s="1194" t="s">
        <v>9630</v>
      </c>
      <c r="F793" s="967" t="s">
        <v>1789</v>
      </c>
      <c r="G793" s="967" t="s">
        <v>5391</v>
      </c>
      <c r="H793" s="965"/>
      <c r="I793" s="965"/>
    </row>
    <row r="794" spans="1:9" ht="13.5">
      <c r="A794" s="1193" t="s">
        <v>13477</v>
      </c>
      <c r="B794" s="1172" t="s">
        <v>13478</v>
      </c>
      <c r="C794" s="1172" t="s">
        <v>13478</v>
      </c>
      <c r="D794" s="966">
        <v>25391.200000000004</v>
      </c>
      <c r="E794" s="1194" t="s">
        <v>9630</v>
      </c>
      <c r="F794" s="967" t="s">
        <v>1789</v>
      </c>
      <c r="G794" s="967" t="s">
        <v>5391</v>
      </c>
      <c r="H794" s="965"/>
      <c r="I794" s="965"/>
    </row>
    <row r="795" spans="1:9" ht="13.5">
      <c r="A795" s="1193" t="s">
        <v>9478</v>
      </c>
      <c r="B795" s="1172" t="s">
        <v>9479</v>
      </c>
      <c r="C795" s="1172" t="s">
        <v>9479</v>
      </c>
      <c r="D795" s="966">
        <v>9888</v>
      </c>
      <c r="E795" s="1194" t="s">
        <v>9630</v>
      </c>
      <c r="F795" s="967" t="s">
        <v>1789</v>
      </c>
      <c r="G795" s="967" t="s">
        <v>5391</v>
      </c>
      <c r="H795" s="965"/>
      <c r="I795" s="965"/>
    </row>
    <row r="796" spans="1:9" ht="13.5">
      <c r="A796" s="1193" t="s">
        <v>13479</v>
      </c>
      <c r="B796" s="1172" t="s">
        <v>13480</v>
      </c>
      <c r="C796" s="1172" t="s">
        <v>13480</v>
      </c>
      <c r="D796" s="966">
        <v>18791.200000000004</v>
      </c>
      <c r="E796" s="1194" t="s">
        <v>9630</v>
      </c>
      <c r="F796" s="967" t="s">
        <v>1789</v>
      </c>
      <c r="G796" s="967" t="s">
        <v>5391</v>
      </c>
      <c r="H796" s="965"/>
      <c r="I796" s="965"/>
    </row>
    <row r="797" spans="1:9" ht="13.5">
      <c r="A797" s="1193" t="s">
        <v>13481</v>
      </c>
      <c r="B797" s="1172" t="s">
        <v>13482</v>
      </c>
      <c r="C797" s="1172" t="s">
        <v>13482</v>
      </c>
      <c r="D797" s="966">
        <v>9760.2000000000044</v>
      </c>
      <c r="E797" s="1194" t="s">
        <v>9630</v>
      </c>
      <c r="F797" s="967" t="s">
        <v>1789</v>
      </c>
      <c r="G797" s="967" t="s">
        <v>5391</v>
      </c>
      <c r="H797" s="965"/>
      <c r="I797" s="965"/>
    </row>
    <row r="798" spans="1:9" ht="24">
      <c r="A798" s="1193" t="s">
        <v>7620</v>
      </c>
      <c r="B798" s="1172" t="s">
        <v>7621</v>
      </c>
      <c r="C798" s="1172" t="s">
        <v>7621</v>
      </c>
      <c r="D798" s="966">
        <v>4152</v>
      </c>
      <c r="E798" s="1194" t="s">
        <v>9630</v>
      </c>
      <c r="F798" s="967" t="s">
        <v>1789</v>
      </c>
      <c r="G798" s="967" t="s">
        <v>5391</v>
      </c>
      <c r="H798" s="965"/>
      <c r="I798" s="965"/>
    </row>
    <row r="799" spans="1:9" ht="24">
      <c r="A799" s="1193" t="s">
        <v>7628</v>
      </c>
      <c r="B799" s="1172" t="s">
        <v>7629</v>
      </c>
      <c r="C799" s="1172" t="s">
        <v>7629</v>
      </c>
      <c r="D799" s="966">
        <v>7560</v>
      </c>
      <c r="E799" s="1194" t="s">
        <v>9630</v>
      </c>
      <c r="F799" s="967" t="s">
        <v>1789</v>
      </c>
      <c r="G799" s="967" t="s">
        <v>5391</v>
      </c>
      <c r="H799" s="965"/>
      <c r="I799" s="965"/>
    </row>
    <row r="800" spans="1:9" ht="24">
      <c r="A800" s="1193" t="s">
        <v>7636</v>
      </c>
      <c r="B800" s="1172" t="s">
        <v>7637</v>
      </c>
      <c r="C800" s="1172" t="s">
        <v>7637</v>
      </c>
      <c r="D800" s="966">
        <v>10488</v>
      </c>
      <c r="E800" s="1194" t="s">
        <v>9630</v>
      </c>
      <c r="F800" s="967" t="s">
        <v>1789</v>
      </c>
      <c r="G800" s="967" t="s">
        <v>5391</v>
      </c>
      <c r="H800" s="965"/>
      <c r="I800" s="965"/>
    </row>
    <row r="801" spans="1:9" ht="24">
      <c r="A801" s="1193" t="s">
        <v>7644</v>
      </c>
      <c r="B801" s="1172" t="s">
        <v>7645</v>
      </c>
      <c r="C801" s="1172" t="s">
        <v>7645</v>
      </c>
      <c r="D801" s="966">
        <v>13176</v>
      </c>
      <c r="E801" s="1194" t="s">
        <v>9630</v>
      </c>
      <c r="F801" s="967" t="s">
        <v>1789</v>
      </c>
      <c r="G801" s="967" t="s">
        <v>5391</v>
      </c>
      <c r="H801" s="965"/>
      <c r="I801" s="965"/>
    </row>
    <row r="802" spans="1:9" ht="24">
      <c r="A802" s="1193" t="s">
        <v>7652</v>
      </c>
      <c r="B802" s="1172" t="s">
        <v>7653</v>
      </c>
      <c r="C802" s="1172" t="s">
        <v>7653</v>
      </c>
      <c r="D802" s="966">
        <v>22944</v>
      </c>
      <c r="E802" s="1194" t="s">
        <v>9630</v>
      </c>
      <c r="F802" s="967" t="s">
        <v>1789</v>
      </c>
      <c r="G802" s="967" t="s">
        <v>5391</v>
      </c>
      <c r="H802" s="965"/>
      <c r="I802" s="965"/>
    </row>
    <row r="803" spans="1:9" ht="24">
      <c r="A803" s="1193" t="s">
        <v>9440</v>
      </c>
      <c r="B803" s="1172" t="s">
        <v>9441</v>
      </c>
      <c r="C803" s="1172" t="s">
        <v>9441</v>
      </c>
      <c r="D803" s="966">
        <v>36492</v>
      </c>
      <c r="E803" s="1194" t="s">
        <v>9630</v>
      </c>
      <c r="F803" s="967" t="s">
        <v>1789</v>
      </c>
      <c r="G803" s="967" t="s">
        <v>5391</v>
      </c>
      <c r="H803" s="258"/>
      <c r="I803" s="258"/>
    </row>
    <row r="804" spans="1:9" ht="24">
      <c r="A804" s="1193" t="s">
        <v>13483</v>
      </c>
      <c r="B804" s="1172" t="s">
        <v>13484</v>
      </c>
      <c r="C804" s="1172" t="s">
        <v>13484</v>
      </c>
      <c r="D804" s="966">
        <v>49282.850000000006</v>
      </c>
      <c r="E804" s="1194" t="s">
        <v>9630</v>
      </c>
      <c r="F804" s="967" t="s">
        <v>1789</v>
      </c>
      <c r="G804" s="967" t="s">
        <v>5391</v>
      </c>
      <c r="H804" s="258"/>
      <c r="I804" s="258"/>
    </row>
    <row r="805" spans="1:9" ht="24">
      <c r="A805" s="1193" t="s">
        <v>7660</v>
      </c>
      <c r="B805" s="1172" t="s">
        <v>7661</v>
      </c>
      <c r="C805" s="1172" t="s">
        <v>7661</v>
      </c>
      <c r="D805" s="966">
        <v>3420</v>
      </c>
      <c r="E805" s="1194" t="s">
        <v>9630</v>
      </c>
      <c r="F805" s="967" t="s">
        <v>1789</v>
      </c>
      <c r="G805" s="967" t="s">
        <v>5391</v>
      </c>
      <c r="H805" s="965"/>
      <c r="I805" s="965"/>
    </row>
    <row r="806" spans="1:9" ht="24">
      <c r="A806" s="1193" t="s">
        <v>7668</v>
      </c>
      <c r="B806" s="1172" t="s">
        <v>7669</v>
      </c>
      <c r="C806" s="1172" t="s">
        <v>7669</v>
      </c>
      <c r="D806" s="966">
        <v>6336</v>
      </c>
      <c r="E806" s="1194" t="s">
        <v>9630</v>
      </c>
      <c r="F806" s="967" t="s">
        <v>1789</v>
      </c>
      <c r="G806" s="967" t="s">
        <v>5391</v>
      </c>
      <c r="H806" s="965"/>
      <c r="I806" s="965"/>
    </row>
    <row r="807" spans="1:9" ht="24">
      <c r="A807" s="1193" t="s">
        <v>7676</v>
      </c>
      <c r="B807" s="1172" t="s">
        <v>7677</v>
      </c>
      <c r="C807" s="1172" t="s">
        <v>7677</v>
      </c>
      <c r="D807" s="966">
        <v>9024</v>
      </c>
      <c r="E807" s="1194" t="s">
        <v>9630</v>
      </c>
      <c r="F807" s="967" t="s">
        <v>1789</v>
      </c>
      <c r="G807" s="967" t="s">
        <v>5391</v>
      </c>
      <c r="H807" s="965"/>
      <c r="I807" s="965"/>
    </row>
    <row r="808" spans="1:9" ht="24">
      <c r="A808" s="1193" t="s">
        <v>7684</v>
      </c>
      <c r="B808" s="1172" t="s">
        <v>7685</v>
      </c>
      <c r="C808" s="1172" t="s">
        <v>7685</v>
      </c>
      <c r="D808" s="966">
        <v>18792</v>
      </c>
      <c r="E808" s="1194" t="s">
        <v>9630</v>
      </c>
      <c r="F808" s="967" t="s">
        <v>1789</v>
      </c>
      <c r="G808" s="967" t="s">
        <v>5391</v>
      </c>
      <c r="H808" s="965"/>
      <c r="I808" s="965"/>
    </row>
    <row r="809" spans="1:9" ht="24">
      <c r="A809" s="1193" t="s">
        <v>9448</v>
      </c>
      <c r="B809" s="1172" t="s">
        <v>9449</v>
      </c>
      <c r="C809" s="1172" t="s">
        <v>9449</v>
      </c>
      <c r="D809" s="966">
        <v>32460</v>
      </c>
      <c r="E809" s="1194" t="s">
        <v>9630</v>
      </c>
      <c r="F809" s="967" t="s">
        <v>1789</v>
      </c>
      <c r="G809" s="967" t="s">
        <v>5391</v>
      </c>
      <c r="H809" s="965"/>
      <c r="I809" s="965"/>
    </row>
    <row r="810" spans="1:9" ht="24">
      <c r="A810" s="1193" t="s">
        <v>13485</v>
      </c>
      <c r="B810" s="1172" t="s">
        <v>13486</v>
      </c>
      <c r="C810" s="1172" t="s">
        <v>13486</v>
      </c>
      <c r="D810" s="966">
        <v>45250.850000000006</v>
      </c>
      <c r="E810" s="1194" t="s">
        <v>9630</v>
      </c>
      <c r="F810" s="967" t="s">
        <v>1789</v>
      </c>
      <c r="G810" s="967" t="s">
        <v>5391</v>
      </c>
      <c r="H810" s="965"/>
      <c r="I810" s="965"/>
    </row>
    <row r="811" spans="1:9" ht="24">
      <c r="A811" s="1193" t="s">
        <v>7692</v>
      </c>
      <c r="B811" s="1172" t="s">
        <v>7693</v>
      </c>
      <c r="C811" s="1172" t="s">
        <v>7693</v>
      </c>
      <c r="D811" s="966">
        <v>2928</v>
      </c>
      <c r="E811" s="1194" t="s">
        <v>9630</v>
      </c>
      <c r="F811" s="967" t="s">
        <v>1789</v>
      </c>
      <c r="G811" s="967" t="s">
        <v>5391</v>
      </c>
      <c r="H811" s="965"/>
      <c r="I811" s="965"/>
    </row>
    <row r="812" spans="1:9" ht="24">
      <c r="A812" s="1193" t="s">
        <v>7700</v>
      </c>
      <c r="B812" s="1172" t="s">
        <v>7701</v>
      </c>
      <c r="C812" s="1172" t="s">
        <v>7701</v>
      </c>
      <c r="D812" s="966">
        <v>5616</v>
      </c>
      <c r="E812" s="1194" t="s">
        <v>9630</v>
      </c>
      <c r="F812" s="967" t="s">
        <v>1789</v>
      </c>
      <c r="G812" s="967" t="s">
        <v>5391</v>
      </c>
      <c r="H812" s="965"/>
      <c r="I812" s="965"/>
    </row>
    <row r="813" spans="1:9" ht="24">
      <c r="A813" s="1193" t="s">
        <v>7708</v>
      </c>
      <c r="B813" s="1172" t="s">
        <v>7709</v>
      </c>
      <c r="C813" s="1172" t="s">
        <v>7709</v>
      </c>
      <c r="D813" s="966">
        <v>15384</v>
      </c>
      <c r="E813" s="1194" t="s">
        <v>9630</v>
      </c>
      <c r="F813" s="967" t="s">
        <v>1789</v>
      </c>
      <c r="G813" s="967" t="s">
        <v>5391</v>
      </c>
      <c r="H813" s="965"/>
      <c r="I813" s="965"/>
    </row>
    <row r="814" spans="1:9" ht="24">
      <c r="A814" s="1193" t="s">
        <v>9456</v>
      </c>
      <c r="B814" s="1172" t="s">
        <v>9457</v>
      </c>
      <c r="C814" s="1172" t="s">
        <v>9457</v>
      </c>
      <c r="D814" s="966">
        <v>29148</v>
      </c>
      <c r="E814" s="1194" t="s">
        <v>9630</v>
      </c>
      <c r="F814" s="967" t="s">
        <v>1789</v>
      </c>
      <c r="G814" s="967" t="s">
        <v>5391</v>
      </c>
      <c r="H814" s="965"/>
      <c r="I814" s="965"/>
    </row>
    <row r="815" spans="1:9" ht="24">
      <c r="A815" s="1193" t="s">
        <v>13487</v>
      </c>
      <c r="B815" s="1172" t="s">
        <v>13488</v>
      </c>
      <c r="C815" s="1172" t="s">
        <v>13488</v>
      </c>
      <c r="D815" s="966">
        <v>41938.850000000006</v>
      </c>
      <c r="E815" s="1194" t="s">
        <v>9630</v>
      </c>
      <c r="F815" s="967" t="s">
        <v>1789</v>
      </c>
      <c r="G815" s="967" t="s">
        <v>5391</v>
      </c>
      <c r="H815" s="965"/>
      <c r="I815" s="965"/>
    </row>
    <row r="816" spans="1:9" ht="24">
      <c r="A816" s="1193" t="s">
        <v>7716</v>
      </c>
      <c r="B816" s="1172" t="s">
        <v>7717</v>
      </c>
      <c r="C816" s="1172" t="s">
        <v>7717</v>
      </c>
      <c r="D816" s="966">
        <v>2688</v>
      </c>
      <c r="E816" s="1194" t="s">
        <v>9630</v>
      </c>
      <c r="F816" s="967" t="s">
        <v>1789</v>
      </c>
      <c r="G816" s="967" t="s">
        <v>5391</v>
      </c>
      <c r="H816" s="965"/>
      <c r="I816" s="965"/>
    </row>
    <row r="817" spans="1:9" ht="24">
      <c r="A817" s="1193" t="s">
        <v>7724</v>
      </c>
      <c r="B817" s="1172" t="s">
        <v>7725</v>
      </c>
      <c r="C817" s="1172" t="s">
        <v>7725</v>
      </c>
      <c r="D817" s="966">
        <v>12456</v>
      </c>
      <c r="E817" s="1194" t="s">
        <v>9630</v>
      </c>
      <c r="F817" s="967" t="s">
        <v>1789</v>
      </c>
      <c r="G817" s="967" t="s">
        <v>5391</v>
      </c>
      <c r="H817" s="965"/>
      <c r="I817" s="965"/>
    </row>
    <row r="818" spans="1:9" ht="24">
      <c r="A818" s="1193" t="s">
        <v>9464</v>
      </c>
      <c r="B818" s="1172" t="s">
        <v>9465</v>
      </c>
      <c r="C818" s="1172" t="s">
        <v>9465</v>
      </c>
      <c r="D818" s="966">
        <v>26304</v>
      </c>
      <c r="E818" s="1194" t="s">
        <v>9630</v>
      </c>
      <c r="F818" s="967" t="s">
        <v>1789</v>
      </c>
      <c r="G818" s="967" t="s">
        <v>5391</v>
      </c>
      <c r="H818" s="965"/>
      <c r="I818" s="965"/>
    </row>
    <row r="819" spans="1:9" ht="24">
      <c r="A819" s="1193" t="s">
        <v>13489</v>
      </c>
      <c r="B819" s="1172" t="s">
        <v>13490</v>
      </c>
      <c r="C819" s="1172" t="s">
        <v>13490</v>
      </c>
      <c r="D819" s="966">
        <v>39094.850000000006</v>
      </c>
      <c r="E819" s="1194" t="s">
        <v>9630</v>
      </c>
      <c r="F819" s="967" t="s">
        <v>1789</v>
      </c>
      <c r="G819" s="967" t="s">
        <v>5391</v>
      </c>
      <c r="H819" s="965"/>
      <c r="I819" s="965"/>
    </row>
    <row r="820" spans="1:9" ht="24">
      <c r="A820" s="1193" t="s">
        <v>7732</v>
      </c>
      <c r="B820" s="1172" t="s">
        <v>7733</v>
      </c>
      <c r="C820" s="1172" t="s">
        <v>7733</v>
      </c>
      <c r="D820" s="966">
        <v>9768</v>
      </c>
      <c r="E820" s="1194" t="s">
        <v>9630</v>
      </c>
      <c r="F820" s="967" t="s">
        <v>1789</v>
      </c>
      <c r="G820" s="967" t="s">
        <v>5391</v>
      </c>
      <c r="H820" s="965"/>
      <c r="I820" s="965"/>
    </row>
    <row r="821" spans="1:9" ht="24">
      <c r="A821" s="1193" t="s">
        <v>9472</v>
      </c>
      <c r="B821" s="1172" t="s">
        <v>9473</v>
      </c>
      <c r="C821" s="1172" t="s">
        <v>9473</v>
      </c>
      <c r="D821" s="966">
        <v>23700</v>
      </c>
      <c r="E821" s="1194" t="s">
        <v>9630</v>
      </c>
      <c r="F821" s="967" t="s">
        <v>1789</v>
      </c>
      <c r="G821" s="967" t="s">
        <v>5391</v>
      </c>
      <c r="H821" s="965"/>
      <c r="I821" s="965"/>
    </row>
    <row r="822" spans="1:9" ht="24">
      <c r="A822" s="1193" t="s">
        <v>13491</v>
      </c>
      <c r="B822" s="1172" t="s">
        <v>13492</v>
      </c>
      <c r="C822" s="1172" t="s">
        <v>13492</v>
      </c>
      <c r="D822" s="966">
        <v>36490.850000000006</v>
      </c>
      <c r="E822" s="1194" t="s">
        <v>9630</v>
      </c>
      <c r="F822" s="967" t="s">
        <v>1789</v>
      </c>
      <c r="G822" s="967" t="s">
        <v>5391</v>
      </c>
      <c r="H822" s="965"/>
      <c r="I822" s="965"/>
    </row>
    <row r="823" spans="1:9" ht="24">
      <c r="A823" s="1193" t="s">
        <v>9480</v>
      </c>
      <c r="B823" s="1172" t="s">
        <v>9481</v>
      </c>
      <c r="C823" s="1172" t="s">
        <v>9481</v>
      </c>
      <c r="D823" s="966">
        <v>14220</v>
      </c>
      <c r="E823" s="1194" t="s">
        <v>9630</v>
      </c>
      <c r="F823" s="967" t="s">
        <v>1789</v>
      </c>
      <c r="G823" s="967" t="s">
        <v>5391</v>
      </c>
      <c r="H823" s="965"/>
      <c r="I823" s="965"/>
    </row>
    <row r="824" spans="1:9" ht="24">
      <c r="A824" s="1193" t="s">
        <v>13493</v>
      </c>
      <c r="B824" s="1172" t="s">
        <v>13494</v>
      </c>
      <c r="C824" s="1172" t="s">
        <v>13494</v>
      </c>
      <c r="D824" s="966">
        <v>27010.850000000006</v>
      </c>
      <c r="E824" s="1194" t="s">
        <v>9630</v>
      </c>
      <c r="F824" s="967" t="s">
        <v>1789</v>
      </c>
      <c r="G824" s="967" t="s">
        <v>5391</v>
      </c>
      <c r="H824" s="965"/>
      <c r="I824" s="965"/>
    </row>
    <row r="825" spans="1:9" ht="24">
      <c r="A825" s="1193" t="s">
        <v>13495</v>
      </c>
      <c r="B825" s="1172" t="s">
        <v>13496</v>
      </c>
      <c r="C825" s="1172" t="s">
        <v>13496</v>
      </c>
      <c r="D825" s="966">
        <v>14029.850000000006</v>
      </c>
      <c r="E825" s="1194" t="s">
        <v>9630</v>
      </c>
      <c r="F825" s="967" t="s">
        <v>1789</v>
      </c>
      <c r="G825" s="967" t="s">
        <v>5391</v>
      </c>
      <c r="H825" s="965"/>
      <c r="I825" s="965"/>
    </row>
    <row r="826" spans="1:9" ht="13.5">
      <c r="A826" s="1193" t="s">
        <v>7622</v>
      </c>
      <c r="B826" s="1172" t="s">
        <v>7623</v>
      </c>
      <c r="C826" s="1172" t="s">
        <v>7623</v>
      </c>
      <c r="D826" s="966">
        <v>4872</v>
      </c>
      <c r="E826" s="1194" t="s">
        <v>9630</v>
      </c>
      <c r="F826" s="967" t="s">
        <v>1789</v>
      </c>
      <c r="G826" s="967" t="s">
        <v>5391</v>
      </c>
      <c r="H826" s="965"/>
      <c r="I826" s="965"/>
    </row>
    <row r="827" spans="1:9" ht="13.5">
      <c r="A827" s="1193" t="s">
        <v>7630</v>
      </c>
      <c r="B827" s="1172" t="s">
        <v>7631</v>
      </c>
      <c r="C827" s="1172" t="s">
        <v>7631</v>
      </c>
      <c r="D827" s="966">
        <v>8880</v>
      </c>
      <c r="E827" s="1194" t="s">
        <v>9630</v>
      </c>
      <c r="F827" s="967" t="s">
        <v>1789</v>
      </c>
      <c r="G827" s="967" t="s">
        <v>5391</v>
      </c>
      <c r="H827" s="965"/>
      <c r="I827" s="965"/>
    </row>
    <row r="828" spans="1:9" ht="13.5">
      <c r="A828" s="1193" t="s">
        <v>7638</v>
      </c>
      <c r="B828" s="1172" t="s">
        <v>7639</v>
      </c>
      <c r="C828" s="1172" t="s">
        <v>7639</v>
      </c>
      <c r="D828" s="966">
        <v>12324</v>
      </c>
      <c r="E828" s="1194" t="s">
        <v>9630</v>
      </c>
      <c r="F828" s="967" t="s">
        <v>1789</v>
      </c>
      <c r="G828" s="967" t="s">
        <v>5391</v>
      </c>
      <c r="H828" s="965"/>
      <c r="I828" s="965"/>
    </row>
    <row r="829" spans="1:9" ht="13.5">
      <c r="A829" s="1193" t="s">
        <v>7646</v>
      </c>
      <c r="B829" s="1172" t="s">
        <v>7647</v>
      </c>
      <c r="C829" s="1172" t="s">
        <v>7647</v>
      </c>
      <c r="D829" s="966">
        <v>15468</v>
      </c>
      <c r="E829" s="1194" t="s">
        <v>9630</v>
      </c>
      <c r="F829" s="967" t="s">
        <v>1789</v>
      </c>
      <c r="G829" s="967" t="s">
        <v>5391</v>
      </c>
      <c r="H829" s="965"/>
      <c r="I829" s="965"/>
    </row>
    <row r="830" spans="1:9" ht="13.5">
      <c r="A830" s="1193" t="s">
        <v>7654</v>
      </c>
      <c r="B830" s="1172" t="s">
        <v>7655</v>
      </c>
      <c r="C830" s="1172" t="s">
        <v>7655</v>
      </c>
      <c r="D830" s="966">
        <v>26928</v>
      </c>
      <c r="E830" s="1194" t="s">
        <v>9630</v>
      </c>
      <c r="F830" s="967" t="s">
        <v>1789</v>
      </c>
      <c r="G830" s="967" t="s">
        <v>5391</v>
      </c>
      <c r="H830" s="965"/>
      <c r="I830" s="965"/>
    </row>
    <row r="831" spans="1:9" ht="13.5">
      <c r="A831" s="1193" t="s">
        <v>9442</v>
      </c>
      <c r="B831" s="1172" t="s">
        <v>9443</v>
      </c>
      <c r="C831" s="1172" t="s">
        <v>9443</v>
      </c>
      <c r="D831" s="966">
        <v>42840</v>
      </c>
      <c r="E831" s="1194" t="s">
        <v>9630</v>
      </c>
      <c r="F831" s="967" t="s">
        <v>1789</v>
      </c>
      <c r="G831" s="967" t="s">
        <v>5391</v>
      </c>
      <c r="H831" s="258"/>
      <c r="I831" s="258"/>
    </row>
    <row r="832" spans="1:9" ht="13.5">
      <c r="A832" s="1193" t="s">
        <v>13497</v>
      </c>
      <c r="B832" s="1172" t="s">
        <v>13498</v>
      </c>
      <c r="C832" s="1172" t="s">
        <v>13498</v>
      </c>
      <c r="D832" s="966">
        <v>57862.65</v>
      </c>
      <c r="E832" s="1194" t="s">
        <v>9630</v>
      </c>
      <c r="F832" s="967" t="s">
        <v>1789</v>
      </c>
      <c r="G832" s="967" t="s">
        <v>5391</v>
      </c>
      <c r="H832" s="258"/>
      <c r="I832" s="258"/>
    </row>
    <row r="833" spans="1:9" ht="13.5">
      <c r="A833" s="1193" t="s">
        <v>7662</v>
      </c>
      <c r="B833" s="1172" t="s">
        <v>7663</v>
      </c>
      <c r="C833" s="1172" t="s">
        <v>7663</v>
      </c>
      <c r="D833" s="966">
        <v>4008</v>
      </c>
      <c r="E833" s="1194" t="s">
        <v>9630</v>
      </c>
      <c r="F833" s="967" t="s">
        <v>1789</v>
      </c>
      <c r="G833" s="967" t="s">
        <v>5391</v>
      </c>
      <c r="H833" s="965"/>
      <c r="I833" s="965"/>
    </row>
    <row r="834" spans="1:9" ht="13.5">
      <c r="A834" s="1193" t="s">
        <v>7670</v>
      </c>
      <c r="B834" s="1172" t="s">
        <v>7671</v>
      </c>
      <c r="C834" s="1172" t="s">
        <v>7671</v>
      </c>
      <c r="D834" s="966">
        <v>7452</v>
      </c>
      <c r="E834" s="1194" t="s">
        <v>9630</v>
      </c>
      <c r="F834" s="967" t="s">
        <v>1789</v>
      </c>
      <c r="G834" s="967" t="s">
        <v>5391</v>
      </c>
      <c r="H834" s="965"/>
      <c r="I834" s="965"/>
    </row>
    <row r="835" spans="1:9" ht="13.5">
      <c r="A835" s="1193" t="s">
        <v>7678</v>
      </c>
      <c r="B835" s="1172" t="s">
        <v>7679</v>
      </c>
      <c r="C835" s="1172" t="s">
        <v>7679</v>
      </c>
      <c r="D835" s="966">
        <v>10584</v>
      </c>
      <c r="E835" s="1194" t="s">
        <v>9630</v>
      </c>
      <c r="F835" s="967" t="s">
        <v>1789</v>
      </c>
      <c r="G835" s="967" t="s">
        <v>5391</v>
      </c>
      <c r="H835" s="965"/>
      <c r="I835" s="965"/>
    </row>
    <row r="836" spans="1:9" ht="13.5">
      <c r="A836" s="1193" t="s">
        <v>7686</v>
      </c>
      <c r="B836" s="1172" t="s">
        <v>7687</v>
      </c>
      <c r="C836" s="1172" t="s">
        <v>7687</v>
      </c>
      <c r="D836" s="966">
        <v>22044</v>
      </c>
      <c r="E836" s="1194" t="s">
        <v>9630</v>
      </c>
      <c r="F836" s="967" t="s">
        <v>1789</v>
      </c>
      <c r="G836" s="967" t="s">
        <v>5391</v>
      </c>
      <c r="H836" s="965"/>
      <c r="I836" s="965"/>
    </row>
    <row r="837" spans="1:9" ht="13.5">
      <c r="A837" s="1193" t="s">
        <v>9450</v>
      </c>
      <c r="B837" s="1172" t="s">
        <v>9451</v>
      </c>
      <c r="C837" s="1172" t="s">
        <v>9451</v>
      </c>
      <c r="D837" s="966">
        <v>38100</v>
      </c>
      <c r="E837" s="1194" t="s">
        <v>9630</v>
      </c>
      <c r="F837" s="967" t="s">
        <v>1789</v>
      </c>
      <c r="G837" s="967" t="s">
        <v>5391</v>
      </c>
      <c r="H837" s="258"/>
      <c r="I837" s="258"/>
    </row>
    <row r="838" spans="1:9" ht="13.5">
      <c r="A838" s="1193" t="s">
        <v>13499</v>
      </c>
      <c r="B838" s="1172" t="s">
        <v>13500</v>
      </c>
      <c r="C838" s="1172" t="s">
        <v>13500</v>
      </c>
      <c r="D838" s="966">
        <v>53122.65</v>
      </c>
      <c r="E838" s="1194" t="s">
        <v>9630</v>
      </c>
      <c r="F838" s="967" t="s">
        <v>1789</v>
      </c>
      <c r="G838" s="967" t="s">
        <v>5391</v>
      </c>
      <c r="H838" s="258"/>
      <c r="I838" s="258"/>
    </row>
    <row r="839" spans="1:9" ht="13.5">
      <c r="A839" s="1193" t="s">
        <v>7694</v>
      </c>
      <c r="B839" s="1172" t="s">
        <v>7695</v>
      </c>
      <c r="C839" s="1172" t="s">
        <v>7695</v>
      </c>
      <c r="D839" s="966">
        <v>3444</v>
      </c>
      <c r="E839" s="1194" t="s">
        <v>9630</v>
      </c>
      <c r="F839" s="967" t="s">
        <v>1789</v>
      </c>
      <c r="G839" s="967" t="s">
        <v>5391</v>
      </c>
      <c r="H839" s="965"/>
      <c r="I839" s="965"/>
    </row>
    <row r="840" spans="1:9" ht="13.5">
      <c r="A840" s="1193" t="s">
        <v>7702</v>
      </c>
      <c r="B840" s="1172" t="s">
        <v>7703</v>
      </c>
      <c r="C840" s="1172" t="s">
        <v>7703</v>
      </c>
      <c r="D840" s="966">
        <v>6576</v>
      </c>
      <c r="E840" s="1194" t="s">
        <v>9630</v>
      </c>
      <c r="F840" s="967" t="s">
        <v>1789</v>
      </c>
      <c r="G840" s="967" t="s">
        <v>5391</v>
      </c>
      <c r="H840" s="965"/>
      <c r="I840" s="965"/>
    </row>
    <row r="841" spans="1:9" ht="13.5">
      <c r="A841" s="1193" t="s">
        <v>7710</v>
      </c>
      <c r="B841" s="1172" t="s">
        <v>7711</v>
      </c>
      <c r="C841" s="1172" t="s">
        <v>7711</v>
      </c>
      <c r="D841" s="966">
        <v>18036</v>
      </c>
      <c r="E841" s="1194" t="s">
        <v>9630</v>
      </c>
      <c r="F841" s="967" t="s">
        <v>1789</v>
      </c>
      <c r="G841" s="967" t="s">
        <v>5391</v>
      </c>
      <c r="H841" s="965"/>
      <c r="I841" s="965"/>
    </row>
    <row r="842" spans="1:9" ht="13.5">
      <c r="A842" s="1193" t="s">
        <v>9458</v>
      </c>
      <c r="B842" s="1172" t="s">
        <v>9459</v>
      </c>
      <c r="C842" s="1172" t="s">
        <v>9459</v>
      </c>
      <c r="D842" s="966">
        <v>34212</v>
      </c>
      <c r="E842" s="1194" t="s">
        <v>9630</v>
      </c>
      <c r="F842" s="967" t="s">
        <v>1789</v>
      </c>
      <c r="G842" s="967" t="s">
        <v>5391</v>
      </c>
      <c r="H842" s="965"/>
      <c r="I842" s="965"/>
    </row>
    <row r="843" spans="1:9" ht="13.5">
      <c r="A843" s="1193" t="s">
        <v>13501</v>
      </c>
      <c r="B843" s="1172" t="s">
        <v>13502</v>
      </c>
      <c r="C843" s="1172" t="s">
        <v>13502</v>
      </c>
      <c r="D843" s="966">
        <v>49234.65</v>
      </c>
      <c r="E843" s="1194" t="s">
        <v>9630</v>
      </c>
      <c r="F843" s="967" t="s">
        <v>1789</v>
      </c>
      <c r="G843" s="967" t="s">
        <v>5391</v>
      </c>
      <c r="H843" s="965"/>
      <c r="I843" s="965"/>
    </row>
    <row r="844" spans="1:9" ht="13.5">
      <c r="A844" s="1193" t="s">
        <v>7718</v>
      </c>
      <c r="B844" s="1172" t="s">
        <v>7719</v>
      </c>
      <c r="C844" s="1172" t="s">
        <v>7719</v>
      </c>
      <c r="D844" s="966">
        <v>3144</v>
      </c>
      <c r="E844" s="1194" t="s">
        <v>9630</v>
      </c>
      <c r="F844" s="967" t="s">
        <v>1789</v>
      </c>
      <c r="G844" s="967" t="s">
        <v>5391</v>
      </c>
      <c r="H844" s="965"/>
      <c r="I844" s="965"/>
    </row>
    <row r="845" spans="1:9" ht="13.5">
      <c r="A845" s="1193" t="s">
        <v>7726</v>
      </c>
      <c r="B845" s="1172" t="s">
        <v>7727</v>
      </c>
      <c r="C845" s="1172" t="s">
        <v>7727</v>
      </c>
      <c r="D845" s="966">
        <v>14604</v>
      </c>
      <c r="E845" s="1194" t="s">
        <v>9630</v>
      </c>
      <c r="F845" s="967" t="s">
        <v>1789</v>
      </c>
      <c r="G845" s="967" t="s">
        <v>5391</v>
      </c>
      <c r="H845" s="965"/>
      <c r="I845" s="965"/>
    </row>
    <row r="846" spans="1:9" ht="13.5">
      <c r="A846" s="1193" t="s">
        <v>9466</v>
      </c>
      <c r="B846" s="1172" t="s">
        <v>9467</v>
      </c>
      <c r="C846" s="1172" t="s">
        <v>9467</v>
      </c>
      <c r="D846" s="966">
        <v>30876</v>
      </c>
      <c r="E846" s="1194" t="s">
        <v>9630</v>
      </c>
      <c r="F846" s="967" t="s">
        <v>1789</v>
      </c>
      <c r="G846" s="967" t="s">
        <v>5391</v>
      </c>
      <c r="H846" s="965"/>
      <c r="I846" s="965"/>
    </row>
    <row r="847" spans="1:9">
      <c r="A847" s="1193" t="s">
        <v>13503</v>
      </c>
      <c r="B847" s="1172" t="s">
        <v>13504</v>
      </c>
      <c r="C847" s="1172" t="s">
        <v>13504</v>
      </c>
      <c r="D847" s="966">
        <v>45898.65</v>
      </c>
      <c r="E847" s="1194" t="s">
        <v>9630</v>
      </c>
      <c r="F847" s="967" t="s">
        <v>1789</v>
      </c>
      <c r="G847" s="967" t="s">
        <v>5391</v>
      </c>
    </row>
    <row r="848" spans="1:9" ht="13.5">
      <c r="A848" s="1193" t="s">
        <v>7734</v>
      </c>
      <c r="B848" s="1172" t="s">
        <v>7735</v>
      </c>
      <c r="C848" s="1172" t="s">
        <v>7735</v>
      </c>
      <c r="D848" s="966">
        <v>11460</v>
      </c>
      <c r="E848" s="1194" t="s">
        <v>9630</v>
      </c>
      <c r="F848" s="967" t="s">
        <v>1789</v>
      </c>
      <c r="G848" s="967" t="s">
        <v>5391</v>
      </c>
      <c r="H848" s="965"/>
      <c r="I848" s="965"/>
    </row>
    <row r="849" spans="1:9" ht="13.5">
      <c r="A849" s="1193" t="s">
        <v>9474</v>
      </c>
      <c r="B849" s="1172" t="s">
        <v>9475</v>
      </c>
      <c r="C849" s="1172" t="s">
        <v>9475</v>
      </c>
      <c r="D849" s="966">
        <v>27816</v>
      </c>
      <c r="E849" s="1194" t="s">
        <v>9630</v>
      </c>
      <c r="F849" s="967" t="s">
        <v>1789</v>
      </c>
      <c r="G849" s="967" t="s">
        <v>5391</v>
      </c>
      <c r="H849" s="965"/>
      <c r="I849" s="965"/>
    </row>
    <row r="850" spans="1:9" ht="13.5">
      <c r="A850" s="1193" t="s">
        <v>13505</v>
      </c>
      <c r="B850" s="1172" t="s">
        <v>13506</v>
      </c>
      <c r="C850" s="1172" t="s">
        <v>13506</v>
      </c>
      <c r="D850" s="966">
        <v>42838.65</v>
      </c>
      <c r="E850" s="1194" t="s">
        <v>9630</v>
      </c>
      <c r="F850" s="967" t="s">
        <v>1789</v>
      </c>
      <c r="G850" s="967" t="s">
        <v>5391</v>
      </c>
      <c r="H850" s="965"/>
      <c r="I850" s="965"/>
    </row>
    <row r="851" spans="1:9" ht="13.5">
      <c r="A851" s="1193" t="s">
        <v>9482</v>
      </c>
      <c r="B851" s="1172" t="s">
        <v>9483</v>
      </c>
      <c r="C851" s="1172" t="s">
        <v>9483</v>
      </c>
      <c r="D851" s="966">
        <v>16692</v>
      </c>
      <c r="E851" s="1194" t="s">
        <v>9630</v>
      </c>
      <c r="F851" s="967" t="s">
        <v>1789</v>
      </c>
      <c r="G851" s="967" t="s">
        <v>5391</v>
      </c>
      <c r="H851" s="965"/>
      <c r="I851" s="965"/>
    </row>
    <row r="852" spans="1:9" ht="13.5">
      <c r="A852" s="1193" t="s">
        <v>13507</v>
      </c>
      <c r="B852" s="1172" t="s">
        <v>13508</v>
      </c>
      <c r="C852" s="1172" t="s">
        <v>13508</v>
      </c>
      <c r="D852" s="966">
        <v>31714.65</v>
      </c>
      <c r="E852" s="1194" t="s">
        <v>9630</v>
      </c>
      <c r="F852" s="967" t="s">
        <v>1789</v>
      </c>
      <c r="G852" s="967" t="s">
        <v>5391</v>
      </c>
      <c r="H852" s="965"/>
      <c r="I852" s="965"/>
    </row>
    <row r="853" spans="1:9" ht="13.5">
      <c r="A853" s="1193" t="s">
        <v>13509</v>
      </c>
      <c r="B853" s="1172" t="s">
        <v>13510</v>
      </c>
      <c r="C853" s="1172" t="s">
        <v>13510</v>
      </c>
      <c r="D853" s="966">
        <v>16469.650000000001</v>
      </c>
      <c r="E853" s="1194" t="s">
        <v>9630</v>
      </c>
      <c r="F853" s="967" t="s">
        <v>1789</v>
      </c>
      <c r="G853" s="967" t="s">
        <v>5391</v>
      </c>
      <c r="H853" s="965"/>
      <c r="I853" s="965"/>
    </row>
    <row r="854" spans="1:9" ht="13.5">
      <c r="A854" s="1193" t="s">
        <v>7616</v>
      </c>
      <c r="B854" s="1172" t="s">
        <v>7617</v>
      </c>
      <c r="C854" s="1172" t="s">
        <v>7617</v>
      </c>
      <c r="D854" s="966">
        <v>2616</v>
      </c>
      <c r="E854" s="1194" t="s">
        <v>9630</v>
      </c>
      <c r="F854" s="967" t="s">
        <v>1789</v>
      </c>
      <c r="G854" s="967" t="s">
        <v>5391</v>
      </c>
      <c r="H854" s="965"/>
      <c r="I854" s="965"/>
    </row>
    <row r="855" spans="1:9" ht="13.5">
      <c r="A855" s="1193" t="s">
        <v>7624</v>
      </c>
      <c r="B855" s="1172" t="s">
        <v>7625</v>
      </c>
      <c r="C855" s="1172" t="s">
        <v>7625</v>
      </c>
      <c r="D855" s="966">
        <v>4776</v>
      </c>
      <c r="E855" s="1194" t="s">
        <v>9630</v>
      </c>
      <c r="F855" s="967" t="s">
        <v>1789</v>
      </c>
      <c r="G855" s="967" t="s">
        <v>5391</v>
      </c>
      <c r="H855" s="965"/>
      <c r="I855" s="965"/>
    </row>
    <row r="856" spans="1:9" ht="13.5">
      <c r="A856" s="1193" t="s">
        <v>7632</v>
      </c>
      <c r="B856" s="1172" t="s">
        <v>7633</v>
      </c>
      <c r="C856" s="1172" t="s">
        <v>7633</v>
      </c>
      <c r="D856" s="966">
        <v>6624</v>
      </c>
      <c r="E856" s="1194" t="s">
        <v>9630</v>
      </c>
      <c r="F856" s="967" t="s">
        <v>1789</v>
      </c>
      <c r="G856" s="967" t="s">
        <v>5391</v>
      </c>
      <c r="H856" s="965"/>
      <c r="I856" s="965"/>
    </row>
    <row r="857" spans="1:9" ht="13.5">
      <c r="A857" s="1193" t="s">
        <v>7640</v>
      </c>
      <c r="B857" s="1172" t="s">
        <v>7641</v>
      </c>
      <c r="C857" s="1172" t="s">
        <v>7641</v>
      </c>
      <c r="D857" s="966">
        <v>8316</v>
      </c>
      <c r="E857" s="1194" t="s">
        <v>9630</v>
      </c>
      <c r="F857" s="967" t="s">
        <v>1789</v>
      </c>
      <c r="G857" s="967" t="s">
        <v>5391</v>
      </c>
      <c r="H857" s="965"/>
      <c r="I857" s="965"/>
    </row>
    <row r="858" spans="1:9" ht="13.5">
      <c r="A858" s="1193" t="s">
        <v>7648</v>
      </c>
      <c r="B858" s="1172" t="s">
        <v>7649</v>
      </c>
      <c r="C858" s="1172" t="s">
        <v>7649</v>
      </c>
      <c r="D858" s="966">
        <v>14472</v>
      </c>
      <c r="E858" s="1194" t="s">
        <v>9630</v>
      </c>
      <c r="F858" s="967" t="s">
        <v>1789</v>
      </c>
      <c r="G858" s="967" t="s">
        <v>5391</v>
      </c>
      <c r="H858" s="965"/>
      <c r="I858" s="965"/>
    </row>
    <row r="859" spans="1:9" ht="13.5">
      <c r="A859" s="1193" t="s">
        <v>9436</v>
      </c>
      <c r="B859" s="1172" t="s">
        <v>9437</v>
      </c>
      <c r="C859" s="1172" t="s">
        <v>9437</v>
      </c>
      <c r="D859" s="966">
        <v>23004</v>
      </c>
      <c r="E859" s="1194" t="s">
        <v>9630</v>
      </c>
      <c r="F859" s="967" t="s">
        <v>1789</v>
      </c>
      <c r="G859" s="967" t="s">
        <v>5391</v>
      </c>
      <c r="H859" s="965"/>
      <c r="I859" s="965"/>
    </row>
    <row r="860" spans="1:9" ht="13.5">
      <c r="A860" s="1193" t="s">
        <v>13455</v>
      </c>
      <c r="B860" s="1172" t="s">
        <v>13456</v>
      </c>
      <c r="C860" s="1172" t="s">
        <v>13456</v>
      </c>
      <c r="D860" s="966">
        <v>31067.274999999994</v>
      </c>
      <c r="E860" s="1194" t="s">
        <v>9630</v>
      </c>
      <c r="F860" s="967" t="s">
        <v>1789</v>
      </c>
      <c r="G860" s="967" t="s">
        <v>5391</v>
      </c>
      <c r="H860" s="965"/>
      <c r="I860" s="965"/>
    </row>
    <row r="861" spans="1:9" ht="13.5">
      <c r="A861" s="1193" t="s">
        <v>7656</v>
      </c>
      <c r="B861" s="1172" t="s">
        <v>7657</v>
      </c>
      <c r="C861" s="1172" t="s">
        <v>7657</v>
      </c>
      <c r="D861" s="966">
        <v>2172</v>
      </c>
      <c r="E861" s="1194" t="s">
        <v>9630</v>
      </c>
      <c r="F861" s="967" t="s">
        <v>1789</v>
      </c>
      <c r="G861" s="967" t="s">
        <v>5391</v>
      </c>
      <c r="H861" s="965"/>
      <c r="I861" s="965"/>
    </row>
    <row r="862" spans="1:9" ht="13.5">
      <c r="A862" s="1193" t="s">
        <v>7664</v>
      </c>
      <c r="B862" s="1172" t="s">
        <v>7665</v>
      </c>
      <c r="C862" s="1172" t="s">
        <v>7665</v>
      </c>
      <c r="D862" s="966">
        <v>4008</v>
      </c>
      <c r="E862" s="1194" t="s">
        <v>9630</v>
      </c>
      <c r="F862" s="967" t="s">
        <v>1789</v>
      </c>
      <c r="G862" s="967" t="s">
        <v>5391</v>
      </c>
      <c r="H862" s="965"/>
      <c r="I862" s="965"/>
    </row>
    <row r="863" spans="1:9" ht="13.5">
      <c r="A863" s="1193" t="s">
        <v>7672</v>
      </c>
      <c r="B863" s="1172" t="s">
        <v>7673</v>
      </c>
      <c r="C863" s="1172" t="s">
        <v>7673</v>
      </c>
      <c r="D863" s="966">
        <v>5700</v>
      </c>
      <c r="E863" s="1194" t="s">
        <v>9630</v>
      </c>
      <c r="F863" s="967" t="s">
        <v>1789</v>
      </c>
      <c r="G863" s="967" t="s">
        <v>5391</v>
      </c>
      <c r="H863" s="965"/>
      <c r="I863" s="965"/>
    </row>
    <row r="864" spans="1:9" ht="13.5">
      <c r="A864" s="1193" t="s">
        <v>7680</v>
      </c>
      <c r="B864" s="1172" t="s">
        <v>7681</v>
      </c>
      <c r="C864" s="1172" t="s">
        <v>7681</v>
      </c>
      <c r="D864" s="966">
        <v>11844</v>
      </c>
      <c r="E864" s="1194" t="s">
        <v>9630</v>
      </c>
      <c r="F864" s="967" t="s">
        <v>1789</v>
      </c>
      <c r="G864" s="967" t="s">
        <v>5391</v>
      </c>
      <c r="H864" s="965"/>
      <c r="I864" s="965"/>
    </row>
    <row r="865" spans="1:9" ht="13.5">
      <c r="A865" s="1193" t="s">
        <v>9444</v>
      </c>
      <c r="B865" s="1172" t="s">
        <v>9445</v>
      </c>
      <c r="C865" s="1172" t="s">
        <v>9445</v>
      </c>
      <c r="D865" s="966">
        <v>20472</v>
      </c>
      <c r="E865" s="1194" t="s">
        <v>9630</v>
      </c>
      <c r="F865" s="967" t="s">
        <v>1789</v>
      </c>
      <c r="G865" s="967" t="s">
        <v>5391</v>
      </c>
      <c r="H865" s="965"/>
      <c r="I865" s="965"/>
    </row>
    <row r="866" spans="1:9" ht="13.5">
      <c r="A866" s="1193" t="s">
        <v>13457</v>
      </c>
      <c r="B866" s="1172" t="s">
        <v>13458</v>
      </c>
      <c r="C866" s="1172" t="s">
        <v>13458</v>
      </c>
      <c r="D866" s="966">
        <v>28535.274999999994</v>
      </c>
      <c r="E866" s="1194" t="s">
        <v>9630</v>
      </c>
      <c r="F866" s="967" t="s">
        <v>1789</v>
      </c>
      <c r="G866" s="967" t="s">
        <v>5391</v>
      </c>
      <c r="H866" s="965"/>
      <c r="I866" s="965"/>
    </row>
    <row r="867" spans="1:9" ht="13.5">
      <c r="A867" s="1193" t="s">
        <v>7688</v>
      </c>
      <c r="B867" s="1172" t="s">
        <v>7689</v>
      </c>
      <c r="C867" s="1172" t="s">
        <v>7689</v>
      </c>
      <c r="D867" s="966">
        <v>1848</v>
      </c>
      <c r="E867" s="1194" t="s">
        <v>9630</v>
      </c>
      <c r="F867" s="967" t="s">
        <v>1789</v>
      </c>
      <c r="G867" s="967" t="s">
        <v>5391</v>
      </c>
      <c r="H867" s="965"/>
      <c r="I867" s="965"/>
    </row>
    <row r="868" spans="1:9" ht="13.5">
      <c r="A868" s="1193" t="s">
        <v>7696</v>
      </c>
      <c r="B868" s="1172" t="s">
        <v>7697</v>
      </c>
      <c r="C868" s="1172" t="s">
        <v>7697</v>
      </c>
      <c r="D868" s="966">
        <v>3540</v>
      </c>
      <c r="E868" s="1194" t="s">
        <v>9630</v>
      </c>
      <c r="F868" s="967" t="s">
        <v>1789</v>
      </c>
      <c r="G868" s="967" t="s">
        <v>5391</v>
      </c>
      <c r="H868" s="965"/>
      <c r="I868" s="965"/>
    </row>
    <row r="869" spans="1:9" ht="13.5">
      <c r="A869" s="1193" t="s">
        <v>7704</v>
      </c>
      <c r="B869" s="1172" t="s">
        <v>7705</v>
      </c>
      <c r="C869" s="1172" t="s">
        <v>7705</v>
      </c>
      <c r="D869" s="966">
        <v>9684</v>
      </c>
      <c r="E869" s="1194" t="s">
        <v>9630</v>
      </c>
      <c r="F869" s="967" t="s">
        <v>1789</v>
      </c>
      <c r="G869" s="967" t="s">
        <v>5391</v>
      </c>
      <c r="H869" s="965"/>
      <c r="I869" s="965"/>
    </row>
    <row r="870" spans="1:9" ht="13.5">
      <c r="A870" s="1193" t="s">
        <v>9452</v>
      </c>
      <c r="B870" s="1172" t="s">
        <v>9453</v>
      </c>
      <c r="C870" s="1172" t="s">
        <v>9453</v>
      </c>
      <c r="D870" s="966">
        <v>18372</v>
      </c>
      <c r="E870" s="1194" t="s">
        <v>9630</v>
      </c>
      <c r="F870" s="967" t="s">
        <v>1789</v>
      </c>
      <c r="G870" s="967" t="s">
        <v>5391</v>
      </c>
      <c r="H870" s="965"/>
      <c r="I870" s="965"/>
    </row>
    <row r="871" spans="1:9" ht="13.5">
      <c r="A871" s="1193" t="s">
        <v>13459</v>
      </c>
      <c r="B871" s="1172" t="s">
        <v>13460</v>
      </c>
      <c r="C871" s="1172" t="s">
        <v>13460</v>
      </c>
      <c r="D871" s="966">
        <v>26435.274999999994</v>
      </c>
      <c r="E871" s="1194" t="s">
        <v>9630</v>
      </c>
      <c r="F871" s="967" t="s">
        <v>1789</v>
      </c>
      <c r="G871" s="967" t="s">
        <v>5391</v>
      </c>
      <c r="H871" s="965"/>
      <c r="I871" s="965"/>
    </row>
    <row r="872" spans="1:9" ht="13.5">
      <c r="A872" s="1193" t="s">
        <v>7712</v>
      </c>
      <c r="B872" s="1172" t="s">
        <v>7713</v>
      </c>
      <c r="C872" s="1172" t="s">
        <v>7713</v>
      </c>
      <c r="D872" s="966">
        <v>1704</v>
      </c>
      <c r="E872" s="1194" t="s">
        <v>9630</v>
      </c>
      <c r="F872" s="967" t="s">
        <v>1789</v>
      </c>
      <c r="G872" s="967" t="s">
        <v>5391</v>
      </c>
      <c r="H872" s="965"/>
      <c r="I872" s="965"/>
    </row>
    <row r="873" spans="1:9" ht="13.5">
      <c r="A873" s="1193" t="s">
        <v>7720</v>
      </c>
      <c r="B873" s="1172" t="s">
        <v>7721</v>
      </c>
      <c r="C873" s="1172" t="s">
        <v>7721</v>
      </c>
      <c r="D873" s="966">
        <v>7848</v>
      </c>
      <c r="E873" s="1194" t="s">
        <v>9630</v>
      </c>
      <c r="F873" s="967" t="s">
        <v>1789</v>
      </c>
      <c r="G873" s="967" t="s">
        <v>5391</v>
      </c>
      <c r="H873" s="965"/>
      <c r="I873" s="965"/>
    </row>
    <row r="874" spans="1:9" ht="13.5">
      <c r="A874" s="1193" t="s">
        <v>9460</v>
      </c>
      <c r="B874" s="1172" t="s">
        <v>9461</v>
      </c>
      <c r="C874" s="1172" t="s">
        <v>9461</v>
      </c>
      <c r="D874" s="966">
        <v>16090</v>
      </c>
      <c r="E874" s="1194" t="s">
        <v>9630</v>
      </c>
      <c r="F874" s="967" t="s">
        <v>1789</v>
      </c>
      <c r="G874" s="967" t="s">
        <v>5391</v>
      </c>
      <c r="H874" s="965"/>
      <c r="I874" s="965"/>
    </row>
    <row r="875" spans="1:9" ht="13.5">
      <c r="A875" s="1193" t="s">
        <v>13461</v>
      </c>
      <c r="B875" s="1172" t="s">
        <v>13462</v>
      </c>
      <c r="C875" s="1172" t="s">
        <v>13462</v>
      </c>
      <c r="D875" s="966">
        <v>24647.274999999994</v>
      </c>
      <c r="E875" s="1194" t="s">
        <v>9630</v>
      </c>
      <c r="F875" s="967" t="s">
        <v>1789</v>
      </c>
      <c r="G875" s="967" t="s">
        <v>5391</v>
      </c>
      <c r="H875" s="965"/>
      <c r="I875" s="965"/>
    </row>
    <row r="876" spans="1:9" ht="13.5">
      <c r="A876" s="1193" t="s">
        <v>7728</v>
      </c>
      <c r="B876" s="1172" t="s">
        <v>7729</v>
      </c>
      <c r="C876" s="1172" t="s">
        <v>7729</v>
      </c>
      <c r="D876" s="966">
        <v>6144</v>
      </c>
      <c r="E876" s="1194" t="s">
        <v>9630</v>
      </c>
      <c r="F876" s="967" t="s">
        <v>1789</v>
      </c>
      <c r="G876" s="967" t="s">
        <v>5391</v>
      </c>
      <c r="H876" s="965"/>
      <c r="I876" s="965"/>
    </row>
    <row r="877" spans="1:9" ht="13.5">
      <c r="A877" s="1193" t="s">
        <v>9468</v>
      </c>
      <c r="B877" s="1172" t="s">
        <v>9469</v>
      </c>
      <c r="C877" s="1172" t="s">
        <v>9469</v>
      </c>
      <c r="D877" s="966">
        <v>14940</v>
      </c>
      <c r="E877" s="1194" t="s">
        <v>9630</v>
      </c>
      <c r="F877" s="967" t="s">
        <v>1789</v>
      </c>
      <c r="G877" s="967" t="s">
        <v>5391</v>
      </c>
      <c r="H877" s="965"/>
      <c r="I877" s="965"/>
    </row>
    <row r="878" spans="1:9" ht="13.5">
      <c r="A878" s="1193" t="s">
        <v>13463</v>
      </c>
      <c r="B878" s="1172" t="s">
        <v>13464</v>
      </c>
      <c r="C878" s="1172" t="s">
        <v>13464</v>
      </c>
      <c r="D878" s="966">
        <v>23003.274999999994</v>
      </c>
      <c r="E878" s="1194" t="s">
        <v>9630</v>
      </c>
      <c r="F878" s="967" t="s">
        <v>1789</v>
      </c>
      <c r="G878" s="967" t="s">
        <v>5391</v>
      </c>
      <c r="H878" s="965"/>
      <c r="I878" s="965"/>
    </row>
    <row r="879" spans="1:9" ht="13.5">
      <c r="A879" s="1193" t="s">
        <v>9476</v>
      </c>
      <c r="B879" s="1172" t="s">
        <v>9477</v>
      </c>
      <c r="C879" s="1172" t="s">
        <v>9477</v>
      </c>
      <c r="D879" s="966">
        <v>8964</v>
      </c>
      <c r="E879" s="1194" t="s">
        <v>9630</v>
      </c>
      <c r="F879" s="967" t="s">
        <v>1789</v>
      </c>
      <c r="G879" s="967" t="s">
        <v>5391</v>
      </c>
      <c r="H879" s="965"/>
      <c r="I879" s="965"/>
    </row>
    <row r="880" spans="1:9" ht="13.5">
      <c r="A880" s="1193" t="s">
        <v>13465</v>
      </c>
      <c r="B880" s="1172" t="s">
        <v>13466</v>
      </c>
      <c r="C880" s="1172" t="s">
        <v>13466</v>
      </c>
      <c r="D880" s="966">
        <v>17027.274999999994</v>
      </c>
      <c r="E880" s="1194" t="s">
        <v>9630</v>
      </c>
      <c r="F880" s="967" t="s">
        <v>1789</v>
      </c>
      <c r="G880" s="967" t="s">
        <v>5391</v>
      </c>
      <c r="H880" s="965"/>
      <c r="I880" s="965"/>
    </row>
    <row r="881" spans="1:9" ht="13.5">
      <c r="A881" s="1193" t="s">
        <v>13467</v>
      </c>
      <c r="B881" s="1172" t="s">
        <v>13468</v>
      </c>
      <c r="C881" s="1172" t="s">
        <v>13468</v>
      </c>
      <c r="D881" s="966">
        <v>8845.2749999999942</v>
      </c>
      <c r="E881" s="1194" t="s">
        <v>9630</v>
      </c>
      <c r="F881" s="967" t="s">
        <v>1789</v>
      </c>
      <c r="G881" s="967" t="s">
        <v>5391</v>
      </c>
      <c r="H881" s="965"/>
      <c r="I881" s="965"/>
    </row>
    <row r="882" spans="1:9" ht="13.5">
      <c r="A882" s="1193" t="s">
        <v>7736</v>
      </c>
      <c r="B882" s="1172" t="s">
        <v>7737</v>
      </c>
      <c r="C882" s="1172" t="s">
        <v>7737</v>
      </c>
      <c r="D882" s="966">
        <v>1992</v>
      </c>
      <c r="E882" s="1194" t="s">
        <v>9630</v>
      </c>
      <c r="F882" s="967" t="s">
        <v>9</v>
      </c>
      <c r="G882" s="967" t="s">
        <v>5391</v>
      </c>
      <c r="H882" s="258"/>
      <c r="I882" s="258"/>
    </row>
    <row r="883" spans="1:9" ht="13.5">
      <c r="A883" s="1193" t="s">
        <v>7738</v>
      </c>
      <c r="B883" s="1172" t="s">
        <v>7739</v>
      </c>
      <c r="C883" s="1172" t="s">
        <v>7739</v>
      </c>
      <c r="D883" s="966">
        <v>2208</v>
      </c>
      <c r="E883" s="1194" t="s">
        <v>9630</v>
      </c>
      <c r="F883" s="967" t="s">
        <v>9</v>
      </c>
      <c r="G883" s="967" t="s">
        <v>5391</v>
      </c>
      <c r="H883" s="965"/>
      <c r="I883" s="965"/>
    </row>
    <row r="884" spans="1:9" ht="13.5">
      <c r="A884" s="1193" t="s">
        <v>7740</v>
      </c>
      <c r="B884" s="1172" t="s">
        <v>7741</v>
      </c>
      <c r="C884" s="1172" t="s">
        <v>7741</v>
      </c>
      <c r="D884" s="966">
        <v>3168</v>
      </c>
      <c r="E884" s="1194" t="s">
        <v>9630</v>
      </c>
      <c r="F884" s="967" t="s">
        <v>9</v>
      </c>
      <c r="G884" s="967" t="s">
        <v>5391</v>
      </c>
      <c r="H884" s="965"/>
      <c r="I884" s="965"/>
    </row>
    <row r="885" spans="1:9" ht="13.5">
      <c r="A885" s="1193" t="s">
        <v>7742</v>
      </c>
      <c r="B885" s="1172" t="s">
        <v>7743</v>
      </c>
      <c r="C885" s="1172" t="s">
        <v>7743</v>
      </c>
      <c r="D885" s="966">
        <v>3708</v>
      </c>
      <c r="E885" s="1194" t="s">
        <v>9630</v>
      </c>
      <c r="F885" s="967" t="s">
        <v>9</v>
      </c>
      <c r="G885" s="967" t="s">
        <v>5391</v>
      </c>
      <c r="H885" s="965"/>
      <c r="I885" s="965"/>
    </row>
    <row r="886" spans="1:9" ht="13.5">
      <c r="A886" s="1193" t="s">
        <v>7744</v>
      </c>
      <c r="B886" s="1172" t="s">
        <v>7745</v>
      </c>
      <c r="C886" s="1172" t="s">
        <v>7745</v>
      </c>
      <c r="D886" s="966">
        <v>5388</v>
      </c>
      <c r="E886" s="1194" t="s">
        <v>9630</v>
      </c>
      <c r="F886" s="967" t="s">
        <v>9</v>
      </c>
      <c r="G886" s="967" t="s">
        <v>5391</v>
      </c>
      <c r="H886" s="258"/>
      <c r="I886" s="258"/>
    </row>
    <row r="887" spans="1:9" ht="13.5">
      <c r="A887" s="1193" t="s">
        <v>7746</v>
      </c>
      <c r="B887" s="1172" t="s">
        <v>7747</v>
      </c>
      <c r="C887" s="1172" t="s">
        <v>7747</v>
      </c>
      <c r="D887" s="966">
        <v>5952</v>
      </c>
      <c r="E887" s="1194" t="s">
        <v>9630</v>
      </c>
      <c r="F887" s="967" t="s">
        <v>9</v>
      </c>
      <c r="G887" s="967" t="s">
        <v>5391</v>
      </c>
      <c r="H887" s="965"/>
      <c r="I887" s="965"/>
    </row>
    <row r="888" spans="1:9" ht="13.5">
      <c r="A888" s="1193" t="s">
        <v>7748</v>
      </c>
      <c r="B888" s="1172" t="s">
        <v>7749</v>
      </c>
      <c r="C888" s="1172" t="s">
        <v>7749</v>
      </c>
      <c r="D888" s="966">
        <v>8544</v>
      </c>
      <c r="E888" s="1194" t="s">
        <v>9630</v>
      </c>
      <c r="F888" s="967" t="s">
        <v>9</v>
      </c>
      <c r="G888" s="967" t="s">
        <v>5391</v>
      </c>
      <c r="H888" s="965"/>
      <c r="I888" s="965"/>
    </row>
    <row r="889" spans="1:9" ht="13.5">
      <c r="A889" s="1193" t="s">
        <v>7750</v>
      </c>
      <c r="B889" s="1172" t="s">
        <v>7751</v>
      </c>
      <c r="C889" s="1172" t="s">
        <v>7751</v>
      </c>
      <c r="D889" s="966">
        <v>10020</v>
      </c>
      <c r="E889" s="1194" t="s">
        <v>9630</v>
      </c>
      <c r="F889" s="967" t="s">
        <v>9</v>
      </c>
      <c r="G889" s="967" t="s">
        <v>5391</v>
      </c>
      <c r="H889" s="965"/>
      <c r="I889" s="965"/>
    </row>
    <row r="890" spans="1:9" ht="13.5">
      <c r="A890" s="1193" t="s">
        <v>7752</v>
      </c>
      <c r="B890" s="1172" t="s">
        <v>7753</v>
      </c>
      <c r="C890" s="1172" t="s">
        <v>7753</v>
      </c>
      <c r="D890" s="966">
        <v>8460</v>
      </c>
      <c r="E890" s="1194" t="s">
        <v>9630</v>
      </c>
      <c r="F890" s="967" t="s">
        <v>9</v>
      </c>
      <c r="G890" s="967" t="s">
        <v>5391</v>
      </c>
      <c r="H890" s="258"/>
      <c r="I890" s="258"/>
    </row>
    <row r="891" spans="1:9" ht="13.5">
      <c r="A891" s="1193" t="s">
        <v>7754</v>
      </c>
      <c r="B891" s="1172" t="s">
        <v>7755</v>
      </c>
      <c r="C891" s="1172" t="s">
        <v>7755</v>
      </c>
      <c r="D891" s="966">
        <v>9324</v>
      </c>
      <c r="E891" s="1194" t="s">
        <v>9630</v>
      </c>
      <c r="F891" s="967" t="s">
        <v>9</v>
      </c>
      <c r="G891" s="967" t="s">
        <v>5391</v>
      </c>
      <c r="H891" s="965"/>
      <c r="I891" s="965"/>
    </row>
    <row r="892" spans="1:9" ht="13.5">
      <c r="A892" s="1193" t="s">
        <v>7756</v>
      </c>
      <c r="B892" s="1172" t="s">
        <v>7757</v>
      </c>
      <c r="C892" s="1172" t="s">
        <v>7757</v>
      </c>
      <c r="D892" s="966">
        <v>13416</v>
      </c>
      <c r="E892" s="1194" t="s">
        <v>9630</v>
      </c>
      <c r="F892" s="967" t="s">
        <v>9</v>
      </c>
      <c r="G892" s="967" t="s">
        <v>5391</v>
      </c>
      <c r="H892" s="965"/>
      <c r="I892" s="965"/>
    </row>
    <row r="893" spans="1:9" ht="13.5">
      <c r="A893" s="1193" t="s">
        <v>7758</v>
      </c>
      <c r="B893" s="1172" t="s">
        <v>7759</v>
      </c>
      <c r="C893" s="1172" t="s">
        <v>7759</v>
      </c>
      <c r="D893" s="966">
        <v>15756</v>
      </c>
      <c r="E893" s="1194" t="s">
        <v>9630</v>
      </c>
      <c r="F893" s="967" t="s">
        <v>9</v>
      </c>
      <c r="G893" s="967" t="s">
        <v>5391</v>
      </c>
      <c r="H893" s="965"/>
      <c r="I893" s="965"/>
    </row>
    <row r="894" spans="1:9" ht="13.5">
      <c r="A894" s="1193" t="s">
        <v>7760</v>
      </c>
      <c r="B894" s="1172" t="s">
        <v>7761</v>
      </c>
      <c r="C894" s="1172" t="s">
        <v>7761</v>
      </c>
      <c r="D894" s="966">
        <v>11232</v>
      </c>
      <c r="E894" s="1194" t="s">
        <v>9630</v>
      </c>
      <c r="F894" s="967" t="s">
        <v>9</v>
      </c>
      <c r="G894" s="967" t="s">
        <v>5391</v>
      </c>
      <c r="H894" s="258"/>
      <c r="I894" s="258"/>
    </row>
    <row r="895" spans="1:9" ht="13.5">
      <c r="A895" s="1193" t="s">
        <v>7762</v>
      </c>
      <c r="B895" s="1172" t="s">
        <v>7763</v>
      </c>
      <c r="C895" s="1172" t="s">
        <v>7763</v>
      </c>
      <c r="D895" s="966">
        <v>12396</v>
      </c>
      <c r="E895" s="1194" t="s">
        <v>9630</v>
      </c>
      <c r="F895" s="967" t="s">
        <v>9</v>
      </c>
      <c r="G895" s="967" t="s">
        <v>5391</v>
      </c>
      <c r="H895" s="965"/>
      <c r="I895" s="965"/>
    </row>
    <row r="896" spans="1:9" ht="13.5">
      <c r="A896" s="1193" t="s">
        <v>7764</v>
      </c>
      <c r="B896" s="1172" t="s">
        <v>7765</v>
      </c>
      <c r="C896" s="1172" t="s">
        <v>7765</v>
      </c>
      <c r="D896" s="966">
        <v>17808</v>
      </c>
      <c r="E896" s="1194" t="s">
        <v>9630</v>
      </c>
      <c r="F896" s="967" t="s">
        <v>9</v>
      </c>
      <c r="G896" s="967" t="s">
        <v>5391</v>
      </c>
      <c r="H896" s="965"/>
      <c r="I896" s="965"/>
    </row>
    <row r="897" spans="1:9" ht="13.5">
      <c r="A897" s="1193" t="s">
        <v>7766</v>
      </c>
      <c r="B897" s="1172" t="s">
        <v>7767</v>
      </c>
      <c r="C897" s="1172" t="s">
        <v>7767</v>
      </c>
      <c r="D897" s="966">
        <v>20904</v>
      </c>
      <c r="E897" s="1194" t="s">
        <v>9630</v>
      </c>
      <c r="F897" s="967" t="s">
        <v>9</v>
      </c>
      <c r="G897" s="967" t="s">
        <v>5391</v>
      </c>
      <c r="H897" s="965"/>
      <c r="I897" s="965"/>
    </row>
    <row r="898" spans="1:9" ht="13.5">
      <c r="A898" s="1193" t="s">
        <v>7768</v>
      </c>
      <c r="B898" s="1172" t="s">
        <v>7769</v>
      </c>
      <c r="C898" s="1172" t="s">
        <v>7769</v>
      </c>
      <c r="D898" s="966">
        <v>3384</v>
      </c>
      <c r="E898" s="1194" t="s">
        <v>9630</v>
      </c>
      <c r="F898" s="967" t="s">
        <v>9</v>
      </c>
      <c r="G898" s="967" t="s">
        <v>5391</v>
      </c>
      <c r="H898" s="258"/>
      <c r="I898" s="258"/>
    </row>
    <row r="899" spans="1:9" ht="13.5">
      <c r="A899" s="1193" t="s">
        <v>7770</v>
      </c>
      <c r="B899" s="1172" t="s">
        <v>7771</v>
      </c>
      <c r="C899" s="1172" t="s">
        <v>7771</v>
      </c>
      <c r="D899" s="966">
        <v>3744</v>
      </c>
      <c r="E899" s="1194" t="s">
        <v>9630</v>
      </c>
      <c r="F899" s="967" t="s">
        <v>9</v>
      </c>
      <c r="G899" s="967" t="s">
        <v>5391</v>
      </c>
      <c r="H899" s="965"/>
      <c r="I899" s="965"/>
    </row>
    <row r="900" spans="1:9" ht="13.5">
      <c r="A900" s="1193" t="s">
        <v>7772</v>
      </c>
      <c r="B900" s="1172" t="s">
        <v>7773</v>
      </c>
      <c r="C900" s="1172" t="s">
        <v>7773</v>
      </c>
      <c r="D900" s="966">
        <v>5376</v>
      </c>
      <c r="E900" s="1194" t="s">
        <v>9630</v>
      </c>
      <c r="F900" s="967" t="s">
        <v>9</v>
      </c>
      <c r="G900" s="967" t="s">
        <v>5391</v>
      </c>
      <c r="H900" s="965"/>
      <c r="I900" s="965"/>
    </row>
    <row r="901" spans="1:9" ht="13.5">
      <c r="A901" s="1193" t="s">
        <v>7774</v>
      </c>
      <c r="B901" s="1172" t="s">
        <v>7775</v>
      </c>
      <c r="C901" s="1172" t="s">
        <v>7775</v>
      </c>
      <c r="D901" s="966">
        <v>6300</v>
      </c>
      <c r="E901" s="1194" t="s">
        <v>9630</v>
      </c>
      <c r="F901" s="967" t="s">
        <v>9</v>
      </c>
      <c r="G901" s="967" t="s">
        <v>5391</v>
      </c>
      <c r="H901" s="965"/>
      <c r="I901" s="965"/>
    </row>
    <row r="902" spans="1:9" ht="13.5">
      <c r="A902" s="1193" t="s">
        <v>7776</v>
      </c>
      <c r="B902" s="1172" t="s">
        <v>7777</v>
      </c>
      <c r="C902" s="1172" t="s">
        <v>7777</v>
      </c>
      <c r="D902" s="966">
        <v>6468</v>
      </c>
      <c r="E902" s="1194" t="s">
        <v>9630</v>
      </c>
      <c r="F902" s="967" t="s">
        <v>9</v>
      </c>
      <c r="G902" s="967" t="s">
        <v>5391</v>
      </c>
      <c r="H902" s="258"/>
      <c r="I902" s="258"/>
    </row>
    <row r="903" spans="1:9" ht="13.5">
      <c r="A903" s="1193" t="s">
        <v>7778</v>
      </c>
      <c r="B903" s="1172" t="s">
        <v>7779</v>
      </c>
      <c r="C903" s="1172" t="s">
        <v>7779</v>
      </c>
      <c r="D903" s="966">
        <v>7128</v>
      </c>
      <c r="E903" s="1194" t="s">
        <v>9630</v>
      </c>
      <c r="F903" s="967" t="s">
        <v>9</v>
      </c>
      <c r="G903" s="967" t="s">
        <v>5391</v>
      </c>
      <c r="H903" s="965"/>
      <c r="I903" s="965"/>
    </row>
    <row r="904" spans="1:9" ht="13.5">
      <c r="A904" s="1193" t="s">
        <v>7780</v>
      </c>
      <c r="B904" s="1172" t="s">
        <v>7781</v>
      </c>
      <c r="C904" s="1172" t="s">
        <v>7781</v>
      </c>
      <c r="D904" s="966">
        <v>10248</v>
      </c>
      <c r="E904" s="1194" t="s">
        <v>9630</v>
      </c>
      <c r="F904" s="967" t="s">
        <v>9</v>
      </c>
      <c r="G904" s="967" t="s">
        <v>5391</v>
      </c>
      <c r="H904" s="965"/>
      <c r="I904" s="965"/>
    </row>
    <row r="905" spans="1:9" ht="13.5">
      <c r="A905" s="1193" t="s">
        <v>7782</v>
      </c>
      <c r="B905" s="1172" t="s">
        <v>7783</v>
      </c>
      <c r="C905" s="1172" t="s">
        <v>7783</v>
      </c>
      <c r="D905" s="966">
        <v>12036</v>
      </c>
      <c r="E905" s="1194" t="s">
        <v>9630</v>
      </c>
      <c r="F905" s="967" t="s">
        <v>9</v>
      </c>
      <c r="G905" s="967" t="s">
        <v>5391</v>
      </c>
      <c r="H905" s="965"/>
      <c r="I905" s="965"/>
    </row>
    <row r="906" spans="1:9" ht="13.5">
      <c r="A906" s="1193" t="s">
        <v>7784</v>
      </c>
      <c r="B906" s="1172" t="s">
        <v>7785</v>
      </c>
      <c r="C906" s="1172" t="s">
        <v>7785</v>
      </c>
      <c r="D906" s="966">
        <v>9228</v>
      </c>
      <c r="E906" s="1194" t="s">
        <v>9630</v>
      </c>
      <c r="F906" s="967" t="s">
        <v>9</v>
      </c>
      <c r="G906" s="967" t="s">
        <v>5391</v>
      </c>
      <c r="H906" s="258"/>
      <c r="I906" s="258"/>
    </row>
    <row r="907" spans="1:9" ht="13.5">
      <c r="A907" s="1193" t="s">
        <v>7786</v>
      </c>
      <c r="B907" s="1172" t="s">
        <v>7787</v>
      </c>
      <c r="C907" s="1172" t="s">
        <v>7787</v>
      </c>
      <c r="D907" s="966">
        <v>10188</v>
      </c>
      <c r="E907" s="1194" t="s">
        <v>9630</v>
      </c>
      <c r="F907" s="967" t="s">
        <v>9</v>
      </c>
      <c r="G907" s="967" t="s">
        <v>5391</v>
      </c>
      <c r="H907" s="965"/>
      <c r="I907" s="965"/>
    </row>
    <row r="908" spans="1:9" ht="13.5">
      <c r="A908" s="1193" t="s">
        <v>7788</v>
      </c>
      <c r="B908" s="1172" t="s">
        <v>7789</v>
      </c>
      <c r="C908" s="1172" t="s">
        <v>7789</v>
      </c>
      <c r="D908" s="966">
        <v>14640</v>
      </c>
      <c r="E908" s="1194" t="s">
        <v>9630</v>
      </c>
      <c r="F908" s="967" t="s">
        <v>9</v>
      </c>
      <c r="G908" s="967" t="s">
        <v>5391</v>
      </c>
      <c r="H908" s="965"/>
      <c r="I908" s="965"/>
    </row>
    <row r="909" spans="1:9" ht="13.5">
      <c r="A909" s="1193" t="s">
        <v>7790</v>
      </c>
      <c r="B909" s="1172" t="s">
        <v>7791</v>
      </c>
      <c r="C909" s="1172" t="s">
        <v>7791</v>
      </c>
      <c r="D909" s="966">
        <v>17184</v>
      </c>
      <c r="E909" s="1194" t="s">
        <v>9630</v>
      </c>
      <c r="F909" s="967" t="s">
        <v>9</v>
      </c>
      <c r="G909" s="967" t="s">
        <v>5391</v>
      </c>
      <c r="H909" s="965"/>
      <c r="I909" s="965"/>
    </row>
    <row r="910" spans="1:9" ht="13.5">
      <c r="A910" s="1193" t="s">
        <v>7792</v>
      </c>
      <c r="B910" s="1172" t="s">
        <v>7793</v>
      </c>
      <c r="C910" s="1172" t="s">
        <v>7793</v>
      </c>
      <c r="D910" s="966">
        <v>3084</v>
      </c>
      <c r="E910" s="1194" t="s">
        <v>9630</v>
      </c>
      <c r="F910" s="967" t="s">
        <v>9</v>
      </c>
      <c r="G910" s="967" t="s">
        <v>5391</v>
      </c>
      <c r="H910" s="258"/>
      <c r="I910" s="258"/>
    </row>
    <row r="911" spans="1:9" ht="13.5">
      <c r="A911" s="1193" t="s">
        <v>7794</v>
      </c>
      <c r="B911" s="1172" t="s">
        <v>7795</v>
      </c>
      <c r="C911" s="1172" t="s">
        <v>7795</v>
      </c>
      <c r="D911" s="966">
        <v>3384</v>
      </c>
      <c r="E911" s="1194" t="s">
        <v>9630</v>
      </c>
      <c r="F911" s="967" t="s">
        <v>9</v>
      </c>
      <c r="G911" s="967" t="s">
        <v>5391</v>
      </c>
      <c r="H911" s="965"/>
      <c r="I911" s="965"/>
    </row>
    <row r="912" spans="1:9" ht="13.5">
      <c r="A912" s="1193" t="s">
        <v>7796</v>
      </c>
      <c r="B912" s="1172" t="s">
        <v>7797</v>
      </c>
      <c r="C912" s="1172" t="s">
        <v>7797</v>
      </c>
      <c r="D912" s="966">
        <v>4872</v>
      </c>
      <c r="E912" s="1194" t="s">
        <v>9630</v>
      </c>
      <c r="F912" s="967" t="s">
        <v>9</v>
      </c>
      <c r="G912" s="967" t="s">
        <v>5391</v>
      </c>
      <c r="H912" s="965"/>
      <c r="I912" s="965"/>
    </row>
    <row r="913" spans="1:9" ht="13.5">
      <c r="A913" s="1193" t="s">
        <v>7798</v>
      </c>
      <c r="B913" s="1172" t="s">
        <v>7799</v>
      </c>
      <c r="C913" s="1172" t="s">
        <v>7799</v>
      </c>
      <c r="D913" s="966">
        <v>5724</v>
      </c>
      <c r="E913" s="1194" t="s">
        <v>9630</v>
      </c>
      <c r="F913" s="967" t="s">
        <v>9</v>
      </c>
      <c r="G913" s="967" t="s">
        <v>5391</v>
      </c>
      <c r="H913" s="965"/>
      <c r="I913" s="965"/>
    </row>
    <row r="914" spans="1:9" ht="13.5">
      <c r="A914" s="1193" t="s">
        <v>7800</v>
      </c>
      <c r="B914" s="1172" t="s">
        <v>7801</v>
      </c>
      <c r="C914" s="1172" t="s">
        <v>7801</v>
      </c>
      <c r="D914" s="966">
        <v>5844</v>
      </c>
      <c r="E914" s="1194" t="s">
        <v>9630</v>
      </c>
      <c r="F914" s="967" t="s">
        <v>9</v>
      </c>
      <c r="G914" s="967" t="s">
        <v>5391</v>
      </c>
      <c r="H914" s="258"/>
      <c r="I914" s="258"/>
    </row>
    <row r="915" spans="1:9" ht="13.5">
      <c r="A915" s="1193" t="s">
        <v>7802</v>
      </c>
      <c r="B915" s="1172" t="s">
        <v>7803</v>
      </c>
      <c r="C915" s="1172" t="s">
        <v>7803</v>
      </c>
      <c r="D915" s="966">
        <v>6444</v>
      </c>
      <c r="E915" s="1194" t="s">
        <v>9630</v>
      </c>
      <c r="F915" s="967" t="s">
        <v>9</v>
      </c>
      <c r="G915" s="967" t="s">
        <v>5391</v>
      </c>
      <c r="H915" s="965"/>
      <c r="I915" s="965"/>
    </row>
    <row r="916" spans="1:9" ht="13.5">
      <c r="A916" s="1193" t="s">
        <v>7804</v>
      </c>
      <c r="B916" s="1172" t="s">
        <v>7805</v>
      </c>
      <c r="C916" s="1172" t="s">
        <v>7805</v>
      </c>
      <c r="D916" s="966">
        <v>9264</v>
      </c>
      <c r="E916" s="1194" t="s">
        <v>9630</v>
      </c>
      <c r="F916" s="967" t="s">
        <v>9</v>
      </c>
      <c r="G916" s="967" t="s">
        <v>5391</v>
      </c>
      <c r="H916" s="965"/>
      <c r="I916" s="965"/>
    </row>
    <row r="917" spans="1:9" ht="13.5">
      <c r="A917" s="1193" t="s">
        <v>7806</v>
      </c>
      <c r="B917" s="1172" t="s">
        <v>7807</v>
      </c>
      <c r="C917" s="1172" t="s">
        <v>7807</v>
      </c>
      <c r="D917" s="966">
        <v>10884</v>
      </c>
      <c r="E917" s="1194" t="s">
        <v>9630</v>
      </c>
      <c r="F917" s="967" t="s">
        <v>9</v>
      </c>
      <c r="G917" s="967" t="s">
        <v>5391</v>
      </c>
      <c r="H917" s="965"/>
      <c r="I917" s="965"/>
    </row>
    <row r="918" spans="1:9" ht="13.5">
      <c r="A918" s="1193" t="s">
        <v>7808</v>
      </c>
      <c r="B918" s="1172" t="s">
        <v>7809</v>
      </c>
      <c r="C918" s="1172" t="s">
        <v>7809</v>
      </c>
      <c r="D918" s="966">
        <v>2760</v>
      </c>
      <c r="E918" s="1194" t="s">
        <v>9630</v>
      </c>
      <c r="F918" s="967" t="s">
        <v>9</v>
      </c>
      <c r="G918" s="967" t="s">
        <v>5391</v>
      </c>
      <c r="H918" s="258"/>
      <c r="I918" s="258"/>
    </row>
    <row r="919" spans="1:9" ht="13.5">
      <c r="A919" s="1193" t="s">
        <v>7810</v>
      </c>
      <c r="B919" s="1172" t="s">
        <v>7811</v>
      </c>
      <c r="C919" s="1172" t="s">
        <v>7811</v>
      </c>
      <c r="D919" s="966">
        <v>3060</v>
      </c>
      <c r="E919" s="1194" t="s">
        <v>9630</v>
      </c>
      <c r="F919" s="967" t="s">
        <v>9</v>
      </c>
      <c r="G919" s="967" t="s">
        <v>5391</v>
      </c>
      <c r="H919" s="965"/>
      <c r="I919" s="965"/>
    </row>
    <row r="920" spans="1:9" ht="13.5">
      <c r="A920" s="1193" t="s">
        <v>7812</v>
      </c>
      <c r="B920" s="1172" t="s">
        <v>7813</v>
      </c>
      <c r="C920" s="1172" t="s">
        <v>7813</v>
      </c>
      <c r="D920" s="966">
        <v>4392</v>
      </c>
      <c r="E920" s="1194" t="s">
        <v>9630</v>
      </c>
      <c r="F920" s="967" t="s">
        <v>9</v>
      </c>
      <c r="G920" s="967" t="s">
        <v>5391</v>
      </c>
      <c r="H920" s="965"/>
      <c r="I920" s="965"/>
    </row>
    <row r="921" spans="1:9" ht="13.5">
      <c r="A921" s="1193" t="s">
        <v>7814</v>
      </c>
      <c r="B921" s="1172" t="s">
        <v>7815</v>
      </c>
      <c r="C921" s="1172" t="s">
        <v>7815</v>
      </c>
      <c r="D921" s="966">
        <v>5160</v>
      </c>
      <c r="E921" s="1194" t="s">
        <v>9630</v>
      </c>
      <c r="F921" s="967" t="s">
        <v>9</v>
      </c>
      <c r="G921" s="967" t="s">
        <v>5391</v>
      </c>
      <c r="H921" s="965"/>
      <c r="I921" s="965"/>
    </row>
    <row r="922" spans="1:9" ht="13.5">
      <c r="A922" s="1193" t="s">
        <v>7816</v>
      </c>
      <c r="B922" s="1172" t="s">
        <v>7817</v>
      </c>
      <c r="C922" s="1172" t="s">
        <v>7817</v>
      </c>
      <c r="D922" s="966">
        <v>1992</v>
      </c>
      <c r="E922" s="1194" t="s">
        <v>9630</v>
      </c>
      <c r="F922" s="967" t="s">
        <v>1789</v>
      </c>
      <c r="G922" s="967" t="s">
        <v>5391</v>
      </c>
      <c r="H922" s="965"/>
      <c r="I922" s="965"/>
    </row>
    <row r="923" spans="1:9" ht="13.5">
      <c r="A923" s="1193" t="s">
        <v>7818</v>
      </c>
      <c r="B923" s="1172" t="s">
        <v>7819</v>
      </c>
      <c r="C923" s="1172" t="s">
        <v>7819</v>
      </c>
      <c r="D923" s="966">
        <v>2208</v>
      </c>
      <c r="E923" s="1194" t="s">
        <v>9630</v>
      </c>
      <c r="F923" s="967" t="s">
        <v>1789</v>
      </c>
      <c r="G923" s="967" t="s">
        <v>5391</v>
      </c>
      <c r="H923" s="965"/>
      <c r="I923" s="965"/>
    </row>
    <row r="924" spans="1:9" ht="24">
      <c r="A924" s="1193" t="s">
        <v>7820</v>
      </c>
      <c r="B924" s="1172" t="s">
        <v>7821</v>
      </c>
      <c r="C924" s="1172" t="s">
        <v>7821</v>
      </c>
      <c r="D924" s="966">
        <v>3168</v>
      </c>
      <c r="E924" s="1194" t="s">
        <v>9630</v>
      </c>
      <c r="F924" s="967" t="s">
        <v>1789</v>
      </c>
      <c r="G924" s="967" t="s">
        <v>5391</v>
      </c>
      <c r="H924" s="965"/>
      <c r="I924" s="965"/>
    </row>
    <row r="925" spans="1:9" ht="13.5">
      <c r="A925" s="1193" t="s">
        <v>7822</v>
      </c>
      <c r="B925" s="1172" t="s">
        <v>7823</v>
      </c>
      <c r="C925" s="1172" t="s">
        <v>7823</v>
      </c>
      <c r="D925" s="966">
        <v>3708</v>
      </c>
      <c r="E925" s="1194" t="s">
        <v>9630</v>
      </c>
      <c r="F925" s="967" t="s">
        <v>1789</v>
      </c>
      <c r="G925" s="967" t="s">
        <v>5391</v>
      </c>
      <c r="H925" s="965"/>
      <c r="I925" s="965"/>
    </row>
    <row r="926" spans="1:9" ht="13.5">
      <c r="A926" s="1193" t="s">
        <v>7824</v>
      </c>
      <c r="B926" s="1172" t="s">
        <v>7825</v>
      </c>
      <c r="C926" s="1172" t="s">
        <v>7825</v>
      </c>
      <c r="D926" s="966">
        <v>5388</v>
      </c>
      <c r="E926" s="1194" t="s">
        <v>9630</v>
      </c>
      <c r="F926" s="967" t="s">
        <v>1789</v>
      </c>
      <c r="G926" s="967" t="s">
        <v>5391</v>
      </c>
      <c r="H926" s="965"/>
      <c r="I926" s="965"/>
    </row>
    <row r="927" spans="1:9" ht="13.5">
      <c r="A927" s="1193" t="s">
        <v>7826</v>
      </c>
      <c r="B927" s="1172" t="s">
        <v>7827</v>
      </c>
      <c r="C927" s="1172" t="s">
        <v>7827</v>
      </c>
      <c r="D927" s="966">
        <v>5952</v>
      </c>
      <c r="E927" s="1194" t="s">
        <v>9630</v>
      </c>
      <c r="F927" s="967" t="s">
        <v>1789</v>
      </c>
      <c r="G927" s="967" t="s">
        <v>5391</v>
      </c>
      <c r="H927" s="965"/>
      <c r="I927" s="965"/>
    </row>
    <row r="928" spans="1:9" ht="24">
      <c r="A928" s="1193" t="s">
        <v>7828</v>
      </c>
      <c r="B928" s="1172" t="s">
        <v>7829</v>
      </c>
      <c r="C928" s="1172" t="s">
        <v>7829</v>
      </c>
      <c r="D928" s="966">
        <v>8544</v>
      </c>
      <c r="E928" s="1194" t="s">
        <v>9630</v>
      </c>
      <c r="F928" s="967" t="s">
        <v>1789</v>
      </c>
      <c r="G928" s="967" t="s">
        <v>5391</v>
      </c>
      <c r="H928" s="965"/>
      <c r="I928" s="965"/>
    </row>
    <row r="929" spans="1:9" ht="13.5">
      <c r="A929" s="1193" t="s">
        <v>7830</v>
      </c>
      <c r="B929" s="1172" t="s">
        <v>7831</v>
      </c>
      <c r="C929" s="1172" t="s">
        <v>7831</v>
      </c>
      <c r="D929" s="966">
        <v>10020</v>
      </c>
      <c r="E929" s="1194" t="s">
        <v>9630</v>
      </c>
      <c r="F929" s="967" t="s">
        <v>1789</v>
      </c>
      <c r="G929" s="967" t="s">
        <v>5391</v>
      </c>
      <c r="H929" s="965"/>
      <c r="I929" s="965"/>
    </row>
    <row r="930" spans="1:9" ht="13.5">
      <c r="A930" s="1193" t="s">
        <v>7832</v>
      </c>
      <c r="B930" s="1172" t="s">
        <v>7833</v>
      </c>
      <c r="C930" s="1172" t="s">
        <v>7833</v>
      </c>
      <c r="D930" s="966">
        <v>8460</v>
      </c>
      <c r="E930" s="1194" t="s">
        <v>9630</v>
      </c>
      <c r="F930" s="967" t="s">
        <v>1789</v>
      </c>
      <c r="G930" s="967" t="s">
        <v>5391</v>
      </c>
      <c r="H930" s="965"/>
      <c r="I930" s="965"/>
    </row>
    <row r="931" spans="1:9" ht="13.5">
      <c r="A931" s="1193" t="s">
        <v>7834</v>
      </c>
      <c r="B931" s="1172" t="s">
        <v>7835</v>
      </c>
      <c r="C931" s="1172" t="s">
        <v>7835</v>
      </c>
      <c r="D931" s="966">
        <v>9324</v>
      </c>
      <c r="E931" s="1194" t="s">
        <v>9630</v>
      </c>
      <c r="F931" s="967" t="s">
        <v>1789</v>
      </c>
      <c r="G931" s="967" t="s">
        <v>5391</v>
      </c>
      <c r="H931" s="965"/>
      <c r="I931" s="965"/>
    </row>
    <row r="932" spans="1:9" ht="24">
      <c r="A932" s="1193" t="s">
        <v>7836</v>
      </c>
      <c r="B932" s="1172" t="s">
        <v>7837</v>
      </c>
      <c r="C932" s="1172" t="s">
        <v>7837</v>
      </c>
      <c r="D932" s="966">
        <v>13416</v>
      </c>
      <c r="E932" s="1194" t="s">
        <v>9630</v>
      </c>
      <c r="F932" s="967" t="s">
        <v>1789</v>
      </c>
      <c r="G932" s="967" t="s">
        <v>5391</v>
      </c>
      <c r="H932" s="965"/>
      <c r="I932" s="965"/>
    </row>
    <row r="933" spans="1:9" ht="13.5">
      <c r="A933" s="1193" t="s">
        <v>7838</v>
      </c>
      <c r="B933" s="1172" t="s">
        <v>7839</v>
      </c>
      <c r="C933" s="1172" t="s">
        <v>7839</v>
      </c>
      <c r="D933" s="966">
        <v>15756</v>
      </c>
      <c r="E933" s="1194" t="s">
        <v>9630</v>
      </c>
      <c r="F933" s="967" t="s">
        <v>1789</v>
      </c>
      <c r="G933" s="967" t="s">
        <v>5391</v>
      </c>
      <c r="H933" s="965"/>
      <c r="I933" s="965"/>
    </row>
    <row r="934" spans="1:9" ht="13.5">
      <c r="A934" s="1193" t="s">
        <v>7840</v>
      </c>
      <c r="B934" s="1172" t="s">
        <v>7841</v>
      </c>
      <c r="C934" s="1172" t="s">
        <v>7841</v>
      </c>
      <c r="D934" s="966">
        <v>11232</v>
      </c>
      <c r="E934" s="1194" t="s">
        <v>9630</v>
      </c>
      <c r="F934" s="967" t="s">
        <v>1789</v>
      </c>
      <c r="G934" s="967" t="s">
        <v>5391</v>
      </c>
      <c r="H934" s="965"/>
      <c r="I934" s="965"/>
    </row>
    <row r="935" spans="1:9" ht="13.5">
      <c r="A935" s="1193" t="s">
        <v>7842</v>
      </c>
      <c r="B935" s="1172" t="s">
        <v>7843</v>
      </c>
      <c r="C935" s="1172" t="s">
        <v>7843</v>
      </c>
      <c r="D935" s="966">
        <v>12396</v>
      </c>
      <c r="E935" s="1194" t="s">
        <v>9630</v>
      </c>
      <c r="F935" s="967" t="s">
        <v>1789</v>
      </c>
      <c r="G935" s="967" t="s">
        <v>5391</v>
      </c>
      <c r="H935" s="965"/>
      <c r="I935" s="965"/>
    </row>
    <row r="936" spans="1:9" ht="24">
      <c r="A936" s="1193" t="s">
        <v>7844</v>
      </c>
      <c r="B936" s="1172" t="s">
        <v>7845</v>
      </c>
      <c r="C936" s="1172" t="s">
        <v>7845</v>
      </c>
      <c r="D936" s="966">
        <v>17808</v>
      </c>
      <c r="E936" s="1194" t="s">
        <v>9630</v>
      </c>
      <c r="F936" s="967" t="s">
        <v>1789</v>
      </c>
      <c r="G936" s="967" t="s">
        <v>5391</v>
      </c>
      <c r="H936" s="965"/>
      <c r="I936" s="965"/>
    </row>
    <row r="937" spans="1:9" ht="13.5">
      <c r="A937" s="1193" t="s">
        <v>7846</v>
      </c>
      <c r="B937" s="1172" t="s">
        <v>7847</v>
      </c>
      <c r="C937" s="1172" t="s">
        <v>7847</v>
      </c>
      <c r="D937" s="966">
        <v>20904</v>
      </c>
      <c r="E937" s="1194" t="s">
        <v>9630</v>
      </c>
      <c r="F937" s="967" t="s">
        <v>1789</v>
      </c>
      <c r="G937" s="967" t="s">
        <v>5391</v>
      </c>
      <c r="H937" s="965"/>
      <c r="I937" s="965"/>
    </row>
    <row r="938" spans="1:9" ht="13.5">
      <c r="A938" s="1193" t="s">
        <v>7848</v>
      </c>
      <c r="B938" s="1172" t="s">
        <v>7849</v>
      </c>
      <c r="C938" s="1172" t="s">
        <v>7849</v>
      </c>
      <c r="D938" s="966">
        <v>3384</v>
      </c>
      <c r="E938" s="1194" t="s">
        <v>9630</v>
      </c>
      <c r="F938" s="967" t="s">
        <v>1789</v>
      </c>
      <c r="G938" s="967" t="s">
        <v>5391</v>
      </c>
      <c r="H938" s="965"/>
      <c r="I938" s="965"/>
    </row>
    <row r="939" spans="1:9" ht="13.5">
      <c r="A939" s="1193" t="s">
        <v>7850</v>
      </c>
      <c r="B939" s="1172" t="s">
        <v>7851</v>
      </c>
      <c r="C939" s="1172" t="s">
        <v>7851</v>
      </c>
      <c r="D939" s="966">
        <v>3744</v>
      </c>
      <c r="E939" s="1194" t="s">
        <v>9630</v>
      </c>
      <c r="F939" s="967" t="s">
        <v>1789</v>
      </c>
      <c r="G939" s="967" t="s">
        <v>5391</v>
      </c>
      <c r="H939" s="965"/>
      <c r="I939" s="965"/>
    </row>
    <row r="940" spans="1:9" ht="24">
      <c r="A940" s="1193" t="s">
        <v>7852</v>
      </c>
      <c r="B940" s="1172" t="s">
        <v>7853</v>
      </c>
      <c r="C940" s="1172" t="s">
        <v>7853</v>
      </c>
      <c r="D940" s="966">
        <v>5376</v>
      </c>
      <c r="E940" s="1194" t="s">
        <v>9630</v>
      </c>
      <c r="F940" s="967" t="s">
        <v>1789</v>
      </c>
      <c r="G940" s="967" t="s">
        <v>5391</v>
      </c>
      <c r="H940" s="965"/>
      <c r="I940" s="965"/>
    </row>
    <row r="941" spans="1:9" ht="13.5">
      <c r="A941" s="1193" t="s">
        <v>7854</v>
      </c>
      <c r="B941" s="1172" t="s">
        <v>7855</v>
      </c>
      <c r="C941" s="1172" t="s">
        <v>7855</v>
      </c>
      <c r="D941" s="966">
        <v>6300</v>
      </c>
      <c r="E941" s="1194" t="s">
        <v>9630</v>
      </c>
      <c r="F941" s="967" t="s">
        <v>1789</v>
      </c>
      <c r="G941" s="967" t="s">
        <v>5391</v>
      </c>
      <c r="H941" s="965"/>
      <c r="I941" s="965"/>
    </row>
    <row r="942" spans="1:9" ht="13.5">
      <c r="A942" s="1193" t="s">
        <v>7856</v>
      </c>
      <c r="B942" s="1172" t="s">
        <v>7857</v>
      </c>
      <c r="C942" s="1172" t="s">
        <v>7857</v>
      </c>
      <c r="D942" s="966">
        <v>6468</v>
      </c>
      <c r="E942" s="1194" t="s">
        <v>9630</v>
      </c>
      <c r="F942" s="967" t="s">
        <v>1789</v>
      </c>
      <c r="G942" s="967" t="s">
        <v>5391</v>
      </c>
      <c r="H942" s="965"/>
      <c r="I942" s="965"/>
    </row>
    <row r="943" spans="1:9" ht="13.5">
      <c r="A943" s="1193" t="s">
        <v>7858</v>
      </c>
      <c r="B943" s="1172" t="s">
        <v>7859</v>
      </c>
      <c r="C943" s="1172" t="s">
        <v>7859</v>
      </c>
      <c r="D943" s="966">
        <v>7128</v>
      </c>
      <c r="E943" s="1194" t="s">
        <v>9630</v>
      </c>
      <c r="F943" s="967" t="s">
        <v>1789</v>
      </c>
      <c r="G943" s="967" t="s">
        <v>5391</v>
      </c>
      <c r="H943" s="965"/>
      <c r="I943" s="965"/>
    </row>
    <row r="944" spans="1:9" ht="24">
      <c r="A944" s="1193" t="s">
        <v>7860</v>
      </c>
      <c r="B944" s="1172" t="s">
        <v>7861</v>
      </c>
      <c r="C944" s="1172" t="s">
        <v>7861</v>
      </c>
      <c r="D944" s="966">
        <v>10248</v>
      </c>
      <c r="E944" s="1194" t="s">
        <v>9630</v>
      </c>
      <c r="F944" s="967" t="s">
        <v>1789</v>
      </c>
      <c r="G944" s="967" t="s">
        <v>5391</v>
      </c>
      <c r="H944" s="965"/>
      <c r="I944" s="965"/>
    </row>
    <row r="945" spans="1:9" ht="13.5">
      <c r="A945" s="1193" t="s">
        <v>7862</v>
      </c>
      <c r="B945" s="1172" t="s">
        <v>7863</v>
      </c>
      <c r="C945" s="1172" t="s">
        <v>7863</v>
      </c>
      <c r="D945" s="966">
        <v>12036</v>
      </c>
      <c r="E945" s="1194" t="s">
        <v>9630</v>
      </c>
      <c r="F945" s="967" t="s">
        <v>1789</v>
      </c>
      <c r="G945" s="967" t="s">
        <v>5391</v>
      </c>
      <c r="H945" s="965"/>
      <c r="I945" s="965"/>
    </row>
    <row r="946" spans="1:9" ht="13.5">
      <c r="A946" s="1193" t="s">
        <v>7864</v>
      </c>
      <c r="B946" s="1172" t="s">
        <v>7865</v>
      </c>
      <c r="C946" s="1172" t="s">
        <v>7865</v>
      </c>
      <c r="D946" s="966">
        <v>9228</v>
      </c>
      <c r="E946" s="1194" t="s">
        <v>9630</v>
      </c>
      <c r="F946" s="967" t="s">
        <v>1789</v>
      </c>
      <c r="G946" s="967" t="s">
        <v>5391</v>
      </c>
      <c r="H946" s="965"/>
      <c r="I946" s="965"/>
    </row>
    <row r="947" spans="1:9" ht="13.5">
      <c r="A947" s="1193" t="s">
        <v>7866</v>
      </c>
      <c r="B947" s="1172" t="s">
        <v>7867</v>
      </c>
      <c r="C947" s="1172" t="s">
        <v>7867</v>
      </c>
      <c r="D947" s="966">
        <v>10188</v>
      </c>
      <c r="E947" s="1194" t="s">
        <v>9630</v>
      </c>
      <c r="F947" s="967" t="s">
        <v>1789</v>
      </c>
      <c r="G947" s="967" t="s">
        <v>5391</v>
      </c>
      <c r="H947" s="965"/>
      <c r="I947" s="965"/>
    </row>
    <row r="948" spans="1:9" ht="24">
      <c r="A948" s="1193" t="s">
        <v>7868</v>
      </c>
      <c r="B948" s="1172" t="s">
        <v>7869</v>
      </c>
      <c r="C948" s="1172" t="s">
        <v>7869</v>
      </c>
      <c r="D948" s="966">
        <v>14640</v>
      </c>
      <c r="E948" s="1194" t="s">
        <v>9630</v>
      </c>
      <c r="F948" s="967" t="s">
        <v>1789</v>
      </c>
      <c r="G948" s="967" t="s">
        <v>5391</v>
      </c>
      <c r="H948" s="965"/>
      <c r="I948" s="965"/>
    </row>
    <row r="949" spans="1:9" ht="13.5">
      <c r="A949" s="1193" t="s">
        <v>7870</v>
      </c>
      <c r="B949" s="1172" t="s">
        <v>7871</v>
      </c>
      <c r="C949" s="1172" t="s">
        <v>7871</v>
      </c>
      <c r="D949" s="966">
        <v>17184</v>
      </c>
      <c r="E949" s="1194" t="s">
        <v>9630</v>
      </c>
      <c r="F949" s="967" t="s">
        <v>1789</v>
      </c>
      <c r="G949" s="967" t="s">
        <v>5391</v>
      </c>
      <c r="H949" s="965"/>
      <c r="I949" s="965"/>
    </row>
    <row r="950" spans="1:9" ht="13.5">
      <c r="A950" s="1193" t="s">
        <v>7872</v>
      </c>
      <c r="B950" s="1172" t="s">
        <v>7873</v>
      </c>
      <c r="C950" s="1172" t="s">
        <v>7873</v>
      </c>
      <c r="D950" s="966">
        <v>3084</v>
      </c>
      <c r="E950" s="1194" t="s">
        <v>9630</v>
      </c>
      <c r="F950" s="967" t="s">
        <v>1789</v>
      </c>
      <c r="G950" s="967" t="s">
        <v>5391</v>
      </c>
      <c r="H950" s="965"/>
      <c r="I950" s="965"/>
    </row>
    <row r="951" spans="1:9" ht="13.5">
      <c r="A951" s="1193" t="s">
        <v>7874</v>
      </c>
      <c r="B951" s="1172" t="s">
        <v>7875</v>
      </c>
      <c r="C951" s="1172" t="s">
        <v>7875</v>
      </c>
      <c r="D951" s="966">
        <v>3384</v>
      </c>
      <c r="E951" s="1194" t="s">
        <v>9630</v>
      </c>
      <c r="F951" s="967" t="s">
        <v>1789</v>
      </c>
      <c r="G951" s="967" t="s">
        <v>5391</v>
      </c>
      <c r="H951" s="965"/>
      <c r="I951" s="965"/>
    </row>
    <row r="952" spans="1:9" ht="24">
      <c r="A952" s="1193" t="s">
        <v>7876</v>
      </c>
      <c r="B952" s="1172" t="s">
        <v>7877</v>
      </c>
      <c r="C952" s="1172" t="s">
        <v>7877</v>
      </c>
      <c r="D952" s="966">
        <v>4872</v>
      </c>
      <c r="E952" s="1194" t="s">
        <v>9630</v>
      </c>
      <c r="F952" s="967" t="s">
        <v>1789</v>
      </c>
      <c r="G952" s="967" t="s">
        <v>5391</v>
      </c>
      <c r="H952" s="965"/>
      <c r="I952" s="965"/>
    </row>
    <row r="953" spans="1:9" ht="13.5">
      <c r="A953" s="1193" t="s">
        <v>7878</v>
      </c>
      <c r="B953" s="1172" t="s">
        <v>7879</v>
      </c>
      <c r="C953" s="1172" t="s">
        <v>7879</v>
      </c>
      <c r="D953" s="966">
        <v>5724</v>
      </c>
      <c r="E953" s="1194" t="s">
        <v>9630</v>
      </c>
      <c r="F953" s="967" t="s">
        <v>1789</v>
      </c>
      <c r="G953" s="967" t="s">
        <v>5391</v>
      </c>
      <c r="H953" s="965"/>
      <c r="I953" s="965"/>
    </row>
    <row r="954" spans="1:9" ht="13.5">
      <c r="A954" s="1193" t="s">
        <v>7880</v>
      </c>
      <c r="B954" s="1172" t="s">
        <v>7881</v>
      </c>
      <c r="C954" s="1172" t="s">
        <v>7881</v>
      </c>
      <c r="D954" s="966">
        <v>5844</v>
      </c>
      <c r="E954" s="1194" t="s">
        <v>9630</v>
      </c>
      <c r="F954" s="967" t="s">
        <v>1789</v>
      </c>
      <c r="G954" s="967" t="s">
        <v>5391</v>
      </c>
      <c r="H954" s="965"/>
      <c r="I954" s="965"/>
    </row>
    <row r="955" spans="1:9" ht="13.5">
      <c r="A955" s="1193" t="s">
        <v>7882</v>
      </c>
      <c r="B955" s="1172" t="s">
        <v>7883</v>
      </c>
      <c r="C955" s="1172" t="s">
        <v>7883</v>
      </c>
      <c r="D955" s="966">
        <v>6444</v>
      </c>
      <c r="E955" s="1194" t="s">
        <v>9630</v>
      </c>
      <c r="F955" s="967" t="s">
        <v>1789</v>
      </c>
      <c r="G955" s="967" t="s">
        <v>5391</v>
      </c>
      <c r="H955" s="965"/>
      <c r="I955" s="965"/>
    </row>
    <row r="956" spans="1:9" ht="24">
      <c r="A956" s="1193" t="s">
        <v>7884</v>
      </c>
      <c r="B956" s="1172" t="s">
        <v>7885</v>
      </c>
      <c r="C956" s="1172" t="s">
        <v>7885</v>
      </c>
      <c r="D956" s="966">
        <v>9264</v>
      </c>
      <c r="E956" s="1194" t="s">
        <v>9630</v>
      </c>
      <c r="F956" s="967" t="s">
        <v>1789</v>
      </c>
      <c r="G956" s="967" t="s">
        <v>5391</v>
      </c>
      <c r="H956" s="965"/>
      <c r="I956" s="965"/>
    </row>
    <row r="957" spans="1:9" ht="13.5">
      <c r="A957" s="1193" t="s">
        <v>7886</v>
      </c>
      <c r="B957" s="1172" t="s">
        <v>7887</v>
      </c>
      <c r="C957" s="1172" t="s">
        <v>7887</v>
      </c>
      <c r="D957" s="966">
        <v>10884</v>
      </c>
      <c r="E957" s="1194" t="s">
        <v>9630</v>
      </c>
      <c r="F957" s="967" t="s">
        <v>1789</v>
      </c>
      <c r="G957" s="967" t="s">
        <v>5391</v>
      </c>
      <c r="H957" s="965"/>
      <c r="I957" s="965"/>
    </row>
    <row r="958" spans="1:9" ht="13.5">
      <c r="A958" s="1193" t="s">
        <v>7888</v>
      </c>
      <c r="B958" s="1172" t="s">
        <v>7889</v>
      </c>
      <c r="C958" s="1172" t="s">
        <v>7889</v>
      </c>
      <c r="D958" s="966">
        <v>2760</v>
      </c>
      <c r="E958" s="1194" t="s">
        <v>9630</v>
      </c>
      <c r="F958" s="967" t="s">
        <v>1789</v>
      </c>
      <c r="G958" s="967" t="s">
        <v>5391</v>
      </c>
      <c r="H958" s="965"/>
      <c r="I958" s="965"/>
    </row>
    <row r="959" spans="1:9" ht="13.5">
      <c r="A959" s="1193" t="s">
        <v>7890</v>
      </c>
      <c r="B959" s="1172" t="s">
        <v>7891</v>
      </c>
      <c r="C959" s="1172" t="s">
        <v>7891</v>
      </c>
      <c r="D959" s="966">
        <v>3060</v>
      </c>
      <c r="E959" s="1194" t="s">
        <v>9630</v>
      </c>
      <c r="F959" s="967" t="s">
        <v>1789</v>
      </c>
      <c r="G959" s="967" t="s">
        <v>5391</v>
      </c>
      <c r="H959" s="965"/>
      <c r="I959" s="965"/>
    </row>
    <row r="960" spans="1:9" ht="24">
      <c r="A960" s="1193" t="s">
        <v>7892</v>
      </c>
      <c r="B960" s="1172" t="s">
        <v>7893</v>
      </c>
      <c r="C960" s="1172" t="s">
        <v>7893</v>
      </c>
      <c r="D960" s="966">
        <v>4392</v>
      </c>
      <c r="E960" s="1194" t="s">
        <v>9630</v>
      </c>
      <c r="F960" s="967" t="s">
        <v>1789</v>
      </c>
      <c r="G960" s="967" t="s">
        <v>5391</v>
      </c>
      <c r="H960" s="965"/>
      <c r="I960" s="965"/>
    </row>
    <row r="961" spans="1:9" ht="13.5">
      <c r="A961" s="1193" t="s">
        <v>7894</v>
      </c>
      <c r="B961" s="1172" t="s">
        <v>7895</v>
      </c>
      <c r="C961" s="1172" t="s">
        <v>7895</v>
      </c>
      <c r="D961" s="966">
        <v>5160</v>
      </c>
      <c r="E961" s="1194" t="s">
        <v>9630</v>
      </c>
      <c r="F961" s="967" t="s">
        <v>1789</v>
      </c>
      <c r="G961" s="967" t="s">
        <v>5391</v>
      </c>
      <c r="H961" s="965"/>
      <c r="I961" s="965"/>
    </row>
    <row r="962" spans="1:9" ht="13.5">
      <c r="A962" s="1193" t="s">
        <v>7896</v>
      </c>
      <c r="B962" s="1172" t="s">
        <v>7897</v>
      </c>
      <c r="C962" s="1172" t="s">
        <v>7897</v>
      </c>
      <c r="D962" s="966">
        <v>6612</v>
      </c>
      <c r="E962" s="1194" t="s">
        <v>9630</v>
      </c>
      <c r="F962" s="967" t="s">
        <v>9</v>
      </c>
      <c r="G962" s="967" t="s">
        <v>5391</v>
      </c>
      <c r="H962" s="258"/>
      <c r="I962" s="258"/>
    </row>
    <row r="963" spans="1:9" ht="13.5">
      <c r="A963" s="1193" t="s">
        <v>7898</v>
      </c>
      <c r="B963" s="1172" t="s">
        <v>7899</v>
      </c>
      <c r="C963" s="1172" t="s">
        <v>7899</v>
      </c>
      <c r="D963" s="966">
        <v>7296</v>
      </c>
      <c r="E963" s="1194" t="s">
        <v>9630</v>
      </c>
      <c r="F963" s="967" t="s">
        <v>9</v>
      </c>
      <c r="G963" s="967" t="s">
        <v>5391</v>
      </c>
      <c r="H963" s="965"/>
      <c r="I963" s="965"/>
    </row>
    <row r="964" spans="1:9" ht="13.5">
      <c r="A964" s="1193" t="s">
        <v>7900</v>
      </c>
      <c r="B964" s="1172" t="s">
        <v>7901</v>
      </c>
      <c r="C964" s="1172" t="s">
        <v>7901</v>
      </c>
      <c r="D964" s="966">
        <v>10500</v>
      </c>
      <c r="E964" s="1194" t="s">
        <v>9630</v>
      </c>
      <c r="F964" s="967" t="s">
        <v>9</v>
      </c>
      <c r="G964" s="967" t="s">
        <v>5391</v>
      </c>
      <c r="H964" s="965"/>
      <c r="I964" s="965"/>
    </row>
    <row r="965" spans="1:9" ht="13.5">
      <c r="A965" s="1193" t="s">
        <v>7902</v>
      </c>
      <c r="B965" s="1172" t="s">
        <v>7903</v>
      </c>
      <c r="C965" s="1172" t="s">
        <v>7903</v>
      </c>
      <c r="D965" s="966">
        <v>12324</v>
      </c>
      <c r="E965" s="1194" t="s">
        <v>9630</v>
      </c>
      <c r="F965" s="967" t="s">
        <v>9</v>
      </c>
      <c r="G965" s="967" t="s">
        <v>5391</v>
      </c>
      <c r="H965" s="965"/>
      <c r="I965" s="965"/>
    </row>
    <row r="966" spans="1:9" ht="13.5">
      <c r="A966" s="1193" t="s">
        <v>7904</v>
      </c>
      <c r="B966" s="1172" t="s">
        <v>7905</v>
      </c>
      <c r="C966" s="1172" t="s">
        <v>7905</v>
      </c>
      <c r="D966" s="966">
        <v>11532</v>
      </c>
      <c r="E966" s="1194" t="s">
        <v>9630</v>
      </c>
      <c r="F966" s="967" t="s">
        <v>9</v>
      </c>
      <c r="G966" s="967" t="s">
        <v>5391</v>
      </c>
      <c r="H966" s="258"/>
      <c r="I966" s="258"/>
    </row>
    <row r="967" spans="1:9" ht="13.5">
      <c r="A967" s="1193" t="s">
        <v>7906</v>
      </c>
      <c r="B967" s="1172" t="s">
        <v>7907</v>
      </c>
      <c r="C967" s="1172" t="s">
        <v>7907</v>
      </c>
      <c r="D967" s="966">
        <v>12732</v>
      </c>
      <c r="E967" s="1194" t="s">
        <v>9630</v>
      </c>
      <c r="F967" s="967" t="s">
        <v>9</v>
      </c>
      <c r="G967" s="967" t="s">
        <v>5391</v>
      </c>
      <c r="H967" s="965"/>
      <c r="I967" s="965"/>
    </row>
    <row r="968" spans="1:9" ht="13.5">
      <c r="A968" s="1193" t="s">
        <v>7908</v>
      </c>
      <c r="B968" s="1172" t="s">
        <v>7909</v>
      </c>
      <c r="C968" s="1172" t="s">
        <v>7909</v>
      </c>
      <c r="D968" s="966">
        <v>18312</v>
      </c>
      <c r="E968" s="1194" t="s">
        <v>9630</v>
      </c>
      <c r="F968" s="967" t="s">
        <v>9</v>
      </c>
      <c r="G968" s="967" t="s">
        <v>5391</v>
      </c>
      <c r="H968" s="965"/>
      <c r="I968" s="965"/>
    </row>
    <row r="969" spans="1:9" ht="13.5">
      <c r="A969" s="1193" t="s">
        <v>7910</v>
      </c>
      <c r="B969" s="1172" t="s">
        <v>7911</v>
      </c>
      <c r="C969" s="1172" t="s">
        <v>7911</v>
      </c>
      <c r="D969" s="966">
        <v>21492</v>
      </c>
      <c r="E969" s="1194" t="s">
        <v>9630</v>
      </c>
      <c r="F969" s="967" t="s">
        <v>9</v>
      </c>
      <c r="G969" s="967" t="s">
        <v>5391</v>
      </c>
      <c r="H969" s="965"/>
      <c r="I969" s="965"/>
    </row>
    <row r="970" spans="1:9" ht="13.5">
      <c r="A970" s="1193" t="s">
        <v>7912</v>
      </c>
      <c r="B970" s="1172" t="s">
        <v>7913</v>
      </c>
      <c r="C970" s="1172" t="s">
        <v>7913</v>
      </c>
      <c r="D970" s="966">
        <v>15840</v>
      </c>
      <c r="E970" s="1194" t="s">
        <v>9630</v>
      </c>
      <c r="F970" s="967" t="s">
        <v>9</v>
      </c>
      <c r="G970" s="967" t="s">
        <v>5391</v>
      </c>
      <c r="H970" s="258"/>
      <c r="I970" s="258"/>
    </row>
    <row r="971" spans="1:9" ht="13.5">
      <c r="A971" s="1193" t="s">
        <v>7914</v>
      </c>
      <c r="B971" s="1172" t="s">
        <v>7915</v>
      </c>
      <c r="C971" s="1172" t="s">
        <v>7915</v>
      </c>
      <c r="D971" s="966">
        <v>17484</v>
      </c>
      <c r="E971" s="1194" t="s">
        <v>9630</v>
      </c>
      <c r="F971" s="967" t="s">
        <v>9</v>
      </c>
      <c r="G971" s="967" t="s">
        <v>5391</v>
      </c>
      <c r="H971" s="965"/>
      <c r="I971" s="965"/>
    </row>
    <row r="972" spans="1:9" ht="13.5">
      <c r="A972" s="1193" t="s">
        <v>7916</v>
      </c>
      <c r="B972" s="1172" t="s">
        <v>7917</v>
      </c>
      <c r="C972" s="1172" t="s">
        <v>7917</v>
      </c>
      <c r="D972" s="966">
        <v>25152</v>
      </c>
      <c r="E972" s="1194" t="s">
        <v>9630</v>
      </c>
      <c r="F972" s="967" t="s">
        <v>9</v>
      </c>
      <c r="G972" s="967" t="s">
        <v>5391</v>
      </c>
      <c r="H972" s="965"/>
      <c r="I972" s="965"/>
    </row>
    <row r="973" spans="1:9" ht="13.5">
      <c r="A973" s="1193" t="s">
        <v>7918</v>
      </c>
      <c r="B973" s="1172" t="s">
        <v>7919</v>
      </c>
      <c r="C973" s="1172" t="s">
        <v>7919</v>
      </c>
      <c r="D973" s="966">
        <v>29508</v>
      </c>
      <c r="E973" s="1194" t="s">
        <v>9630</v>
      </c>
      <c r="F973" s="967" t="s">
        <v>9</v>
      </c>
      <c r="G973" s="967" t="s">
        <v>5391</v>
      </c>
      <c r="H973" s="965"/>
      <c r="I973" s="965"/>
    </row>
    <row r="974" spans="1:9" ht="13.5">
      <c r="A974" s="1193" t="s">
        <v>7920</v>
      </c>
      <c r="B974" s="1172" t="s">
        <v>7921</v>
      </c>
      <c r="C974" s="1172" t="s">
        <v>7921</v>
      </c>
      <c r="D974" s="966">
        <v>19380</v>
      </c>
      <c r="E974" s="1194" t="s">
        <v>9630</v>
      </c>
      <c r="F974" s="967" t="s">
        <v>9</v>
      </c>
      <c r="G974" s="967" t="s">
        <v>5391</v>
      </c>
      <c r="H974" s="258"/>
      <c r="I974" s="258"/>
    </row>
    <row r="975" spans="1:9" ht="13.5">
      <c r="A975" s="1193" t="s">
        <v>7922</v>
      </c>
      <c r="B975" s="1172" t="s">
        <v>7923</v>
      </c>
      <c r="C975" s="1172" t="s">
        <v>7923</v>
      </c>
      <c r="D975" s="966">
        <v>21384</v>
      </c>
      <c r="E975" s="1194" t="s">
        <v>9630</v>
      </c>
      <c r="F975" s="967" t="s">
        <v>9</v>
      </c>
      <c r="G975" s="967" t="s">
        <v>5391</v>
      </c>
      <c r="H975" s="965"/>
      <c r="I975" s="965"/>
    </row>
    <row r="976" spans="1:9" ht="13.5">
      <c r="A976" s="1193" t="s">
        <v>7924</v>
      </c>
      <c r="B976" s="1172" t="s">
        <v>7925</v>
      </c>
      <c r="C976" s="1172" t="s">
        <v>7925</v>
      </c>
      <c r="D976" s="966">
        <v>30744</v>
      </c>
      <c r="E976" s="1194" t="s">
        <v>9630</v>
      </c>
      <c r="F976" s="967" t="s">
        <v>9</v>
      </c>
      <c r="G976" s="967" t="s">
        <v>5391</v>
      </c>
      <c r="H976" s="965"/>
      <c r="I976" s="965"/>
    </row>
    <row r="977" spans="1:9" ht="13.5">
      <c r="A977" s="1193" t="s">
        <v>7926</v>
      </c>
      <c r="B977" s="1172" t="s">
        <v>7927</v>
      </c>
      <c r="C977" s="1172" t="s">
        <v>7927</v>
      </c>
      <c r="D977" s="966">
        <v>36096</v>
      </c>
      <c r="E977" s="1194" t="s">
        <v>9630</v>
      </c>
      <c r="F977" s="967" t="s">
        <v>9</v>
      </c>
      <c r="G977" s="967" t="s">
        <v>5391</v>
      </c>
      <c r="H977" s="258"/>
      <c r="I977" s="258"/>
    </row>
    <row r="978" spans="1:9" ht="13.5">
      <c r="A978" s="1193" t="s">
        <v>7928</v>
      </c>
      <c r="B978" s="1172" t="s">
        <v>7929</v>
      </c>
      <c r="C978" s="1172" t="s">
        <v>7929</v>
      </c>
      <c r="D978" s="966">
        <v>4920</v>
      </c>
      <c r="E978" s="1194" t="s">
        <v>9630</v>
      </c>
      <c r="F978" s="967" t="s">
        <v>9</v>
      </c>
      <c r="G978" s="967" t="s">
        <v>5391</v>
      </c>
      <c r="H978" s="258"/>
      <c r="I978" s="258"/>
    </row>
    <row r="979" spans="1:9" ht="13.5">
      <c r="A979" s="1193" t="s">
        <v>7930</v>
      </c>
      <c r="B979" s="1172" t="s">
        <v>7931</v>
      </c>
      <c r="C979" s="1172" t="s">
        <v>7931</v>
      </c>
      <c r="D979" s="966">
        <v>5436</v>
      </c>
      <c r="E979" s="1194" t="s">
        <v>9630</v>
      </c>
      <c r="F979" s="967" t="s">
        <v>9</v>
      </c>
      <c r="G979" s="967" t="s">
        <v>5391</v>
      </c>
      <c r="H979" s="965"/>
      <c r="I979" s="965"/>
    </row>
    <row r="980" spans="1:9" ht="13.5">
      <c r="A980" s="1193" t="s">
        <v>7932</v>
      </c>
      <c r="B980" s="1172" t="s">
        <v>7933</v>
      </c>
      <c r="C980" s="1172" t="s">
        <v>7933</v>
      </c>
      <c r="D980" s="966">
        <v>7800</v>
      </c>
      <c r="E980" s="1194" t="s">
        <v>9630</v>
      </c>
      <c r="F980" s="967" t="s">
        <v>9</v>
      </c>
      <c r="G980" s="967" t="s">
        <v>5391</v>
      </c>
      <c r="H980" s="965"/>
      <c r="I980" s="965"/>
    </row>
    <row r="981" spans="1:9" ht="13.5">
      <c r="A981" s="1193" t="s">
        <v>7934</v>
      </c>
      <c r="B981" s="1172" t="s">
        <v>7935</v>
      </c>
      <c r="C981" s="1172" t="s">
        <v>7935</v>
      </c>
      <c r="D981" s="966">
        <v>9168</v>
      </c>
      <c r="E981" s="1194" t="s">
        <v>9630</v>
      </c>
      <c r="F981" s="967" t="s">
        <v>9</v>
      </c>
      <c r="G981" s="967" t="s">
        <v>5391</v>
      </c>
      <c r="H981" s="965"/>
      <c r="I981" s="965"/>
    </row>
    <row r="982" spans="1:9" ht="13.5">
      <c r="A982" s="1193" t="s">
        <v>7936</v>
      </c>
      <c r="B982" s="1172" t="s">
        <v>7937</v>
      </c>
      <c r="C982" s="1172" t="s">
        <v>7937</v>
      </c>
      <c r="D982" s="966">
        <v>9228</v>
      </c>
      <c r="E982" s="1194" t="s">
        <v>9630</v>
      </c>
      <c r="F982" s="967" t="s">
        <v>9</v>
      </c>
      <c r="G982" s="967" t="s">
        <v>5391</v>
      </c>
      <c r="H982" s="258"/>
      <c r="I982" s="258"/>
    </row>
    <row r="983" spans="1:9" ht="13.5">
      <c r="A983" s="1193" t="s">
        <v>7938</v>
      </c>
      <c r="B983" s="1172" t="s">
        <v>7939</v>
      </c>
      <c r="C983" s="1172" t="s">
        <v>7939</v>
      </c>
      <c r="D983" s="966">
        <v>10188</v>
      </c>
      <c r="E983" s="1194" t="s">
        <v>9630</v>
      </c>
      <c r="F983" s="967" t="s">
        <v>9</v>
      </c>
      <c r="G983" s="967" t="s">
        <v>5391</v>
      </c>
      <c r="H983" s="965"/>
      <c r="I983" s="965"/>
    </row>
    <row r="984" spans="1:9" ht="13.5">
      <c r="A984" s="1193" t="s">
        <v>7940</v>
      </c>
      <c r="B984" s="1172" t="s">
        <v>7941</v>
      </c>
      <c r="C984" s="1172" t="s">
        <v>7941</v>
      </c>
      <c r="D984" s="966">
        <v>14640</v>
      </c>
      <c r="E984" s="1194" t="s">
        <v>9630</v>
      </c>
      <c r="F984" s="967" t="s">
        <v>9</v>
      </c>
      <c r="G984" s="967" t="s">
        <v>5391</v>
      </c>
      <c r="H984" s="965"/>
      <c r="I984" s="965"/>
    </row>
    <row r="985" spans="1:9" ht="13.5">
      <c r="A985" s="1193" t="s">
        <v>7942</v>
      </c>
      <c r="B985" s="1172" t="s">
        <v>7943</v>
      </c>
      <c r="C985" s="1172" t="s">
        <v>7943</v>
      </c>
      <c r="D985" s="966">
        <v>17184</v>
      </c>
      <c r="E985" s="1194" t="s">
        <v>9630</v>
      </c>
      <c r="F985" s="967" t="s">
        <v>9</v>
      </c>
      <c r="G985" s="967" t="s">
        <v>5391</v>
      </c>
      <c r="H985" s="965"/>
      <c r="I985" s="965"/>
    </row>
    <row r="986" spans="1:9" ht="13.5">
      <c r="A986" s="1193" t="s">
        <v>7944</v>
      </c>
      <c r="B986" s="1172" t="s">
        <v>7945</v>
      </c>
      <c r="C986" s="1172" t="s">
        <v>7945</v>
      </c>
      <c r="D986" s="966">
        <v>12768</v>
      </c>
      <c r="E986" s="1194" t="s">
        <v>9630</v>
      </c>
      <c r="F986" s="967" t="s">
        <v>9</v>
      </c>
      <c r="G986" s="967" t="s">
        <v>5391</v>
      </c>
      <c r="H986" s="258"/>
      <c r="I986" s="258"/>
    </row>
    <row r="987" spans="1:9" ht="13.5">
      <c r="A987" s="1193" t="s">
        <v>7946</v>
      </c>
      <c r="B987" s="1172" t="s">
        <v>7947</v>
      </c>
      <c r="C987" s="1172" t="s">
        <v>7947</v>
      </c>
      <c r="D987" s="966">
        <v>14100</v>
      </c>
      <c r="E987" s="1194" t="s">
        <v>9630</v>
      </c>
      <c r="F987" s="967" t="s">
        <v>9</v>
      </c>
      <c r="G987" s="967" t="s">
        <v>5391</v>
      </c>
      <c r="H987" s="965"/>
      <c r="I987" s="965"/>
    </row>
    <row r="988" spans="1:9" ht="13.5">
      <c r="A988" s="1193" t="s">
        <v>7948</v>
      </c>
      <c r="B988" s="1172" t="s">
        <v>7949</v>
      </c>
      <c r="C988" s="1172" t="s">
        <v>7949</v>
      </c>
      <c r="D988" s="966">
        <v>20244</v>
      </c>
      <c r="E988" s="1194" t="s">
        <v>9630</v>
      </c>
      <c r="F988" s="967" t="s">
        <v>9</v>
      </c>
      <c r="G988" s="967" t="s">
        <v>5391</v>
      </c>
      <c r="H988" s="965"/>
      <c r="I988" s="965"/>
    </row>
    <row r="989" spans="1:9" ht="13.5">
      <c r="A989" s="1193" t="s">
        <v>7950</v>
      </c>
      <c r="B989" s="1172" t="s">
        <v>7951</v>
      </c>
      <c r="C989" s="1172" t="s">
        <v>7951</v>
      </c>
      <c r="D989" s="966">
        <v>23772</v>
      </c>
      <c r="E989" s="1194" t="s">
        <v>9630</v>
      </c>
      <c r="F989" s="967" t="s">
        <v>9</v>
      </c>
      <c r="G989" s="967" t="s">
        <v>5391</v>
      </c>
      <c r="H989" s="965"/>
      <c r="I989" s="965"/>
    </row>
    <row r="990" spans="1:9" ht="13.5">
      <c r="A990" s="1193" t="s">
        <v>7952</v>
      </c>
      <c r="B990" s="1172" t="s">
        <v>7953</v>
      </c>
      <c r="C990" s="1172" t="s">
        <v>7953</v>
      </c>
      <c r="D990" s="966">
        <v>4308</v>
      </c>
      <c r="E990" s="1194" t="s">
        <v>9630</v>
      </c>
      <c r="F990" s="967" t="s">
        <v>9</v>
      </c>
      <c r="G990" s="967" t="s">
        <v>5391</v>
      </c>
      <c r="H990" s="258"/>
      <c r="I990" s="258"/>
    </row>
    <row r="991" spans="1:9" ht="13.5">
      <c r="A991" s="1193" t="s">
        <v>7954</v>
      </c>
      <c r="B991" s="1172" t="s">
        <v>7955</v>
      </c>
      <c r="C991" s="1172" t="s">
        <v>7955</v>
      </c>
      <c r="D991" s="966">
        <v>4752</v>
      </c>
      <c r="E991" s="1194" t="s">
        <v>9630</v>
      </c>
      <c r="F991" s="967" t="s">
        <v>9</v>
      </c>
      <c r="G991" s="967" t="s">
        <v>5391</v>
      </c>
      <c r="H991" s="965"/>
      <c r="I991" s="965"/>
    </row>
    <row r="992" spans="1:9" ht="13.5">
      <c r="A992" s="1193" t="s">
        <v>7956</v>
      </c>
      <c r="B992" s="1172" t="s">
        <v>7957</v>
      </c>
      <c r="C992" s="1172" t="s">
        <v>7957</v>
      </c>
      <c r="D992" s="966">
        <v>6840</v>
      </c>
      <c r="E992" s="1194" t="s">
        <v>9630</v>
      </c>
      <c r="F992" s="967" t="s">
        <v>9</v>
      </c>
      <c r="G992" s="967" t="s">
        <v>5391</v>
      </c>
      <c r="H992" s="965"/>
      <c r="I992" s="965"/>
    </row>
    <row r="993" spans="1:9" ht="13.5">
      <c r="A993" s="1193" t="s">
        <v>7958</v>
      </c>
      <c r="B993" s="1172" t="s">
        <v>7959</v>
      </c>
      <c r="C993" s="1172" t="s">
        <v>7959</v>
      </c>
      <c r="D993" s="966">
        <v>8016</v>
      </c>
      <c r="E993" s="1194" t="s">
        <v>9630</v>
      </c>
      <c r="F993" s="967" t="s">
        <v>9</v>
      </c>
      <c r="G993" s="967" t="s">
        <v>5391</v>
      </c>
      <c r="H993" s="965"/>
      <c r="I993" s="965"/>
    </row>
    <row r="994" spans="1:9" ht="13.5">
      <c r="A994" s="1193" t="s">
        <v>7960</v>
      </c>
      <c r="B994" s="1172" t="s">
        <v>7961</v>
      </c>
      <c r="C994" s="1172" t="s">
        <v>7961</v>
      </c>
      <c r="D994" s="966">
        <v>7848</v>
      </c>
      <c r="E994" s="1194" t="s">
        <v>9630</v>
      </c>
      <c r="F994" s="967" t="s">
        <v>9</v>
      </c>
      <c r="G994" s="967" t="s">
        <v>5391</v>
      </c>
      <c r="H994" s="258"/>
      <c r="I994" s="258"/>
    </row>
    <row r="995" spans="1:9" ht="13.5">
      <c r="A995" s="1193" t="s">
        <v>7962</v>
      </c>
      <c r="B995" s="1172" t="s">
        <v>7963</v>
      </c>
      <c r="C995" s="1172" t="s">
        <v>7963</v>
      </c>
      <c r="D995" s="966">
        <v>8652</v>
      </c>
      <c r="E995" s="1194" t="s">
        <v>9630</v>
      </c>
      <c r="F995" s="967" t="s">
        <v>9</v>
      </c>
      <c r="G995" s="967" t="s">
        <v>5391</v>
      </c>
      <c r="H995" s="965"/>
      <c r="I995" s="965"/>
    </row>
    <row r="996" spans="1:9" ht="13.5">
      <c r="A996" s="1193" t="s">
        <v>7964</v>
      </c>
      <c r="B996" s="1172" t="s">
        <v>7965</v>
      </c>
      <c r="C996" s="1172" t="s">
        <v>7965</v>
      </c>
      <c r="D996" s="966">
        <v>12444</v>
      </c>
      <c r="E996" s="1194" t="s">
        <v>9630</v>
      </c>
      <c r="F996" s="967" t="s">
        <v>9</v>
      </c>
      <c r="G996" s="967" t="s">
        <v>5391</v>
      </c>
      <c r="H996" s="965"/>
      <c r="I996" s="965"/>
    </row>
    <row r="997" spans="1:9" ht="13.5">
      <c r="A997" s="1193" t="s">
        <v>7966</v>
      </c>
      <c r="B997" s="1172" t="s">
        <v>7967</v>
      </c>
      <c r="C997" s="1172" t="s">
        <v>7967</v>
      </c>
      <c r="D997" s="966">
        <v>14604</v>
      </c>
      <c r="E997" s="1194" t="s">
        <v>9630</v>
      </c>
      <c r="F997" s="967" t="s">
        <v>9</v>
      </c>
      <c r="G997" s="967" t="s">
        <v>5391</v>
      </c>
      <c r="H997" s="965"/>
      <c r="I997" s="965"/>
    </row>
    <row r="998" spans="1:9" ht="13.5">
      <c r="A998" s="1193" t="s">
        <v>7968</v>
      </c>
      <c r="B998" s="1172" t="s">
        <v>7969</v>
      </c>
      <c r="C998" s="1172" t="s">
        <v>7969</v>
      </c>
      <c r="D998" s="966">
        <v>3540</v>
      </c>
      <c r="E998" s="1194" t="s">
        <v>9630</v>
      </c>
      <c r="F998" s="967" t="s">
        <v>9</v>
      </c>
      <c r="G998" s="967" t="s">
        <v>5391</v>
      </c>
      <c r="H998" s="258"/>
      <c r="I998" s="258"/>
    </row>
    <row r="999" spans="1:9" ht="13.5">
      <c r="A999" s="1193" t="s">
        <v>7970</v>
      </c>
      <c r="B999" s="1172" t="s">
        <v>7971</v>
      </c>
      <c r="C999" s="1172" t="s">
        <v>7971</v>
      </c>
      <c r="D999" s="966">
        <v>3912</v>
      </c>
      <c r="E999" s="1194" t="s">
        <v>9630</v>
      </c>
      <c r="F999" s="967" t="s">
        <v>9</v>
      </c>
      <c r="G999" s="967" t="s">
        <v>5391</v>
      </c>
      <c r="H999" s="965"/>
      <c r="I999" s="965"/>
    </row>
    <row r="1000" spans="1:9" ht="13.5">
      <c r="A1000" s="1193" t="s">
        <v>7972</v>
      </c>
      <c r="B1000" s="1172" t="s">
        <v>7973</v>
      </c>
      <c r="C1000" s="1172" t="s">
        <v>7973</v>
      </c>
      <c r="D1000" s="966">
        <v>5604</v>
      </c>
      <c r="E1000" s="1194" t="s">
        <v>9630</v>
      </c>
      <c r="F1000" s="967" t="s">
        <v>9</v>
      </c>
      <c r="G1000" s="967" t="s">
        <v>5391</v>
      </c>
      <c r="H1000" s="965"/>
      <c r="I1000" s="965"/>
    </row>
    <row r="1001" spans="1:9" ht="13.5">
      <c r="A1001" s="1193" t="s">
        <v>7974</v>
      </c>
      <c r="B1001" s="1172" t="s">
        <v>7975</v>
      </c>
      <c r="C1001" s="1172" t="s">
        <v>7975</v>
      </c>
      <c r="D1001" s="966">
        <v>6576</v>
      </c>
      <c r="E1001" s="1194" t="s">
        <v>9630</v>
      </c>
      <c r="F1001" s="967" t="s">
        <v>9</v>
      </c>
      <c r="G1001" s="967" t="s">
        <v>5391</v>
      </c>
      <c r="H1001" s="965"/>
      <c r="I1001" s="965"/>
    </row>
    <row r="1002" spans="1:9" ht="13.5">
      <c r="A1002" s="1193" t="s">
        <v>7976</v>
      </c>
      <c r="B1002" s="1172" t="s">
        <v>7977</v>
      </c>
      <c r="C1002" s="1172" t="s">
        <v>7977</v>
      </c>
      <c r="D1002" s="966">
        <v>6612</v>
      </c>
      <c r="E1002" s="1194" t="s">
        <v>9630</v>
      </c>
      <c r="F1002" s="967" t="s">
        <v>1789</v>
      </c>
      <c r="G1002" s="967" t="s">
        <v>5391</v>
      </c>
      <c r="H1002" s="965"/>
      <c r="I1002" s="965"/>
    </row>
    <row r="1003" spans="1:9" ht="13.5">
      <c r="A1003" s="1193" t="s">
        <v>7978</v>
      </c>
      <c r="B1003" s="1172" t="s">
        <v>7979</v>
      </c>
      <c r="C1003" s="1172" t="s">
        <v>7979</v>
      </c>
      <c r="D1003" s="966">
        <v>7296</v>
      </c>
      <c r="E1003" s="1194" t="s">
        <v>9630</v>
      </c>
      <c r="F1003" s="967" t="s">
        <v>1789</v>
      </c>
      <c r="G1003" s="967" t="s">
        <v>5391</v>
      </c>
      <c r="H1003" s="965"/>
      <c r="I1003" s="965"/>
    </row>
    <row r="1004" spans="1:9" ht="24">
      <c r="A1004" s="1193" t="s">
        <v>7980</v>
      </c>
      <c r="B1004" s="1172" t="s">
        <v>7981</v>
      </c>
      <c r="C1004" s="1172" t="s">
        <v>7981</v>
      </c>
      <c r="D1004" s="966">
        <v>10500</v>
      </c>
      <c r="E1004" s="1194" t="s">
        <v>9630</v>
      </c>
      <c r="F1004" s="967" t="s">
        <v>1789</v>
      </c>
      <c r="G1004" s="967" t="s">
        <v>5391</v>
      </c>
      <c r="H1004" s="965"/>
      <c r="I1004" s="965"/>
    </row>
    <row r="1005" spans="1:9" ht="13.5">
      <c r="A1005" s="1193" t="s">
        <v>7982</v>
      </c>
      <c r="B1005" s="1172" t="s">
        <v>7983</v>
      </c>
      <c r="C1005" s="1172" t="s">
        <v>7983</v>
      </c>
      <c r="D1005" s="966">
        <v>12324</v>
      </c>
      <c r="E1005" s="1194" t="s">
        <v>9630</v>
      </c>
      <c r="F1005" s="967" t="s">
        <v>1789</v>
      </c>
      <c r="G1005" s="967" t="s">
        <v>5391</v>
      </c>
      <c r="H1005" s="965"/>
      <c r="I1005" s="965"/>
    </row>
    <row r="1006" spans="1:9" ht="13.5">
      <c r="A1006" s="1193" t="s">
        <v>7984</v>
      </c>
      <c r="B1006" s="1172" t="s">
        <v>7985</v>
      </c>
      <c r="C1006" s="1172" t="s">
        <v>7985</v>
      </c>
      <c r="D1006" s="966">
        <v>11532</v>
      </c>
      <c r="E1006" s="1194" t="s">
        <v>9630</v>
      </c>
      <c r="F1006" s="967" t="s">
        <v>1789</v>
      </c>
      <c r="G1006" s="967" t="s">
        <v>5391</v>
      </c>
      <c r="H1006" s="965"/>
      <c r="I1006" s="965"/>
    </row>
    <row r="1007" spans="1:9" ht="13.5">
      <c r="A1007" s="1193" t="s">
        <v>7986</v>
      </c>
      <c r="B1007" s="1172" t="s">
        <v>7987</v>
      </c>
      <c r="C1007" s="1172" t="s">
        <v>7987</v>
      </c>
      <c r="D1007" s="966">
        <v>12732</v>
      </c>
      <c r="E1007" s="1194" t="s">
        <v>9630</v>
      </c>
      <c r="F1007" s="967" t="s">
        <v>1789</v>
      </c>
      <c r="G1007" s="967" t="s">
        <v>5391</v>
      </c>
      <c r="H1007" s="965"/>
      <c r="I1007" s="965"/>
    </row>
    <row r="1008" spans="1:9" ht="24">
      <c r="A1008" s="1193" t="s">
        <v>7988</v>
      </c>
      <c r="B1008" s="1172" t="s">
        <v>7989</v>
      </c>
      <c r="C1008" s="1172" t="s">
        <v>7989</v>
      </c>
      <c r="D1008" s="966">
        <v>18312</v>
      </c>
      <c r="E1008" s="1194" t="s">
        <v>9630</v>
      </c>
      <c r="F1008" s="967" t="s">
        <v>1789</v>
      </c>
      <c r="G1008" s="967" t="s">
        <v>5391</v>
      </c>
      <c r="H1008" s="965"/>
      <c r="I1008" s="965"/>
    </row>
    <row r="1009" spans="1:9" ht="13.5">
      <c r="A1009" s="1193" t="s">
        <v>7990</v>
      </c>
      <c r="B1009" s="1172" t="s">
        <v>7991</v>
      </c>
      <c r="C1009" s="1172" t="s">
        <v>7991</v>
      </c>
      <c r="D1009" s="966">
        <v>21492</v>
      </c>
      <c r="E1009" s="1194" t="s">
        <v>9630</v>
      </c>
      <c r="F1009" s="967" t="s">
        <v>1789</v>
      </c>
      <c r="G1009" s="967" t="s">
        <v>5391</v>
      </c>
      <c r="H1009" s="965"/>
      <c r="I1009" s="965"/>
    </row>
    <row r="1010" spans="1:9" ht="13.5">
      <c r="A1010" s="1193" t="s">
        <v>7992</v>
      </c>
      <c r="B1010" s="1172" t="s">
        <v>7993</v>
      </c>
      <c r="C1010" s="1172" t="s">
        <v>7993</v>
      </c>
      <c r="D1010" s="966">
        <v>15840</v>
      </c>
      <c r="E1010" s="1194" t="s">
        <v>9630</v>
      </c>
      <c r="F1010" s="967" t="s">
        <v>1789</v>
      </c>
      <c r="G1010" s="967" t="s">
        <v>5391</v>
      </c>
      <c r="H1010" s="965"/>
      <c r="I1010" s="965"/>
    </row>
    <row r="1011" spans="1:9" ht="13.5">
      <c r="A1011" s="1193" t="s">
        <v>7994</v>
      </c>
      <c r="B1011" s="1172" t="s">
        <v>7995</v>
      </c>
      <c r="C1011" s="1172" t="s">
        <v>7995</v>
      </c>
      <c r="D1011" s="966">
        <v>17484</v>
      </c>
      <c r="E1011" s="1194" t="s">
        <v>9630</v>
      </c>
      <c r="F1011" s="967" t="s">
        <v>1789</v>
      </c>
      <c r="G1011" s="967" t="s">
        <v>5391</v>
      </c>
      <c r="H1011" s="965"/>
      <c r="I1011" s="965"/>
    </row>
    <row r="1012" spans="1:9" ht="24">
      <c r="A1012" s="1193" t="s">
        <v>7996</v>
      </c>
      <c r="B1012" s="1172" t="s">
        <v>7997</v>
      </c>
      <c r="C1012" s="1172" t="s">
        <v>7997</v>
      </c>
      <c r="D1012" s="966">
        <v>25152</v>
      </c>
      <c r="E1012" s="1194" t="s">
        <v>9630</v>
      </c>
      <c r="F1012" s="967" t="s">
        <v>1789</v>
      </c>
      <c r="G1012" s="967" t="s">
        <v>5391</v>
      </c>
      <c r="H1012" s="965"/>
      <c r="I1012" s="965"/>
    </row>
    <row r="1013" spans="1:9" ht="13.5">
      <c r="A1013" s="1193" t="s">
        <v>7998</v>
      </c>
      <c r="B1013" s="1172" t="s">
        <v>7999</v>
      </c>
      <c r="C1013" s="1172" t="s">
        <v>7999</v>
      </c>
      <c r="D1013" s="966">
        <v>29508</v>
      </c>
      <c r="E1013" s="1194" t="s">
        <v>9630</v>
      </c>
      <c r="F1013" s="967" t="s">
        <v>1789</v>
      </c>
      <c r="G1013" s="967" t="s">
        <v>5391</v>
      </c>
      <c r="H1013" s="965"/>
      <c r="I1013" s="965"/>
    </row>
    <row r="1014" spans="1:9" ht="13.5">
      <c r="A1014" s="1193" t="s">
        <v>8000</v>
      </c>
      <c r="B1014" s="1172" t="s">
        <v>8001</v>
      </c>
      <c r="C1014" s="1172" t="s">
        <v>8001</v>
      </c>
      <c r="D1014" s="966">
        <v>19380</v>
      </c>
      <c r="E1014" s="1194" t="s">
        <v>9630</v>
      </c>
      <c r="F1014" s="967" t="s">
        <v>1789</v>
      </c>
      <c r="G1014" s="967" t="s">
        <v>5391</v>
      </c>
      <c r="H1014" s="965"/>
      <c r="I1014" s="965"/>
    </row>
    <row r="1015" spans="1:9" ht="13.5">
      <c r="A1015" s="1193" t="s">
        <v>8002</v>
      </c>
      <c r="B1015" s="1172" t="s">
        <v>8003</v>
      </c>
      <c r="C1015" s="1172" t="s">
        <v>8003</v>
      </c>
      <c r="D1015" s="966">
        <v>21384</v>
      </c>
      <c r="E1015" s="1194" t="s">
        <v>9630</v>
      </c>
      <c r="F1015" s="967" t="s">
        <v>1789</v>
      </c>
      <c r="G1015" s="967" t="s">
        <v>5391</v>
      </c>
      <c r="H1015" s="965"/>
      <c r="I1015" s="965"/>
    </row>
    <row r="1016" spans="1:9" ht="24">
      <c r="A1016" s="1193" t="s">
        <v>8004</v>
      </c>
      <c r="B1016" s="1172" t="s">
        <v>8005</v>
      </c>
      <c r="C1016" s="1172" t="s">
        <v>8005</v>
      </c>
      <c r="D1016" s="966">
        <v>30744</v>
      </c>
      <c r="E1016" s="1194" t="s">
        <v>9630</v>
      </c>
      <c r="F1016" s="967" t="s">
        <v>1789</v>
      </c>
      <c r="G1016" s="967" t="s">
        <v>5391</v>
      </c>
      <c r="H1016" s="965"/>
      <c r="I1016" s="965"/>
    </row>
    <row r="1017" spans="1:9" ht="13.5">
      <c r="A1017" s="1193" t="s">
        <v>8006</v>
      </c>
      <c r="B1017" s="1172" t="s">
        <v>8007</v>
      </c>
      <c r="C1017" s="1172" t="s">
        <v>8007</v>
      </c>
      <c r="D1017" s="966">
        <v>36096</v>
      </c>
      <c r="E1017" s="1194" t="s">
        <v>9630</v>
      </c>
      <c r="F1017" s="967" t="s">
        <v>1789</v>
      </c>
      <c r="G1017" s="967" t="s">
        <v>5391</v>
      </c>
      <c r="H1017" s="258"/>
      <c r="I1017" s="258"/>
    </row>
    <row r="1018" spans="1:9" ht="13.5">
      <c r="A1018" s="1193" t="s">
        <v>8008</v>
      </c>
      <c r="B1018" s="1172" t="s">
        <v>8009</v>
      </c>
      <c r="C1018" s="1172" t="s">
        <v>8009</v>
      </c>
      <c r="D1018" s="966">
        <v>4920</v>
      </c>
      <c r="E1018" s="1194" t="s">
        <v>9630</v>
      </c>
      <c r="F1018" s="967" t="s">
        <v>1789</v>
      </c>
      <c r="G1018" s="967" t="s">
        <v>5391</v>
      </c>
      <c r="H1018" s="965"/>
      <c r="I1018" s="965"/>
    </row>
    <row r="1019" spans="1:9" ht="13.5">
      <c r="A1019" s="1193" t="s">
        <v>8010</v>
      </c>
      <c r="B1019" s="1172" t="s">
        <v>8011</v>
      </c>
      <c r="C1019" s="1172" t="s">
        <v>8011</v>
      </c>
      <c r="D1019" s="966">
        <v>5436</v>
      </c>
      <c r="E1019" s="1194" t="s">
        <v>9630</v>
      </c>
      <c r="F1019" s="967" t="s">
        <v>1789</v>
      </c>
      <c r="G1019" s="967" t="s">
        <v>5391</v>
      </c>
      <c r="H1019" s="965"/>
      <c r="I1019" s="965"/>
    </row>
    <row r="1020" spans="1:9" ht="24">
      <c r="A1020" s="1193" t="s">
        <v>8012</v>
      </c>
      <c r="B1020" s="1172" t="s">
        <v>8013</v>
      </c>
      <c r="C1020" s="1172" t="s">
        <v>8013</v>
      </c>
      <c r="D1020" s="966">
        <v>7800</v>
      </c>
      <c r="E1020" s="1194" t="s">
        <v>9630</v>
      </c>
      <c r="F1020" s="967" t="s">
        <v>1789</v>
      </c>
      <c r="G1020" s="967" t="s">
        <v>5391</v>
      </c>
      <c r="H1020" s="965"/>
      <c r="I1020" s="965"/>
    </row>
    <row r="1021" spans="1:9" ht="13.5">
      <c r="A1021" s="1193" t="s">
        <v>8014</v>
      </c>
      <c r="B1021" s="1172" t="s">
        <v>8015</v>
      </c>
      <c r="C1021" s="1172" t="s">
        <v>8015</v>
      </c>
      <c r="D1021" s="966">
        <v>9168</v>
      </c>
      <c r="E1021" s="1194" t="s">
        <v>9630</v>
      </c>
      <c r="F1021" s="967" t="s">
        <v>1789</v>
      </c>
      <c r="G1021" s="967" t="s">
        <v>5391</v>
      </c>
      <c r="H1021" s="965"/>
      <c r="I1021" s="965"/>
    </row>
    <row r="1022" spans="1:9" ht="13.5">
      <c r="A1022" s="1193" t="s">
        <v>8016</v>
      </c>
      <c r="B1022" s="1172" t="s">
        <v>8017</v>
      </c>
      <c r="C1022" s="1172" t="s">
        <v>8017</v>
      </c>
      <c r="D1022" s="966">
        <v>9228</v>
      </c>
      <c r="E1022" s="1194" t="s">
        <v>9630</v>
      </c>
      <c r="F1022" s="967" t="s">
        <v>1789</v>
      </c>
      <c r="G1022" s="967" t="s">
        <v>5391</v>
      </c>
      <c r="H1022" s="965"/>
      <c r="I1022" s="965"/>
    </row>
    <row r="1023" spans="1:9" ht="13.5">
      <c r="A1023" s="1193" t="s">
        <v>8018</v>
      </c>
      <c r="B1023" s="1172" t="s">
        <v>8019</v>
      </c>
      <c r="C1023" s="1172" t="s">
        <v>8019</v>
      </c>
      <c r="D1023" s="966">
        <v>10188</v>
      </c>
      <c r="E1023" s="1194" t="s">
        <v>9630</v>
      </c>
      <c r="F1023" s="967" t="s">
        <v>1789</v>
      </c>
      <c r="G1023" s="967" t="s">
        <v>5391</v>
      </c>
      <c r="H1023" s="965"/>
      <c r="I1023" s="965"/>
    </row>
    <row r="1024" spans="1:9" ht="24">
      <c r="A1024" s="1193" t="s">
        <v>8020</v>
      </c>
      <c r="B1024" s="1172" t="s">
        <v>8021</v>
      </c>
      <c r="C1024" s="1172" t="s">
        <v>8021</v>
      </c>
      <c r="D1024" s="966">
        <v>14640</v>
      </c>
      <c r="E1024" s="1194" t="s">
        <v>9630</v>
      </c>
      <c r="F1024" s="967" t="s">
        <v>1789</v>
      </c>
      <c r="G1024" s="967" t="s">
        <v>5391</v>
      </c>
      <c r="H1024" s="965"/>
      <c r="I1024" s="965"/>
    </row>
    <row r="1025" spans="1:9" ht="13.5">
      <c r="A1025" s="1193" t="s">
        <v>8022</v>
      </c>
      <c r="B1025" s="1172" t="s">
        <v>8023</v>
      </c>
      <c r="C1025" s="1172" t="s">
        <v>8023</v>
      </c>
      <c r="D1025" s="966">
        <v>17184</v>
      </c>
      <c r="E1025" s="1194" t="s">
        <v>9630</v>
      </c>
      <c r="F1025" s="967" t="s">
        <v>1789</v>
      </c>
      <c r="G1025" s="967" t="s">
        <v>5391</v>
      </c>
      <c r="H1025" s="965"/>
      <c r="I1025" s="965"/>
    </row>
    <row r="1026" spans="1:9" ht="13.5">
      <c r="A1026" s="1193" t="s">
        <v>8024</v>
      </c>
      <c r="B1026" s="1172" t="s">
        <v>8025</v>
      </c>
      <c r="C1026" s="1172" t="s">
        <v>8025</v>
      </c>
      <c r="D1026" s="966">
        <v>12768</v>
      </c>
      <c r="E1026" s="1194" t="s">
        <v>9630</v>
      </c>
      <c r="F1026" s="967" t="s">
        <v>1789</v>
      </c>
      <c r="G1026" s="967" t="s">
        <v>5391</v>
      </c>
      <c r="H1026" s="965"/>
      <c r="I1026" s="965"/>
    </row>
    <row r="1027" spans="1:9" ht="13.5">
      <c r="A1027" s="1193" t="s">
        <v>8026</v>
      </c>
      <c r="B1027" s="1172" t="s">
        <v>8027</v>
      </c>
      <c r="C1027" s="1172" t="s">
        <v>8027</v>
      </c>
      <c r="D1027" s="966">
        <v>14100</v>
      </c>
      <c r="E1027" s="1194" t="s">
        <v>9630</v>
      </c>
      <c r="F1027" s="967" t="s">
        <v>1789</v>
      </c>
      <c r="G1027" s="967" t="s">
        <v>5391</v>
      </c>
      <c r="H1027" s="965"/>
      <c r="I1027" s="965"/>
    </row>
    <row r="1028" spans="1:9" ht="24">
      <c r="A1028" s="1193" t="s">
        <v>8028</v>
      </c>
      <c r="B1028" s="1172" t="s">
        <v>8029</v>
      </c>
      <c r="C1028" s="1172" t="s">
        <v>8029</v>
      </c>
      <c r="D1028" s="966">
        <v>20244</v>
      </c>
      <c r="E1028" s="1194" t="s">
        <v>9630</v>
      </c>
      <c r="F1028" s="967" t="s">
        <v>1789</v>
      </c>
      <c r="G1028" s="967" t="s">
        <v>5391</v>
      </c>
      <c r="H1028" s="965"/>
      <c r="I1028" s="965"/>
    </row>
    <row r="1029" spans="1:9" ht="13.5">
      <c r="A1029" s="1193" t="s">
        <v>8030</v>
      </c>
      <c r="B1029" s="1172" t="s">
        <v>8031</v>
      </c>
      <c r="C1029" s="1172" t="s">
        <v>8031</v>
      </c>
      <c r="D1029" s="966">
        <v>23772</v>
      </c>
      <c r="E1029" s="1194" t="s">
        <v>9630</v>
      </c>
      <c r="F1029" s="967" t="s">
        <v>1789</v>
      </c>
      <c r="G1029" s="967" t="s">
        <v>5391</v>
      </c>
      <c r="H1029" s="965"/>
      <c r="I1029" s="965"/>
    </row>
    <row r="1030" spans="1:9" ht="13.5">
      <c r="A1030" s="1193" t="s">
        <v>8032</v>
      </c>
      <c r="B1030" s="1172" t="s">
        <v>8033</v>
      </c>
      <c r="C1030" s="1172" t="s">
        <v>8033</v>
      </c>
      <c r="D1030" s="966">
        <v>4308</v>
      </c>
      <c r="E1030" s="1194" t="s">
        <v>9630</v>
      </c>
      <c r="F1030" s="967" t="s">
        <v>1789</v>
      </c>
      <c r="G1030" s="967" t="s">
        <v>5391</v>
      </c>
      <c r="H1030" s="965"/>
      <c r="I1030" s="965"/>
    </row>
    <row r="1031" spans="1:9" ht="13.5">
      <c r="A1031" s="1193" t="s">
        <v>8034</v>
      </c>
      <c r="B1031" s="1172" t="s">
        <v>8035</v>
      </c>
      <c r="C1031" s="1172" t="s">
        <v>8035</v>
      </c>
      <c r="D1031" s="966">
        <v>4752</v>
      </c>
      <c r="E1031" s="1194" t="s">
        <v>9630</v>
      </c>
      <c r="F1031" s="967" t="s">
        <v>1789</v>
      </c>
      <c r="G1031" s="967" t="s">
        <v>5391</v>
      </c>
      <c r="H1031" s="965"/>
      <c r="I1031" s="965"/>
    </row>
    <row r="1032" spans="1:9" ht="24">
      <c r="A1032" s="1193" t="s">
        <v>8036</v>
      </c>
      <c r="B1032" s="1172" t="s">
        <v>8037</v>
      </c>
      <c r="C1032" s="1172" t="s">
        <v>8037</v>
      </c>
      <c r="D1032" s="966">
        <v>6840</v>
      </c>
      <c r="E1032" s="1194" t="s">
        <v>9630</v>
      </c>
      <c r="F1032" s="967" t="s">
        <v>1789</v>
      </c>
      <c r="G1032" s="967" t="s">
        <v>5391</v>
      </c>
      <c r="H1032" s="965"/>
      <c r="I1032" s="965"/>
    </row>
    <row r="1033" spans="1:9" ht="13.5">
      <c r="A1033" s="1193" t="s">
        <v>8038</v>
      </c>
      <c r="B1033" s="1172" t="s">
        <v>8039</v>
      </c>
      <c r="C1033" s="1172" t="s">
        <v>8039</v>
      </c>
      <c r="D1033" s="966">
        <v>8016</v>
      </c>
      <c r="E1033" s="1194" t="s">
        <v>9630</v>
      </c>
      <c r="F1033" s="967" t="s">
        <v>1789</v>
      </c>
      <c r="G1033" s="967" t="s">
        <v>5391</v>
      </c>
      <c r="H1033" s="965"/>
      <c r="I1033" s="965"/>
    </row>
    <row r="1034" spans="1:9" ht="13.5">
      <c r="A1034" s="1193" t="s">
        <v>8040</v>
      </c>
      <c r="B1034" s="1172" t="s">
        <v>8041</v>
      </c>
      <c r="C1034" s="1172" t="s">
        <v>8041</v>
      </c>
      <c r="D1034" s="966">
        <v>7848</v>
      </c>
      <c r="E1034" s="1194" t="s">
        <v>9630</v>
      </c>
      <c r="F1034" s="967" t="s">
        <v>1789</v>
      </c>
      <c r="G1034" s="967" t="s">
        <v>5391</v>
      </c>
      <c r="H1034" s="965"/>
      <c r="I1034" s="965"/>
    </row>
    <row r="1035" spans="1:9" ht="13.5">
      <c r="A1035" s="1193" t="s">
        <v>8042</v>
      </c>
      <c r="B1035" s="1172" t="s">
        <v>8043</v>
      </c>
      <c r="C1035" s="1172" t="s">
        <v>8043</v>
      </c>
      <c r="D1035" s="966">
        <v>8652</v>
      </c>
      <c r="E1035" s="1194" t="s">
        <v>9630</v>
      </c>
      <c r="F1035" s="967" t="s">
        <v>1789</v>
      </c>
      <c r="G1035" s="967" t="s">
        <v>5391</v>
      </c>
      <c r="H1035" s="965"/>
      <c r="I1035" s="965"/>
    </row>
    <row r="1036" spans="1:9" ht="24">
      <c r="A1036" s="1193" t="s">
        <v>8044</v>
      </c>
      <c r="B1036" s="1172" t="s">
        <v>8045</v>
      </c>
      <c r="C1036" s="1172" t="s">
        <v>8045</v>
      </c>
      <c r="D1036" s="966">
        <v>12444</v>
      </c>
      <c r="E1036" s="1194" t="s">
        <v>9630</v>
      </c>
      <c r="F1036" s="967" t="s">
        <v>1789</v>
      </c>
      <c r="G1036" s="967" t="s">
        <v>5391</v>
      </c>
      <c r="H1036" s="965"/>
      <c r="I1036" s="965"/>
    </row>
    <row r="1037" spans="1:9" ht="13.5">
      <c r="A1037" s="1193" t="s">
        <v>8046</v>
      </c>
      <c r="B1037" s="1172" t="s">
        <v>8047</v>
      </c>
      <c r="C1037" s="1172" t="s">
        <v>8047</v>
      </c>
      <c r="D1037" s="966">
        <v>14604</v>
      </c>
      <c r="E1037" s="1194" t="s">
        <v>9630</v>
      </c>
      <c r="F1037" s="967" t="s">
        <v>1789</v>
      </c>
      <c r="G1037" s="967" t="s">
        <v>5391</v>
      </c>
      <c r="H1037" s="965"/>
      <c r="I1037" s="965"/>
    </row>
    <row r="1038" spans="1:9" ht="13.5">
      <c r="A1038" s="1193" t="s">
        <v>8048</v>
      </c>
      <c r="B1038" s="1172" t="s">
        <v>8049</v>
      </c>
      <c r="C1038" s="1172" t="s">
        <v>8049</v>
      </c>
      <c r="D1038" s="966">
        <v>3540</v>
      </c>
      <c r="E1038" s="1194" t="s">
        <v>9630</v>
      </c>
      <c r="F1038" s="967" t="s">
        <v>1789</v>
      </c>
      <c r="G1038" s="967" t="s">
        <v>5391</v>
      </c>
      <c r="H1038" s="965"/>
      <c r="I1038" s="965"/>
    </row>
    <row r="1039" spans="1:9" ht="13.5">
      <c r="A1039" s="1193" t="s">
        <v>8050</v>
      </c>
      <c r="B1039" s="1172" t="s">
        <v>8051</v>
      </c>
      <c r="C1039" s="1172" t="s">
        <v>8051</v>
      </c>
      <c r="D1039" s="966">
        <v>3912</v>
      </c>
      <c r="E1039" s="1194" t="s">
        <v>9630</v>
      </c>
      <c r="F1039" s="967" t="s">
        <v>1789</v>
      </c>
      <c r="G1039" s="967" t="s">
        <v>5391</v>
      </c>
      <c r="H1039" s="965"/>
      <c r="I1039" s="965"/>
    </row>
    <row r="1040" spans="1:9" ht="24">
      <c r="A1040" s="1193" t="s">
        <v>8052</v>
      </c>
      <c r="B1040" s="1172" t="s">
        <v>8053</v>
      </c>
      <c r="C1040" s="1172" t="s">
        <v>8053</v>
      </c>
      <c r="D1040" s="966">
        <v>5604</v>
      </c>
      <c r="E1040" s="1194" t="s">
        <v>9630</v>
      </c>
      <c r="F1040" s="967" t="s">
        <v>1789</v>
      </c>
      <c r="G1040" s="967" t="s">
        <v>5391</v>
      </c>
      <c r="H1040" s="965"/>
      <c r="I1040" s="965"/>
    </row>
    <row r="1041" spans="1:9" ht="14.25" thickBot="1">
      <c r="A1041" s="1193" t="s">
        <v>8054</v>
      </c>
      <c r="B1041" s="1172" t="s">
        <v>8055</v>
      </c>
      <c r="C1041" s="1172" t="s">
        <v>8055</v>
      </c>
      <c r="D1041" s="966">
        <v>6576</v>
      </c>
      <c r="E1041" s="1194" t="s">
        <v>9630</v>
      </c>
      <c r="F1041" s="967" t="s">
        <v>1789</v>
      </c>
      <c r="G1041" s="967" t="s">
        <v>5391</v>
      </c>
      <c r="H1041" s="965"/>
      <c r="I1041" s="965"/>
    </row>
    <row r="1042" spans="1:9" ht="14.25" thickBot="1">
      <c r="A1042" s="379" t="s">
        <v>9504</v>
      </c>
      <c r="B1042" s="219"/>
      <c r="C1042" s="219"/>
      <c r="D1042" s="219"/>
      <c r="E1042" s="219"/>
      <c r="F1042" s="219"/>
      <c r="G1042" s="416"/>
      <c r="H1042" s="258"/>
      <c r="I1042" s="258"/>
    </row>
    <row r="1043" spans="1:9" ht="36">
      <c r="A1043" s="1172" t="s">
        <v>9484</v>
      </c>
      <c r="B1043" s="353" t="s">
        <v>9485</v>
      </c>
      <c r="C1043" s="353" t="s">
        <v>9486</v>
      </c>
      <c r="D1043" s="1199">
        <v>520000</v>
      </c>
      <c r="E1043" s="1194" t="s">
        <v>9630</v>
      </c>
      <c r="F1043" s="967" t="s">
        <v>191</v>
      </c>
      <c r="G1043" s="967" t="s">
        <v>5388</v>
      </c>
      <c r="H1043" s="258"/>
      <c r="I1043" s="258"/>
    </row>
    <row r="1044" spans="1:9" ht="36">
      <c r="A1044" s="1172" t="s">
        <v>9487</v>
      </c>
      <c r="B1044" s="353" t="s">
        <v>9488</v>
      </c>
      <c r="C1044" s="353" t="s">
        <v>9489</v>
      </c>
      <c r="D1044" s="357">
        <v>935000</v>
      </c>
      <c r="E1044" s="1194" t="s">
        <v>9630</v>
      </c>
      <c r="F1044" s="967" t="s">
        <v>191</v>
      </c>
      <c r="G1044" s="967" t="s">
        <v>5388</v>
      </c>
      <c r="H1044" s="258"/>
      <c r="I1044" s="258"/>
    </row>
    <row r="1045" spans="1:9" ht="13.5">
      <c r="A1045" s="377" t="s">
        <v>9490</v>
      </c>
      <c r="B1045" s="378"/>
      <c r="C1045" s="378"/>
      <c r="D1045" s="378"/>
      <c r="E1045" s="1200"/>
      <c r="F1045" s="378"/>
      <c r="G1045" s="378"/>
      <c r="H1045" s="258"/>
      <c r="I1045" s="258"/>
    </row>
    <row r="1046" spans="1:9" ht="36">
      <c r="A1046" s="1172" t="s">
        <v>9491</v>
      </c>
      <c r="B1046" s="353" t="s">
        <v>9492</v>
      </c>
      <c r="C1046" s="353" t="s">
        <v>9493</v>
      </c>
      <c r="D1046" s="1199">
        <v>520000</v>
      </c>
      <c r="E1046" s="1194" t="s">
        <v>9630</v>
      </c>
      <c r="F1046" s="967" t="s">
        <v>191</v>
      </c>
      <c r="G1046" s="1201" t="s">
        <v>5389</v>
      </c>
      <c r="H1046" s="258"/>
      <c r="I1046" s="258"/>
    </row>
    <row r="1047" spans="1:9" ht="36">
      <c r="A1047" s="1172" t="s">
        <v>9494</v>
      </c>
      <c r="B1047" s="353" t="s">
        <v>9495</v>
      </c>
      <c r="C1047" s="353" t="s">
        <v>9496</v>
      </c>
      <c r="D1047" s="357">
        <v>935000</v>
      </c>
      <c r="E1047" s="1194" t="s">
        <v>9630</v>
      </c>
      <c r="F1047" s="967" t="s">
        <v>191</v>
      </c>
      <c r="G1047" s="1201" t="s">
        <v>5389</v>
      </c>
      <c r="H1047" s="258"/>
      <c r="I1047" s="258"/>
    </row>
    <row r="1048" spans="1:9" ht="13.5">
      <c r="A1048" s="377" t="s">
        <v>9497</v>
      </c>
      <c r="B1048" s="378"/>
      <c r="C1048" s="378"/>
      <c r="D1048" s="378"/>
      <c r="E1048" s="1200"/>
      <c r="F1048" s="378"/>
      <c r="G1048" s="378"/>
      <c r="H1048" s="258"/>
      <c r="I1048" s="258"/>
    </row>
    <row r="1049" spans="1:9" ht="36">
      <c r="A1049" s="1172" t="s">
        <v>9498</v>
      </c>
      <c r="B1049" s="353" t="s">
        <v>9499</v>
      </c>
      <c r="C1049" s="353" t="s">
        <v>9500</v>
      </c>
      <c r="D1049" s="1199">
        <v>520000</v>
      </c>
      <c r="E1049" s="1194" t="s">
        <v>9630</v>
      </c>
      <c r="F1049" s="967" t="s">
        <v>191</v>
      </c>
      <c r="G1049" s="1201" t="s">
        <v>13944</v>
      </c>
      <c r="H1049" s="258"/>
      <c r="I1049" s="258"/>
    </row>
    <row r="1050" spans="1:9" ht="48.75" thickBot="1">
      <c r="A1050" s="1172" t="s">
        <v>9501</v>
      </c>
      <c r="B1050" s="353" t="s">
        <v>9502</v>
      </c>
      <c r="C1050" s="353" t="s">
        <v>9503</v>
      </c>
      <c r="D1050" s="357">
        <v>935000</v>
      </c>
      <c r="E1050" s="1194" t="s">
        <v>9630</v>
      </c>
      <c r="F1050" s="967" t="s">
        <v>191</v>
      </c>
      <c r="G1050" s="1201" t="s">
        <v>13944</v>
      </c>
      <c r="H1050" s="258"/>
      <c r="I1050" s="258"/>
    </row>
    <row r="1051" spans="1:9" ht="14.25" thickBot="1">
      <c r="A1051" s="379" t="s">
        <v>10413</v>
      </c>
      <c r="B1051" s="631"/>
      <c r="C1051" s="631"/>
      <c r="D1051" s="631"/>
      <c r="E1051" s="631"/>
      <c r="F1051" s="631"/>
      <c r="G1051" s="635"/>
      <c r="H1051" s="258"/>
      <c r="I1051" s="258"/>
    </row>
    <row r="1052" spans="1:9" ht="48">
      <c r="A1052" s="1172" t="s">
        <v>10414</v>
      </c>
      <c r="B1052" s="353" t="s">
        <v>10415</v>
      </c>
      <c r="C1052" s="353" t="s">
        <v>10416</v>
      </c>
      <c r="D1052" s="357">
        <v>52800</v>
      </c>
      <c r="E1052" s="1194" t="s">
        <v>9629</v>
      </c>
      <c r="F1052" s="967" t="s">
        <v>191</v>
      </c>
      <c r="G1052" s="1196" t="s">
        <v>5388</v>
      </c>
      <c r="H1052" s="258"/>
      <c r="I1052" s="258"/>
    </row>
    <row r="1053" spans="1:9" ht="48">
      <c r="A1053" s="1172" t="s">
        <v>10417</v>
      </c>
      <c r="B1053" s="353" t="s">
        <v>10418</v>
      </c>
      <c r="C1053" s="353" t="s">
        <v>10419</v>
      </c>
      <c r="D1053" s="357">
        <v>52800</v>
      </c>
      <c r="E1053" s="1194" t="s">
        <v>9629</v>
      </c>
      <c r="F1053" s="967" t="s">
        <v>191</v>
      </c>
      <c r="G1053" s="1201" t="s">
        <v>5389</v>
      </c>
      <c r="H1053" s="258"/>
      <c r="I1053" s="258"/>
    </row>
    <row r="1054" spans="1:9" ht="48.75" thickBot="1">
      <c r="A1054" s="1172" t="s">
        <v>10420</v>
      </c>
      <c r="B1054" s="353" t="s">
        <v>10421</v>
      </c>
      <c r="C1054" s="353" t="s">
        <v>10422</v>
      </c>
      <c r="D1054" s="357">
        <v>52800</v>
      </c>
      <c r="E1054" s="1194" t="s">
        <v>9629</v>
      </c>
      <c r="F1054" s="967" t="s">
        <v>191</v>
      </c>
      <c r="G1054" s="1201" t="s">
        <v>13944</v>
      </c>
      <c r="H1054" s="258"/>
      <c r="I1054" s="258"/>
    </row>
    <row r="1055" spans="1:9" ht="13.5">
      <c r="A1055" s="1198" t="s">
        <v>9200</v>
      </c>
      <c r="B1055" s="219"/>
      <c r="C1055" s="219"/>
      <c r="D1055" s="219"/>
      <c r="E1055" s="219"/>
      <c r="F1055" s="219"/>
      <c r="G1055" s="416"/>
      <c r="H1055" s="258"/>
      <c r="I1055" s="258"/>
    </row>
    <row r="1056" spans="1:9" ht="13.5">
      <c r="A1056" s="1193" t="s">
        <v>8260</v>
      </c>
      <c r="B1056" s="1197" t="s">
        <v>8284</v>
      </c>
      <c r="C1056" s="1172" t="s">
        <v>8261</v>
      </c>
      <c r="D1056" s="966">
        <v>228</v>
      </c>
      <c r="E1056" s="1194" t="s">
        <v>9630</v>
      </c>
      <c r="F1056" s="967" t="s">
        <v>9</v>
      </c>
      <c r="G1056" s="967" t="s">
        <v>6244</v>
      </c>
      <c r="H1056" s="965"/>
      <c r="I1056" s="965"/>
    </row>
    <row r="1057" spans="1:10" ht="24">
      <c r="A1057" s="1193" t="s">
        <v>8262</v>
      </c>
      <c r="B1057" s="1197" t="s">
        <v>8284</v>
      </c>
      <c r="C1057" s="1172" t="s">
        <v>8784</v>
      </c>
      <c r="D1057" s="966">
        <v>492</v>
      </c>
      <c r="E1057" s="1194" t="s">
        <v>9630</v>
      </c>
      <c r="F1057" s="967" t="s">
        <v>9</v>
      </c>
      <c r="G1057" s="967" t="s">
        <v>6244</v>
      </c>
      <c r="H1057" s="965"/>
      <c r="I1057" s="965"/>
    </row>
    <row r="1058" spans="1:10" s="328" customFormat="1" ht="24">
      <c r="A1058" s="1193" t="s">
        <v>8263</v>
      </c>
      <c r="B1058" s="1197" t="s">
        <v>8284</v>
      </c>
      <c r="C1058" s="1172" t="s">
        <v>8785</v>
      </c>
      <c r="D1058" s="966">
        <v>1284</v>
      </c>
      <c r="E1058" s="1194" t="s">
        <v>9630</v>
      </c>
      <c r="F1058" s="967" t="s">
        <v>9</v>
      </c>
      <c r="G1058" s="967" t="s">
        <v>6244</v>
      </c>
      <c r="H1058" s="965"/>
      <c r="I1058" s="965"/>
      <c r="J1058" s="624"/>
    </row>
    <row r="1059" spans="1:10" ht="13.5">
      <c r="A1059" s="1193" t="s">
        <v>8264</v>
      </c>
      <c r="B1059" s="1197" t="s">
        <v>8284</v>
      </c>
      <c r="C1059" s="1172" t="s">
        <v>14212</v>
      </c>
      <c r="D1059" s="966">
        <v>2124</v>
      </c>
      <c r="E1059" s="1194" t="s">
        <v>9630</v>
      </c>
      <c r="F1059" s="967" t="s">
        <v>9</v>
      </c>
      <c r="G1059" s="967" t="s">
        <v>6244</v>
      </c>
      <c r="H1059" s="965"/>
      <c r="I1059" s="965"/>
    </row>
    <row r="1060" spans="1:10" ht="13.5">
      <c r="A1060" s="1193" t="s">
        <v>8754</v>
      </c>
      <c r="B1060" s="1197" t="s">
        <v>8755</v>
      </c>
      <c r="C1060" s="1172" t="s">
        <v>8756</v>
      </c>
      <c r="D1060" s="966">
        <v>372</v>
      </c>
      <c r="E1060" s="1194" t="s">
        <v>9630</v>
      </c>
      <c r="F1060" s="967" t="s">
        <v>9</v>
      </c>
      <c r="G1060" s="1194" t="s">
        <v>5389</v>
      </c>
      <c r="H1060" s="965"/>
      <c r="I1060" s="965"/>
    </row>
    <row r="1061" spans="1:10" ht="13.5">
      <c r="A1061" s="1193" t="s">
        <v>8757</v>
      </c>
      <c r="B1061" s="1197" t="s">
        <v>13932</v>
      </c>
      <c r="C1061" s="1172" t="s">
        <v>8758</v>
      </c>
      <c r="D1061" s="966">
        <v>540</v>
      </c>
      <c r="E1061" s="1194" t="s">
        <v>9630</v>
      </c>
      <c r="F1061" s="967" t="s">
        <v>9</v>
      </c>
      <c r="G1061" s="1194" t="s">
        <v>5389</v>
      </c>
      <c r="H1061" s="965"/>
      <c r="I1061" s="965"/>
    </row>
    <row r="1062" spans="1:10" ht="13.5">
      <c r="A1062" s="1193" t="s">
        <v>8759</v>
      </c>
      <c r="B1062" s="1197" t="s">
        <v>8760</v>
      </c>
      <c r="C1062" s="1172" t="s">
        <v>8761</v>
      </c>
      <c r="D1062" s="966">
        <v>2652</v>
      </c>
      <c r="E1062" s="1194" t="s">
        <v>9630</v>
      </c>
      <c r="F1062" s="967" t="s">
        <v>9</v>
      </c>
      <c r="G1062" s="1194" t="s">
        <v>5389</v>
      </c>
      <c r="H1062" s="965"/>
      <c r="I1062" s="965"/>
    </row>
    <row r="1063" spans="1:10" ht="13.5">
      <c r="A1063" s="1193" t="s">
        <v>10354</v>
      </c>
      <c r="B1063" s="1197" t="s">
        <v>10355</v>
      </c>
      <c r="C1063" s="1172" t="s">
        <v>10356</v>
      </c>
      <c r="D1063" s="966">
        <v>2450</v>
      </c>
      <c r="E1063" s="1194" t="s">
        <v>9630</v>
      </c>
      <c r="F1063" s="967" t="s">
        <v>9</v>
      </c>
      <c r="G1063" s="967" t="s">
        <v>5388</v>
      </c>
      <c r="H1063" s="965"/>
      <c r="I1063" s="965"/>
    </row>
    <row r="1064" spans="1:10" ht="13.5">
      <c r="A1064" s="1193" t="s">
        <v>8266</v>
      </c>
      <c r="B1064" s="1197" t="s">
        <v>8285</v>
      </c>
      <c r="C1064" s="1172" t="s">
        <v>8261</v>
      </c>
      <c r="D1064" s="966">
        <v>228</v>
      </c>
      <c r="E1064" s="1194" t="s">
        <v>9630</v>
      </c>
      <c r="F1064" s="967" t="s">
        <v>189</v>
      </c>
      <c r="G1064" s="967" t="s">
        <v>6244</v>
      </c>
      <c r="H1064" s="965"/>
      <c r="I1064" s="965"/>
    </row>
    <row r="1065" spans="1:10" ht="24">
      <c r="A1065" s="1193" t="s">
        <v>8267</v>
      </c>
      <c r="B1065" s="1197" t="s">
        <v>8285</v>
      </c>
      <c r="C1065" s="1172" t="s">
        <v>8784</v>
      </c>
      <c r="D1065" s="966">
        <v>492</v>
      </c>
      <c r="E1065" s="1194" t="s">
        <v>9630</v>
      </c>
      <c r="F1065" s="967" t="s">
        <v>189</v>
      </c>
      <c r="G1065" s="967" t="s">
        <v>6244</v>
      </c>
      <c r="H1065" s="965"/>
      <c r="I1065" s="965"/>
    </row>
    <row r="1066" spans="1:10" ht="24">
      <c r="A1066" s="1193" t="s">
        <v>8268</v>
      </c>
      <c r="B1066" s="1197" t="s">
        <v>8285</v>
      </c>
      <c r="C1066" s="1172" t="s">
        <v>8785</v>
      </c>
      <c r="D1066" s="966">
        <v>1284</v>
      </c>
      <c r="E1066" s="1194" t="s">
        <v>9630</v>
      </c>
      <c r="F1066" s="967" t="s">
        <v>189</v>
      </c>
      <c r="G1066" s="967" t="s">
        <v>6244</v>
      </c>
      <c r="H1066" s="965"/>
      <c r="I1066" s="965"/>
    </row>
    <row r="1067" spans="1:10" ht="13.5">
      <c r="A1067" s="1193" t="s">
        <v>8269</v>
      </c>
      <c r="B1067" s="1197" t="s">
        <v>8285</v>
      </c>
      <c r="C1067" s="1172" t="s">
        <v>14212</v>
      </c>
      <c r="D1067" s="966">
        <v>2124</v>
      </c>
      <c r="E1067" s="1194" t="s">
        <v>9630</v>
      </c>
      <c r="F1067" s="967" t="s">
        <v>189</v>
      </c>
      <c r="G1067" s="967" t="s">
        <v>6244</v>
      </c>
      <c r="H1067" s="965"/>
      <c r="I1067" s="965"/>
    </row>
    <row r="1068" spans="1:10" ht="13.5">
      <c r="A1068" s="1193" t="s">
        <v>8773</v>
      </c>
      <c r="B1068" s="1197" t="s">
        <v>8774</v>
      </c>
      <c r="C1068" s="1172" t="s">
        <v>8756</v>
      </c>
      <c r="D1068" s="966">
        <v>372</v>
      </c>
      <c r="E1068" s="1194" t="s">
        <v>9630</v>
      </c>
      <c r="F1068" s="967" t="s">
        <v>189</v>
      </c>
      <c r="G1068" s="1194" t="s">
        <v>5389</v>
      </c>
      <c r="H1068" s="965"/>
      <c r="I1068" s="965"/>
    </row>
    <row r="1069" spans="1:10" ht="13.5">
      <c r="A1069" s="1193" t="s">
        <v>8775</v>
      </c>
      <c r="B1069" s="1197" t="s">
        <v>13933</v>
      </c>
      <c r="C1069" s="1172" t="s">
        <v>8758</v>
      </c>
      <c r="D1069" s="966">
        <v>540</v>
      </c>
      <c r="E1069" s="1194" t="s">
        <v>9630</v>
      </c>
      <c r="F1069" s="967" t="s">
        <v>189</v>
      </c>
      <c r="G1069" s="1194" t="s">
        <v>5389</v>
      </c>
      <c r="H1069" s="965"/>
      <c r="I1069" s="965"/>
    </row>
    <row r="1070" spans="1:10" ht="13.5">
      <c r="A1070" s="1193" t="s">
        <v>8776</v>
      </c>
      <c r="B1070" s="1197" t="s">
        <v>8777</v>
      </c>
      <c r="C1070" s="1172" t="s">
        <v>8761</v>
      </c>
      <c r="D1070" s="966">
        <v>2652</v>
      </c>
      <c r="E1070" s="1194" t="s">
        <v>9630</v>
      </c>
      <c r="F1070" s="967" t="s">
        <v>189</v>
      </c>
      <c r="G1070" s="1194" t="s">
        <v>5389</v>
      </c>
      <c r="H1070" s="965"/>
      <c r="I1070" s="965"/>
    </row>
    <row r="1071" spans="1:10" ht="13.5">
      <c r="A1071" s="1193" t="s">
        <v>10357</v>
      </c>
      <c r="B1071" s="1197" t="s">
        <v>10358</v>
      </c>
      <c r="C1071" s="1172" t="s">
        <v>10359</v>
      </c>
      <c r="D1071" s="966">
        <v>2450</v>
      </c>
      <c r="E1071" s="1194" t="s">
        <v>9630</v>
      </c>
      <c r="F1071" s="967" t="s">
        <v>189</v>
      </c>
      <c r="G1071" s="967" t="s">
        <v>5388</v>
      </c>
      <c r="H1071" s="965"/>
      <c r="I1071" s="965"/>
    </row>
    <row r="1072" spans="1:10" ht="13.5">
      <c r="A1072" s="1193" t="s">
        <v>157</v>
      </c>
      <c r="B1072" s="1197" t="s">
        <v>158</v>
      </c>
      <c r="C1072" s="1172" t="s">
        <v>159</v>
      </c>
      <c r="D1072" s="966">
        <v>564</v>
      </c>
      <c r="E1072" s="1194" t="s">
        <v>9630</v>
      </c>
      <c r="F1072" s="967" t="s">
        <v>9</v>
      </c>
      <c r="G1072" s="1194" t="s">
        <v>5389</v>
      </c>
      <c r="H1072" s="965"/>
      <c r="I1072" s="965"/>
    </row>
    <row r="1073" spans="1:9" ht="13.5">
      <c r="A1073" s="1193" t="s">
        <v>160</v>
      </c>
      <c r="B1073" s="1197" t="s">
        <v>161</v>
      </c>
      <c r="C1073" s="1172" t="s">
        <v>162</v>
      </c>
      <c r="D1073" s="966">
        <v>696</v>
      </c>
      <c r="E1073" s="1194" t="s">
        <v>9630</v>
      </c>
      <c r="F1073" s="967" t="s">
        <v>9</v>
      </c>
      <c r="G1073" s="1194" t="s">
        <v>5389</v>
      </c>
      <c r="H1073" s="965"/>
      <c r="I1073" s="965"/>
    </row>
    <row r="1074" spans="1:9" ht="13.5">
      <c r="A1074" s="1193" t="s">
        <v>163</v>
      </c>
      <c r="B1074" s="1197" t="s">
        <v>1793</v>
      </c>
      <c r="C1074" s="1172" t="s">
        <v>1794</v>
      </c>
      <c r="D1074" s="966">
        <v>3816</v>
      </c>
      <c r="E1074" s="1194" t="s">
        <v>9630</v>
      </c>
      <c r="F1074" s="967" t="s">
        <v>9</v>
      </c>
      <c r="G1074" s="1194" t="s">
        <v>5389</v>
      </c>
      <c r="H1074" s="965"/>
      <c r="I1074" s="965"/>
    </row>
    <row r="1075" spans="1:9" ht="13.5">
      <c r="A1075" s="1193" t="s">
        <v>2775</v>
      </c>
      <c r="B1075" s="1197" t="s">
        <v>2776</v>
      </c>
      <c r="C1075" s="1172" t="s">
        <v>2777</v>
      </c>
      <c r="D1075" s="966">
        <v>7296</v>
      </c>
      <c r="E1075" s="1194" t="s">
        <v>9630</v>
      </c>
      <c r="F1075" s="967" t="s">
        <v>9</v>
      </c>
      <c r="G1075" s="1194" t="s">
        <v>5389</v>
      </c>
      <c r="H1075" s="965"/>
      <c r="I1075" s="965"/>
    </row>
    <row r="1076" spans="1:9" ht="13.5">
      <c r="A1076" s="1193" t="s">
        <v>164</v>
      </c>
      <c r="B1076" s="1197" t="s">
        <v>3646</v>
      </c>
      <c r="C1076" s="1172" t="s">
        <v>3647</v>
      </c>
      <c r="D1076" s="966">
        <v>324</v>
      </c>
      <c r="E1076" s="1194" t="s">
        <v>9630</v>
      </c>
      <c r="F1076" s="967" t="s">
        <v>9</v>
      </c>
      <c r="G1076" s="967" t="s">
        <v>5388</v>
      </c>
      <c r="H1076" s="965"/>
      <c r="I1076" s="965"/>
    </row>
    <row r="1077" spans="1:9" ht="13.5">
      <c r="A1077" s="1193" t="s">
        <v>165</v>
      </c>
      <c r="B1077" s="1197" t="s">
        <v>166</v>
      </c>
      <c r="C1077" s="1172" t="s">
        <v>167</v>
      </c>
      <c r="D1077" s="966">
        <v>516</v>
      </c>
      <c r="E1077" s="1194" t="s">
        <v>9630</v>
      </c>
      <c r="F1077" s="967" t="s">
        <v>9</v>
      </c>
      <c r="G1077" s="967" t="s">
        <v>5388</v>
      </c>
      <c r="H1077" s="965"/>
      <c r="I1077" s="965"/>
    </row>
    <row r="1078" spans="1:9" ht="13.5">
      <c r="A1078" s="1193" t="s">
        <v>1907</v>
      </c>
      <c r="B1078" s="1197" t="s">
        <v>3677</v>
      </c>
      <c r="C1078" s="1172" t="s">
        <v>3678</v>
      </c>
      <c r="D1078" s="966">
        <v>3132</v>
      </c>
      <c r="E1078" s="1194" t="s">
        <v>9630</v>
      </c>
      <c r="F1078" s="967" t="s">
        <v>9</v>
      </c>
      <c r="G1078" s="967" t="s">
        <v>5388</v>
      </c>
      <c r="H1078" s="965"/>
      <c r="I1078" s="965"/>
    </row>
    <row r="1079" spans="1:9" ht="13.5">
      <c r="A1079" s="1193" t="s">
        <v>1908</v>
      </c>
      <c r="B1079" s="1197" t="s">
        <v>1909</v>
      </c>
      <c r="C1079" s="1172" t="s">
        <v>1910</v>
      </c>
      <c r="D1079" s="966">
        <v>7848</v>
      </c>
      <c r="E1079" s="1194" t="s">
        <v>9630</v>
      </c>
      <c r="F1079" s="967" t="s">
        <v>9</v>
      </c>
      <c r="G1079" s="967" t="s">
        <v>5388</v>
      </c>
      <c r="H1079" s="965"/>
      <c r="I1079" s="965"/>
    </row>
    <row r="1080" spans="1:9" ht="13.5">
      <c r="A1080" s="1193" t="s">
        <v>1854</v>
      </c>
      <c r="B1080" s="1197" t="s">
        <v>1859</v>
      </c>
      <c r="C1080" s="1172" t="s">
        <v>159</v>
      </c>
      <c r="D1080" s="966">
        <v>564</v>
      </c>
      <c r="E1080" s="1194" t="s">
        <v>9630</v>
      </c>
      <c r="F1080" s="967" t="s">
        <v>189</v>
      </c>
      <c r="G1080" s="1194" t="s">
        <v>5389</v>
      </c>
      <c r="H1080" s="965"/>
      <c r="I1080" s="965"/>
    </row>
    <row r="1081" spans="1:9" ht="13.5">
      <c r="A1081" s="1193" t="s">
        <v>1855</v>
      </c>
      <c r="B1081" s="1197" t="s">
        <v>1860</v>
      </c>
      <c r="C1081" s="1172" t="s">
        <v>162</v>
      </c>
      <c r="D1081" s="966">
        <v>696</v>
      </c>
      <c r="E1081" s="1194" t="s">
        <v>9630</v>
      </c>
      <c r="F1081" s="967" t="s">
        <v>189</v>
      </c>
      <c r="G1081" s="1194" t="s">
        <v>5389</v>
      </c>
      <c r="H1081" s="965"/>
      <c r="I1081" s="965"/>
    </row>
    <row r="1082" spans="1:9" ht="13.5">
      <c r="A1082" s="1193" t="s">
        <v>1856</v>
      </c>
      <c r="B1082" s="1197" t="s">
        <v>1861</v>
      </c>
      <c r="C1082" s="1172" t="s">
        <v>1794</v>
      </c>
      <c r="D1082" s="966">
        <v>3816</v>
      </c>
      <c r="E1082" s="1194" t="s">
        <v>9630</v>
      </c>
      <c r="F1082" s="967" t="s">
        <v>189</v>
      </c>
      <c r="G1082" s="1194" t="s">
        <v>5389</v>
      </c>
      <c r="H1082" s="965"/>
      <c r="I1082" s="965"/>
    </row>
    <row r="1083" spans="1:9" ht="13.5">
      <c r="A1083" s="1193" t="s">
        <v>2778</v>
      </c>
      <c r="B1083" s="1197" t="s">
        <v>2779</v>
      </c>
      <c r="C1083" s="1172" t="s">
        <v>2777</v>
      </c>
      <c r="D1083" s="966">
        <v>7296</v>
      </c>
      <c r="E1083" s="1194" t="s">
        <v>9630</v>
      </c>
      <c r="F1083" s="967" t="s">
        <v>189</v>
      </c>
      <c r="G1083" s="1194" t="s">
        <v>5389</v>
      </c>
      <c r="H1083" s="965"/>
      <c r="I1083" s="965"/>
    </row>
    <row r="1084" spans="1:9" ht="13.5">
      <c r="A1084" s="1193" t="s">
        <v>1857</v>
      </c>
      <c r="B1084" s="1197" t="s">
        <v>3648</v>
      </c>
      <c r="C1084" s="1172" t="s">
        <v>3647</v>
      </c>
      <c r="D1084" s="966">
        <v>324</v>
      </c>
      <c r="E1084" s="1194" t="s">
        <v>9630</v>
      </c>
      <c r="F1084" s="967" t="s">
        <v>189</v>
      </c>
      <c r="G1084" s="967" t="s">
        <v>5388</v>
      </c>
      <c r="H1084" s="965"/>
      <c r="I1084" s="965"/>
    </row>
    <row r="1085" spans="1:9" ht="13.5">
      <c r="A1085" s="1193" t="s">
        <v>1858</v>
      </c>
      <c r="B1085" s="1197" t="s">
        <v>1862</v>
      </c>
      <c r="C1085" s="1172" t="s">
        <v>167</v>
      </c>
      <c r="D1085" s="966">
        <v>516</v>
      </c>
      <c r="E1085" s="1194" t="s">
        <v>9630</v>
      </c>
      <c r="F1085" s="967" t="s">
        <v>189</v>
      </c>
      <c r="G1085" s="967" t="s">
        <v>5388</v>
      </c>
      <c r="H1085" s="965"/>
      <c r="I1085" s="965"/>
    </row>
    <row r="1086" spans="1:9" ht="13.5">
      <c r="A1086" s="1193" t="s">
        <v>1911</v>
      </c>
      <c r="B1086" s="1197" t="s">
        <v>3679</v>
      </c>
      <c r="C1086" s="1172" t="s">
        <v>3678</v>
      </c>
      <c r="D1086" s="966">
        <v>3132</v>
      </c>
      <c r="E1086" s="1194" t="s">
        <v>9630</v>
      </c>
      <c r="F1086" s="967" t="s">
        <v>189</v>
      </c>
      <c r="G1086" s="967" t="s">
        <v>5388</v>
      </c>
      <c r="H1086" s="965"/>
      <c r="I1086" s="965"/>
    </row>
    <row r="1087" spans="1:9" ht="13.5">
      <c r="A1087" s="1193" t="s">
        <v>1912</v>
      </c>
      <c r="B1087" s="1197" t="s">
        <v>2048</v>
      </c>
      <c r="C1087" s="1172" t="s">
        <v>1910</v>
      </c>
      <c r="D1087" s="966">
        <v>7848</v>
      </c>
      <c r="E1087" s="1194" t="s">
        <v>9630</v>
      </c>
      <c r="F1087" s="967" t="s">
        <v>189</v>
      </c>
      <c r="G1087" s="967" t="s">
        <v>5388</v>
      </c>
      <c r="H1087" s="965"/>
      <c r="I1087" s="965"/>
    </row>
    <row r="1088" spans="1:9" ht="13.5">
      <c r="A1088" s="1193" t="s">
        <v>670</v>
      </c>
      <c r="B1088" s="1197" t="s">
        <v>4087</v>
      </c>
      <c r="C1088" s="1172" t="s">
        <v>4087</v>
      </c>
      <c r="D1088" s="966">
        <v>996</v>
      </c>
      <c r="E1088" s="1194" t="s">
        <v>9630</v>
      </c>
      <c r="F1088" s="967" t="s">
        <v>9</v>
      </c>
      <c r="G1088" s="967" t="s">
        <v>5391</v>
      </c>
      <c r="H1088" s="965"/>
      <c r="I1088" s="965"/>
    </row>
    <row r="1089" spans="1:9" ht="13.5">
      <c r="A1089" s="1193" t="s">
        <v>671</v>
      </c>
      <c r="B1089" s="1197" t="s">
        <v>4088</v>
      </c>
      <c r="C1089" s="1172" t="s">
        <v>4088</v>
      </c>
      <c r="D1089" s="966">
        <v>3072</v>
      </c>
      <c r="E1089" s="1194" t="s">
        <v>9630</v>
      </c>
      <c r="F1089" s="967" t="s">
        <v>9</v>
      </c>
      <c r="G1089" s="967" t="s">
        <v>5391</v>
      </c>
      <c r="H1089" s="965"/>
      <c r="I1089" s="965"/>
    </row>
    <row r="1090" spans="1:9" ht="13.5">
      <c r="A1090" s="1193" t="s">
        <v>2086</v>
      </c>
      <c r="B1090" s="1197" t="s">
        <v>4181</v>
      </c>
      <c r="C1090" s="1172" t="s">
        <v>4181</v>
      </c>
      <c r="D1090" s="966">
        <v>996</v>
      </c>
      <c r="E1090" s="1194" t="s">
        <v>9630</v>
      </c>
      <c r="F1090" s="967" t="s">
        <v>189</v>
      </c>
      <c r="G1090" s="967" t="s">
        <v>5391</v>
      </c>
      <c r="H1090" s="397"/>
      <c r="I1090" s="965"/>
    </row>
    <row r="1091" spans="1:9" ht="13.5">
      <c r="A1091" s="1193" t="s">
        <v>747</v>
      </c>
      <c r="B1091" s="1197" t="s">
        <v>4182</v>
      </c>
      <c r="C1091" s="1172" t="s">
        <v>4182</v>
      </c>
      <c r="D1091" s="966">
        <v>3072</v>
      </c>
      <c r="E1091" s="1194" t="s">
        <v>9630</v>
      </c>
      <c r="F1091" s="967" t="s">
        <v>189</v>
      </c>
      <c r="G1091" s="967" t="s">
        <v>5391</v>
      </c>
      <c r="H1091" s="397"/>
      <c r="I1091" s="965"/>
    </row>
    <row r="1092" spans="1:9" ht="13.5">
      <c r="A1092" s="1193" t="s">
        <v>2736</v>
      </c>
      <c r="B1092" s="1197" t="s">
        <v>2789</v>
      </c>
      <c r="C1092" s="1172" t="s">
        <v>2654</v>
      </c>
      <c r="D1092" s="966">
        <v>3924</v>
      </c>
      <c r="E1092" s="1194" t="s">
        <v>9630</v>
      </c>
      <c r="F1092" s="967" t="s">
        <v>9</v>
      </c>
      <c r="G1092" s="967" t="s">
        <v>13943</v>
      </c>
      <c r="H1092" s="397"/>
      <c r="I1092" s="965"/>
    </row>
    <row r="1093" spans="1:9" ht="13.5">
      <c r="A1093" s="1193" t="s">
        <v>2662</v>
      </c>
      <c r="B1093" s="1197" t="s">
        <v>2790</v>
      </c>
      <c r="C1093" s="1172" t="s">
        <v>2663</v>
      </c>
      <c r="D1093" s="966">
        <v>1020</v>
      </c>
      <c r="E1093" s="1194" t="s">
        <v>9630</v>
      </c>
      <c r="F1093" s="967" t="s">
        <v>9</v>
      </c>
      <c r="G1093" s="967" t="s">
        <v>13943</v>
      </c>
      <c r="H1093" s="397"/>
      <c r="I1093" s="965"/>
    </row>
    <row r="1094" spans="1:9" ht="13.5">
      <c r="A1094" s="1193" t="s">
        <v>2737</v>
      </c>
      <c r="B1094" s="1197" t="s">
        <v>2786</v>
      </c>
      <c r="C1094" s="1172" t="s">
        <v>2738</v>
      </c>
      <c r="D1094" s="966">
        <v>2472</v>
      </c>
      <c r="E1094" s="1194" t="s">
        <v>9630</v>
      </c>
      <c r="F1094" s="967" t="s">
        <v>9</v>
      </c>
      <c r="G1094" s="967" t="s">
        <v>13943</v>
      </c>
      <c r="H1094" s="397"/>
      <c r="I1094" s="965"/>
    </row>
    <row r="1095" spans="1:9" ht="13.5">
      <c r="A1095" s="1193" t="s">
        <v>2739</v>
      </c>
      <c r="B1095" s="1197" t="s">
        <v>2787</v>
      </c>
      <c r="C1095" s="1172" t="s">
        <v>2740</v>
      </c>
      <c r="D1095" s="966">
        <v>4128</v>
      </c>
      <c r="E1095" s="1194" t="s">
        <v>9630</v>
      </c>
      <c r="F1095" s="967" t="s">
        <v>9</v>
      </c>
      <c r="G1095" s="967" t="s">
        <v>13943</v>
      </c>
      <c r="H1095" s="397"/>
      <c r="I1095" s="965"/>
    </row>
    <row r="1096" spans="1:9" ht="13.5">
      <c r="A1096" s="1193" t="s">
        <v>2664</v>
      </c>
      <c r="B1096" s="1197" t="s">
        <v>2788</v>
      </c>
      <c r="C1096" s="1172" t="s">
        <v>2665</v>
      </c>
      <c r="D1096" s="966">
        <v>10812</v>
      </c>
      <c r="E1096" s="1194" t="s">
        <v>9630</v>
      </c>
      <c r="F1096" s="967" t="s">
        <v>9</v>
      </c>
      <c r="G1096" s="967" t="s">
        <v>13943</v>
      </c>
      <c r="H1096" s="397"/>
      <c r="I1096" s="965"/>
    </row>
    <row r="1097" spans="1:9" ht="13.5">
      <c r="A1097" s="1193" t="s">
        <v>3146</v>
      </c>
      <c r="B1097" s="1197" t="s">
        <v>3147</v>
      </c>
      <c r="C1097" s="1172" t="s">
        <v>3136</v>
      </c>
      <c r="D1097" s="966">
        <v>9576</v>
      </c>
      <c r="E1097" s="1194" t="s">
        <v>9630</v>
      </c>
      <c r="F1097" s="967" t="s">
        <v>9</v>
      </c>
      <c r="G1097" s="967" t="s">
        <v>13943</v>
      </c>
      <c r="H1097" s="397"/>
      <c r="I1097" s="965"/>
    </row>
    <row r="1098" spans="1:9" ht="13.5">
      <c r="A1098" s="1193" t="s">
        <v>3148</v>
      </c>
      <c r="B1098" s="1197" t="s">
        <v>3149</v>
      </c>
      <c r="C1098" s="1172" t="s">
        <v>3139</v>
      </c>
      <c r="D1098" s="966">
        <v>2772</v>
      </c>
      <c r="E1098" s="1194" t="s">
        <v>9630</v>
      </c>
      <c r="F1098" s="967" t="s">
        <v>9</v>
      </c>
      <c r="G1098" s="967" t="s">
        <v>13943</v>
      </c>
      <c r="H1098" s="397"/>
      <c r="I1098" s="965"/>
    </row>
    <row r="1099" spans="1:9" ht="13.5">
      <c r="A1099" s="1193" t="s">
        <v>3150</v>
      </c>
      <c r="B1099" s="1197" t="s">
        <v>3151</v>
      </c>
      <c r="C1099" s="1172" t="s">
        <v>3142</v>
      </c>
      <c r="D1099" s="966">
        <v>4104</v>
      </c>
      <c r="E1099" s="1194" t="s">
        <v>9630</v>
      </c>
      <c r="F1099" s="967" t="s">
        <v>9</v>
      </c>
      <c r="G1099" s="967" t="s">
        <v>13943</v>
      </c>
      <c r="H1099" s="397"/>
      <c r="I1099" s="965"/>
    </row>
    <row r="1100" spans="1:9" ht="13.5">
      <c r="A1100" s="1193" t="s">
        <v>3152</v>
      </c>
      <c r="B1100" s="1197" t="s">
        <v>3153</v>
      </c>
      <c r="C1100" s="1172" t="s">
        <v>3145</v>
      </c>
      <c r="D1100" s="966">
        <v>1944</v>
      </c>
      <c r="E1100" s="1194" t="s">
        <v>9630</v>
      </c>
      <c r="F1100" s="967" t="s">
        <v>9</v>
      </c>
      <c r="G1100" s="967" t="s">
        <v>13943</v>
      </c>
      <c r="H1100" s="397"/>
      <c r="I1100" s="965"/>
    </row>
    <row r="1101" spans="1:9" ht="13.5">
      <c r="A1101" s="1193" t="s">
        <v>2971</v>
      </c>
      <c r="B1101" s="1197" t="s">
        <v>3071</v>
      </c>
      <c r="C1101" s="1172" t="s">
        <v>3072</v>
      </c>
      <c r="D1101" s="966">
        <v>3924</v>
      </c>
      <c r="E1101" s="1194" t="s">
        <v>9630</v>
      </c>
      <c r="F1101" s="967" t="s">
        <v>189</v>
      </c>
      <c r="G1101" s="967" t="s">
        <v>13943</v>
      </c>
      <c r="H1101" s="397"/>
      <c r="I1101" s="965"/>
    </row>
    <row r="1102" spans="1:9" ht="13.5">
      <c r="A1102" s="1193" t="s">
        <v>2972</v>
      </c>
      <c r="B1102" s="1197" t="s">
        <v>3073</v>
      </c>
      <c r="C1102" s="1172" t="s">
        <v>3074</v>
      </c>
      <c r="D1102" s="966">
        <v>1020</v>
      </c>
      <c r="E1102" s="1194" t="s">
        <v>9630</v>
      </c>
      <c r="F1102" s="967" t="s">
        <v>189</v>
      </c>
      <c r="G1102" s="967" t="s">
        <v>13943</v>
      </c>
      <c r="H1102" s="397"/>
      <c r="I1102" s="965"/>
    </row>
    <row r="1103" spans="1:9" ht="13.5">
      <c r="A1103" s="1193" t="s">
        <v>2973</v>
      </c>
      <c r="B1103" s="1197" t="s">
        <v>3075</v>
      </c>
      <c r="C1103" s="1172" t="s">
        <v>3076</v>
      </c>
      <c r="D1103" s="966">
        <v>2472</v>
      </c>
      <c r="E1103" s="1194" t="s">
        <v>9630</v>
      </c>
      <c r="F1103" s="967" t="s">
        <v>189</v>
      </c>
      <c r="G1103" s="967" t="s">
        <v>13943</v>
      </c>
      <c r="H1103" s="397"/>
      <c r="I1103" s="965"/>
    </row>
    <row r="1104" spans="1:9" ht="13.5">
      <c r="A1104" s="1193" t="s">
        <v>2974</v>
      </c>
      <c r="B1104" s="1197" t="s">
        <v>3077</v>
      </c>
      <c r="C1104" s="1172" t="s">
        <v>3078</v>
      </c>
      <c r="D1104" s="966">
        <v>4128</v>
      </c>
      <c r="E1104" s="1194" t="s">
        <v>9630</v>
      </c>
      <c r="F1104" s="967" t="s">
        <v>189</v>
      </c>
      <c r="G1104" s="967" t="s">
        <v>13943</v>
      </c>
      <c r="H1104" s="397"/>
      <c r="I1104" s="965"/>
    </row>
    <row r="1105" spans="1:9" ht="13.5">
      <c r="A1105" s="1193" t="s">
        <v>2975</v>
      </c>
      <c r="B1105" s="1197" t="s">
        <v>3079</v>
      </c>
      <c r="C1105" s="1172" t="s">
        <v>3080</v>
      </c>
      <c r="D1105" s="966">
        <v>10812</v>
      </c>
      <c r="E1105" s="1194" t="s">
        <v>9630</v>
      </c>
      <c r="F1105" s="967" t="s">
        <v>189</v>
      </c>
      <c r="G1105" s="967" t="s">
        <v>13943</v>
      </c>
      <c r="H1105" s="397"/>
      <c r="I1105" s="965"/>
    </row>
    <row r="1106" spans="1:9" ht="13.5">
      <c r="A1106" s="1193" t="s">
        <v>3134</v>
      </c>
      <c r="B1106" s="1197" t="s">
        <v>3135</v>
      </c>
      <c r="C1106" s="1172" t="s">
        <v>3136</v>
      </c>
      <c r="D1106" s="966">
        <v>9576</v>
      </c>
      <c r="E1106" s="1194" t="s">
        <v>9630</v>
      </c>
      <c r="F1106" s="967" t="s">
        <v>189</v>
      </c>
      <c r="G1106" s="967" t="s">
        <v>13943</v>
      </c>
      <c r="H1106" s="965"/>
      <c r="I1106" s="965"/>
    </row>
    <row r="1107" spans="1:9" ht="13.5">
      <c r="A1107" s="1193" t="s">
        <v>3137</v>
      </c>
      <c r="B1107" s="1197" t="s">
        <v>3138</v>
      </c>
      <c r="C1107" s="1172" t="s">
        <v>3139</v>
      </c>
      <c r="D1107" s="966">
        <v>2772</v>
      </c>
      <c r="E1107" s="1194" t="s">
        <v>9630</v>
      </c>
      <c r="F1107" s="967" t="s">
        <v>189</v>
      </c>
      <c r="G1107" s="967" t="s">
        <v>13943</v>
      </c>
      <c r="H1107" s="965"/>
      <c r="I1107" s="965"/>
    </row>
    <row r="1108" spans="1:9" ht="13.5">
      <c r="A1108" s="1193" t="s">
        <v>3140</v>
      </c>
      <c r="B1108" s="1197" t="s">
        <v>3141</v>
      </c>
      <c r="C1108" s="1172" t="s">
        <v>3142</v>
      </c>
      <c r="D1108" s="966">
        <v>4104</v>
      </c>
      <c r="E1108" s="1194" t="s">
        <v>9630</v>
      </c>
      <c r="F1108" s="967" t="s">
        <v>189</v>
      </c>
      <c r="G1108" s="967" t="s">
        <v>13943</v>
      </c>
      <c r="H1108" s="965"/>
      <c r="I1108" s="965"/>
    </row>
    <row r="1109" spans="1:9" ht="13.5">
      <c r="A1109" s="1193" t="s">
        <v>3143</v>
      </c>
      <c r="B1109" s="1197" t="s">
        <v>3144</v>
      </c>
      <c r="C1109" s="1172" t="s">
        <v>3145</v>
      </c>
      <c r="D1109" s="966">
        <v>1944</v>
      </c>
      <c r="E1109" s="1194" t="s">
        <v>9630</v>
      </c>
      <c r="F1109" s="967" t="s">
        <v>189</v>
      </c>
      <c r="G1109" s="967" t="s">
        <v>13943</v>
      </c>
      <c r="H1109" s="965"/>
      <c r="I1109" s="965"/>
    </row>
    <row r="1110" spans="1:9" ht="13.5">
      <c r="A1110" s="1193" t="s">
        <v>8762</v>
      </c>
      <c r="B1110" s="1197" t="s">
        <v>8763</v>
      </c>
      <c r="C1110" s="1172" t="s">
        <v>8764</v>
      </c>
      <c r="D1110" s="966">
        <v>264</v>
      </c>
      <c r="E1110" s="1194" t="s">
        <v>9630</v>
      </c>
      <c r="F1110" s="967" t="s">
        <v>9</v>
      </c>
      <c r="G1110" s="967" t="s">
        <v>5388</v>
      </c>
      <c r="H1110" s="965"/>
      <c r="I1110" s="965"/>
    </row>
    <row r="1111" spans="1:9" ht="13.5">
      <c r="A1111" s="1193" t="s">
        <v>845</v>
      </c>
      <c r="B1111" s="1197" t="s">
        <v>6222</v>
      </c>
      <c r="C1111" s="1172" t="s">
        <v>846</v>
      </c>
      <c r="D1111" s="966">
        <v>516</v>
      </c>
      <c r="E1111" s="1194" t="s">
        <v>9630</v>
      </c>
      <c r="F1111" s="967" t="s">
        <v>9</v>
      </c>
      <c r="G1111" s="967" t="s">
        <v>5388</v>
      </c>
      <c r="H1111" s="965"/>
      <c r="I1111" s="965"/>
    </row>
    <row r="1112" spans="1:9" ht="13.5">
      <c r="A1112" s="1193" t="s">
        <v>8765</v>
      </c>
      <c r="B1112" s="1197" t="s">
        <v>8766</v>
      </c>
      <c r="C1112" s="1172" t="s">
        <v>8767</v>
      </c>
      <c r="D1112" s="966">
        <v>2796</v>
      </c>
      <c r="E1112" s="1194" t="s">
        <v>9630</v>
      </c>
      <c r="F1112" s="967" t="s">
        <v>9</v>
      </c>
      <c r="G1112" s="967" t="s">
        <v>5388</v>
      </c>
      <c r="H1112" s="965"/>
      <c r="I1112" s="965"/>
    </row>
    <row r="1113" spans="1:9" ht="13.5">
      <c r="A1113" s="1193" t="s">
        <v>8768</v>
      </c>
      <c r="B1113" s="1197" t="s">
        <v>8769</v>
      </c>
      <c r="C1113" s="1172" t="s">
        <v>847</v>
      </c>
      <c r="D1113" s="966">
        <v>7488</v>
      </c>
      <c r="E1113" s="1194" t="s">
        <v>9630</v>
      </c>
      <c r="F1113" s="967" t="s">
        <v>9</v>
      </c>
      <c r="G1113" s="967" t="s">
        <v>5388</v>
      </c>
      <c r="H1113" s="965"/>
      <c r="I1113" s="965"/>
    </row>
    <row r="1114" spans="1:9" ht="13.5">
      <c r="A1114" s="1193" t="s">
        <v>8770</v>
      </c>
      <c r="B1114" s="1197" t="s">
        <v>8771</v>
      </c>
      <c r="C1114" s="1172" t="s">
        <v>8772</v>
      </c>
      <c r="D1114" s="966">
        <v>276</v>
      </c>
      <c r="E1114" s="1194" t="s">
        <v>9630</v>
      </c>
      <c r="F1114" s="967" t="s">
        <v>189</v>
      </c>
      <c r="G1114" s="967" t="s">
        <v>5388</v>
      </c>
      <c r="H1114" s="965"/>
      <c r="I1114" s="965"/>
    </row>
    <row r="1115" spans="1:9" ht="13.5">
      <c r="A1115" s="1193" t="s">
        <v>848</v>
      </c>
      <c r="B1115" s="1197" t="s">
        <v>6223</v>
      </c>
      <c r="C1115" s="1172" t="s">
        <v>849</v>
      </c>
      <c r="D1115" s="966">
        <v>504</v>
      </c>
      <c r="E1115" s="1194" t="s">
        <v>9630</v>
      </c>
      <c r="F1115" s="967" t="s">
        <v>189</v>
      </c>
      <c r="G1115" s="967" t="s">
        <v>5388</v>
      </c>
      <c r="H1115" s="965"/>
      <c r="I1115" s="965"/>
    </row>
    <row r="1116" spans="1:9" ht="13.5">
      <c r="A1116" s="1193" t="s">
        <v>850</v>
      </c>
      <c r="B1116" s="1197" t="s">
        <v>851</v>
      </c>
      <c r="C1116" s="1172" t="s">
        <v>852</v>
      </c>
      <c r="D1116" s="966">
        <v>2964</v>
      </c>
      <c r="E1116" s="1194" t="s">
        <v>9630</v>
      </c>
      <c r="F1116" s="967" t="s">
        <v>189</v>
      </c>
      <c r="G1116" s="967" t="s">
        <v>5388</v>
      </c>
      <c r="H1116" s="965"/>
      <c r="I1116" s="965"/>
    </row>
    <row r="1117" spans="1:9" ht="13.5">
      <c r="A1117" s="1193" t="s">
        <v>1863</v>
      </c>
      <c r="B1117" s="1197" t="s">
        <v>1864</v>
      </c>
      <c r="C1117" s="1172" t="s">
        <v>847</v>
      </c>
      <c r="D1117" s="966">
        <v>7488</v>
      </c>
      <c r="E1117" s="1194" t="s">
        <v>9630</v>
      </c>
      <c r="F1117" s="967" t="s">
        <v>189</v>
      </c>
      <c r="G1117" s="967" t="s">
        <v>5388</v>
      </c>
      <c r="H1117" s="965"/>
      <c r="I1117" s="965"/>
    </row>
    <row r="1118" spans="1:9" ht="13.5">
      <c r="A1118" s="1193" t="s">
        <v>895</v>
      </c>
      <c r="B1118" s="1197" t="s">
        <v>4442</v>
      </c>
      <c r="C1118" s="1172" t="s">
        <v>4443</v>
      </c>
      <c r="D1118" s="966">
        <v>924</v>
      </c>
      <c r="E1118" s="1194" t="s">
        <v>9630</v>
      </c>
      <c r="F1118" s="967" t="s">
        <v>9</v>
      </c>
      <c r="G1118" s="967" t="s">
        <v>5391</v>
      </c>
      <c r="H1118" s="965"/>
      <c r="I1118" s="965"/>
    </row>
    <row r="1119" spans="1:9" ht="13.5">
      <c r="A1119" s="1193" t="s">
        <v>896</v>
      </c>
      <c r="B1119" s="1197" t="s">
        <v>4444</v>
      </c>
      <c r="C1119" s="1172" t="s">
        <v>4445</v>
      </c>
      <c r="D1119" s="966">
        <v>1740</v>
      </c>
      <c r="E1119" s="1194" t="s">
        <v>9630</v>
      </c>
      <c r="F1119" s="967" t="s">
        <v>9</v>
      </c>
      <c r="G1119" s="967" t="s">
        <v>5391</v>
      </c>
      <c r="H1119" s="965"/>
      <c r="I1119" s="965"/>
    </row>
    <row r="1120" spans="1:9" ht="13.5">
      <c r="A1120" s="1193" t="s">
        <v>897</v>
      </c>
      <c r="B1120" s="1197" t="s">
        <v>4446</v>
      </c>
      <c r="C1120" s="1172" t="s">
        <v>4447</v>
      </c>
      <c r="D1120" s="966">
        <v>2976</v>
      </c>
      <c r="E1120" s="1194" t="s">
        <v>9630</v>
      </c>
      <c r="F1120" s="967" t="s">
        <v>9</v>
      </c>
      <c r="G1120" s="967" t="s">
        <v>5391</v>
      </c>
      <c r="H1120" s="965"/>
      <c r="I1120" s="965"/>
    </row>
    <row r="1121" spans="1:9" ht="24">
      <c r="A1121" s="1193" t="s">
        <v>938</v>
      </c>
      <c r="B1121" s="1197" t="s">
        <v>5191</v>
      </c>
      <c r="C1121" s="1172" t="s">
        <v>4448</v>
      </c>
      <c r="D1121" s="966">
        <v>924</v>
      </c>
      <c r="E1121" s="1194" t="s">
        <v>9630</v>
      </c>
      <c r="F1121" s="967" t="s">
        <v>189</v>
      </c>
      <c r="G1121" s="967" t="s">
        <v>5391</v>
      </c>
      <c r="H1121" s="965"/>
      <c r="I1121" s="965"/>
    </row>
    <row r="1122" spans="1:9" ht="24">
      <c r="A1122" s="1193" t="s">
        <v>939</v>
      </c>
      <c r="B1122" s="1197" t="s">
        <v>4449</v>
      </c>
      <c r="C1122" s="1172" t="s">
        <v>4450</v>
      </c>
      <c r="D1122" s="966">
        <v>1740</v>
      </c>
      <c r="E1122" s="1194" t="s">
        <v>9630</v>
      </c>
      <c r="F1122" s="967" t="s">
        <v>189</v>
      </c>
      <c r="G1122" s="967" t="s">
        <v>5391</v>
      </c>
      <c r="H1122" s="965"/>
      <c r="I1122" s="965"/>
    </row>
    <row r="1123" spans="1:9" ht="24">
      <c r="A1123" s="1193" t="s">
        <v>940</v>
      </c>
      <c r="B1123" s="1197" t="s">
        <v>4451</v>
      </c>
      <c r="C1123" s="1172" t="s">
        <v>4452</v>
      </c>
      <c r="D1123" s="966">
        <v>2976</v>
      </c>
      <c r="E1123" s="1194" t="s">
        <v>9630</v>
      </c>
      <c r="F1123" s="967" t="s">
        <v>189</v>
      </c>
      <c r="G1123" s="967" t="s">
        <v>5391</v>
      </c>
      <c r="H1123" s="965"/>
      <c r="I1123" s="965"/>
    </row>
    <row r="1124" spans="1:9" ht="13.5">
      <c r="A1124" s="1193" t="s">
        <v>1067</v>
      </c>
      <c r="B1124" s="1197" t="s">
        <v>4529</v>
      </c>
      <c r="C1124" s="1172" t="s">
        <v>4530</v>
      </c>
      <c r="D1124" s="966">
        <v>3444</v>
      </c>
      <c r="E1124" s="1194" t="s">
        <v>9630</v>
      </c>
      <c r="F1124" s="967" t="s">
        <v>9</v>
      </c>
      <c r="G1124" s="967" t="s">
        <v>5391</v>
      </c>
      <c r="H1124" s="965"/>
      <c r="I1124" s="965"/>
    </row>
    <row r="1125" spans="1:9" ht="24">
      <c r="A1125" s="1193" t="s">
        <v>1068</v>
      </c>
      <c r="B1125" s="1197" t="s">
        <v>4531</v>
      </c>
      <c r="C1125" s="1172" t="s">
        <v>4532</v>
      </c>
      <c r="D1125" s="966">
        <v>540</v>
      </c>
      <c r="E1125" s="1194" t="s">
        <v>9630</v>
      </c>
      <c r="F1125" s="967" t="s">
        <v>9</v>
      </c>
      <c r="G1125" s="967" t="s">
        <v>5391</v>
      </c>
      <c r="H1125" s="965"/>
      <c r="I1125" s="965"/>
    </row>
    <row r="1126" spans="1:9" ht="24">
      <c r="A1126" s="1193" t="s">
        <v>1069</v>
      </c>
      <c r="B1126" s="1197" t="s">
        <v>4533</v>
      </c>
      <c r="C1126" s="1172" t="s">
        <v>4534</v>
      </c>
      <c r="D1126" s="966">
        <v>552</v>
      </c>
      <c r="E1126" s="1194" t="s">
        <v>9630</v>
      </c>
      <c r="F1126" s="967" t="s">
        <v>9</v>
      </c>
      <c r="G1126" s="967" t="s">
        <v>5391</v>
      </c>
      <c r="H1126" s="965"/>
      <c r="I1126" s="965"/>
    </row>
    <row r="1127" spans="1:9" ht="13.5">
      <c r="A1127" s="1193" t="s">
        <v>1232</v>
      </c>
      <c r="B1127" s="1197" t="s">
        <v>4529</v>
      </c>
      <c r="C1127" s="1172" t="s">
        <v>4530</v>
      </c>
      <c r="D1127" s="966">
        <v>3444</v>
      </c>
      <c r="E1127" s="1194" t="s">
        <v>9630</v>
      </c>
      <c r="F1127" s="967" t="s">
        <v>189</v>
      </c>
      <c r="G1127" s="967" t="s">
        <v>5391</v>
      </c>
      <c r="H1127" s="965"/>
      <c r="I1127" s="965"/>
    </row>
    <row r="1128" spans="1:9" ht="24">
      <c r="A1128" s="1193" t="s">
        <v>1233</v>
      </c>
      <c r="B1128" s="1197" t="s">
        <v>4531</v>
      </c>
      <c r="C1128" s="1172" t="s">
        <v>4532</v>
      </c>
      <c r="D1128" s="966">
        <v>492</v>
      </c>
      <c r="E1128" s="1194" t="s">
        <v>9630</v>
      </c>
      <c r="F1128" s="967" t="s">
        <v>189</v>
      </c>
      <c r="G1128" s="967" t="s">
        <v>5391</v>
      </c>
      <c r="H1128" s="965"/>
      <c r="I1128" s="965"/>
    </row>
    <row r="1129" spans="1:9" ht="24">
      <c r="A1129" s="1193" t="s">
        <v>1234</v>
      </c>
      <c r="B1129" s="1197" t="s">
        <v>4533</v>
      </c>
      <c r="C1129" s="1172" t="s">
        <v>4534</v>
      </c>
      <c r="D1129" s="966">
        <v>552</v>
      </c>
      <c r="E1129" s="1194" t="s">
        <v>9630</v>
      </c>
      <c r="F1129" s="967" t="s">
        <v>189</v>
      </c>
      <c r="G1129" s="967" t="s">
        <v>5391</v>
      </c>
      <c r="H1129" s="965"/>
      <c r="I1129" s="965"/>
    </row>
    <row r="1130" spans="1:9" ht="13.5">
      <c r="A1130" s="1202" t="s">
        <v>9505</v>
      </c>
      <c r="B1130" s="1077"/>
      <c r="C1130" s="1077"/>
      <c r="D1130" s="1077"/>
      <c r="E1130" s="1077"/>
      <c r="F1130" s="1077"/>
      <c r="G1130" s="1203"/>
      <c r="H1130" s="258"/>
      <c r="I1130" s="258"/>
    </row>
    <row r="1131" spans="1:9" ht="13.5">
      <c r="A1131" s="380" t="s">
        <v>9506</v>
      </c>
      <c r="B1131" s="95"/>
      <c r="C1131" s="95"/>
      <c r="D1131" s="95"/>
      <c r="E1131" s="95"/>
      <c r="F1131" s="95"/>
      <c r="G1131" s="381"/>
      <c r="H1131" s="258"/>
      <c r="I1131" s="258"/>
    </row>
    <row r="1132" spans="1:9" ht="13.5">
      <c r="A1132" s="380" t="s">
        <v>9507</v>
      </c>
      <c r="B1132" s="95"/>
      <c r="C1132" s="95"/>
      <c r="D1132" s="95"/>
      <c r="E1132" s="95"/>
      <c r="F1132" s="95"/>
      <c r="G1132" s="381"/>
      <c r="H1132" s="258"/>
      <c r="I1132" s="258"/>
    </row>
    <row r="1133" spans="1:9" ht="13.5">
      <c r="A1133" s="380" t="s">
        <v>9508</v>
      </c>
      <c r="B1133" s="95"/>
      <c r="C1133" s="95"/>
      <c r="D1133" s="95"/>
      <c r="E1133" s="95"/>
      <c r="F1133" s="95"/>
      <c r="G1133" s="381"/>
      <c r="H1133" s="258"/>
      <c r="I1133" s="258"/>
    </row>
    <row r="1134" spans="1:9" ht="13.5">
      <c r="A1134" s="382" t="s">
        <v>9509</v>
      </c>
      <c r="B1134" s="383"/>
      <c r="C1134" s="383"/>
      <c r="D1134" s="383"/>
      <c r="E1134" s="383"/>
      <c r="F1134" s="383"/>
      <c r="G1134" s="384"/>
      <c r="H1134" s="258"/>
      <c r="I1134" s="258"/>
    </row>
    <row r="1135" spans="1:9" ht="13.5">
      <c r="A1135" s="197" t="s">
        <v>9148</v>
      </c>
      <c r="B1135" s="353" t="s">
        <v>9149</v>
      </c>
      <c r="C1135" s="353" t="s">
        <v>3443</v>
      </c>
      <c r="D1135" s="194">
        <v>2196</v>
      </c>
      <c r="E1135" s="1194" t="s">
        <v>9630</v>
      </c>
      <c r="F1135" s="305" t="s">
        <v>9</v>
      </c>
      <c r="G1135" s="967" t="s">
        <v>13943</v>
      </c>
      <c r="H1135" s="965"/>
      <c r="I1135" s="965"/>
    </row>
    <row r="1136" spans="1:9" ht="13.5">
      <c r="A1136" s="197" t="s">
        <v>9150</v>
      </c>
      <c r="B1136" s="353" t="s">
        <v>9151</v>
      </c>
      <c r="C1136" s="353" t="s">
        <v>2665</v>
      </c>
      <c r="D1136" s="966">
        <v>18960</v>
      </c>
      <c r="E1136" s="1194" t="s">
        <v>9630</v>
      </c>
      <c r="F1136" s="967" t="s">
        <v>9</v>
      </c>
      <c r="G1136" s="967" t="s">
        <v>13943</v>
      </c>
      <c r="H1136" s="965"/>
      <c r="I1136" s="965"/>
    </row>
    <row r="1137" spans="1:9" ht="13.5">
      <c r="A1137" s="197" t="s">
        <v>9152</v>
      </c>
      <c r="B1137" s="353" t="s">
        <v>9153</v>
      </c>
      <c r="C1137" s="353" t="s">
        <v>3136</v>
      </c>
      <c r="D1137" s="966">
        <v>7164</v>
      </c>
      <c r="E1137" s="1194" t="s">
        <v>9630</v>
      </c>
      <c r="F1137" s="967" t="s">
        <v>9</v>
      </c>
      <c r="G1137" s="967" t="s">
        <v>13943</v>
      </c>
      <c r="H1137" s="965"/>
      <c r="I1137" s="965"/>
    </row>
    <row r="1138" spans="1:9" ht="13.5">
      <c r="A1138" s="197" t="s">
        <v>9154</v>
      </c>
      <c r="B1138" s="353" t="s">
        <v>9155</v>
      </c>
      <c r="C1138" s="353" t="s">
        <v>3139</v>
      </c>
      <c r="D1138" s="966">
        <v>5904</v>
      </c>
      <c r="E1138" s="1194" t="s">
        <v>9630</v>
      </c>
      <c r="F1138" s="967" t="s">
        <v>9</v>
      </c>
      <c r="G1138" s="967" t="s">
        <v>13943</v>
      </c>
      <c r="H1138" s="965"/>
      <c r="I1138" s="965"/>
    </row>
    <row r="1139" spans="1:9" ht="13.5">
      <c r="A1139" s="197" t="s">
        <v>9156</v>
      </c>
      <c r="B1139" s="353" t="s">
        <v>9157</v>
      </c>
      <c r="C1139" s="353" t="s">
        <v>3142</v>
      </c>
      <c r="D1139" s="966">
        <v>13860</v>
      </c>
      <c r="E1139" s="1194" t="s">
        <v>9630</v>
      </c>
      <c r="F1139" s="967" t="s">
        <v>9</v>
      </c>
      <c r="G1139" s="967" t="s">
        <v>13943</v>
      </c>
      <c r="H1139" s="965"/>
      <c r="I1139" s="965"/>
    </row>
    <row r="1140" spans="1:9" ht="13.5">
      <c r="A1140" s="197" t="s">
        <v>9158</v>
      </c>
      <c r="B1140" s="353" t="s">
        <v>9159</v>
      </c>
      <c r="C1140" s="353" t="s">
        <v>3145</v>
      </c>
      <c r="D1140" s="966">
        <v>3120</v>
      </c>
      <c r="E1140" s="1194" t="s">
        <v>9630</v>
      </c>
      <c r="F1140" s="967" t="s">
        <v>9</v>
      </c>
      <c r="G1140" s="967" t="s">
        <v>13943</v>
      </c>
      <c r="H1140" s="965"/>
      <c r="I1140" s="965"/>
    </row>
    <row r="1141" spans="1:9" ht="13.5">
      <c r="A1141" s="197" t="s">
        <v>9160</v>
      </c>
      <c r="B1141" s="353" t="s">
        <v>9161</v>
      </c>
      <c r="C1141" s="353" t="s">
        <v>8261</v>
      </c>
      <c r="D1141" s="966">
        <v>2040</v>
      </c>
      <c r="E1141" s="1194" t="s">
        <v>9630</v>
      </c>
      <c r="F1141" s="967" t="s">
        <v>9</v>
      </c>
      <c r="G1141" s="967" t="s">
        <v>6244</v>
      </c>
      <c r="H1141" s="965"/>
      <c r="I1141" s="965"/>
    </row>
    <row r="1142" spans="1:9" ht="24">
      <c r="A1142" s="197" t="s">
        <v>9162</v>
      </c>
      <c r="B1142" s="353" t="s">
        <v>9161</v>
      </c>
      <c r="C1142" s="353" t="s">
        <v>8784</v>
      </c>
      <c r="D1142" s="966">
        <v>4968</v>
      </c>
      <c r="E1142" s="1194" t="s">
        <v>9630</v>
      </c>
      <c r="F1142" s="967" t="s">
        <v>9</v>
      </c>
      <c r="G1142" s="967" t="s">
        <v>6244</v>
      </c>
      <c r="H1142" s="965"/>
      <c r="I1142" s="965"/>
    </row>
    <row r="1143" spans="1:9" ht="24">
      <c r="A1143" s="197" t="s">
        <v>9163</v>
      </c>
      <c r="B1143" s="353" t="s">
        <v>9161</v>
      </c>
      <c r="C1143" s="353" t="s">
        <v>8785</v>
      </c>
      <c r="D1143" s="966">
        <v>5832</v>
      </c>
      <c r="E1143" s="1194" t="s">
        <v>9630</v>
      </c>
      <c r="F1143" s="967" t="s">
        <v>9</v>
      </c>
      <c r="G1143" s="967" t="s">
        <v>6244</v>
      </c>
      <c r="H1143" s="965"/>
      <c r="I1143" s="965"/>
    </row>
    <row r="1144" spans="1:9" ht="13.5">
      <c r="A1144" s="197" t="s">
        <v>9164</v>
      </c>
      <c r="B1144" s="353" t="s">
        <v>9161</v>
      </c>
      <c r="C1144" s="353" t="s">
        <v>14212</v>
      </c>
      <c r="D1144" s="966">
        <v>12072</v>
      </c>
      <c r="E1144" s="1194" t="s">
        <v>9630</v>
      </c>
      <c r="F1144" s="967" t="s">
        <v>9</v>
      </c>
      <c r="G1144" s="967" t="s">
        <v>5388</v>
      </c>
      <c r="H1144" s="965"/>
      <c r="I1144" s="965"/>
    </row>
    <row r="1145" spans="1:9" ht="13.5">
      <c r="A1145" s="197" t="s">
        <v>9165</v>
      </c>
      <c r="B1145" s="353" t="s">
        <v>9166</v>
      </c>
      <c r="C1145" s="353" t="s">
        <v>8756</v>
      </c>
      <c r="D1145" s="966">
        <v>3324</v>
      </c>
      <c r="E1145" s="1194" t="s">
        <v>9630</v>
      </c>
      <c r="F1145" s="967" t="s">
        <v>9</v>
      </c>
      <c r="G1145" s="1194" t="s">
        <v>5389</v>
      </c>
      <c r="H1145" s="965"/>
      <c r="I1145" s="965"/>
    </row>
    <row r="1146" spans="1:9" ht="13.5">
      <c r="A1146" s="197" t="s">
        <v>9167</v>
      </c>
      <c r="B1146" s="353" t="s">
        <v>9168</v>
      </c>
      <c r="C1146" s="353" t="s">
        <v>8758</v>
      </c>
      <c r="D1146" s="966">
        <v>7776</v>
      </c>
      <c r="E1146" s="1194" t="s">
        <v>9630</v>
      </c>
      <c r="F1146" s="967" t="s">
        <v>9</v>
      </c>
      <c r="G1146" s="1194" t="s">
        <v>5389</v>
      </c>
      <c r="H1146" s="965"/>
      <c r="I1146" s="965"/>
    </row>
    <row r="1147" spans="1:9" ht="13.5">
      <c r="A1147" s="197" t="s">
        <v>9169</v>
      </c>
      <c r="B1147" s="353" t="s">
        <v>9170</v>
      </c>
      <c r="C1147" s="353" t="s">
        <v>8761</v>
      </c>
      <c r="D1147" s="966">
        <v>12288</v>
      </c>
      <c r="E1147" s="1194" t="s">
        <v>9630</v>
      </c>
      <c r="F1147" s="967" t="s">
        <v>9</v>
      </c>
      <c r="G1147" s="1194" t="s">
        <v>5389</v>
      </c>
      <c r="H1147" s="965"/>
      <c r="I1147" s="965"/>
    </row>
    <row r="1148" spans="1:9" ht="13.5">
      <c r="A1148" s="197" t="s">
        <v>9171</v>
      </c>
      <c r="B1148" s="353" t="s">
        <v>9172</v>
      </c>
      <c r="C1148" s="353" t="s">
        <v>9173</v>
      </c>
      <c r="D1148" s="966">
        <v>1404</v>
      </c>
      <c r="E1148" s="1194" t="s">
        <v>9630</v>
      </c>
      <c r="F1148" s="967" t="s">
        <v>9</v>
      </c>
      <c r="G1148" s="967" t="s">
        <v>5388</v>
      </c>
      <c r="H1148" s="965"/>
      <c r="I1148" s="965"/>
    </row>
    <row r="1149" spans="1:9" ht="13.5">
      <c r="A1149" s="196" t="s">
        <v>9202</v>
      </c>
      <c r="B1149" s="327" t="s">
        <v>9205</v>
      </c>
      <c r="C1149" s="353" t="s">
        <v>9204</v>
      </c>
      <c r="D1149" s="966">
        <v>996</v>
      </c>
      <c r="E1149" s="1194" t="s">
        <v>9630</v>
      </c>
      <c r="F1149" s="967" t="s">
        <v>9</v>
      </c>
      <c r="G1149" s="967" t="s">
        <v>5388</v>
      </c>
      <c r="H1149" s="965"/>
      <c r="I1149" s="965"/>
    </row>
    <row r="1150" spans="1:9" ht="13.5">
      <c r="A1150" s="196" t="s">
        <v>10360</v>
      </c>
      <c r="B1150" s="327" t="s">
        <v>10361</v>
      </c>
      <c r="C1150" s="353" t="s">
        <v>10362</v>
      </c>
      <c r="D1150" s="966">
        <v>16000</v>
      </c>
      <c r="E1150" s="1194" t="s">
        <v>9630</v>
      </c>
      <c r="F1150" s="967" t="s">
        <v>9</v>
      </c>
      <c r="G1150" s="967" t="s">
        <v>5388</v>
      </c>
      <c r="H1150" s="965"/>
      <c r="I1150" s="965"/>
    </row>
    <row r="1151" spans="1:9" ht="13.5">
      <c r="A1151" s="196" t="s">
        <v>9174</v>
      </c>
      <c r="B1151" s="327" t="s">
        <v>9175</v>
      </c>
      <c r="C1151" s="353" t="s">
        <v>9176</v>
      </c>
      <c r="D1151" s="966">
        <v>2196</v>
      </c>
      <c r="E1151" s="1194" t="s">
        <v>9630</v>
      </c>
      <c r="F1151" s="967" t="s">
        <v>189</v>
      </c>
      <c r="G1151" s="967" t="s">
        <v>13943</v>
      </c>
      <c r="H1151" s="965"/>
      <c r="I1151" s="965"/>
    </row>
    <row r="1152" spans="1:9" ht="13.5">
      <c r="A1152" s="196" t="s">
        <v>9177</v>
      </c>
      <c r="B1152" s="327" t="s">
        <v>9178</v>
      </c>
      <c r="C1152" s="353" t="s">
        <v>3080</v>
      </c>
      <c r="D1152" s="966">
        <v>18960</v>
      </c>
      <c r="E1152" s="1194" t="s">
        <v>9630</v>
      </c>
      <c r="F1152" s="967" t="s">
        <v>189</v>
      </c>
      <c r="G1152" s="967" t="s">
        <v>13943</v>
      </c>
      <c r="H1152" s="965"/>
      <c r="I1152" s="965"/>
    </row>
    <row r="1153" spans="1:9" ht="13.5">
      <c r="A1153" s="196" t="s">
        <v>9179</v>
      </c>
      <c r="B1153" s="327" t="s">
        <v>9180</v>
      </c>
      <c r="C1153" s="353" t="s">
        <v>3136</v>
      </c>
      <c r="D1153" s="966">
        <v>7164</v>
      </c>
      <c r="E1153" s="1194" t="s">
        <v>9630</v>
      </c>
      <c r="F1153" s="967" t="s">
        <v>189</v>
      </c>
      <c r="G1153" s="967" t="s">
        <v>13943</v>
      </c>
      <c r="H1153" s="965"/>
      <c r="I1153" s="965"/>
    </row>
    <row r="1154" spans="1:9" ht="13.5">
      <c r="A1154" s="196" t="s">
        <v>9181</v>
      </c>
      <c r="B1154" s="327" t="s">
        <v>9182</v>
      </c>
      <c r="C1154" s="353" t="s">
        <v>3139</v>
      </c>
      <c r="D1154" s="966">
        <v>5904</v>
      </c>
      <c r="E1154" s="1194" t="s">
        <v>9630</v>
      </c>
      <c r="F1154" s="967" t="s">
        <v>189</v>
      </c>
      <c r="G1154" s="967" t="s">
        <v>13943</v>
      </c>
      <c r="H1154" s="965"/>
      <c r="I1154" s="965"/>
    </row>
    <row r="1155" spans="1:9" ht="13.5">
      <c r="A1155" s="196" t="s">
        <v>9183</v>
      </c>
      <c r="B1155" s="327" t="s">
        <v>9184</v>
      </c>
      <c r="C1155" s="353" t="s">
        <v>3142</v>
      </c>
      <c r="D1155" s="966">
        <v>13860</v>
      </c>
      <c r="E1155" s="1194" t="s">
        <v>9630</v>
      </c>
      <c r="F1155" s="967" t="s">
        <v>189</v>
      </c>
      <c r="G1155" s="967" t="s">
        <v>13943</v>
      </c>
      <c r="H1155" s="965"/>
      <c r="I1155" s="965"/>
    </row>
    <row r="1156" spans="1:9" ht="13.5">
      <c r="A1156" s="196" t="s">
        <v>9185</v>
      </c>
      <c r="B1156" s="327" t="s">
        <v>9186</v>
      </c>
      <c r="C1156" s="353" t="s">
        <v>3145</v>
      </c>
      <c r="D1156" s="966">
        <v>3120</v>
      </c>
      <c r="E1156" s="1194" t="s">
        <v>9630</v>
      </c>
      <c r="F1156" s="967" t="s">
        <v>189</v>
      </c>
      <c r="G1156" s="967" t="s">
        <v>13943</v>
      </c>
      <c r="H1156" s="965"/>
      <c r="I1156" s="965"/>
    </row>
    <row r="1157" spans="1:9" ht="13.5">
      <c r="A1157" s="196" t="s">
        <v>9187</v>
      </c>
      <c r="B1157" s="327" t="s">
        <v>9188</v>
      </c>
      <c r="C1157" s="353" t="s">
        <v>8261</v>
      </c>
      <c r="D1157" s="966">
        <v>2040</v>
      </c>
      <c r="E1157" s="1194" t="s">
        <v>9630</v>
      </c>
      <c r="F1157" s="967" t="s">
        <v>189</v>
      </c>
      <c r="G1157" s="967" t="s">
        <v>6244</v>
      </c>
      <c r="H1157" s="965"/>
      <c r="I1157" s="965"/>
    </row>
    <row r="1158" spans="1:9" ht="24">
      <c r="A1158" s="196" t="s">
        <v>9189</v>
      </c>
      <c r="B1158" s="327" t="s">
        <v>9188</v>
      </c>
      <c r="C1158" s="353" t="s">
        <v>8784</v>
      </c>
      <c r="D1158" s="966">
        <v>4968</v>
      </c>
      <c r="E1158" s="1194" t="s">
        <v>9630</v>
      </c>
      <c r="F1158" s="967" t="s">
        <v>189</v>
      </c>
      <c r="G1158" s="967" t="s">
        <v>6244</v>
      </c>
      <c r="H1158" s="965"/>
      <c r="I1158" s="965"/>
    </row>
    <row r="1159" spans="1:9" ht="24">
      <c r="A1159" s="196" t="s">
        <v>9190</v>
      </c>
      <c r="B1159" s="327" t="s">
        <v>9188</v>
      </c>
      <c r="C1159" s="353" t="s">
        <v>8785</v>
      </c>
      <c r="D1159" s="966">
        <v>5832</v>
      </c>
      <c r="E1159" s="1194" t="s">
        <v>9630</v>
      </c>
      <c r="F1159" s="967" t="s">
        <v>189</v>
      </c>
      <c r="G1159" s="967" t="s">
        <v>6244</v>
      </c>
      <c r="H1159" s="965"/>
      <c r="I1159" s="965"/>
    </row>
    <row r="1160" spans="1:9" ht="13.5">
      <c r="A1160" s="196" t="s">
        <v>9191</v>
      </c>
      <c r="B1160" s="327" t="s">
        <v>9188</v>
      </c>
      <c r="C1160" s="353" t="s">
        <v>8265</v>
      </c>
      <c r="D1160" s="966">
        <v>12072</v>
      </c>
      <c r="E1160" s="1194" t="s">
        <v>9630</v>
      </c>
      <c r="F1160" s="967" t="s">
        <v>189</v>
      </c>
      <c r="G1160" s="967" t="s">
        <v>5388</v>
      </c>
      <c r="H1160" s="965"/>
      <c r="I1160" s="965"/>
    </row>
    <row r="1161" spans="1:9" ht="13.5">
      <c r="A1161" s="196" t="s">
        <v>9192</v>
      </c>
      <c r="B1161" s="327" t="s">
        <v>9193</v>
      </c>
      <c r="C1161" s="353" t="s">
        <v>8756</v>
      </c>
      <c r="D1161" s="966">
        <v>3324</v>
      </c>
      <c r="E1161" s="1194" t="s">
        <v>9630</v>
      </c>
      <c r="F1161" s="967" t="s">
        <v>189</v>
      </c>
      <c r="G1161" s="1194" t="s">
        <v>5389</v>
      </c>
      <c r="H1161" s="965"/>
      <c r="I1161" s="965"/>
    </row>
    <row r="1162" spans="1:9" ht="13.5">
      <c r="A1162" s="196" t="s">
        <v>9194</v>
      </c>
      <c r="B1162" s="327" t="s">
        <v>9195</v>
      </c>
      <c r="C1162" s="353" t="s">
        <v>8758</v>
      </c>
      <c r="D1162" s="966">
        <v>7776</v>
      </c>
      <c r="E1162" s="1194" t="s">
        <v>9630</v>
      </c>
      <c r="F1162" s="967" t="s">
        <v>189</v>
      </c>
      <c r="G1162" s="1194" t="s">
        <v>5389</v>
      </c>
      <c r="H1162" s="965"/>
      <c r="I1162" s="965"/>
    </row>
    <row r="1163" spans="1:9" ht="13.5">
      <c r="A1163" s="196" t="s">
        <v>9196</v>
      </c>
      <c r="B1163" s="327" t="s">
        <v>9197</v>
      </c>
      <c r="C1163" s="353" t="s">
        <v>8761</v>
      </c>
      <c r="D1163" s="966">
        <v>12288</v>
      </c>
      <c r="E1163" s="1194" t="s">
        <v>9630</v>
      </c>
      <c r="F1163" s="967" t="s">
        <v>189</v>
      </c>
      <c r="G1163" s="1194" t="s">
        <v>5389</v>
      </c>
      <c r="H1163" s="965"/>
      <c r="I1163" s="965"/>
    </row>
    <row r="1164" spans="1:9" ht="13.5">
      <c r="A1164" s="196" t="s">
        <v>9198</v>
      </c>
      <c r="B1164" s="327" t="s">
        <v>9199</v>
      </c>
      <c r="C1164" s="353" t="s">
        <v>9173</v>
      </c>
      <c r="D1164" s="966">
        <v>1404</v>
      </c>
      <c r="E1164" s="1194" t="s">
        <v>9630</v>
      </c>
      <c r="F1164" s="967" t="s">
        <v>189</v>
      </c>
      <c r="G1164" s="967" t="s">
        <v>5388</v>
      </c>
      <c r="H1164" s="965"/>
      <c r="I1164" s="965"/>
    </row>
    <row r="1165" spans="1:9" ht="13.5">
      <c r="A1165" s="196" t="s">
        <v>9201</v>
      </c>
      <c r="B1165" s="327" t="s">
        <v>9203</v>
      </c>
      <c r="C1165" s="353" t="s">
        <v>9204</v>
      </c>
      <c r="D1165" s="966">
        <v>1032</v>
      </c>
      <c r="E1165" s="1194" t="s">
        <v>9630</v>
      </c>
      <c r="F1165" s="967" t="s">
        <v>189</v>
      </c>
      <c r="G1165" s="967" t="s">
        <v>5388</v>
      </c>
      <c r="H1165" s="965"/>
      <c r="I1165" s="965"/>
    </row>
    <row r="1166" spans="1:9" ht="14.25" thickBot="1">
      <c r="A1166" s="196" t="s">
        <v>10363</v>
      </c>
      <c r="B1166" s="327" t="s">
        <v>10364</v>
      </c>
      <c r="C1166" s="353" t="s">
        <v>10365</v>
      </c>
      <c r="D1166" s="966">
        <v>16000</v>
      </c>
      <c r="E1166" s="1194" t="s">
        <v>9630</v>
      </c>
      <c r="F1166" s="967" t="s">
        <v>189</v>
      </c>
      <c r="G1166" s="967" t="s">
        <v>5388</v>
      </c>
      <c r="H1166" s="965"/>
      <c r="I1166" s="965"/>
    </row>
    <row r="1167" spans="1:9" ht="13.5">
      <c r="A1167" s="1198" t="s">
        <v>3741</v>
      </c>
      <c r="B1167" s="219"/>
      <c r="C1167" s="219"/>
      <c r="D1167" s="219"/>
      <c r="E1167" s="219"/>
      <c r="F1167" s="219"/>
      <c r="G1167" s="416"/>
      <c r="H1167" s="258"/>
      <c r="I1167" s="258"/>
    </row>
    <row r="1168" spans="1:9" ht="13.5">
      <c r="A1168" s="1204" t="s">
        <v>595</v>
      </c>
      <c r="B1168" s="1188" t="s">
        <v>3994</v>
      </c>
      <c r="C1168" s="1188" t="s">
        <v>3994</v>
      </c>
      <c r="D1168" s="966">
        <v>5532</v>
      </c>
      <c r="E1168" s="1194" t="s">
        <v>9630</v>
      </c>
      <c r="F1168" s="1205" t="s">
        <v>9</v>
      </c>
      <c r="G1168" s="967" t="s">
        <v>5391</v>
      </c>
      <c r="H1168" s="965"/>
      <c r="I1168" s="965"/>
    </row>
    <row r="1169" spans="1:9" ht="13.5">
      <c r="A1169" s="1204" t="s">
        <v>596</v>
      </c>
      <c r="B1169" s="1188" t="s">
        <v>3995</v>
      </c>
      <c r="C1169" s="1188" t="s">
        <v>3995</v>
      </c>
      <c r="D1169" s="966">
        <v>6156</v>
      </c>
      <c r="E1169" s="1194" t="s">
        <v>9630</v>
      </c>
      <c r="F1169" s="1205" t="s">
        <v>9</v>
      </c>
      <c r="G1169" s="967" t="s">
        <v>5391</v>
      </c>
      <c r="H1169" s="965"/>
      <c r="I1169" s="965"/>
    </row>
    <row r="1170" spans="1:9" ht="13.5">
      <c r="A1170" s="1204" t="s">
        <v>597</v>
      </c>
      <c r="B1170" s="1188" t="s">
        <v>3996</v>
      </c>
      <c r="C1170" s="1188" t="s">
        <v>3996</v>
      </c>
      <c r="D1170" s="966">
        <v>8820</v>
      </c>
      <c r="E1170" s="1194" t="s">
        <v>9630</v>
      </c>
      <c r="F1170" s="1205" t="s">
        <v>9</v>
      </c>
      <c r="G1170" s="967" t="s">
        <v>5391</v>
      </c>
      <c r="H1170" s="965"/>
      <c r="I1170" s="965"/>
    </row>
    <row r="1171" spans="1:9" ht="13.5">
      <c r="A1171" s="1204" t="s">
        <v>598</v>
      </c>
      <c r="B1171" s="1188" t="s">
        <v>3997</v>
      </c>
      <c r="C1171" s="1188" t="s">
        <v>3997</v>
      </c>
      <c r="D1171" s="966">
        <v>10296</v>
      </c>
      <c r="E1171" s="1194" t="s">
        <v>9630</v>
      </c>
      <c r="F1171" s="1205" t="s">
        <v>9</v>
      </c>
      <c r="G1171" s="967" t="s">
        <v>5391</v>
      </c>
      <c r="H1171" s="965"/>
      <c r="I1171" s="965"/>
    </row>
    <row r="1172" spans="1:9" ht="13.5">
      <c r="A1172" s="1204" t="s">
        <v>599</v>
      </c>
      <c r="B1172" s="1188" t="s">
        <v>3998</v>
      </c>
      <c r="C1172" s="1188" t="s">
        <v>3998</v>
      </c>
      <c r="D1172" s="966">
        <v>8916</v>
      </c>
      <c r="E1172" s="1194" t="s">
        <v>9630</v>
      </c>
      <c r="F1172" s="1205" t="s">
        <v>9</v>
      </c>
      <c r="G1172" s="967" t="s">
        <v>5391</v>
      </c>
      <c r="H1172" s="965"/>
      <c r="I1172" s="965"/>
    </row>
    <row r="1173" spans="1:9" ht="13.5">
      <c r="A1173" s="1204" t="s">
        <v>600</v>
      </c>
      <c r="B1173" s="1188" t="s">
        <v>3999</v>
      </c>
      <c r="C1173" s="1188" t="s">
        <v>3999</v>
      </c>
      <c r="D1173" s="966">
        <v>9768</v>
      </c>
      <c r="E1173" s="1194" t="s">
        <v>9630</v>
      </c>
      <c r="F1173" s="1205" t="s">
        <v>9</v>
      </c>
      <c r="G1173" s="967" t="s">
        <v>5391</v>
      </c>
      <c r="H1173" s="965"/>
      <c r="I1173" s="965"/>
    </row>
    <row r="1174" spans="1:9" ht="13.5">
      <c r="A1174" s="1204" t="s">
        <v>601</v>
      </c>
      <c r="B1174" s="1188" t="s">
        <v>4000</v>
      </c>
      <c r="C1174" s="1188" t="s">
        <v>4000</v>
      </c>
      <c r="D1174" s="966">
        <v>14124</v>
      </c>
      <c r="E1174" s="1194" t="s">
        <v>9630</v>
      </c>
      <c r="F1174" s="1205" t="s">
        <v>9</v>
      </c>
      <c r="G1174" s="967" t="s">
        <v>5391</v>
      </c>
      <c r="H1174" s="965"/>
      <c r="I1174" s="965"/>
    </row>
    <row r="1175" spans="1:9" ht="13.5">
      <c r="A1175" s="1204" t="s">
        <v>602</v>
      </c>
      <c r="B1175" s="1188" t="s">
        <v>4001</v>
      </c>
      <c r="C1175" s="1188" t="s">
        <v>4001</v>
      </c>
      <c r="D1175" s="966">
        <v>16560</v>
      </c>
      <c r="E1175" s="1194" t="s">
        <v>9630</v>
      </c>
      <c r="F1175" s="1205" t="s">
        <v>9</v>
      </c>
      <c r="G1175" s="967" t="s">
        <v>5391</v>
      </c>
      <c r="H1175" s="965"/>
      <c r="I1175" s="965"/>
    </row>
    <row r="1176" spans="1:9" ht="13.5">
      <c r="A1176" s="1204" t="s">
        <v>603</v>
      </c>
      <c r="B1176" s="1188" t="s">
        <v>4002</v>
      </c>
      <c r="C1176" s="1188" t="s">
        <v>4002</v>
      </c>
      <c r="D1176" s="966">
        <v>12000</v>
      </c>
      <c r="E1176" s="1194" t="s">
        <v>9630</v>
      </c>
      <c r="F1176" s="1205" t="s">
        <v>9</v>
      </c>
      <c r="G1176" s="967" t="s">
        <v>5391</v>
      </c>
      <c r="H1176" s="965"/>
      <c r="I1176" s="965"/>
    </row>
    <row r="1177" spans="1:9" ht="13.5">
      <c r="A1177" s="1204" t="s">
        <v>604</v>
      </c>
      <c r="B1177" s="1188" t="s">
        <v>4003</v>
      </c>
      <c r="C1177" s="1188" t="s">
        <v>4003</v>
      </c>
      <c r="D1177" s="966">
        <v>13272</v>
      </c>
      <c r="E1177" s="1194" t="s">
        <v>9630</v>
      </c>
      <c r="F1177" s="1205" t="s">
        <v>9</v>
      </c>
      <c r="G1177" s="967" t="s">
        <v>5391</v>
      </c>
      <c r="H1177" s="965"/>
      <c r="I1177" s="965"/>
    </row>
    <row r="1178" spans="1:9" ht="13.5">
      <c r="A1178" s="1204" t="s">
        <v>605</v>
      </c>
      <c r="B1178" s="1188" t="s">
        <v>4004</v>
      </c>
      <c r="C1178" s="1188" t="s">
        <v>4004</v>
      </c>
      <c r="D1178" s="966">
        <v>19104</v>
      </c>
      <c r="E1178" s="1194" t="s">
        <v>9630</v>
      </c>
      <c r="F1178" s="1205" t="s">
        <v>9</v>
      </c>
      <c r="G1178" s="967" t="s">
        <v>5391</v>
      </c>
      <c r="H1178" s="965"/>
      <c r="I1178" s="965"/>
    </row>
    <row r="1179" spans="1:9" ht="13.5">
      <c r="A1179" s="1204" t="s">
        <v>606</v>
      </c>
      <c r="B1179" s="1188" t="s">
        <v>4005</v>
      </c>
      <c r="C1179" s="1188" t="s">
        <v>4005</v>
      </c>
      <c r="D1179" s="966">
        <v>22404</v>
      </c>
      <c r="E1179" s="1194" t="s">
        <v>9630</v>
      </c>
      <c r="F1179" s="1205" t="s">
        <v>9</v>
      </c>
      <c r="G1179" s="967" t="s">
        <v>5391</v>
      </c>
      <c r="H1179" s="965"/>
      <c r="I1179" s="965"/>
    </row>
    <row r="1180" spans="1:9" ht="24">
      <c r="A1180" s="1204" t="s">
        <v>607</v>
      </c>
      <c r="B1180" s="1188" t="s">
        <v>4006</v>
      </c>
      <c r="C1180" s="1188" t="s">
        <v>4007</v>
      </c>
      <c r="D1180" s="966">
        <v>1596</v>
      </c>
      <c r="E1180" s="1194" t="s">
        <v>9630</v>
      </c>
      <c r="F1180" s="1205" t="s">
        <v>9</v>
      </c>
      <c r="G1180" s="967" t="s">
        <v>5391</v>
      </c>
      <c r="H1180" s="965"/>
      <c r="I1180" s="965"/>
    </row>
    <row r="1181" spans="1:9" ht="13.5">
      <c r="A1181" s="1206" t="s">
        <v>2030</v>
      </c>
      <c r="B1181" s="1207" t="s">
        <v>4008</v>
      </c>
      <c r="C1181" s="1207" t="s">
        <v>4008</v>
      </c>
      <c r="D1181" s="966">
        <v>324</v>
      </c>
      <c r="E1181" s="1194" t="s">
        <v>9630</v>
      </c>
      <c r="F1181" s="1205" t="s">
        <v>9</v>
      </c>
      <c r="G1181" s="967" t="s">
        <v>5391</v>
      </c>
      <c r="H1181" s="965"/>
      <c r="I1181" s="965"/>
    </row>
    <row r="1182" spans="1:9" ht="13.5">
      <c r="A1182" s="1206" t="s">
        <v>2092</v>
      </c>
      <c r="B1182" s="1207" t="s">
        <v>4009</v>
      </c>
      <c r="C1182" s="1207" t="s">
        <v>4009</v>
      </c>
      <c r="D1182" s="966">
        <v>3576</v>
      </c>
      <c r="E1182" s="1194" t="s">
        <v>9630</v>
      </c>
      <c r="F1182" s="967" t="s">
        <v>9</v>
      </c>
      <c r="G1182" s="967" t="s">
        <v>5391</v>
      </c>
      <c r="H1182" s="965"/>
      <c r="I1182" s="965"/>
    </row>
    <row r="1183" spans="1:9" ht="13.5">
      <c r="A1183" s="1206" t="s">
        <v>2093</v>
      </c>
      <c r="B1183" s="1207" t="s">
        <v>4010</v>
      </c>
      <c r="C1183" s="1207" t="s">
        <v>4010</v>
      </c>
      <c r="D1183" s="966">
        <v>3948</v>
      </c>
      <c r="E1183" s="1194" t="s">
        <v>9630</v>
      </c>
      <c r="F1183" s="967" t="s">
        <v>9</v>
      </c>
      <c r="G1183" s="967" t="s">
        <v>5391</v>
      </c>
      <c r="H1183" s="965"/>
      <c r="I1183" s="965"/>
    </row>
    <row r="1184" spans="1:9" ht="13.5">
      <c r="A1184" s="1206" t="s">
        <v>2094</v>
      </c>
      <c r="B1184" s="1207" t="s">
        <v>4011</v>
      </c>
      <c r="C1184" s="1207" t="s">
        <v>4011</v>
      </c>
      <c r="D1184" s="966">
        <v>5688</v>
      </c>
      <c r="E1184" s="1194" t="s">
        <v>9630</v>
      </c>
      <c r="F1184" s="967" t="s">
        <v>9</v>
      </c>
      <c r="G1184" s="967" t="s">
        <v>5391</v>
      </c>
      <c r="H1184" s="965"/>
      <c r="I1184" s="965"/>
    </row>
    <row r="1185" spans="1:9" ht="13.5">
      <c r="A1185" s="1206" t="s">
        <v>2095</v>
      </c>
      <c r="B1185" s="1207" t="s">
        <v>4012</v>
      </c>
      <c r="C1185" s="1207" t="s">
        <v>4012</v>
      </c>
      <c r="D1185" s="966">
        <v>6660</v>
      </c>
      <c r="E1185" s="1194" t="s">
        <v>9630</v>
      </c>
      <c r="F1185" s="967" t="s">
        <v>9</v>
      </c>
      <c r="G1185" s="967" t="s">
        <v>5391</v>
      </c>
      <c r="H1185" s="965"/>
      <c r="I1185" s="965"/>
    </row>
    <row r="1186" spans="1:9" ht="13.5">
      <c r="A1186" s="1206" t="s">
        <v>2096</v>
      </c>
      <c r="B1186" s="1207" t="s">
        <v>4013</v>
      </c>
      <c r="C1186" s="1207" t="s">
        <v>4013</v>
      </c>
      <c r="D1186" s="966">
        <v>5868</v>
      </c>
      <c r="E1186" s="1194" t="s">
        <v>9630</v>
      </c>
      <c r="F1186" s="967" t="s">
        <v>9</v>
      </c>
      <c r="G1186" s="967" t="s">
        <v>5391</v>
      </c>
      <c r="H1186" s="965"/>
      <c r="I1186" s="965"/>
    </row>
    <row r="1187" spans="1:9" ht="13.5">
      <c r="A1187" s="1206" t="s">
        <v>2097</v>
      </c>
      <c r="B1187" s="1207" t="s">
        <v>4014</v>
      </c>
      <c r="C1187" s="1207" t="s">
        <v>4014</v>
      </c>
      <c r="D1187" s="966">
        <v>6468</v>
      </c>
      <c r="E1187" s="1194" t="s">
        <v>9630</v>
      </c>
      <c r="F1187" s="967" t="s">
        <v>9</v>
      </c>
      <c r="G1187" s="967" t="s">
        <v>5391</v>
      </c>
      <c r="H1187" s="965"/>
      <c r="I1187" s="965"/>
    </row>
    <row r="1188" spans="1:9" ht="13.5">
      <c r="A1188" s="1206" t="s">
        <v>2098</v>
      </c>
      <c r="B1188" s="1207" t="s">
        <v>4015</v>
      </c>
      <c r="C1188" s="1207" t="s">
        <v>4015</v>
      </c>
      <c r="D1188" s="966">
        <v>9288</v>
      </c>
      <c r="E1188" s="1194" t="s">
        <v>9630</v>
      </c>
      <c r="F1188" s="967" t="s">
        <v>9</v>
      </c>
      <c r="G1188" s="967" t="s">
        <v>5391</v>
      </c>
      <c r="H1188" s="965"/>
      <c r="I1188" s="965"/>
    </row>
    <row r="1189" spans="1:9" ht="13.5">
      <c r="A1189" s="1206" t="s">
        <v>2099</v>
      </c>
      <c r="B1189" s="1207" t="s">
        <v>4016</v>
      </c>
      <c r="C1189" s="1207" t="s">
        <v>4016</v>
      </c>
      <c r="D1189" s="966">
        <v>10920</v>
      </c>
      <c r="E1189" s="1194" t="s">
        <v>9630</v>
      </c>
      <c r="F1189" s="967" t="s">
        <v>9</v>
      </c>
      <c r="G1189" s="967" t="s">
        <v>5391</v>
      </c>
      <c r="H1189" s="965"/>
      <c r="I1189" s="965"/>
    </row>
    <row r="1190" spans="1:9" ht="13.5">
      <c r="A1190" s="1206" t="s">
        <v>2100</v>
      </c>
      <c r="B1190" s="1207" t="s">
        <v>4017</v>
      </c>
      <c r="C1190" s="1207" t="s">
        <v>4017</v>
      </c>
      <c r="D1190" s="966">
        <v>9444</v>
      </c>
      <c r="E1190" s="1194" t="s">
        <v>9630</v>
      </c>
      <c r="F1190" s="967" t="s">
        <v>9</v>
      </c>
      <c r="G1190" s="967" t="s">
        <v>5391</v>
      </c>
      <c r="H1190" s="965"/>
      <c r="I1190" s="965"/>
    </row>
    <row r="1191" spans="1:9" ht="13.5">
      <c r="A1191" s="1206" t="s">
        <v>2101</v>
      </c>
      <c r="B1191" s="1207" t="s">
        <v>4018</v>
      </c>
      <c r="C1191" s="1207" t="s">
        <v>4018</v>
      </c>
      <c r="D1191" s="966">
        <v>9840</v>
      </c>
      <c r="E1191" s="1194" t="s">
        <v>9630</v>
      </c>
      <c r="F1191" s="967" t="s">
        <v>9</v>
      </c>
      <c r="G1191" s="967" t="s">
        <v>5391</v>
      </c>
      <c r="H1191" s="965"/>
      <c r="I1191" s="965"/>
    </row>
    <row r="1192" spans="1:9" ht="13.5">
      <c r="A1192" s="1206" t="s">
        <v>2102</v>
      </c>
      <c r="B1192" s="1207" t="s">
        <v>4019</v>
      </c>
      <c r="C1192" s="1207" t="s">
        <v>4019</v>
      </c>
      <c r="D1192" s="966">
        <v>14988</v>
      </c>
      <c r="E1192" s="1194" t="s">
        <v>9630</v>
      </c>
      <c r="F1192" s="967" t="s">
        <v>9</v>
      </c>
      <c r="G1192" s="967" t="s">
        <v>5391</v>
      </c>
      <c r="H1192" s="965"/>
      <c r="I1192" s="965"/>
    </row>
    <row r="1193" spans="1:9" ht="13.5">
      <c r="A1193" s="1206" t="s">
        <v>2103</v>
      </c>
      <c r="B1193" s="1207" t="s">
        <v>4020</v>
      </c>
      <c r="C1193" s="1207" t="s">
        <v>4020</v>
      </c>
      <c r="D1193" s="966">
        <v>17580</v>
      </c>
      <c r="E1193" s="1194" t="s">
        <v>9630</v>
      </c>
      <c r="F1193" s="967" t="s">
        <v>9</v>
      </c>
      <c r="G1193" s="967" t="s">
        <v>5391</v>
      </c>
      <c r="H1193" s="965"/>
      <c r="I1193" s="965"/>
    </row>
    <row r="1194" spans="1:9" ht="13.5">
      <c r="A1194" s="1206" t="s">
        <v>2104</v>
      </c>
      <c r="B1194" s="1207" t="s">
        <v>4021</v>
      </c>
      <c r="C1194" s="1207" t="s">
        <v>4021</v>
      </c>
      <c r="D1194" s="966">
        <v>12696</v>
      </c>
      <c r="E1194" s="1194" t="s">
        <v>9630</v>
      </c>
      <c r="F1194" s="967" t="s">
        <v>9</v>
      </c>
      <c r="G1194" s="967" t="s">
        <v>5391</v>
      </c>
      <c r="H1194" s="965"/>
      <c r="I1194" s="965"/>
    </row>
    <row r="1195" spans="1:9" ht="13.5">
      <c r="A1195" s="1206" t="s">
        <v>2105</v>
      </c>
      <c r="B1195" s="1207" t="s">
        <v>4022</v>
      </c>
      <c r="C1195" s="1207" t="s">
        <v>4022</v>
      </c>
      <c r="D1195" s="966">
        <v>14016</v>
      </c>
      <c r="E1195" s="1194" t="s">
        <v>9630</v>
      </c>
      <c r="F1195" s="967" t="s">
        <v>9</v>
      </c>
      <c r="G1195" s="967" t="s">
        <v>5391</v>
      </c>
      <c r="H1195" s="965"/>
      <c r="I1195" s="965"/>
    </row>
    <row r="1196" spans="1:9" ht="13.5">
      <c r="A1196" s="1206" t="s">
        <v>2106</v>
      </c>
      <c r="B1196" s="1207" t="s">
        <v>4023</v>
      </c>
      <c r="C1196" s="1207" t="s">
        <v>4023</v>
      </c>
      <c r="D1196" s="966">
        <v>20136</v>
      </c>
      <c r="E1196" s="1194" t="s">
        <v>9630</v>
      </c>
      <c r="F1196" s="967" t="s">
        <v>9</v>
      </c>
      <c r="G1196" s="967" t="s">
        <v>5391</v>
      </c>
      <c r="H1196" s="965"/>
      <c r="I1196" s="965"/>
    </row>
    <row r="1197" spans="1:9" ht="13.5">
      <c r="A1197" s="1206" t="s">
        <v>2107</v>
      </c>
      <c r="B1197" s="1207" t="s">
        <v>4024</v>
      </c>
      <c r="C1197" s="1207" t="s">
        <v>4024</v>
      </c>
      <c r="D1197" s="966">
        <v>23640</v>
      </c>
      <c r="E1197" s="1194" t="s">
        <v>9630</v>
      </c>
      <c r="F1197" s="967" t="s">
        <v>9</v>
      </c>
      <c r="G1197" s="967" t="s">
        <v>5391</v>
      </c>
      <c r="H1197" s="965"/>
      <c r="I1197" s="965"/>
    </row>
    <row r="1198" spans="1:9" ht="13.5">
      <c r="A1198" s="1206" t="s">
        <v>2108</v>
      </c>
      <c r="B1198" s="1207" t="s">
        <v>4025</v>
      </c>
      <c r="C1198" s="1207" t="s">
        <v>4025</v>
      </c>
      <c r="D1198" s="966">
        <v>15624</v>
      </c>
      <c r="E1198" s="1194" t="s">
        <v>9630</v>
      </c>
      <c r="F1198" s="967" t="s">
        <v>9</v>
      </c>
      <c r="G1198" s="967" t="s">
        <v>5391</v>
      </c>
      <c r="H1198" s="965"/>
      <c r="I1198" s="965"/>
    </row>
    <row r="1199" spans="1:9" ht="13.5">
      <c r="A1199" s="1206" t="s">
        <v>2109</v>
      </c>
      <c r="B1199" s="1207" t="s">
        <v>4026</v>
      </c>
      <c r="C1199" s="1207" t="s">
        <v>4026</v>
      </c>
      <c r="D1199" s="966">
        <v>17244</v>
      </c>
      <c r="E1199" s="1194" t="s">
        <v>9630</v>
      </c>
      <c r="F1199" s="967" t="s">
        <v>9</v>
      </c>
      <c r="G1199" s="967" t="s">
        <v>5391</v>
      </c>
      <c r="H1199" s="965"/>
      <c r="I1199" s="965"/>
    </row>
    <row r="1200" spans="1:9" ht="13.5">
      <c r="A1200" s="1206" t="s">
        <v>2110</v>
      </c>
      <c r="B1200" s="1207" t="s">
        <v>4027</v>
      </c>
      <c r="C1200" s="1207" t="s">
        <v>4027</v>
      </c>
      <c r="D1200" s="966">
        <v>24792</v>
      </c>
      <c r="E1200" s="1194" t="s">
        <v>9630</v>
      </c>
      <c r="F1200" s="967" t="s">
        <v>9</v>
      </c>
      <c r="G1200" s="967" t="s">
        <v>5391</v>
      </c>
      <c r="H1200" s="965"/>
      <c r="I1200" s="965"/>
    </row>
    <row r="1201" spans="1:9" ht="13.5">
      <c r="A1201" s="1206" t="s">
        <v>2111</v>
      </c>
      <c r="B1201" s="1207" t="s">
        <v>4028</v>
      </c>
      <c r="C1201" s="1207" t="s">
        <v>4028</v>
      </c>
      <c r="D1201" s="966">
        <v>29100</v>
      </c>
      <c r="E1201" s="1194" t="s">
        <v>9630</v>
      </c>
      <c r="F1201" s="967" t="s">
        <v>9</v>
      </c>
      <c r="G1201" s="967" t="s">
        <v>5391</v>
      </c>
      <c r="H1201" s="965"/>
      <c r="I1201" s="965"/>
    </row>
    <row r="1202" spans="1:9" ht="13.5">
      <c r="A1202" s="1206" t="s">
        <v>2112</v>
      </c>
      <c r="B1202" s="1207" t="s">
        <v>4029</v>
      </c>
      <c r="C1202" s="1207" t="s">
        <v>4029</v>
      </c>
      <c r="D1202" s="966">
        <v>312</v>
      </c>
      <c r="E1202" s="1194" t="s">
        <v>9630</v>
      </c>
      <c r="F1202" s="967" t="s">
        <v>9</v>
      </c>
      <c r="G1202" s="967" t="s">
        <v>5391</v>
      </c>
      <c r="H1202" s="965"/>
      <c r="I1202" s="965"/>
    </row>
    <row r="1203" spans="1:9" ht="13.5">
      <c r="A1203" s="1207" t="s">
        <v>2138</v>
      </c>
      <c r="B1203" s="1207" t="s">
        <v>4030</v>
      </c>
      <c r="C1203" s="1207" t="s">
        <v>4030</v>
      </c>
      <c r="D1203" s="966">
        <v>0</v>
      </c>
      <c r="E1203" s="1194" t="s">
        <v>9630</v>
      </c>
      <c r="F1203" s="967" t="s">
        <v>9</v>
      </c>
      <c r="G1203" s="967" t="s">
        <v>5391</v>
      </c>
      <c r="H1203" s="965"/>
      <c r="I1203" s="965"/>
    </row>
    <row r="1204" spans="1:9" ht="13.5">
      <c r="A1204" s="1184" t="s">
        <v>608</v>
      </c>
      <c r="B1204" s="1188" t="s">
        <v>4031</v>
      </c>
      <c r="C1204" s="1188" t="s">
        <v>4031</v>
      </c>
      <c r="D1204" s="966">
        <v>7608</v>
      </c>
      <c r="E1204" s="1194" t="s">
        <v>9630</v>
      </c>
      <c r="F1204" s="967" t="s">
        <v>9</v>
      </c>
      <c r="G1204" s="967" t="s">
        <v>5391</v>
      </c>
      <c r="H1204" s="965"/>
      <c r="I1204" s="965"/>
    </row>
    <row r="1205" spans="1:9" ht="13.5">
      <c r="A1205" s="1204" t="s">
        <v>609</v>
      </c>
      <c r="B1205" s="1188" t="s">
        <v>4032</v>
      </c>
      <c r="C1205" s="1188" t="s">
        <v>4032</v>
      </c>
      <c r="D1205" s="966">
        <v>8400</v>
      </c>
      <c r="E1205" s="1194" t="s">
        <v>9630</v>
      </c>
      <c r="F1205" s="1205" t="s">
        <v>9</v>
      </c>
      <c r="G1205" s="967" t="s">
        <v>5391</v>
      </c>
      <c r="H1205" s="965"/>
      <c r="I1205" s="965"/>
    </row>
    <row r="1206" spans="1:9" ht="13.5">
      <c r="A1206" s="1204" t="s">
        <v>610</v>
      </c>
      <c r="B1206" s="1188" t="s">
        <v>4033</v>
      </c>
      <c r="C1206" s="1188" t="s">
        <v>4033</v>
      </c>
      <c r="D1206" s="966">
        <v>12084</v>
      </c>
      <c r="E1206" s="1194" t="s">
        <v>9630</v>
      </c>
      <c r="F1206" s="1205" t="s">
        <v>9</v>
      </c>
      <c r="G1206" s="967" t="s">
        <v>5391</v>
      </c>
      <c r="H1206" s="965"/>
      <c r="I1206" s="965"/>
    </row>
    <row r="1207" spans="1:9" ht="13.5">
      <c r="A1207" s="1204" t="s">
        <v>611</v>
      </c>
      <c r="B1207" s="1188" t="s">
        <v>4034</v>
      </c>
      <c r="C1207" s="1188" t="s">
        <v>4034</v>
      </c>
      <c r="D1207" s="966">
        <v>14184</v>
      </c>
      <c r="E1207" s="1194" t="s">
        <v>9630</v>
      </c>
      <c r="F1207" s="1205" t="s">
        <v>9</v>
      </c>
      <c r="G1207" s="967" t="s">
        <v>5391</v>
      </c>
      <c r="H1207" s="965"/>
      <c r="I1207" s="965"/>
    </row>
    <row r="1208" spans="1:9" ht="13.5">
      <c r="A1208" s="1204" t="s">
        <v>612</v>
      </c>
      <c r="B1208" s="1188" t="s">
        <v>4035</v>
      </c>
      <c r="C1208" s="1188" t="s">
        <v>4035</v>
      </c>
      <c r="D1208" s="966">
        <v>12312</v>
      </c>
      <c r="E1208" s="1194" t="s">
        <v>9630</v>
      </c>
      <c r="F1208" s="1205" t="s">
        <v>9</v>
      </c>
      <c r="G1208" s="967" t="s">
        <v>5391</v>
      </c>
      <c r="H1208" s="965"/>
      <c r="I1208" s="965"/>
    </row>
    <row r="1209" spans="1:9" ht="13.5">
      <c r="A1209" s="1204" t="s">
        <v>613</v>
      </c>
      <c r="B1209" s="1188" t="s">
        <v>4036</v>
      </c>
      <c r="C1209" s="1188" t="s">
        <v>4036</v>
      </c>
      <c r="D1209" s="966">
        <v>13584</v>
      </c>
      <c r="E1209" s="1194" t="s">
        <v>9630</v>
      </c>
      <c r="F1209" s="1205" t="s">
        <v>9</v>
      </c>
      <c r="G1209" s="967" t="s">
        <v>5391</v>
      </c>
      <c r="H1209" s="965"/>
      <c r="I1209" s="965"/>
    </row>
    <row r="1210" spans="1:9" ht="13.5">
      <c r="A1210" s="1204" t="s">
        <v>614</v>
      </c>
      <c r="B1210" s="1188" t="s">
        <v>4037</v>
      </c>
      <c r="C1210" s="1188" t="s">
        <v>4037</v>
      </c>
      <c r="D1210" s="966">
        <v>19512</v>
      </c>
      <c r="E1210" s="1194" t="s">
        <v>9630</v>
      </c>
      <c r="F1210" s="1205" t="s">
        <v>9</v>
      </c>
      <c r="G1210" s="967" t="s">
        <v>5391</v>
      </c>
      <c r="H1210" s="965"/>
      <c r="I1210" s="965"/>
    </row>
    <row r="1211" spans="1:9" ht="13.5">
      <c r="A1211" s="1204" t="s">
        <v>615</v>
      </c>
      <c r="B1211" s="1188" t="s">
        <v>4038</v>
      </c>
      <c r="C1211" s="1188" t="s">
        <v>4038</v>
      </c>
      <c r="D1211" s="966">
        <v>22920</v>
      </c>
      <c r="E1211" s="1194" t="s">
        <v>9630</v>
      </c>
      <c r="F1211" s="1205" t="s">
        <v>9</v>
      </c>
      <c r="G1211" s="967" t="s">
        <v>5391</v>
      </c>
      <c r="H1211" s="965"/>
      <c r="I1211" s="965"/>
    </row>
    <row r="1212" spans="1:9" ht="13.5">
      <c r="A1212" s="1204" t="s">
        <v>616</v>
      </c>
      <c r="B1212" s="1188" t="s">
        <v>4039</v>
      </c>
      <c r="C1212" s="1188" t="s">
        <v>4039</v>
      </c>
      <c r="D1212" s="966">
        <v>20004</v>
      </c>
      <c r="E1212" s="1194" t="s">
        <v>9630</v>
      </c>
      <c r="F1212" s="1205" t="s">
        <v>9</v>
      </c>
      <c r="G1212" s="967" t="s">
        <v>5391</v>
      </c>
      <c r="H1212" s="965"/>
      <c r="I1212" s="965"/>
    </row>
    <row r="1213" spans="1:9" ht="13.5">
      <c r="A1213" s="1204" t="s">
        <v>617</v>
      </c>
      <c r="B1213" s="1188" t="s">
        <v>4040</v>
      </c>
      <c r="C1213" s="1188" t="s">
        <v>4040</v>
      </c>
      <c r="D1213" s="966">
        <v>22056</v>
      </c>
      <c r="E1213" s="1194" t="s">
        <v>9630</v>
      </c>
      <c r="F1213" s="1205" t="s">
        <v>9</v>
      </c>
      <c r="G1213" s="967" t="s">
        <v>5391</v>
      </c>
      <c r="H1213" s="965"/>
      <c r="I1213" s="965"/>
    </row>
    <row r="1214" spans="1:9" ht="13.5">
      <c r="A1214" s="1204" t="s">
        <v>618</v>
      </c>
      <c r="B1214" s="1188" t="s">
        <v>4041</v>
      </c>
      <c r="C1214" s="1188" t="s">
        <v>4041</v>
      </c>
      <c r="D1214" s="966">
        <v>31704</v>
      </c>
      <c r="E1214" s="1194" t="s">
        <v>9630</v>
      </c>
      <c r="F1214" s="1205" t="s">
        <v>9</v>
      </c>
      <c r="G1214" s="967" t="s">
        <v>5391</v>
      </c>
      <c r="H1214" s="965"/>
      <c r="I1214" s="965"/>
    </row>
    <row r="1215" spans="1:9" ht="13.5">
      <c r="A1215" s="1204" t="s">
        <v>619</v>
      </c>
      <c r="B1215" s="1188" t="s">
        <v>4042</v>
      </c>
      <c r="C1215" s="1188" t="s">
        <v>4042</v>
      </c>
      <c r="D1215" s="966">
        <v>37236</v>
      </c>
      <c r="E1215" s="1194" t="s">
        <v>9630</v>
      </c>
      <c r="F1215" s="1205" t="s">
        <v>9</v>
      </c>
      <c r="G1215" s="967" t="s">
        <v>5391</v>
      </c>
      <c r="H1215" s="258"/>
      <c r="I1215" s="258"/>
    </row>
    <row r="1216" spans="1:9" ht="13.5">
      <c r="A1216" s="1204" t="s">
        <v>620</v>
      </c>
      <c r="B1216" s="1188" t="s">
        <v>4043</v>
      </c>
      <c r="C1216" s="1188" t="s">
        <v>4043</v>
      </c>
      <c r="D1216" s="966">
        <v>6180</v>
      </c>
      <c r="E1216" s="1194" t="s">
        <v>9630</v>
      </c>
      <c r="F1216" s="1205" t="s">
        <v>9</v>
      </c>
      <c r="G1216" s="967" t="s">
        <v>5391</v>
      </c>
      <c r="H1216" s="965"/>
      <c r="I1216" s="965"/>
    </row>
    <row r="1217" spans="1:9" ht="13.5">
      <c r="A1217" s="1206" t="s">
        <v>2032</v>
      </c>
      <c r="B1217" s="1207" t="s">
        <v>4044</v>
      </c>
      <c r="C1217" s="1207" t="s">
        <v>4044</v>
      </c>
      <c r="D1217" s="966">
        <v>768</v>
      </c>
      <c r="E1217" s="1194" t="s">
        <v>9630</v>
      </c>
      <c r="F1217" s="1205" t="s">
        <v>9</v>
      </c>
      <c r="G1217" s="967" t="s">
        <v>5391</v>
      </c>
      <c r="H1217" s="965"/>
      <c r="I1217" s="965"/>
    </row>
    <row r="1218" spans="1:9" ht="13.5">
      <c r="A1218" s="1204" t="s">
        <v>621</v>
      </c>
      <c r="B1218" s="1188" t="s">
        <v>4045</v>
      </c>
      <c r="C1218" s="1188" t="s">
        <v>4045</v>
      </c>
      <c r="D1218" s="966">
        <v>19224</v>
      </c>
      <c r="E1218" s="1194" t="s">
        <v>9630</v>
      </c>
      <c r="F1218" s="1205" t="s">
        <v>9</v>
      </c>
      <c r="G1218" s="967" t="s">
        <v>5391</v>
      </c>
      <c r="H1218" s="965"/>
      <c r="I1218" s="965"/>
    </row>
    <row r="1219" spans="1:9" ht="13.5">
      <c r="A1219" s="1204" t="s">
        <v>622</v>
      </c>
      <c r="B1219" s="1188" t="s">
        <v>4046</v>
      </c>
      <c r="C1219" s="1188" t="s">
        <v>4046</v>
      </c>
      <c r="D1219" s="966">
        <v>21228</v>
      </c>
      <c r="E1219" s="1194" t="s">
        <v>9630</v>
      </c>
      <c r="F1219" s="1205" t="s">
        <v>9</v>
      </c>
      <c r="G1219" s="967" t="s">
        <v>5391</v>
      </c>
      <c r="H1219" s="965"/>
      <c r="I1219" s="965"/>
    </row>
    <row r="1220" spans="1:9" ht="13.5">
      <c r="A1220" s="1204" t="s">
        <v>623</v>
      </c>
      <c r="B1220" s="1188" t="s">
        <v>4047</v>
      </c>
      <c r="C1220" s="1188" t="s">
        <v>4047</v>
      </c>
      <c r="D1220" s="966">
        <v>30504</v>
      </c>
      <c r="E1220" s="1194" t="s">
        <v>9630</v>
      </c>
      <c r="F1220" s="1205" t="s">
        <v>9</v>
      </c>
      <c r="G1220" s="967" t="s">
        <v>5391</v>
      </c>
      <c r="H1220" s="965"/>
      <c r="I1220" s="965"/>
    </row>
    <row r="1221" spans="1:9" ht="13.5">
      <c r="A1221" s="1204" t="s">
        <v>624</v>
      </c>
      <c r="B1221" s="1188" t="s">
        <v>4048</v>
      </c>
      <c r="C1221" s="1188" t="s">
        <v>4048</v>
      </c>
      <c r="D1221" s="966">
        <v>35796</v>
      </c>
      <c r="E1221" s="1194" t="s">
        <v>9630</v>
      </c>
      <c r="F1221" s="1205" t="s">
        <v>9</v>
      </c>
      <c r="G1221" s="967" t="s">
        <v>5391</v>
      </c>
      <c r="H1221" s="258"/>
      <c r="I1221" s="258"/>
    </row>
    <row r="1222" spans="1:9" ht="13.5">
      <c r="A1222" s="1204" t="s">
        <v>625</v>
      </c>
      <c r="B1222" s="1188" t="s">
        <v>4049</v>
      </c>
      <c r="C1222" s="1188" t="s">
        <v>4049</v>
      </c>
      <c r="D1222" s="966">
        <v>4608</v>
      </c>
      <c r="E1222" s="1194" t="s">
        <v>9630</v>
      </c>
      <c r="F1222" s="1205" t="s">
        <v>9</v>
      </c>
      <c r="G1222" s="967" t="s">
        <v>5391</v>
      </c>
      <c r="H1222" s="965"/>
      <c r="I1222" s="965"/>
    </row>
    <row r="1223" spans="1:9" ht="13.5">
      <c r="A1223" s="1204" t="s">
        <v>626</v>
      </c>
      <c r="B1223" s="1188" t="s">
        <v>4050</v>
      </c>
      <c r="C1223" s="1188" t="s">
        <v>4050</v>
      </c>
      <c r="D1223" s="966">
        <v>5100</v>
      </c>
      <c r="E1223" s="1194" t="s">
        <v>9630</v>
      </c>
      <c r="F1223" s="1205" t="s">
        <v>9</v>
      </c>
      <c r="G1223" s="967" t="s">
        <v>5391</v>
      </c>
      <c r="H1223" s="965"/>
      <c r="I1223" s="965"/>
    </row>
    <row r="1224" spans="1:9" ht="13.5">
      <c r="A1224" s="1204" t="s">
        <v>627</v>
      </c>
      <c r="B1224" s="1188" t="s">
        <v>4051</v>
      </c>
      <c r="C1224" s="1188" t="s">
        <v>4051</v>
      </c>
      <c r="D1224" s="966">
        <v>7320</v>
      </c>
      <c r="E1224" s="1194" t="s">
        <v>9630</v>
      </c>
      <c r="F1224" s="1205" t="s">
        <v>9</v>
      </c>
      <c r="G1224" s="967" t="s">
        <v>5391</v>
      </c>
      <c r="H1224" s="965"/>
      <c r="I1224" s="965"/>
    </row>
    <row r="1225" spans="1:9" ht="13.5">
      <c r="A1225" s="1204" t="s">
        <v>628</v>
      </c>
      <c r="B1225" s="1188" t="s">
        <v>4052</v>
      </c>
      <c r="C1225" s="1188" t="s">
        <v>4052</v>
      </c>
      <c r="D1225" s="966">
        <v>8592</v>
      </c>
      <c r="E1225" s="1194" t="s">
        <v>9630</v>
      </c>
      <c r="F1225" s="1205" t="s">
        <v>9</v>
      </c>
      <c r="G1225" s="967" t="s">
        <v>5391</v>
      </c>
      <c r="H1225" s="965"/>
      <c r="I1225" s="965"/>
    </row>
    <row r="1226" spans="1:9" ht="13.5">
      <c r="A1226" s="1204" t="s">
        <v>629</v>
      </c>
      <c r="B1226" s="1188" t="s">
        <v>4053</v>
      </c>
      <c r="C1226" s="1188" t="s">
        <v>4053</v>
      </c>
      <c r="D1226" s="966">
        <v>4608</v>
      </c>
      <c r="E1226" s="1194" t="s">
        <v>9630</v>
      </c>
      <c r="F1226" s="1205" t="s">
        <v>9</v>
      </c>
      <c r="G1226" s="967" t="s">
        <v>5391</v>
      </c>
      <c r="H1226" s="965"/>
      <c r="I1226" s="965"/>
    </row>
    <row r="1227" spans="1:9" ht="13.5">
      <c r="A1227" s="1204" t="s">
        <v>630</v>
      </c>
      <c r="B1227" s="1188" t="s">
        <v>4054</v>
      </c>
      <c r="C1227" s="1188" t="s">
        <v>4054</v>
      </c>
      <c r="D1227" s="966">
        <v>5100</v>
      </c>
      <c r="E1227" s="1194" t="s">
        <v>9630</v>
      </c>
      <c r="F1227" s="1205" t="s">
        <v>9</v>
      </c>
      <c r="G1227" s="967" t="s">
        <v>5391</v>
      </c>
      <c r="H1227" s="965"/>
      <c r="I1227" s="965"/>
    </row>
    <row r="1228" spans="1:9" ht="13.5">
      <c r="A1228" s="1204" t="s">
        <v>631</v>
      </c>
      <c r="B1228" s="1188" t="s">
        <v>4055</v>
      </c>
      <c r="C1228" s="1188" t="s">
        <v>4055</v>
      </c>
      <c r="D1228" s="966">
        <v>7320</v>
      </c>
      <c r="E1228" s="1194" t="s">
        <v>9630</v>
      </c>
      <c r="F1228" s="1205" t="s">
        <v>9</v>
      </c>
      <c r="G1228" s="967" t="s">
        <v>5391</v>
      </c>
      <c r="H1228" s="965"/>
      <c r="I1228" s="965"/>
    </row>
    <row r="1229" spans="1:9" ht="13.5">
      <c r="A1229" s="1204" t="s">
        <v>632</v>
      </c>
      <c r="B1229" s="1188" t="s">
        <v>4056</v>
      </c>
      <c r="C1229" s="1188" t="s">
        <v>4056</v>
      </c>
      <c r="D1229" s="966">
        <v>8592</v>
      </c>
      <c r="E1229" s="1194" t="s">
        <v>9630</v>
      </c>
      <c r="F1229" s="1205" t="s">
        <v>9</v>
      </c>
      <c r="G1229" s="967" t="s">
        <v>5391</v>
      </c>
      <c r="H1229" s="965"/>
      <c r="I1229" s="965"/>
    </row>
    <row r="1230" spans="1:9" ht="13.5">
      <c r="A1230" s="1204" t="s">
        <v>633</v>
      </c>
      <c r="B1230" s="1188" t="s">
        <v>4057</v>
      </c>
      <c r="C1230" s="1188" t="s">
        <v>4057</v>
      </c>
      <c r="D1230" s="966">
        <v>15060</v>
      </c>
      <c r="E1230" s="1194" t="s">
        <v>9630</v>
      </c>
      <c r="F1230" s="1205" t="s">
        <v>9</v>
      </c>
      <c r="G1230" s="967" t="s">
        <v>5391</v>
      </c>
      <c r="H1230" s="965"/>
      <c r="I1230" s="965"/>
    </row>
    <row r="1231" spans="1:9" ht="13.5">
      <c r="A1231" s="1204" t="s">
        <v>634</v>
      </c>
      <c r="B1231" s="1188" t="s">
        <v>4058</v>
      </c>
      <c r="C1231" s="1188" t="s">
        <v>4058</v>
      </c>
      <c r="D1231" s="966">
        <v>16608</v>
      </c>
      <c r="E1231" s="1194" t="s">
        <v>9630</v>
      </c>
      <c r="F1231" s="1205" t="s">
        <v>9</v>
      </c>
      <c r="G1231" s="967" t="s">
        <v>5391</v>
      </c>
      <c r="H1231" s="965"/>
      <c r="I1231" s="965"/>
    </row>
    <row r="1232" spans="1:9" ht="13.5">
      <c r="A1232" s="1204" t="s">
        <v>635</v>
      </c>
      <c r="B1232" s="1188" t="s">
        <v>4059</v>
      </c>
      <c r="C1232" s="1188" t="s">
        <v>4059</v>
      </c>
      <c r="D1232" s="966">
        <v>23892</v>
      </c>
      <c r="E1232" s="1194" t="s">
        <v>9630</v>
      </c>
      <c r="F1232" s="1205" t="s">
        <v>9</v>
      </c>
      <c r="G1232" s="967" t="s">
        <v>5391</v>
      </c>
      <c r="H1232" s="965"/>
      <c r="I1232" s="965"/>
    </row>
    <row r="1233" spans="1:9" ht="13.5">
      <c r="A1233" s="1204" t="s">
        <v>636</v>
      </c>
      <c r="B1233" s="1188" t="s">
        <v>4060</v>
      </c>
      <c r="C1233" s="1188" t="s">
        <v>4060</v>
      </c>
      <c r="D1233" s="966">
        <v>28032</v>
      </c>
      <c r="E1233" s="1194" t="s">
        <v>9630</v>
      </c>
      <c r="F1233" s="1205" t="s">
        <v>9</v>
      </c>
      <c r="G1233" s="967" t="s">
        <v>5391</v>
      </c>
      <c r="H1233" s="965"/>
      <c r="I1233" s="965"/>
    </row>
    <row r="1234" spans="1:9" ht="13.5">
      <c r="A1234" s="1204" t="s">
        <v>637</v>
      </c>
      <c r="B1234" s="1188" t="s">
        <v>4061</v>
      </c>
      <c r="C1234" s="1188" t="s">
        <v>4061</v>
      </c>
      <c r="D1234" s="966">
        <v>4608</v>
      </c>
      <c r="E1234" s="1194" t="s">
        <v>9630</v>
      </c>
      <c r="F1234" s="1205" t="s">
        <v>9</v>
      </c>
      <c r="G1234" s="967" t="s">
        <v>5391</v>
      </c>
      <c r="H1234" s="965"/>
      <c r="I1234" s="965"/>
    </row>
    <row r="1235" spans="1:9" ht="13.5">
      <c r="A1235" s="1204" t="s">
        <v>638</v>
      </c>
      <c r="B1235" s="1188" t="s">
        <v>4062</v>
      </c>
      <c r="C1235" s="1188" t="s">
        <v>4062</v>
      </c>
      <c r="D1235" s="966">
        <v>5100</v>
      </c>
      <c r="E1235" s="1194" t="s">
        <v>9630</v>
      </c>
      <c r="F1235" s="1205" t="s">
        <v>9</v>
      </c>
      <c r="G1235" s="967" t="s">
        <v>5391</v>
      </c>
      <c r="H1235" s="965"/>
      <c r="I1235" s="965"/>
    </row>
    <row r="1236" spans="1:9" ht="13.5">
      <c r="A1236" s="1204" t="s">
        <v>639</v>
      </c>
      <c r="B1236" s="1188" t="s">
        <v>4063</v>
      </c>
      <c r="C1236" s="1188" t="s">
        <v>4063</v>
      </c>
      <c r="D1236" s="966">
        <v>7320</v>
      </c>
      <c r="E1236" s="1194" t="s">
        <v>9630</v>
      </c>
      <c r="F1236" s="1205" t="s">
        <v>9</v>
      </c>
      <c r="G1236" s="967" t="s">
        <v>5391</v>
      </c>
      <c r="H1236" s="965"/>
      <c r="I1236" s="965"/>
    </row>
    <row r="1237" spans="1:9" ht="13.5">
      <c r="A1237" s="1204" t="s">
        <v>640</v>
      </c>
      <c r="B1237" s="1188" t="s">
        <v>4064</v>
      </c>
      <c r="C1237" s="1188" t="s">
        <v>4064</v>
      </c>
      <c r="D1237" s="966">
        <v>8592</v>
      </c>
      <c r="E1237" s="1194" t="s">
        <v>9630</v>
      </c>
      <c r="F1237" s="1205" t="s">
        <v>9</v>
      </c>
      <c r="G1237" s="967" t="s">
        <v>5391</v>
      </c>
      <c r="H1237" s="965"/>
      <c r="I1237" s="965"/>
    </row>
    <row r="1238" spans="1:9" ht="13.5">
      <c r="A1238" s="1204" t="s">
        <v>641</v>
      </c>
      <c r="B1238" s="1188" t="s">
        <v>4065</v>
      </c>
      <c r="C1238" s="1188" t="s">
        <v>4065</v>
      </c>
      <c r="D1238" s="966">
        <v>10824</v>
      </c>
      <c r="E1238" s="1194" t="s">
        <v>9630</v>
      </c>
      <c r="F1238" s="1205" t="s">
        <v>9</v>
      </c>
      <c r="G1238" s="967" t="s">
        <v>5391</v>
      </c>
      <c r="H1238" s="965"/>
      <c r="I1238" s="965"/>
    </row>
    <row r="1239" spans="1:9" ht="13.5">
      <c r="A1239" s="1206" t="s">
        <v>2034</v>
      </c>
      <c r="B1239" s="1207" t="s">
        <v>4066</v>
      </c>
      <c r="C1239" s="1207" t="s">
        <v>4066</v>
      </c>
      <c r="D1239" s="966">
        <v>1548</v>
      </c>
      <c r="E1239" s="1194" t="s">
        <v>9630</v>
      </c>
      <c r="F1239" s="1205" t="s">
        <v>9</v>
      </c>
      <c r="G1239" s="967" t="s">
        <v>5391</v>
      </c>
      <c r="H1239" s="965"/>
      <c r="I1239" s="965"/>
    </row>
    <row r="1240" spans="1:9" ht="13.5">
      <c r="A1240" s="1204" t="s">
        <v>642</v>
      </c>
      <c r="B1240" s="1188" t="s">
        <v>643</v>
      </c>
      <c r="C1240" s="1188" t="s">
        <v>643</v>
      </c>
      <c r="D1240" s="966">
        <v>5532</v>
      </c>
      <c r="E1240" s="1194" t="s">
        <v>9630</v>
      </c>
      <c r="F1240" s="1205" t="s">
        <v>9</v>
      </c>
      <c r="G1240" s="967" t="s">
        <v>5391</v>
      </c>
      <c r="H1240" s="965"/>
      <c r="I1240" s="965"/>
    </row>
    <row r="1241" spans="1:9" ht="13.5">
      <c r="A1241" s="1204" t="s">
        <v>644</v>
      </c>
      <c r="B1241" s="1188" t="s">
        <v>645</v>
      </c>
      <c r="C1241" s="1188" t="s">
        <v>645</v>
      </c>
      <c r="D1241" s="966">
        <v>6156</v>
      </c>
      <c r="E1241" s="1194" t="s">
        <v>9630</v>
      </c>
      <c r="F1241" s="1205" t="s">
        <v>9</v>
      </c>
      <c r="G1241" s="967" t="s">
        <v>5391</v>
      </c>
      <c r="H1241" s="965"/>
      <c r="I1241" s="965"/>
    </row>
    <row r="1242" spans="1:9" ht="13.5">
      <c r="A1242" s="1204" t="s">
        <v>646</v>
      </c>
      <c r="B1242" s="1188" t="s">
        <v>647</v>
      </c>
      <c r="C1242" s="1188" t="s">
        <v>647</v>
      </c>
      <c r="D1242" s="966">
        <v>8820</v>
      </c>
      <c r="E1242" s="1194" t="s">
        <v>9630</v>
      </c>
      <c r="F1242" s="1205" t="s">
        <v>9</v>
      </c>
      <c r="G1242" s="967" t="s">
        <v>5391</v>
      </c>
      <c r="H1242" s="965"/>
      <c r="I1242" s="965"/>
    </row>
    <row r="1243" spans="1:9" ht="13.5">
      <c r="A1243" s="1204" t="s">
        <v>648</v>
      </c>
      <c r="B1243" s="1188" t="s">
        <v>649</v>
      </c>
      <c r="C1243" s="1188" t="s">
        <v>649</v>
      </c>
      <c r="D1243" s="966">
        <v>10296</v>
      </c>
      <c r="E1243" s="1194" t="s">
        <v>9630</v>
      </c>
      <c r="F1243" s="1205" t="s">
        <v>9</v>
      </c>
      <c r="G1243" s="967" t="s">
        <v>5391</v>
      </c>
      <c r="H1243" s="965"/>
      <c r="I1243" s="965"/>
    </row>
    <row r="1244" spans="1:9" ht="13.5">
      <c r="A1244" s="1204" t="s">
        <v>650</v>
      </c>
      <c r="B1244" s="1188" t="s">
        <v>4067</v>
      </c>
      <c r="C1244" s="1188" t="s">
        <v>4067</v>
      </c>
      <c r="D1244" s="966">
        <v>3264</v>
      </c>
      <c r="E1244" s="1194" t="s">
        <v>9630</v>
      </c>
      <c r="F1244" s="1205" t="s">
        <v>9</v>
      </c>
      <c r="G1244" s="967" t="s">
        <v>5391</v>
      </c>
      <c r="H1244" s="965"/>
      <c r="I1244" s="965"/>
    </row>
    <row r="1245" spans="1:9" ht="13.5">
      <c r="A1245" s="1204" t="s">
        <v>651</v>
      </c>
      <c r="B1245" s="1188" t="s">
        <v>4068</v>
      </c>
      <c r="C1245" s="1188" t="s">
        <v>4068</v>
      </c>
      <c r="D1245" s="966">
        <v>3600</v>
      </c>
      <c r="E1245" s="1194" t="s">
        <v>9630</v>
      </c>
      <c r="F1245" s="1205" t="s">
        <v>9</v>
      </c>
      <c r="G1245" s="967" t="s">
        <v>5391</v>
      </c>
      <c r="H1245" s="965"/>
      <c r="I1245" s="965"/>
    </row>
    <row r="1246" spans="1:9" ht="13.5">
      <c r="A1246" s="1204" t="s">
        <v>652</v>
      </c>
      <c r="B1246" s="1188" t="s">
        <v>4069</v>
      </c>
      <c r="C1246" s="1188" t="s">
        <v>4069</v>
      </c>
      <c r="D1246" s="966">
        <v>5160</v>
      </c>
      <c r="E1246" s="1194" t="s">
        <v>9630</v>
      </c>
      <c r="F1246" s="1205" t="s">
        <v>9</v>
      </c>
      <c r="G1246" s="967" t="s">
        <v>5391</v>
      </c>
      <c r="H1246" s="965"/>
      <c r="I1246" s="965"/>
    </row>
    <row r="1247" spans="1:9" ht="13.5">
      <c r="A1247" s="1204" t="s">
        <v>653</v>
      </c>
      <c r="B1247" s="1188" t="s">
        <v>4070</v>
      </c>
      <c r="C1247" s="1188" t="s">
        <v>4070</v>
      </c>
      <c r="D1247" s="966">
        <v>6060</v>
      </c>
      <c r="E1247" s="1194" t="s">
        <v>9630</v>
      </c>
      <c r="F1247" s="1205" t="s">
        <v>9</v>
      </c>
      <c r="G1247" s="967" t="s">
        <v>5391</v>
      </c>
      <c r="H1247" s="965"/>
      <c r="I1247" s="965"/>
    </row>
    <row r="1248" spans="1:9" ht="13.5">
      <c r="A1248" s="1204" t="s">
        <v>654</v>
      </c>
      <c r="B1248" s="1188" t="s">
        <v>4071</v>
      </c>
      <c r="C1248" s="1188" t="s">
        <v>4071</v>
      </c>
      <c r="D1248" s="966">
        <v>5700</v>
      </c>
      <c r="E1248" s="1194" t="s">
        <v>9630</v>
      </c>
      <c r="F1248" s="1205" t="s">
        <v>9</v>
      </c>
      <c r="G1248" s="967" t="s">
        <v>5391</v>
      </c>
      <c r="H1248" s="965"/>
      <c r="I1248" s="965"/>
    </row>
    <row r="1249" spans="1:9" ht="13.5">
      <c r="A1249" s="1204" t="s">
        <v>655</v>
      </c>
      <c r="B1249" s="1188" t="s">
        <v>4072</v>
      </c>
      <c r="C1249" s="1188" t="s">
        <v>4072</v>
      </c>
      <c r="D1249" s="966">
        <v>6300</v>
      </c>
      <c r="E1249" s="1194" t="s">
        <v>9630</v>
      </c>
      <c r="F1249" s="1205" t="s">
        <v>9</v>
      </c>
      <c r="G1249" s="967" t="s">
        <v>5391</v>
      </c>
      <c r="H1249" s="965"/>
      <c r="I1249" s="965"/>
    </row>
    <row r="1250" spans="1:9" ht="13.5">
      <c r="A1250" s="1204" t="s">
        <v>656</v>
      </c>
      <c r="B1250" s="1188" t="s">
        <v>4073</v>
      </c>
      <c r="C1250" s="1188" t="s">
        <v>4073</v>
      </c>
      <c r="D1250" s="966">
        <v>9048</v>
      </c>
      <c r="E1250" s="1194" t="s">
        <v>9630</v>
      </c>
      <c r="F1250" s="1205" t="s">
        <v>9</v>
      </c>
      <c r="G1250" s="967" t="s">
        <v>5391</v>
      </c>
      <c r="H1250" s="965"/>
      <c r="I1250" s="965"/>
    </row>
    <row r="1251" spans="1:9" ht="13.5">
      <c r="A1251" s="1204" t="s">
        <v>657</v>
      </c>
      <c r="B1251" s="1188" t="s">
        <v>4074</v>
      </c>
      <c r="C1251" s="1188" t="s">
        <v>4074</v>
      </c>
      <c r="D1251" s="966">
        <v>10596</v>
      </c>
      <c r="E1251" s="1194" t="s">
        <v>9630</v>
      </c>
      <c r="F1251" s="1205" t="s">
        <v>9</v>
      </c>
      <c r="G1251" s="967" t="s">
        <v>5391</v>
      </c>
      <c r="H1251" s="965"/>
      <c r="I1251" s="965"/>
    </row>
    <row r="1252" spans="1:9" ht="13.5">
      <c r="A1252" s="1204" t="s">
        <v>658</v>
      </c>
      <c r="B1252" s="1188" t="s">
        <v>4075</v>
      </c>
      <c r="C1252" s="1188" t="s">
        <v>4075</v>
      </c>
      <c r="D1252" s="966">
        <v>8136</v>
      </c>
      <c r="E1252" s="1194" t="s">
        <v>9630</v>
      </c>
      <c r="F1252" s="1205" t="s">
        <v>9</v>
      </c>
      <c r="G1252" s="967" t="s">
        <v>5391</v>
      </c>
      <c r="H1252" s="965"/>
      <c r="I1252" s="965"/>
    </row>
    <row r="1253" spans="1:9" ht="13.5">
      <c r="A1253" s="1204" t="s">
        <v>659</v>
      </c>
      <c r="B1253" s="1188" t="s">
        <v>4076</v>
      </c>
      <c r="C1253" s="1188" t="s">
        <v>4076</v>
      </c>
      <c r="D1253" s="966">
        <v>8988</v>
      </c>
      <c r="E1253" s="1194" t="s">
        <v>9630</v>
      </c>
      <c r="F1253" s="1205" t="s">
        <v>9</v>
      </c>
      <c r="G1253" s="967" t="s">
        <v>5391</v>
      </c>
      <c r="H1253" s="965"/>
      <c r="I1253" s="965"/>
    </row>
    <row r="1254" spans="1:9" ht="13.5">
      <c r="A1254" s="1204" t="s">
        <v>660</v>
      </c>
      <c r="B1254" s="1188" t="s">
        <v>4077</v>
      </c>
      <c r="C1254" s="1188" t="s">
        <v>4077</v>
      </c>
      <c r="D1254" s="966">
        <v>12900</v>
      </c>
      <c r="E1254" s="1194" t="s">
        <v>9630</v>
      </c>
      <c r="F1254" s="1205" t="s">
        <v>9</v>
      </c>
      <c r="G1254" s="967" t="s">
        <v>5391</v>
      </c>
      <c r="H1254" s="965"/>
      <c r="I1254" s="965"/>
    </row>
    <row r="1255" spans="1:9" ht="13.5">
      <c r="A1255" s="1204" t="s">
        <v>661</v>
      </c>
      <c r="B1255" s="1188" t="s">
        <v>4078</v>
      </c>
      <c r="C1255" s="1188" t="s">
        <v>4078</v>
      </c>
      <c r="D1255" s="966">
        <v>15156</v>
      </c>
      <c r="E1255" s="1194" t="s">
        <v>9630</v>
      </c>
      <c r="F1255" s="1205" t="s">
        <v>9</v>
      </c>
      <c r="G1255" s="967" t="s">
        <v>5391</v>
      </c>
      <c r="H1255" s="965"/>
      <c r="I1255" s="965"/>
    </row>
    <row r="1256" spans="1:9" ht="13.5">
      <c r="A1256" s="1204" t="s">
        <v>662</v>
      </c>
      <c r="B1256" s="1188" t="s">
        <v>4079</v>
      </c>
      <c r="C1256" s="1188" t="s">
        <v>4079</v>
      </c>
      <c r="D1256" s="966">
        <v>10572</v>
      </c>
      <c r="E1256" s="1194" t="s">
        <v>9630</v>
      </c>
      <c r="F1256" s="1205" t="s">
        <v>9</v>
      </c>
      <c r="G1256" s="967" t="s">
        <v>5391</v>
      </c>
      <c r="H1256" s="965"/>
      <c r="I1256" s="965"/>
    </row>
    <row r="1257" spans="1:9" ht="13.5">
      <c r="A1257" s="1204" t="s">
        <v>663</v>
      </c>
      <c r="B1257" s="1188" t="s">
        <v>4080</v>
      </c>
      <c r="C1257" s="1188" t="s">
        <v>4080</v>
      </c>
      <c r="D1257" s="966">
        <v>11688</v>
      </c>
      <c r="E1257" s="1194" t="s">
        <v>9630</v>
      </c>
      <c r="F1257" s="1205" t="s">
        <v>9</v>
      </c>
      <c r="G1257" s="967" t="s">
        <v>5391</v>
      </c>
      <c r="H1257" s="965"/>
      <c r="I1257" s="965"/>
    </row>
    <row r="1258" spans="1:9" ht="13.5">
      <c r="A1258" s="1204" t="s">
        <v>664</v>
      </c>
      <c r="B1258" s="1188" t="s">
        <v>4081</v>
      </c>
      <c r="C1258" s="1188" t="s">
        <v>4081</v>
      </c>
      <c r="D1258" s="966">
        <v>16788</v>
      </c>
      <c r="E1258" s="1194" t="s">
        <v>9630</v>
      </c>
      <c r="F1258" s="1205" t="s">
        <v>9</v>
      </c>
      <c r="G1258" s="967" t="s">
        <v>5391</v>
      </c>
      <c r="H1258" s="965"/>
      <c r="I1258" s="965"/>
    </row>
    <row r="1259" spans="1:9" ht="13.5">
      <c r="A1259" s="1204" t="s">
        <v>665</v>
      </c>
      <c r="B1259" s="1188" t="s">
        <v>4082</v>
      </c>
      <c r="C1259" s="1188" t="s">
        <v>4082</v>
      </c>
      <c r="D1259" s="966">
        <v>19692</v>
      </c>
      <c r="E1259" s="1194" t="s">
        <v>9630</v>
      </c>
      <c r="F1259" s="1205" t="s">
        <v>9</v>
      </c>
      <c r="G1259" s="967" t="s">
        <v>5391</v>
      </c>
      <c r="H1259" s="965"/>
      <c r="I1259" s="965"/>
    </row>
    <row r="1260" spans="1:9" ht="13.5">
      <c r="A1260" s="1204" t="s">
        <v>666</v>
      </c>
      <c r="B1260" s="1188" t="s">
        <v>4083</v>
      </c>
      <c r="C1260" s="1188" t="s">
        <v>4083</v>
      </c>
      <c r="D1260" s="966">
        <v>13032</v>
      </c>
      <c r="E1260" s="1194" t="s">
        <v>9630</v>
      </c>
      <c r="F1260" s="1205" t="s">
        <v>9</v>
      </c>
      <c r="G1260" s="967" t="s">
        <v>5391</v>
      </c>
      <c r="H1260" s="965"/>
      <c r="I1260" s="965"/>
    </row>
    <row r="1261" spans="1:9" ht="13.5">
      <c r="A1261" s="1204" t="s">
        <v>667</v>
      </c>
      <c r="B1261" s="1188" t="s">
        <v>4084</v>
      </c>
      <c r="C1261" s="1188" t="s">
        <v>4084</v>
      </c>
      <c r="D1261" s="966">
        <v>14376</v>
      </c>
      <c r="E1261" s="1194" t="s">
        <v>9630</v>
      </c>
      <c r="F1261" s="1205" t="s">
        <v>9</v>
      </c>
      <c r="G1261" s="967" t="s">
        <v>5391</v>
      </c>
      <c r="H1261" s="965"/>
      <c r="I1261" s="965"/>
    </row>
    <row r="1262" spans="1:9" ht="13.5">
      <c r="A1262" s="1204" t="s">
        <v>668</v>
      </c>
      <c r="B1262" s="1188" t="s">
        <v>4085</v>
      </c>
      <c r="C1262" s="1188" t="s">
        <v>4085</v>
      </c>
      <c r="D1262" s="966">
        <v>20652</v>
      </c>
      <c r="E1262" s="1194" t="s">
        <v>9630</v>
      </c>
      <c r="F1262" s="1205" t="s">
        <v>9</v>
      </c>
      <c r="G1262" s="967" t="s">
        <v>5391</v>
      </c>
      <c r="H1262" s="965"/>
      <c r="I1262" s="965"/>
    </row>
    <row r="1263" spans="1:9" ht="14.25" thickBot="1">
      <c r="A1263" s="1204" t="s">
        <v>669</v>
      </c>
      <c r="B1263" s="1188" t="s">
        <v>4086</v>
      </c>
      <c r="C1263" s="1188" t="s">
        <v>4086</v>
      </c>
      <c r="D1263" s="966">
        <v>24252</v>
      </c>
      <c r="E1263" s="1194" t="s">
        <v>9630</v>
      </c>
      <c r="F1263" s="1205" t="s">
        <v>9</v>
      </c>
      <c r="G1263" s="967" t="s">
        <v>5391</v>
      </c>
      <c r="H1263" s="965"/>
      <c r="I1263" s="965"/>
    </row>
    <row r="1264" spans="1:9" ht="13.5">
      <c r="A1264" s="1198" t="s">
        <v>3742</v>
      </c>
      <c r="B1264" s="219"/>
      <c r="C1264" s="219"/>
      <c r="D1264" s="219"/>
      <c r="E1264" s="219"/>
      <c r="F1264" s="219"/>
      <c r="G1264" s="416"/>
      <c r="H1264" s="258"/>
      <c r="I1264" s="258"/>
    </row>
    <row r="1265" spans="1:9" ht="13.5">
      <c r="A1265" s="1204" t="s">
        <v>672</v>
      </c>
      <c r="B1265" s="1188" t="s">
        <v>4089</v>
      </c>
      <c r="C1265" s="1188" t="s">
        <v>4089</v>
      </c>
      <c r="D1265" s="966">
        <v>5532</v>
      </c>
      <c r="E1265" s="1194" t="s">
        <v>9630</v>
      </c>
      <c r="F1265" s="967" t="s">
        <v>1789</v>
      </c>
      <c r="G1265" s="967" t="s">
        <v>5391</v>
      </c>
      <c r="H1265" s="965"/>
      <c r="I1265" s="965"/>
    </row>
    <row r="1266" spans="1:9" ht="13.5">
      <c r="A1266" s="1204" t="s">
        <v>673</v>
      </c>
      <c r="B1266" s="1188" t="s">
        <v>4090</v>
      </c>
      <c r="C1266" s="1188" t="s">
        <v>4090</v>
      </c>
      <c r="D1266" s="966">
        <v>6156</v>
      </c>
      <c r="E1266" s="1194" t="s">
        <v>9630</v>
      </c>
      <c r="F1266" s="967" t="s">
        <v>1789</v>
      </c>
      <c r="G1266" s="967" t="s">
        <v>5391</v>
      </c>
      <c r="H1266" s="965"/>
      <c r="I1266" s="965"/>
    </row>
    <row r="1267" spans="1:9" ht="13.5">
      <c r="A1267" s="1204" t="s">
        <v>674</v>
      </c>
      <c r="B1267" s="1188" t="s">
        <v>4091</v>
      </c>
      <c r="C1267" s="1188" t="s">
        <v>4091</v>
      </c>
      <c r="D1267" s="966">
        <v>8820</v>
      </c>
      <c r="E1267" s="1194" t="s">
        <v>9630</v>
      </c>
      <c r="F1267" s="967" t="s">
        <v>1789</v>
      </c>
      <c r="G1267" s="967" t="s">
        <v>5391</v>
      </c>
      <c r="H1267" s="965"/>
      <c r="I1267" s="965"/>
    </row>
    <row r="1268" spans="1:9" ht="13.5">
      <c r="A1268" s="1204" t="s">
        <v>675</v>
      </c>
      <c r="B1268" s="1188" t="s">
        <v>4092</v>
      </c>
      <c r="C1268" s="1188" t="s">
        <v>4092</v>
      </c>
      <c r="D1268" s="966">
        <v>10296</v>
      </c>
      <c r="E1268" s="1194" t="s">
        <v>9630</v>
      </c>
      <c r="F1268" s="967" t="s">
        <v>1789</v>
      </c>
      <c r="G1268" s="967" t="s">
        <v>5391</v>
      </c>
      <c r="H1268" s="965"/>
      <c r="I1268" s="965"/>
    </row>
    <row r="1269" spans="1:9" ht="13.5">
      <c r="A1269" s="1204" t="s">
        <v>676</v>
      </c>
      <c r="B1269" s="1188" t="s">
        <v>4093</v>
      </c>
      <c r="C1269" s="1188" t="s">
        <v>4093</v>
      </c>
      <c r="D1269" s="966">
        <v>8916</v>
      </c>
      <c r="E1269" s="1194" t="s">
        <v>9630</v>
      </c>
      <c r="F1269" s="967" t="s">
        <v>1789</v>
      </c>
      <c r="G1269" s="967" t="s">
        <v>5391</v>
      </c>
      <c r="H1269" s="965"/>
      <c r="I1269" s="965"/>
    </row>
    <row r="1270" spans="1:9" ht="13.5">
      <c r="A1270" s="1204" t="s">
        <v>677</v>
      </c>
      <c r="B1270" s="1188" t="s">
        <v>4094</v>
      </c>
      <c r="C1270" s="1188" t="s">
        <v>4094</v>
      </c>
      <c r="D1270" s="966">
        <v>9768</v>
      </c>
      <c r="E1270" s="1194" t="s">
        <v>9630</v>
      </c>
      <c r="F1270" s="967" t="s">
        <v>1789</v>
      </c>
      <c r="G1270" s="967" t="s">
        <v>5391</v>
      </c>
      <c r="H1270" s="965"/>
      <c r="I1270" s="965"/>
    </row>
    <row r="1271" spans="1:9" ht="13.5">
      <c r="A1271" s="1204" t="s">
        <v>678</v>
      </c>
      <c r="B1271" s="1188" t="s">
        <v>4095</v>
      </c>
      <c r="C1271" s="1188" t="s">
        <v>4095</v>
      </c>
      <c r="D1271" s="966">
        <v>14124</v>
      </c>
      <c r="E1271" s="1194" t="s">
        <v>9630</v>
      </c>
      <c r="F1271" s="967" t="s">
        <v>1789</v>
      </c>
      <c r="G1271" s="967" t="s">
        <v>5391</v>
      </c>
      <c r="H1271" s="965"/>
      <c r="I1271" s="965"/>
    </row>
    <row r="1272" spans="1:9" ht="13.5">
      <c r="A1272" s="1204" t="s">
        <v>679</v>
      </c>
      <c r="B1272" s="1188" t="s">
        <v>4096</v>
      </c>
      <c r="C1272" s="1188" t="s">
        <v>4096</v>
      </c>
      <c r="D1272" s="966">
        <v>16560</v>
      </c>
      <c r="E1272" s="1194" t="s">
        <v>9630</v>
      </c>
      <c r="F1272" s="967" t="s">
        <v>1789</v>
      </c>
      <c r="G1272" s="967" t="s">
        <v>5391</v>
      </c>
      <c r="H1272" s="965"/>
      <c r="I1272" s="965"/>
    </row>
    <row r="1273" spans="1:9" ht="13.5">
      <c r="A1273" s="1204" t="s">
        <v>680</v>
      </c>
      <c r="B1273" s="1188" t="s">
        <v>4097</v>
      </c>
      <c r="C1273" s="1188" t="s">
        <v>4097</v>
      </c>
      <c r="D1273" s="966">
        <v>12000</v>
      </c>
      <c r="E1273" s="1194" t="s">
        <v>9630</v>
      </c>
      <c r="F1273" s="967" t="s">
        <v>1789</v>
      </c>
      <c r="G1273" s="967" t="s">
        <v>5391</v>
      </c>
      <c r="H1273" s="965"/>
      <c r="I1273" s="965"/>
    </row>
    <row r="1274" spans="1:9" ht="13.5">
      <c r="A1274" s="1204" t="s">
        <v>681</v>
      </c>
      <c r="B1274" s="1188" t="s">
        <v>4098</v>
      </c>
      <c r="C1274" s="1188" t="s">
        <v>4098</v>
      </c>
      <c r="D1274" s="966">
        <v>13272</v>
      </c>
      <c r="E1274" s="1194" t="s">
        <v>9630</v>
      </c>
      <c r="F1274" s="967" t="s">
        <v>1789</v>
      </c>
      <c r="G1274" s="967" t="s">
        <v>5391</v>
      </c>
      <c r="H1274" s="965"/>
      <c r="I1274" s="965"/>
    </row>
    <row r="1275" spans="1:9" ht="13.5">
      <c r="A1275" s="1204" t="s">
        <v>682</v>
      </c>
      <c r="B1275" s="1188" t="s">
        <v>4099</v>
      </c>
      <c r="C1275" s="1188" t="s">
        <v>4099</v>
      </c>
      <c r="D1275" s="966">
        <v>19104</v>
      </c>
      <c r="E1275" s="1194" t="s">
        <v>9630</v>
      </c>
      <c r="F1275" s="967" t="s">
        <v>1789</v>
      </c>
      <c r="G1275" s="967" t="s">
        <v>5391</v>
      </c>
      <c r="H1275" s="965"/>
      <c r="I1275" s="965"/>
    </row>
    <row r="1276" spans="1:9" ht="13.5">
      <c r="A1276" s="1204" t="s">
        <v>683</v>
      </c>
      <c r="B1276" s="1188" t="s">
        <v>4100</v>
      </c>
      <c r="C1276" s="1188" t="s">
        <v>4100</v>
      </c>
      <c r="D1276" s="966">
        <v>22404</v>
      </c>
      <c r="E1276" s="1194" t="s">
        <v>9630</v>
      </c>
      <c r="F1276" s="967" t="s">
        <v>1789</v>
      </c>
      <c r="G1276" s="967" t="s">
        <v>5391</v>
      </c>
      <c r="H1276" s="965"/>
      <c r="I1276" s="965"/>
    </row>
    <row r="1277" spans="1:9" ht="24">
      <c r="A1277" s="1204" t="s">
        <v>684</v>
      </c>
      <c r="B1277" s="1188" t="s">
        <v>4101</v>
      </c>
      <c r="C1277" s="1188" t="s">
        <v>4101</v>
      </c>
      <c r="D1277" s="966">
        <v>1596</v>
      </c>
      <c r="E1277" s="1194" t="s">
        <v>9630</v>
      </c>
      <c r="F1277" s="967" t="s">
        <v>1789</v>
      </c>
      <c r="G1277" s="967" t="s">
        <v>5391</v>
      </c>
      <c r="H1277" s="965"/>
      <c r="I1277" s="965"/>
    </row>
    <row r="1278" spans="1:9" ht="13.5">
      <c r="A1278" s="1206" t="s">
        <v>2031</v>
      </c>
      <c r="B1278" s="1206" t="s">
        <v>4102</v>
      </c>
      <c r="C1278" s="1206" t="s">
        <v>4102</v>
      </c>
      <c r="D1278" s="966">
        <v>324</v>
      </c>
      <c r="E1278" s="1194" t="s">
        <v>9630</v>
      </c>
      <c r="F1278" s="967" t="s">
        <v>1789</v>
      </c>
      <c r="G1278" s="967" t="s">
        <v>5391</v>
      </c>
      <c r="H1278" s="965"/>
      <c r="I1278" s="965"/>
    </row>
    <row r="1279" spans="1:9" ht="13.5">
      <c r="A1279" s="1206" t="s">
        <v>2113</v>
      </c>
      <c r="B1279" s="1206" t="s">
        <v>4103</v>
      </c>
      <c r="C1279" s="1206" t="s">
        <v>4103</v>
      </c>
      <c r="D1279" s="966">
        <v>3576</v>
      </c>
      <c r="E1279" s="1194" t="s">
        <v>9630</v>
      </c>
      <c r="F1279" s="967" t="s">
        <v>1789</v>
      </c>
      <c r="G1279" s="967" t="s">
        <v>5391</v>
      </c>
      <c r="H1279" s="965"/>
      <c r="I1279" s="965"/>
    </row>
    <row r="1280" spans="1:9" ht="13.5">
      <c r="A1280" s="1206" t="s">
        <v>2114</v>
      </c>
      <c r="B1280" s="1206" t="s">
        <v>4104</v>
      </c>
      <c r="C1280" s="1206" t="s">
        <v>4104</v>
      </c>
      <c r="D1280" s="966">
        <v>3948</v>
      </c>
      <c r="E1280" s="1194" t="s">
        <v>9630</v>
      </c>
      <c r="F1280" s="967" t="s">
        <v>1789</v>
      </c>
      <c r="G1280" s="967" t="s">
        <v>5391</v>
      </c>
      <c r="H1280" s="965"/>
      <c r="I1280" s="965"/>
    </row>
    <row r="1281" spans="1:9" ht="13.5">
      <c r="A1281" s="1206" t="s">
        <v>2115</v>
      </c>
      <c r="B1281" s="1206" t="s">
        <v>4105</v>
      </c>
      <c r="C1281" s="1206" t="s">
        <v>4105</v>
      </c>
      <c r="D1281" s="966">
        <v>5688</v>
      </c>
      <c r="E1281" s="1194" t="s">
        <v>9630</v>
      </c>
      <c r="F1281" s="967" t="s">
        <v>1789</v>
      </c>
      <c r="G1281" s="967" t="s">
        <v>5391</v>
      </c>
      <c r="H1281" s="965"/>
      <c r="I1281" s="965"/>
    </row>
    <row r="1282" spans="1:9" ht="13.5">
      <c r="A1282" s="1206" t="s">
        <v>2116</v>
      </c>
      <c r="B1282" s="1206" t="s">
        <v>4106</v>
      </c>
      <c r="C1282" s="1206" t="s">
        <v>4106</v>
      </c>
      <c r="D1282" s="966">
        <v>6660</v>
      </c>
      <c r="E1282" s="1194" t="s">
        <v>9630</v>
      </c>
      <c r="F1282" s="967" t="s">
        <v>1789</v>
      </c>
      <c r="G1282" s="967" t="s">
        <v>5391</v>
      </c>
      <c r="H1282" s="965"/>
      <c r="I1282" s="965"/>
    </row>
    <row r="1283" spans="1:9" ht="13.5">
      <c r="A1283" s="1206" t="s">
        <v>2117</v>
      </c>
      <c r="B1283" s="1206" t="s">
        <v>4107</v>
      </c>
      <c r="C1283" s="1206" t="s">
        <v>4107</v>
      </c>
      <c r="D1283" s="966">
        <v>5868</v>
      </c>
      <c r="E1283" s="1194" t="s">
        <v>9630</v>
      </c>
      <c r="F1283" s="967" t="s">
        <v>1789</v>
      </c>
      <c r="G1283" s="967" t="s">
        <v>5391</v>
      </c>
      <c r="H1283" s="965"/>
      <c r="I1283" s="965"/>
    </row>
    <row r="1284" spans="1:9" ht="13.5">
      <c r="A1284" s="1206" t="s">
        <v>2118</v>
      </c>
      <c r="B1284" s="1206" t="s">
        <v>4108</v>
      </c>
      <c r="C1284" s="1206" t="s">
        <v>4108</v>
      </c>
      <c r="D1284" s="966">
        <v>6468</v>
      </c>
      <c r="E1284" s="1194" t="s">
        <v>9630</v>
      </c>
      <c r="F1284" s="967" t="s">
        <v>1789</v>
      </c>
      <c r="G1284" s="967" t="s">
        <v>5391</v>
      </c>
      <c r="H1284" s="965"/>
      <c r="I1284" s="965"/>
    </row>
    <row r="1285" spans="1:9" ht="13.5">
      <c r="A1285" s="1206" t="s">
        <v>2119</v>
      </c>
      <c r="B1285" s="1206" t="s">
        <v>4109</v>
      </c>
      <c r="C1285" s="1206" t="s">
        <v>4109</v>
      </c>
      <c r="D1285" s="966">
        <v>9288</v>
      </c>
      <c r="E1285" s="1194" t="s">
        <v>9630</v>
      </c>
      <c r="F1285" s="967" t="s">
        <v>1789</v>
      </c>
      <c r="G1285" s="967" t="s">
        <v>5391</v>
      </c>
      <c r="H1285" s="965"/>
      <c r="I1285" s="965"/>
    </row>
    <row r="1286" spans="1:9" ht="13.5">
      <c r="A1286" s="1206" t="s">
        <v>2120</v>
      </c>
      <c r="B1286" s="1206" t="s">
        <v>4110</v>
      </c>
      <c r="C1286" s="1206" t="s">
        <v>4110</v>
      </c>
      <c r="D1286" s="966">
        <v>10920</v>
      </c>
      <c r="E1286" s="1194" t="s">
        <v>9630</v>
      </c>
      <c r="F1286" s="967" t="s">
        <v>1789</v>
      </c>
      <c r="G1286" s="967" t="s">
        <v>5391</v>
      </c>
      <c r="H1286" s="965"/>
      <c r="I1286" s="965"/>
    </row>
    <row r="1287" spans="1:9" ht="13.5">
      <c r="A1287" s="1206" t="s">
        <v>2121</v>
      </c>
      <c r="B1287" s="1206" t="s">
        <v>4111</v>
      </c>
      <c r="C1287" s="1206" t="s">
        <v>4111</v>
      </c>
      <c r="D1287" s="966">
        <v>9444</v>
      </c>
      <c r="E1287" s="1194" t="s">
        <v>9630</v>
      </c>
      <c r="F1287" s="967" t="s">
        <v>1789</v>
      </c>
      <c r="G1287" s="967" t="s">
        <v>5391</v>
      </c>
      <c r="H1287" s="965"/>
      <c r="I1287" s="965"/>
    </row>
    <row r="1288" spans="1:9" ht="13.5">
      <c r="A1288" s="1206" t="s">
        <v>2122</v>
      </c>
      <c r="B1288" s="1206" t="s">
        <v>4112</v>
      </c>
      <c r="C1288" s="1206" t="s">
        <v>4112</v>
      </c>
      <c r="D1288" s="966">
        <v>10416</v>
      </c>
      <c r="E1288" s="1194" t="s">
        <v>9630</v>
      </c>
      <c r="F1288" s="967" t="s">
        <v>1789</v>
      </c>
      <c r="G1288" s="967" t="s">
        <v>5391</v>
      </c>
      <c r="H1288" s="965"/>
      <c r="I1288" s="965"/>
    </row>
    <row r="1289" spans="1:9" ht="13.5">
      <c r="A1289" s="1206" t="s">
        <v>2123</v>
      </c>
      <c r="B1289" s="1206" t="s">
        <v>4113</v>
      </c>
      <c r="C1289" s="1206" t="s">
        <v>4113</v>
      </c>
      <c r="D1289" s="966">
        <v>14988</v>
      </c>
      <c r="E1289" s="1194" t="s">
        <v>9630</v>
      </c>
      <c r="F1289" s="967" t="s">
        <v>1789</v>
      </c>
      <c r="G1289" s="967" t="s">
        <v>5391</v>
      </c>
      <c r="H1289" s="965"/>
      <c r="I1289" s="965"/>
    </row>
    <row r="1290" spans="1:9" ht="13.5">
      <c r="A1290" s="1206" t="s">
        <v>2124</v>
      </c>
      <c r="B1290" s="1206" t="s">
        <v>4114</v>
      </c>
      <c r="C1290" s="1206" t="s">
        <v>4114</v>
      </c>
      <c r="D1290" s="966">
        <v>17580</v>
      </c>
      <c r="E1290" s="1194" t="s">
        <v>9630</v>
      </c>
      <c r="F1290" s="967" t="s">
        <v>1789</v>
      </c>
      <c r="G1290" s="967" t="s">
        <v>5391</v>
      </c>
      <c r="H1290" s="965"/>
      <c r="I1290" s="965"/>
    </row>
    <row r="1291" spans="1:9" ht="13.5">
      <c r="A1291" s="1206" t="s">
        <v>2125</v>
      </c>
      <c r="B1291" s="1206" t="s">
        <v>4115</v>
      </c>
      <c r="C1291" s="1206" t="s">
        <v>4115</v>
      </c>
      <c r="D1291" s="966">
        <v>12696</v>
      </c>
      <c r="E1291" s="1194" t="s">
        <v>9630</v>
      </c>
      <c r="F1291" s="967" t="s">
        <v>1789</v>
      </c>
      <c r="G1291" s="967" t="s">
        <v>5391</v>
      </c>
      <c r="H1291" s="965"/>
      <c r="I1291" s="965"/>
    </row>
    <row r="1292" spans="1:9" ht="13.5">
      <c r="A1292" s="1206" t="s">
        <v>2126</v>
      </c>
      <c r="B1292" s="1206" t="s">
        <v>4116</v>
      </c>
      <c r="C1292" s="1206" t="s">
        <v>4116</v>
      </c>
      <c r="D1292" s="966">
        <v>14016</v>
      </c>
      <c r="E1292" s="1194" t="s">
        <v>9630</v>
      </c>
      <c r="F1292" s="967" t="s">
        <v>1789</v>
      </c>
      <c r="G1292" s="967" t="s">
        <v>5391</v>
      </c>
      <c r="H1292" s="965"/>
      <c r="I1292" s="965"/>
    </row>
    <row r="1293" spans="1:9" ht="13.5">
      <c r="A1293" s="1206" t="s">
        <v>2127</v>
      </c>
      <c r="B1293" s="1206" t="s">
        <v>4117</v>
      </c>
      <c r="C1293" s="1206" t="s">
        <v>4117</v>
      </c>
      <c r="D1293" s="966">
        <v>20136</v>
      </c>
      <c r="E1293" s="1194" t="s">
        <v>9630</v>
      </c>
      <c r="F1293" s="967" t="s">
        <v>1789</v>
      </c>
      <c r="G1293" s="967" t="s">
        <v>5391</v>
      </c>
      <c r="H1293" s="965"/>
      <c r="I1293" s="965"/>
    </row>
    <row r="1294" spans="1:9" ht="13.5">
      <c r="A1294" s="1206" t="s">
        <v>2128</v>
      </c>
      <c r="B1294" s="1206" t="s">
        <v>4118</v>
      </c>
      <c r="C1294" s="1206" t="s">
        <v>4118</v>
      </c>
      <c r="D1294" s="966">
        <v>23640</v>
      </c>
      <c r="E1294" s="1194" t="s">
        <v>9630</v>
      </c>
      <c r="F1294" s="967" t="s">
        <v>1789</v>
      </c>
      <c r="G1294" s="967" t="s">
        <v>5391</v>
      </c>
      <c r="H1294" s="965"/>
      <c r="I1294" s="965"/>
    </row>
    <row r="1295" spans="1:9" ht="13.5">
      <c r="A1295" s="1206" t="s">
        <v>2129</v>
      </c>
      <c r="B1295" s="1206" t="s">
        <v>4119</v>
      </c>
      <c r="C1295" s="1206" t="s">
        <v>4119</v>
      </c>
      <c r="D1295" s="966">
        <v>15624</v>
      </c>
      <c r="E1295" s="1194" t="s">
        <v>9630</v>
      </c>
      <c r="F1295" s="967" t="s">
        <v>1789</v>
      </c>
      <c r="G1295" s="967" t="s">
        <v>5391</v>
      </c>
      <c r="H1295" s="965"/>
      <c r="I1295" s="965"/>
    </row>
    <row r="1296" spans="1:9" ht="13.5">
      <c r="A1296" s="1206" t="s">
        <v>2130</v>
      </c>
      <c r="B1296" s="1206" t="s">
        <v>4120</v>
      </c>
      <c r="C1296" s="1206" t="s">
        <v>4120</v>
      </c>
      <c r="D1296" s="966">
        <v>17244</v>
      </c>
      <c r="E1296" s="1194" t="s">
        <v>9630</v>
      </c>
      <c r="F1296" s="967" t="s">
        <v>1789</v>
      </c>
      <c r="G1296" s="967" t="s">
        <v>5391</v>
      </c>
      <c r="H1296" s="965"/>
      <c r="I1296" s="965"/>
    </row>
    <row r="1297" spans="1:9" ht="13.5">
      <c r="A1297" s="1206" t="s">
        <v>2131</v>
      </c>
      <c r="B1297" s="1206" t="s">
        <v>4121</v>
      </c>
      <c r="C1297" s="1206" t="s">
        <v>4121</v>
      </c>
      <c r="D1297" s="966">
        <v>24792</v>
      </c>
      <c r="E1297" s="1194" t="s">
        <v>9630</v>
      </c>
      <c r="F1297" s="967" t="s">
        <v>1789</v>
      </c>
      <c r="G1297" s="967" t="s">
        <v>5391</v>
      </c>
      <c r="H1297" s="965"/>
      <c r="I1297" s="965"/>
    </row>
    <row r="1298" spans="1:9" ht="13.5">
      <c r="A1298" s="1206" t="s">
        <v>2132</v>
      </c>
      <c r="B1298" s="1206" t="s">
        <v>4122</v>
      </c>
      <c r="C1298" s="1206" t="s">
        <v>4122</v>
      </c>
      <c r="D1298" s="966">
        <v>29100</v>
      </c>
      <c r="E1298" s="1194" t="s">
        <v>9630</v>
      </c>
      <c r="F1298" s="967" t="s">
        <v>1789</v>
      </c>
      <c r="G1298" s="967" t="s">
        <v>5391</v>
      </c>
      <c r="H1298" s="965"/>
      <c r="I1298" s="965"/>
    </row>
    <row r="1299" spans="1:9" ht="13.5">
      <c r="A1299" s="1206" t="s">
        <v>2133</v>
      </c>
      <c r="B1299" s="1206" t="s">
        <v>4123</v>
      </c>
      <c r="C1299" s="1206" t="s">
        <v>4123</v>
      </c>
      <c r="D1299" s="966">
        <v>312</v>
      </c>
      <c r="E1299" s="1194" t="s">
        <v>9630</v>
      </c>
      <c r="F1299" s="967" t="s">
        <v>1789</v>
      </c>
      <c r="G1299" s="967" t="s">
        <v>5391</v>
      </c>
      <c r="H1299" s="965"/>
      <c r="I1299" s="965"/>
    </row>
    <row r="1300" spans="1:9" ht="13.5">
      <c r="A1300" s="1207" t="s">
        <v>2139</v>
      </c>
      <c r="B1300" s="1207" t="s">
        <v>4124</v>
      </c>
      <c r="C1300" s="1207" t="s">
        <v>4124</v>
      </c>
      <c r="D1300" s="966">
        <v>0</v>
      </c>
      <c r="E1300" s="1194" t="s">
        <v>9630</v>
      </c>
      <c r="F1300" s="967" t="s">
        <v>1789</v>
      </c>
      <c r="G1300" s="967" t="s">
        <v>5391</v>
      </c>
      <c r="H1300" s="965"/>
      <c r="I1300" s="965"/>
    </row>
    <row r="1301" spans="1:9" ht="13.5">
      <c r="A1301" s="1184" t="s">
        <v>685</v>
      </c>
      <c r="B1301" s="1188" t="s">
        <v>4125</v>
      </c>
      <c r="C1301" s="1188" t="s">
        <v>4125</v>
      </c>
      <c r="D1301" s="966">
        <v>7608</v>
      </c>
      <c r="E1301" s="1194" t="s">
        <v>9630</v>
      </c>
      <c r="F1301" s="967" t="s">
        <v>1789</v>
      </c>
      <c r="G1301" s="967" t="s">
        <v>5391</v>
      </c>
      <c r="H1301" s="965"/>
      <c r="I1301" s="965"/>
    </row>
    <row r="1302" spans="1:9" ht="13.5">
      <c r="A1302" s="1204" t="s">
        <v>686</v>
      </c>
      <c r="B1302" s="1188" t="s">
        <v>4126</v>
      </c>
      <c r="C1302" s="1188" t="s">
        <v>4126</v>
      </c>
      <c r="D1302" s="966">
        <v>8400</v>
      </c>
      <c r="E1302" s="1194" t="s">
        <v>9630</v>
      </c>
      <c r="F1302" s="967" t="s">
        <v>1789</v>
      </c>
      <c r="G1302" s="967" t="s">
        <v>5391</v>
      </c>
      <c r="H1302" s="965"/>
      <c r="I1302" s="965"/>
    </row>
    <row r="1303" spans="1:9" ht="13.5">
      <c r="A1303" s="1204" t="s">
        <v>687</v>
      </c>
      <c r="B1303" s="1188" t="s">
        <v>4127</v>
      </c>
      <c r="C1303" s="1188" t="s">
        <v>4127</v>
      </c>
      <c r="D1303" s="966">
        <v>12084</v>
      </c>
      <c r="E1303" s="1194" t="s">
        <v>9630</v>
      </c>
      <c r="F1303" s="967" t="s">
        <v>1789</v>
      </c>
      <c r="G1303" s="967" t="s">
        <v>5391</v>
      </c>
      <c r="H1303" s="965"/>
      <c r="I1303" s="965"/>
    </row>
    <row r="1304" spans="1:9" ht="13.5">
      <c r="A1304" s="1204" t="s">
        <v>688</v>
      </c>
      <c r="B1304" s="1188" t="s">
        <v>4128</v>
      </c>
      <c r="C1304" s="1188" t="s">
        <v>4128</v>
      </c>
      <c r="D1304" s="966">
        <v>14184</v>
      </c>
      <c r="E1304" s="1194" t="s">
        <v>9630</v>
      </c>
      <c r="F1304" s="967" t="s">
        <v>1789</v>
      </c>
      <c r="G1304" s="967" t="s">
        <v>5391</v>
      </c>
      <c r="H1304" s="965"/>
      <c r="I1304" s="965"/>
    </row>
    <row r="1305" spans="1:9" ht="13.5">
      <c r="A1305" s="1204" t="s">
        <v>689</v>
      </c>
      <c r="B1305" s="1188" t="s">
        <v>4129</v>
      </c>
      <c r="C1305" s="1188" t="s">
        <v>4129</v>
      </c>
      <c r="D1305" s="966">
        <v>12312</v>
      </c>
      <c r="E1305" s="1194" t="s">
        <v>9630</v>
      </c>
      <c r="F1305" s="967" t="s">
        <v>1789</v>
      </c>
      <c r="G1305" s="967" t="s">
        <v>5391</v>
      </c>
      <c r="H1305" s="965"/>
      <c r="I1305" s="965"/>
    </row>
    <row r="1306" spans="1:9" ht="13.5">
      <c r="A1306" s="1204" t="s">
        <v>690</v>
      </c>
      <c r="B1306" s="1188" t="s">
        <v>4130</v>
      </c>
      <c r="C1306" s="1188" t="s">
        <v>4130</v>
      </c>
      <c r="D1306" s="966">
        <v>13584</v>
      </c>
      <c r="E1306" s="1194" t="s">
        <v>9630</v>
      </c>
      <c r="F1306" s="967" t="s">
        <v>1789</v>
      </c>
      <c r="G1306" s="967" t="s">
        <v>5391</v>
      </c>
      <c r="H1306" s="965"/>
      <c r="I1306" s="965"/>
    </row>
    <row r="1307" spans="1:9" ht="13.5">
      <c r="A1307" s="1204" t="s">
        <v>691</v>
      </c>
      <c r="B1307" s="1188" t="s">
        <v>4131</v>
      </c>
      <c r="C1307" s="1188" t="s">
        <v>4131</v>
      </c>
      <c r="D1307" s="966">
        <v>19512</v>
      </c>
      <c r="E1307" s="1194" t="s">
        <v>9630</v>
      </c>
      <c r="F1307" s="967" t="s">
        <v>1789</v>
      </c>
      <c r="G1307" s="967" t="s">
        <v>5391</v>
      </c>
      <c r="H1307" s="965"/>
      <c r="I1307" s="965"/>
    </row>
    <row r="1308" spans="1:9" ht="13.5">
      <c r="A1308" s="1204" t="s">
        <v>692</v>
      </c>
      <c r="B1308" s="1188" t="s">
        <v>4132</v>
      </c>
      <c r="C1308" s="1188" t="s">
        <v>4132</v>
      </c>
      <c r="D1308" s="966">
        <v>22920</v>
      </c>
      <c r="E1308" s="1194" t="s">
        <v>9630</v>
      </c>
      <c r="F1308" s="967" t="s">
        <v>1789</v>
      </c>
      <c r="G1308" s="967" t="s">
        <v>5391</v>
      </c>
      <c r="H1308" s="965"/>
      <c r="I1308" s="965"/>
    </row>
    <row r="1309" spans="1:9" ht="13.5">
      <c r="A1309" s="1204" t="s">
        <v>693</v>
      </c>
      <c r="B1309" s="1188" t="s">
        <v>4133</v>
      </c>
      <c r="C1309" s="1188" t="s">
        <v>4133</v>
      </c>
      <c r="D1309" s="966">
        <v>20004</v>
      </c>
      <c r="E1309" s="1194" t="s">
        <v>9630</v>
      </c>
      <c r="F1309" s="967" t="s">
        <v>1789</v>
      </c>
      <c r="G1309" s="967" t="s">
        <v>5391</v>
      </c>
      <c r="H1309" s="965"/>
      <c r="I1309" s="965"/>
    </row>
    <row r="1310" spans="1:9" ht="13.5">
      <c r="A1310" s="1204" t="s">
        <v>694</v>
      </c>
      <c r="B1310" s="1188" t="s">
        <v>4134</v>
      </c>
      <c r="C1310" s="1188" t="s">
        <v>4134</v>
      </c>
      <c r="D1310" s="966">
        <v>22056</v>
      </c>
      <c r="E1310" s="1194" t="s">
        <v>9630</v>
      </c>
      <c r="F1310" s="967" t="s">
        <v>1789</v>
      </c>
      <c r="G1310" s="967" t="s">
        <v>5391</v>
      </c>
      <c r="H1310" s="965"/>
      <c r="I1310" s="965"/>
    </row>
    <row r="1311" spans="1:9" ht="13.5">
      <c r="A1311" s="1204" t="s">
        <v>695</v>
      </c>
      <c r="B1311" s="1188" t="s">
        <v>4135</v>
      </c>
      <c r="C1311" s="1188" t="s">
        <v>4135</v>
      </c>
      <c r="D1311" s="966">
        <v>31704</v>
      </c>
      <c r="E1311" s="1194" t="s">
        <v>9630</v>
      </c>
      <c r="F1311" s="967" t="s">
        <v>1789</v>
      </c>
      <c r="G1311" s="967" t="s">
        <v>5391</v>
      </c>
      <c r="H1311" s="965"/>
      <c r="I1311" s="965"/>
    </row>
    <row r="1312" spans="1:9" ht="13.5">
      <c r="A1312" s="1204" t="s">
        <v>696</v>
      </c>
      <c r="B1312" s="1188" t="s">
        <v>4136</v>
      </c>
      <c r="C1312" s="1188" t="s">
        <v>4136</v>
      </c>
      <c r="D1312" s="966">
        <v>37236</v>
      </c>
      <c r="E1312" s="1194" t="s">
        <v>9630</v>
      </c>
      <c r="F1312" s="967" t="s">
        <v>1789</v>
      </c>
      <c r="G1312" s="967" t="s">
        <v>5391</v>
      </c>
      <c r="H1312" s="258"/>
      <c r="I1312" s="258"/>
    </row>
    <row r="1313" spans="1:9" ht="24">
      <c r="A1313" s="1204" t="s">
        <v>697</v>
      </c>
      <c r="B1313" s="1188" t="s">
        <v>4137</v>
      </c>
      <c r="C1313" s="1188" t="s">
        <v>4137</v>
      </c>
      <c r="D1313" s="966">
        <v>6180</v>
      </c>
      <c r="E1313" s="1194" t="s">
        <v>9630</v>
      </c>
      <c r="F1313" s="967" t="s">
        <v>1789</v>
      </c>
      <c r="G1313" s="967" t="s">
        <v>5391</v>
      </c>
      <c r="H1313" s="965"/>
      <c r="I1313" s="965"/>
    </row>
    <row r="1314" spans="1:9" ht="13.5">
      <c r="A1314" s="1206" t="s">
        <v>2033</v>
      </c>
      <c r="B1314" s="1206" t="s">
        <v>4138</v>
      </c>
      <c r="C1314" s="1206" t="s">
        <v>4138</v>
      </c>
      <c r="D1314" s="966">
        <v>768</v>
      </c>
      <c r="E1314" s="1194" t="s">
        <v>9630</v>
      </c>
      <c r="F1314" s="1205" t="s">
        <v>1789</v>
      </c>
      <c r="G1314" s="967" t="s">
        <v>5391</v>
      </c>
      <c r="H1314" s="965"/>
      <c r="I1314" s="965"/>
    </row>
    <row r="1315" spans="1:9" ht="24">
      <c r="A1315" s="1204" t="s">
        <v>698</v>
      </c>
      <c r="B1315" s="1188" t="s">
        <v>4139</v>
      </c>
      <c r="C1315" s="1188" t="s">
        <v>4139</v>
      </c>
      <c r="D1315" s="966">
        <v>19224</v>
      </c>
      <c r="E1315" s="1194" t="s">
        <v>9630</v>
      </c>
      <c r="F1315" s="967" t="s">
        <v>1789</v>
      </c>
      <c r="G1315" s="967" t="s">
        <v>5391</v>
      </c>
      <c r="H1315" s="965"/>
      <c r="I1315" s="965"/>
    </row>
    <row r="1316" spans="1:9" ht="24">
      <c r="A1316" s="1204" t="s">
        <v>699</v>
      </c>
      <c r="B1316" s="1188" t="s">
        <v>4140</v>
      </c>
      <c r="C1316" s="1188" t="s">
        <v>4140</v>
      </c>
      <c r="D1316" s="966">
        <v>21228</v>
      </c>
      <c r="E1316" s="1194" t="s">
        <v>9630</v>
      </c>
      <c r="F1316" s="967" t="s">
        <v>1789</v>
      </c>
      <c r="G1316" s="967" t="s">
        <v>5391</v>
      </c>
      <c r="H1316" s="965"/>
      <c r="I1316" s="965"/>
    </row>
    <row r="1317" spans="1:9" ht="24">
      <c r="A1317" s="1204" t="s">
        <v>700</v>
      </c>
      <c r="B1317" s="1188" t="s">
        <v>4141</v>
      </c>
      <c r="C1317" s="1188" t="s">
        <v>4141</v>
      </c>
      <c r="D1317" s="966">
        <v>30504</v>
      </c>
      <c r="E1317" s="1194" t="s">
        <v>9630</v>
      </c>
      <c r="F1317" s="967" t="s">
        <v>1789</v>
      </c>
      <c r="G1317" s="967" t="s">
        <v>5391</v>
      </c>
      <c r="H1317" s="965"/>
      <c r="I1317" s="965"/>
    </row>
    <row r="1318" spans="1:9" ht="24">
      <c r="A1318" s="1204" t="s">
        <v>701</v>
      </c>
      <c r="B1318" s="1188" t="s">
        <v>4142</v>
      </c>
      <c r="C1318" s="1188" t="s">
        <v>4142</v>
      </c>
      <c r="D1318" s="966">
        <v>35796</v>
      </c>
      <c r="E1318" s="1194" t="s">
        <v>9630</v>
      </c>
      <c r="F1318" s="967" t="s">
        <v>1789</v>
      </c>
      <c r="G1318" s="967" t="s">
        <v>5391</v>
      </c>
      <c r="H1318" s="258"/>
      <c r="I1318" s="258"/>
    </row>
    <row r="1319" spans="1:9" ht="24">
      <c r="A1319" s="1204" t="s">
        <v>702</v>
      </c>
      <c r="B1319" s="1188" t="s">
        <v>4143</v>
      </c>
      <c r="C1319" s="1188" t="s">
        <v>4143</v>
      </c>
      <c r="D1319" s="966">
        <v>4608</v>
      </c>
      <c r="E1319" s="1194" t="s">
        <v>9630</v>
      </c>
      <c r="F1319" s="967" t="s">
        <v>1789</v>
      </c>
      <c r="G1319" s="967" t="s">
        <v>5391</v>
      </c>
      <c r="H1319" s="965"/>
      <c r="I1319" s="965"/>
    </row>
    <row r="1320" spans="1:9" ht="24">
      <c r="A1320" s="1204" t="s">
        <v>703</v>
      </c>
      <c r="B1320" s="1188" t="s">
        <v>4144</v>
      </c>
      <c r="C1320" s="1188" t="s">
        <v>4144</v>
      </c>
      <c r="D1320" s="966">
        <v>5100</v>
      </c>
      <c r="E1320" s="1194" t="s">
        <v>9630</v>
      </c>
      <c r="F1320" s="967" t="s">
        <v>1789</v>
      </c>
      <c r="G1320" s="967" t="s">
        <v>5391</v>
      </c>
      <c r="H1320" s="965"/>
      <c r="I1320" s="965"/>
    </row>
    <row r="1321" spans="1:9" ht="24">
      <c r="A1321" s="1204" t="s">
        <v>704</v>
      </c>
      <c r="B1321" s="1188" t="s">
        <v>4145</v>
      </c>
      <c r="C1321" s="1188" t="s">
        <v>4145</v>
      </c>
      <c r="D1321" s="966">
        <v>7320</v>
      </c>
      <c r="E1321" s="1194" t="s">
        <v>9630</v>
      </c>
      <c r="F1321" s="967" t="s">
        <v>1789</v>
      </c>
      <c r="G1321" s="967" t="s">
        <v>5391</v>
      </c>
      <c r="H1321" s="965"/>
      <c r="I1321" s="965"/>
    </row>
    <row r="1322" spans="1:9" ht="24">
      <c r="A1322" s="1204" t="s">
        <v>705</v>
      </c>
      <c r="B1322" s="1188" t="s">
        <v>4146</v>
      </c>
      <c r="C1322" s="1188" t="s">
        <v>4146</v>
      </c>
      <c r="D1322" s="966">
        <v>8592</v>
      </c>
      <c r="E1322" s="1194" t="s">
        <v>9630</v>
      </c>
      <c r="F1322" s="967" t="s">
        <v>1789</v>
      </c>
      <c r="G1322" s="967" t="s">
        <v>5391</v>
      </c>
      <c r="H1322" s="965"/>
      <c r="I1322" s="965"/>
    </row>
    <row r="1323" spans="1:9" ht="24">
      <c r="A1323" s="1204" t="s">
        <v>706</v>
      </c>
      <c r="B1323" s="1188" t="s">
        <v>4147</v>
      </c>
      <c r="C1323" s="1188" t="s">
        <v>4147</v>
      </c>
      <c r="D1323" s="966">
        <v>4608</v>
      </c>
      <c r="E1323" s="1194" t="s">
        <v>9630</v>
      </c>
      <c r="F1323" s="967" t="s">
        <v>1789</v>
      </c>
      <c r="G1323" s="967" t="s">
        <v>5391</v>
      </c>
      <c r="H1323" s="965"/>
      <c r="I1323" s="965"/>
    </row>
    <row r="1324" spans="1:9" ht="24">
      <c r="A1324" s="1204" t="s">
        <v>707</v>
      </c>
      <c r="B1324" s="1188" t="s">
        <v>4148</v>
      </c>
      <c r="C1324" s="1188" t="s">
        <v>4148</v>
      </c>
      <c r="D1324" s="966">
        <v>5100</v>
      </c>
      <c r="E1324" s="1194" t="s">
        <v>9630</v>
      </c>
      <c r="F1324" s="967" t="s">
        <v>1789</v>
      </c>
      <c r="G1324" s="967" t="s">
        <v>5391</v>
      </c>
      <c r="H1324" s="965"/>
      <c r="I1324" s="965"/>
    </row>
    <row r="1325" spans="1:9" ht="24">
      <c r="A1325" s="1204" t="s">
        <v>708</v>
      </c>
      <c r="B1325" s="1188" t="s">
        <v>4149</v>
      </c>
      <c r="C1325" s="1188" t="s">
        <v>4149</v>
      </c>
      <c r="D1325" s="966">
        <v>7320</v>
      </c>
      <c r="E1325" s="1194" t="s">
        <v>9630</v>
      </c>
      <c r="F1325" s="967" t="s">
        <v>1789</v>
      </c>
      <c r="G1325" s="967" t="s">
        <v>5391</v>
      </c>
      <c r="H1325" s="965"/>
      <c r="I1325" s="965"/>
    </row>
    <row r="1326" spans="1:9" ht="24">
      <c r="A1326" s="1204" t="s">
        <v>709</v>
      </c>
      <c r="B1326" s="1188" t="s">
        <v>4150</v>
      </c>
      <c r="C1326" s="1188" t="s">
        <v>4150</v>
      </c>
      <c r="D1326" s="966">
        <v>8592</v>
      </c>
      <c r="E1326" s="1194" t="s">
        <v>9630</v>
      </c>
      <c r="F1326" s="967" t="s">
        <v>1789</v>
      </c>
      <c r="G1326" s="967" t="s">
        <v>5391</v>
      </c>
      <c r="H1326" s="965"/>
      <c r="I1326" s="965"/>
    </row>
    <row r="1327" spans="1:9" ht="24">
      <c r="A1327" s="1204" t="s">
        <v>710</v>
      </c>
      <c r="B1327" s="1188" t="s">
        <v>4151</v>
      </c>
      <c r="C1327" s="1188" t="s">
        <v>4151</v>
      </c>
      <c r="D1327" s="966">
        <v>15060</v>
      </c>
      <c r="E1327" s="1194" t="s">
        <v>9630</v>
      </c>
      <c r="F1327" s="967" t="s">
        <v>1789</v>
      </c>
      <c r="G1327" s="967" t="s">
        <v>5391</v>
      </c>
      <c r="H1327" s="965"/>
      <c r="I1327" s="965"/>
    </row>
    <row r="1328" spans="1:9" ht="24">
      <c r="A1328" s="1204" t="s">
        <v>711</v>
      </c>
      <c r="B1328" s="1188" t="s">
        <v>4152</v>
      </c>
      <c r="C1328" s="1188" t="s">
        <v>4152</v>
      </c>
      <c r="D1328" s="966">
        <v>16608</v>
      </c>
      <c r="E1328" s="1194" t="s">
        <v>9630</v>
      </c>
      <c r="F1328" s="967" t="s">
        <v>1789</v>
      </c>
      <c r="G1328" s="967" t="s">
        <v>5391</v>
      </c>
      <c r="H1328" s="965"/>
      <c r="I1328" s="965"/>
    </row>
    <row r="1329" spans="1:9" ht="24">
      <c r="A1329" s="1204" t="s">
        <v>712</v>
      </c>
      <c r="B1329" s="1188" t="s">
        <v>4153</v>
      </c>
      <c r="C1329" s="1188" t="s">
        <v>4153</v>
      </c>
      <c r="D1329" s="966">
        <v>23892</v>
      </c>
      <c r="E1329" s="1194" t="s">
        <v>9630</v>
      </c>
      <c r="F1329" s="967" t="s">
        <v>1789</v>
      </c>
      <c r="G1329" s="967" t="s">
        <v>5391</v>
      </c>
      <c r="H1329" s="965"/>
      <c r="I1329" s="965"/>
    </row>
    <row r="1330" spans="1:9" ht="24">
      <c r="A1330" s="1204" t="s">
        <v>713</v>
      </c>
      <c r="B1330" s="1188" t="s">
        <v>4154</v>
      </c>
      <c r="C1330" s="1188" t="s">
        <v>4154</v>
      </c>
      <c r="D1330" s="966">
        <v>28032</v>
      </c>
      <c r="E1330" s="1194" t="s">
        <v>9630</v>
      </c>
      <c r="F1330" s="967" t="s">
        <v>1789</v>
      </c>
      <c r="G1330" s="967" t="s">
        <v>5391</v>
      </c>
      <c r="H1330" s="965"/>
      <c r="I1330" s="965"/>
    </row>
    <row r="1331" spans="1:9" ht="24">
      <c r="A1331" s="1204" t="s">
        <v>714</v>
      </c>
      <c r="B1331" s="1188" t="s">
        <v>4155</v>
      </c>
      <c r="C1331" s="1188" t="s">
        <v>4155</v>
      </c>
      <c r="D1331" s="966">
        <v>4608</v>
      </c>
      <c r="E1331" s="1194" t="s">
        <v>9630</v>
      </c>
      <c r="F1331" s="967" t="s">
        <v>1789</v>
      </c>
      <c r="G1331" s="967" t="s">
        <v>5391</v>
      </c>
      <c r="H1331" s="965"/>
      <c r="I1331" s="965"/>
    </row>
    <row r="1332" spans="1:9" ht="13.5">
      <c r="A1332" s="1204" t="s">
        <v>715</v>
      </c>
      <c r="B1332" s="1188" t="s">
        <v>4156</v>
      </c>
      <c r="C1332" s="1188" t="s">
        <v>4156</v>
      </c>
      <c r="D1332" s="966">
        <v>5100</v>
      </c>
      <c r="E1332" s="1194" t="s">
        <v>9630</v>
      </c>
      <c r="F1332" s="967" t="s">
        <v>1789</v>
      </c>
      <c r="G1332" s="967" t="s">
        <v>5391</v>
      </c>
      <c r="H1332" s="965"/>
      <c r="I1332" s="965"/>
    </row>
    <row r="1333" spans="1:9" ht="24">
      <c r="A1333" s="1204" t="s">
        <v>716</v>
      </c>
      <c r="B1333" s="1188" t="s">
        <v>4157</v>
      </c>
      <c r="C1333" s="1188" t="s">
        <v>4157</v>
      </c>
      <c r="D1333" s="966">
        <v>7320</v>
      </c>
      <c r="E1333" s="1194" t="s">
        <v>9630</v>
      </c>
      <c r="F1333" s="967" t="s">
        <v>1789</v>
      </c>
      <c r="G1333" s="967" t="s">
        <v>5391</v>
      </c>
      <c r="H1333" s="965"/>
      <c r="I1333" s="965"/>
    </row>
    <row r="1334" spans="1:9" ht="24">
      <c r="A1334" s="1204" t="s">
        <v>717</v>
      </c>
      <c r="B1334" s="1188" t="s">
        <v>4158</v>
      </c>
      <c r="C1334" s="1188" t="s">
        <v>4158</v>
      </c>
      <c r="D1334" s="966">
        <v>8592</v>
      </c>
      <c r="E1334" s="1194" t="s">
        <v>9630</v>
      </c>
      <c r="F1334" s="967" t="s">
        <v>1789</v>
      </c>
      <c r="G1334" s="967" t="s">
        <v>5391</v>
      </c>
      <c r="H1334" s="965"/>
      <c r="I1334" s="965"/>
    </row>
    <row r="1335" spans="1:9" ht="13.5">
      <c r="A1335" s="1204" t="s">
        <v>718</v>
      </c>
      <c r="B1335" s="1188" t="s">
        <v>4159</v>
      </c>
      <c r="C1335" s="1188" t="s">
        <v>4159</v>
      </c>
      <c r="D1335" s="966">
        <v>10824</v>
      </c>
      <c r="E1335" s="1194" t="s">
        <v>9630</v>
      </c>
      <c r="F1335" s="967" t="s">
        <v>1789</v>
      </c>
      <c r="G1335" s="967" t="s">
        <v>5391</v>
      </c>
      <c r="H1335" s="965"/>
      <c r="I1335" s="965"/>
    </row>
    <row r="1336" spans="1:9" ht="13.5">
      <c r="A1336" s="1206" t="s">
        <v>2035</v>
      </c>
      <c r="B1336" s="1206" t="s">
        <v>4160</v>
      </c>
      <c r="C1336" s="1206" t="s">
        <v>4160</v>
      </c>
      <c r="D1336" s="966">
        <v>1548</v>
      </c>
      <c r="E1336" s="1194" t="s">
        <v>9630</v>
      </c>
      <c r="F1336" s="1205" t="s">
        <v>1789</v>
      </c>
      <c r="G1336" s="967" t="s">
        <v>5391</v>
      </c>
      <c r="H1336" s="965"/>
      <c r="I1336" s="965"/>
    </row>
    <row r="1337" spans="1:9" ht="13.5">
      <c r="A1337" s="1204" t="s">
        <v>719</v>
      </c>
      <c r="B1337" s="1188" t="s">
        <v>720</v>
      </c>
      <c r="C1337" s="1188" t="s">
        <v>720</v>
      </c>
      <c r="D1337" s="966">
        <v>5532</v>
      </c>
      <c r="E1337" s="1194" t="s">
        <v>9630</v>
      </c>
      <c r="F1337" s="967" t="s">
        <v>1789</v>
      </c>
      <c r="G1337" s="967" t="s">
        <v>5391</v>
      </c>
      <c r="H1337" s="965"/>
      <c r="I1337" s="965"/>
    </row>
    <row r="1338" spans="1:9" ht="13.5">
      <c r="A1338" s="1204" t="s">
        <v>721</v>
      </c>
      <c r="B1338" s="1188" t="s">
        <v>722</v>
      </c>
      <c r="C1338" s="1188" t="s">
        <v>722</v>
      </c>
      <c r="D1338" s="966">
        <v>6156</v>
      </c>
      <c r="E1338" s="1194" t="s">
        <v>9630</v>
      </c>
      <c r="F1338" s="967" t="s">
        <v>1789</v>
      </c>
      <c r="G1338" s="967" t="s">
        <v>5391</v>
      </c>
      <c r="H1338" s="965"/>
      <c r="I1338" s="965"/>
    </row>
    <row r="1339" spans="1:9" ht="13.5">
      <c r="A1339" s="1204" t="s">
        <v>723</v>
      </c>
      <c r="B1339" s="1188" t="s">
        <v>724</v>
      </c>
      <c r="C1339" s="1188" t="s">
        <v>724</v>
      </c>
      <c r="D1339" s="966">
        <v>8820</v>
      </c>
      <c r="E1339" s="1194" t="s">
        <v>9630</v>
      </c>
      <c r="F1339" s="967" t="s">
        <v>1789</v>
      </c>
      <c r="G1339" s="967" t="s">
        <v>5391</v>
      </c>
      <c r="H1339" s="965"/>
      <c r="I1339" s="965"/>
    </row>
    <row r="1340" spans="1:9" ht="13.5">
      <c r="A1340" s="1204" t="s">
        <v>725</v>
      </c>
      <c r="B1340" s="1188" t="s">
        <v>726</v>
      </c>
      <c r="C1340" s="1188" t="s">
        <v>726</v>
      </c>
      <c r="D1340" s="966">
        <v>10296</v>
      </c>
      <c r="E1340" s="1194" t="s">
        <v>9630</v>
      </c>
      <c r="F1340" s="967" t="s">
        <v>1789</v>
      </c>
      <c r="G1340" s="967" t="s">
        <v>5391</v>
      </c>
      <c r="H1340" s="965"/>
      <c r="I1340" s="965"/>
    </row>
    <row r="1341" spans="1:9" ht="13.5">
      <c r="A1341" s="1204" t="s">
        <v>727</v>
      </c>
      <c r="B1341" s="1188" t="s">
        <v>4161</v>
      </c>
      <c r="C1341" s="1188" t="s">
        <v>4161</v>
      </c>
      <c r="D1341" s="966">
        <v>3264</v>
      </c>
      <c r="E1341" s="1194" t="s">
        <v>9630</v>
      </c>
      <c r="F1341" s="967" t="s">
        <v>1789</v>
      </c>
      <c r="G1341" s="967" t="s">
        <v>5391</v>
      </c>
      <c r="H1341" s="965"/>
      <c r="I1341" s="965"/>
    </row>
    <row r="1342" spans="1:9" ht="13.5">
      <c r="A1342" s="1204" t="s">
        <v>728</v>
      </c>
      <c r="B1342" s="1188" t="s">
        <v>4162</v>
      </c>
      <c r="C1342" s="1188" t="s">
        <v>4162</v>
      </c>
      <c r="D1342" s="966">
        <v>3600</v>
      </c>
      <c r="E1342" s="1194" t="s">
        <v>9630</v>
      </c>
      <c r="F1342" s="967" t="s">
        <v>1789</v>
      </c>
      <c r="G1342" s="967" t="s">
        <v>5391</v>
      </c>
      <c r="H1342" s="965"/>
      <c r="I1342" s="965"/>
    </row>
    <row r="1343" spans="1:9" ht="13.5">
      <c r="A1343" s="1204" t="s">
        <v>729</v>
      </c>
      <c r="B1343" s="1188" t="s">
        <v>4163</v>
      </c>
      <c r="C1343" s="1188" t="s">
        <v>4163</v>
      </c>
      <c r="D1343" s="966">
        <v>5160</v>
      </c>
      <c r="E1343" s="1194" t="s">
        <v>9630</v>
      </c>
      <c r="F1343" s="967" t="s">
        <v>1789</v>
      </c>
      <c r="G1343" s="967" t="s">
        <v>5391</v>
      </c>
      <c r="H1343" s="965"/>
      <c r="I1343" s="965"/>
    </row>
    <row r="1344" spans="1:9" ht="13.5">
      <c r="A1344" s="1204" t="s">
        <v>730</v>
      </c>
      <c r="B1344" s="1188" t="s">
        <v>4164</v>
      </c>
      <c r="C1344" s="1188" t="s">
        <v>4164</v>
      </c>
      <c r="D1344" s="966">
        <v>6060</v>
      </c>
      <c r="E1344" s="1194" t="s">
        <v>9630</v>
      </c>
      <c r="F1344" s="967" t="s">
        <v>1789</v>
      </c>
      <c r="G1344" s="967" t="s">
        <v>5391</v>
      </c>
      <c r="H1344" s="965"/>
      <c r="I1344" s="965"/>
    </row>
    <row r="1345" spans="1:9" ht="13.5">
      <c r="A1345" s="1204" t="s">
        <v>731</v>
      </c>
      <c r="B1345" s="1188" t="s">
        <v>4165</v>
      </c>
      <c r="C1345" s="1188" t="s">
        <v>4165</v>
      </c>
      <c r="D1345" s="966">
        <v>5700</v>
      </c>
      <c r="E1345" s="1194" t="s">
        <v>9630</v>
      </c>
      <c r="F1345" s="967" t="s">
        <v>1789</v>
      </c>
      <c r="G1345" s="967" t="s">
        <v>5391</v>
      </c>
      <c r="H1345" s="965"/>
      <c r="I1345" s="965"/>
    </row>
    <row r="1346" spans="1:9" ht="13.5">
      <c r="A1346" s="1204" t="s">
        <v>732</v>
      </c>
      <c r="B1346" s="1188" t="s">
        <v>4166</v>
      </c>
      <c r="C1346" s="1188" t="s">
        <v>4166</v>
      </c>
      <c r="D1346" s="966">
        <v>6300</v>
      </c>
      <c r="E1346" s="1194" t="s">
        <v>9630</v>
      </c>
      <c r="F1346" s="967" t="s">
        <v>1789</v>
      </c>
      <c r="G1346" s="967" t="s">
        <v>5391</v>
      </c>
      <c r="H1346" s="965"/>
      <c r="I1346" s="965"/>
    </row>
    <row r="1347" spans="1:9" ht="13.5">
      <c r="A1347" s="1204" t="s">
        <v>733</v>
      </c>
      <c r="B1347" s="1188" t="s">
        <v>4167</v>
      </c>
      <c r="C1347" s="1188" t="s">
        <v>4167</v>
      </c>
      <c r="D1347" s="966">
        <v>9048</v>
      </c>
      <c r="E1347" s="1194" t="s">
        <v>9630</v>
      </c>
      <c r="F1347" s="967" t="s">
        <v>1789</v>
      </c>
      <c r="G1347" s="967" t="s">
        <v>5391</v>
      </c>
      <c r="H1347" s="965"/>
      <c r="I1347" s="965"/>
    </row>
    <row r="1348" spans="1:9" ht="13.5">
      <c r="A1348" s="1204" t="s">
        <v>734</v>
      </c>
      <c r="B1348" s="1188" t="s">
        <v>4168</v>
      </c>
      <c r="C1348" s="1188" t="s">
        <v>4168</v>
      </c>
      <c r="D1348" s="966">
        <v>10596</v>
      </c>
      <c r="E1348" s="1194" t="s">
        <v>9630</v>
      </c>
      <c r="F1348" s="967" t="s">
        <v>1789</v>
      </c>
      <c r="G1348" s="967" t="s">
        <v>5391</v>
      </c>
      <c r="H1348" s="965"/>
      <c r="I1348" s="965"/>
    </row>
    <row r="1349" spans="1:9" ht="13.5">
      <c r="A1349" s="1204" t="s">
        <v>735</v>
      </c>
      <c r="B1349" s="1188" t="s">
        <v>4169</v>
      </c>
      <c r="C1349" s="1188" t="s">
        <v>4169</v>
      </c>
      <c r="D1349" s="966">
        <v>8136</v>
      </c>
      <c r="E1349" s="1194" t="s">
        <v>9630</v>
      </c>
      <c r="F1349" s="967" t="s">
        <v>1789</v>
      </c>
      <c r="G1349" s="967" t="s">
        <v>5391</v>
      </c>
      <c r="H1349" s="965"/>
      <c r="I1349" s="965"/>
    </row>
    <row r="1350" spans="1:9" ht="13.5">
      <c r="A1350" s="1204" t="s">
        <v>736</v>
      </c>
      <c r="B1350" s="1188" t="s">
        <v>4170</v>
      </c>
      <c r="C1350" s="1188" t="s">
        <v>4170</v>
      </c>
      <c r="D1350" s="966">
        <v>8988</v>
      </c>
      <c r="E1350" s="1194" t="s">
        <v>9630</v>
      </c>
      <c r="F1350" s="967" t="s">
        <v>1789</v>
      </c>
      <c r="G1350" s="967" t="s">
        <v>5391</v>
      </c>
      <c r="H1350" s="965"/>
      <c r="I1350" s="965"/>
    </row>
    <row r="1351" spans="1:9" ht="13.5">
      <c r="A1351" s="1204" t="s">
        <v>737</v>
      </c>
      <c r="B1351" s="1188" t="s">
        <v>4171</v>
      </c>
      <c r="C1351" s="1188" t="s">
        <v>4171</v>
      </c>
      <c r="D1351" s="966">
        <v>12900</v>
      </c>
      <c r="E1351" s="1194" t="s">
        <v>9630</v>
      </c>
      <c r="F1351" s="967" t="s">
        <v>1789</v>
      </c>
      <c r="G1351" s="967" t="s">
        <v>5391</v>
      </c>
      <c r="H1351" s="965"/>
      <c r="I1351" s="965"/>
    </row>
    <row r="1352" spans="1:9" ht="13.5">
      <c r="A1352" s="1204" t="s">
        <v>738</v>
      </c>
      <c r="B1352" s="1188" t="s">
        <v>4172</v>
      </c>
      <c r="C1352" s="1188" t="s">
        <v>4172</v>
      </c>
      <c r="D1352" s="966">
        <v>15156</v>
      </c>
      <c r="E1352" s="1194" t="s">
        <v>9630</v>
      </c>
      <c r="F1352" s="967" t="s">
        <v>1789</v>
      </c>
      <c r="G1352" s="967" t="s">
        <v>5391</v>
      </c>
      <c r="H1352" s="965"/>
      <c r="I1352" s="965"/>
    </row>
    <row r="1353" spans="1:9" ht="13.5">
      <c r="A1353" s="1204" t="s">
        <v>739</v>
      </c>
      <c r="B1353" s="1188" t="s">
        <v>4173</v>
      </c>
      <c r="C1353" s="1188" t="s">
        <v>4173</v>
      </c>
      <c r="D1353" s="966">
        <v>10572</v>
      </c>
      <c r="E1353" s="1194" t="s">
        <v>9630</v>
      </c>
      <c r="F1353" s="967" t="s">
        <v>1789</v>
      </c>
      <c r="G1353" s="967" t="s">
        <v>5391</v>
      </c>
      <c r="H1353" s="965"/>
      <c r="I1353" s="965"/>
    </row>
    <row r="1354" spans="1:9" ht="13.5">
      <c r="A1354" s="1204" t="s">
        <v>740</v>
      </c>
      <c r="B1354" s="1188" t="s">
        <v>4174</v>
      </c>
      <c r="C1354" s="1188" t="s">
        <v>4174</v>
      </c>
      <c r="D1354" s="966">
        <v>11688</v>
      </c>
      <c r="E1354" s="1194" t="s">
        <v>9630</v>
      </c>
      <c r="F1354" s="967" t="s">
        <v>1789</v>
      </c>
      <c r="G1354" s="967" t="s">
        <v>5391</v>
      </c>
      <c r="H1354" s="965"/>
      <c r="I1354" s="965"/>
    </row>
    <row r="1355" spans="1:9" ht="13.5">
      <c r="A1355" s="1204" t="s">
        <v>741</v>
      </c>
      <c r="B1355" s="1188" t="s">
        <v>4175</v>
      </c>
      <c r="C1355" s="1188" t="s">
        <v>4175</v>
      </c>
      <c r="D1355" s="966">
        <v>16788</v>
      </c>
      <c r="E1355" s="1194" t="s">
        <v>9630</v>
      </c>
      <c r="F1355" s="967" t="s">
        <v>1789</v>
      </c>
      <c r="G1355" s="967" t="s">
        <v>5391</v>
      </c>
      <c r="H1355" s="965"/>
      <c r="I1355" s="965"/>
    </row>
    <row r="1356" spans="1:9" ht="13.5">
      <c r="A1356" s="1204" t="s">
        <v>742</v>
      </c>
      <c r="B1356" s="1188" t="s">
        <v>4176</v>
      </c>
      <c r="C1356" s="1188" t="s">
        <v>4176</v>
      </c>
      <c r="D1356" s="966">
        <v>19692</v>
      </c>
      <c r="E1356" s="1194" t="s">
        <v>9630</v>
      </c>
      <c r="F1356" s="967" t="s">
        <v>1789</v>
      </c>
      <c r="G1356" s="967" t="s">
        <v>5391</v>
      </c>
      <c r="H1356" s="965"/>
      <c r="I1356" s="965"/>
    </row>
    <row r="1357" spans="1:9" ht="13.5">
      <c r="A1357" s="1204" t="s">
        <v>743</v>
      </c>
      <c r="B1357" s="1188" t="s">
        <v>4177</v>
      </c>
      <c r="C1357" s="1188" t="s">
        <v>4177</v>
      </c>
      <c r="D1357" s="966">
        <v>13032</v>
      </c>
      <c r="E1357" s="1194" t="s">
        <v>9630</v>
      </c>
      <c r="F1357" s="967" t="s">
        <v>1789</v>
      </c>
      <c r="G1357" s="967" t="s">
        <v>5391</v>
      </c>
      <c r="H1357" s="965"/>
      <c r="I1357" s="965"/>
    </row>
    <row r="1358" spans="1:9" ht="13.5">
      <c r="A1358" s="1204" t="s">
        <v>744</v>
      </c>
      <c r="B1358" s="1188" t="s">
        <v>4178</v>
      </c>
      <c r="C1358" s="1188" t="s">
        <v>4178</v>
      </c>
      <c r="D1358" s="966">
        <v>14376</v>
      </c>
      <c r="E1358" s="1194" t="s">
        <v>9630</v>
      </c>
      <c r="F1358" s="967" t="s">
        <v>1789</v>
      </c>
      <c r="G1358" s="967" t="s">
        <v>5391</v>
      </c>
      <c r="H1358" s="965"/>
      <c r="I1358" s="965"/>
    </row>
    <row r="1359" spans="1:9" ht="13.5">
      <c r="A1359" s="1204" t="s">
        <v>745</v>
      </c>
      <c r="B1359" s="1188" t="s">
        <v>4179</v>
      </c>
      <c r="C1359" s="1188" t="s">
        <v>4179</v>
      </c>
      <c r="D1359" s="966">
        <v>20652</v>
      </c>
      <c r="E1359" s="1194" t="s">
        <v>9630</v>
      </c>
      <c r="F1359" s="967" t="s">
        <v>1789</v>
      </c>
      <c r="G1359" s="967" t="s">
        <v>5391</v>
      </c>
      <c r="H1359" s="965"/>
      <c r="I1359" s="965"/>
    </row>
    <row r="1360" spans="1:9" ht="14.25" thickBot="1">
      <c r="A1360" s="1204" t="s">
        <v>746</v>
      </c>
      <c r="B1360" s="1188" t="s">
        <v>4180</v>
      </c>
      <c r="C1360" s="1188" t="s">
        <v>4180</v>
      </c>
      <c r="D1360" s="966">
        <v>24252</v>
      </c>
      <c r="E1360" s="1194" t="s">
        <v>9630</v>
      </c>
      <c r="F1360" s="967" t="s">
        <v>1789</v>
      </c>
      <c r="G1360" s="967" t="s">
        <v>5391</v>
      </c>
      <c r="H1360" s="965"/>
      <c r="I1360" s="965"/>
    </row>
    <row r="1361" spans="1:9" ht="13.5">
      <c r="A1361" s="1198" t="s">
        <v>3750</v>
      </c>
      <c r="B1361" s="219"/>
      <c r="C1361" s="219"/>
      <c r="D1361" s="219"/>
      <c r="E1361" s="219"/>
      <c r="F1361" s="219"/>
      <c r="G1361" s="416"/>
      <c r="H1361" s="258"/>
      <c r="I1361" s="258"/>
    </row>
    <row r="1362" spans="1:9" ht="13.5">
      <c r="A1362" s="1207" t="s">
        <v>3634</v>
      </c>
      <c r="B1362" s="1207" t="s">
        <v>5156</v>
      </c>
      <c r="C1362" s="1207" t="s">
        <v>5156</v>
      </c>
      <c r="D1362" s="966">
        <v>3192</v>
      </c>
      <c r="E1362" s="1194" t="s">
        <v>9630</v>
      </c>
      <c r="F1362" s="1205" t="s">
        <v>9</v>
      </c>
      <c r="G1362" s="967" t="s">
        <v>5391</v>
      </c>
      <c r="H1362" s="965"/>
      <c r="I1362" s="965"/>
    </row>
    <row r="1363" spans="1:9" ht="13.5">
      <c r="A1363" s="1207" t="s">
        <v>3635</v>
      </c>
      <c r="B1363" s="1207" t="s">
        <v>5157</v>
      </c>
      <c r="C1363" s="1207" t="s">
        <v>5157</v>
      </c>
      <c r="D1363" s="966">
        <v>5256</v>
      </c>
      <c r="E1363" s="1194" t="s">
        <v>9630</v>
      </c>
      <c r="F1363" s="1205" t="s">
        <v>9</v>
      </c>
      <c r="G1363" s="967" t="s">
        <v>5391</v>
      </c>
      <c r="H1363" s="965"/>
      <c r="I1363" s="965"/>
    </row>
    <row r="1364" spans="1:9" ht="13.5">
      <c r="A1364" s="1207" t="s">
        <v>3636</v>
      </c>
      <c r="B1364" s="1207" t="s">
        <v>5158</v>
      </c>
      <c r="C1364" s="1207" t="s">
        <v>5158</v>
      </c>
      <c r="D1364" s="966">
        <v>8604</v>
      </c>
      <c r="E1364" s="1194" t="s">
        <v>9630</v>
      </c>
      <c r="F1364" s="1205" t="s">
        <v>9</v>
      </c>
      <c r="G1364" s="967" t="s">
        <v>5391</v>
      </c>
      <c r="H1364" s="965"/>
      <c r="I1364" s="965"/>
    </row>
    <row r="1365" spans="1:9" ht="13.5">
      <c r="A1365" s="1207" t="s">
        <v>3637</v>
      </c>
      <c r="B1365" s="1207" t="s">
        <v>5159</v>
      </c>
      <c r="C1365" s="1207" t="s">
        <v>5159</v>
      </c>
      <c r="D1365" s="966">
        <v>11784</v>
      </c>
      <c r="E1365" s="1194" t="s">
        <v>9630</v>
      </c>
      <c r="F1365" s="1205" t="s">
        <v>9</v>
      </c>
      <c r="G1365" s="967" t="s">
        <v>5391</v>
      </c>
      <c r="H1365" s="965"/>
      <c r="I1365" s="965"/>
    </row>
    <row r="1366" spans="1:9" ht="13.5">
      <c r="A1366" s="1207" t="s">
        <v>3638</v>
      </c>
      <c r="B1366" s="1207" t="s">
        <v>5160</v>
      </c>
      <c r="C1366" s="1207" t="s">
        <v>5160</v>
      </c>
      <c r="D1366" s="966">
        <v>14004</v>
      </c>
      <c r="E1366" s="1194" t="s">
        <v>9630</v>
      </c>
      <c r="F1366" s="1205" t="s">
        <v>9</v>
      </c>
      <c r="G1366" s="967" t="s">
        <v>5391</v>
      </c>
      <c r="H1366" s="965"/>
      <c r="I1366" s="965"/>
    </row>
    <row r="1367" spans="1:9" ht="13.5">
      <c r="A1367" s="1207" t="s">
        <v>3640</v>
      </c>
      <c r="B1367" s="1207" t="s">
        <v>5161</v>
      </c>
      <c r="C1367" s="1207" t="s">
        <v>5161</v>
      </c>
      <c r="D1367" s="966">
        <v>3192</v>
      </c>
      <c r="E1367" s="1194" t="s">
        <v>9630</v>
      </c>
      <c r="F1367" s="1205" t="s">
        <v>1789</v>
      </c>
      <c r="G1367" s="967" t="s">
        <v>5391</v>
      </c>
      <c r="H1367" s="965"/>
      <c r="I1367" s="965"/>
    </row>
    <row r="1368" spans="1:9" ht="13.5">
      <c r="A1368" s="1207" t="s">
        <v>3641</v>
      </c>
      <c r="B1368" s="1207" t="s">
        <v>5162</v>
      </c>
      <c r="C1368" s="1207" t="s">
        <v>5162</v>
      </c>
      <c r="D1368" s="966">
        <v>5256</v>
      </c>
      <c r="E1368" s="1194" t="s">
        <v>9630</v>
      </c>
      <c r="F1368" s="1205" t="s">
        <v>1789</v>
      </c>
      <c r="G1368" s="967" t="s">
        <v>5391</v>
      </c>
      <c r="H1368" s="965"/>
      <c r="I1368" s="965"/>
    </row>
    <row r="1369" spans="1:9" ht="13.5">
      <c r="A1369" s="1207" t="s">
        <v>3642</v>
      </c>
      <c r="B1369" s="1207" t="s">
        <v>5163</v>
      </c>
      <c r="C1369" s="1207" t="s">
        <v>5163</v>
      </c>
      <c r="D1369" s="966">
        <v>8604</v>
      </c>
      <c r="E1369" s="1194" t="s">
        <v>9630</v>
      </c>
      <c r="F1369" s="1205" t="s">
        <v>1789</v>
      </c>
      <c r="G1369" s="967" t="s">
        <v>5391</v>
      </c>
      <c r="H1369" s="965"/>
      <c r="I1369" s="965"/>
    </row>
    <row r="1370" spans="1:9" ht="13.5">
      <c r="A1370" s="1207" t="s">
        <v>3643</v>
      </c>
      <c r="B1370" s="1207" t="s">
        <v>5164</v>
      </c>
      <c r="C1370" s="1207" t="s">
        <v>5164</v>
      </c>
      <c r="D1370" s="966">
        <v>11784</v>
      </c>
      <c r="E1370" s="1194" t="s">
        <v>9630</v>
      </c>
      <c r="F1370" s="1205" t="s">
        <v>1789</v>
      </c>
      <c r="G1370" s="967" t="s">
        <v>5391</v>
      </c>
      <c r="H1370" s="965"/>
      <c r="I1370" s="965"/>
    </row>
    <row r="1371" spans="1:9" ht="13.5">
      <c r="A1371" s="1207" t="s">
        <v>3644</v>
      </c>
      <c r="B1371" s="1207" t="s">
        <v>5165</v>
      </c>
      <c r="C1371" s="1207" t="s">
        <v>5165</v>
      </c>
      <c r="D1371" s="966">
        <v>14004</v>
      </c>
      <c r="E1371" s="1194" t="s">
        <v>9630</v>
      </c>
      <c r="F1371" s="1205" t="s">
        <v>1789</v>
      </c>
      <c r="G1371" s="967" t="s">
        <v>5391</v>
      </c>
      <c r="H1371" s="965"/>
      <c r="I1371" s="965"/>
    </row>
    <row r="1372" spans="1:9" ht="13.5">
      <c r="A1372" s="1207" t="s">
        <v>3195</v>
      </c>
      <c r="B1372" s="1207" t="s">
        <v>4183</v>
      </c>
      <c r="C1372" s="1207" t="s">
        <v>4183</v>
      </c>
      <c r="D1372" s="966">
        <v>1440</v>
      </c>
      <c r="E1372" s="1194" t="s">
        <v>9630</v>
      </c>
      <c r="F1372" s="1205" t="s">
        <v>9</v>
      </c>
      <c r="G1372" s="967" t="s">
        <v>5391</v>
      </c>
      <c r="H1372" s="965"/>
      <c r="I1372" s="965"/>
    </row>
    <row r="1373" spans="1:9" ht="13.5">
      <c r="A1373" s="1207" t="s">
        <v>3196</v>
      </c>
      <c r="B1373" s="1207" t="s">
        <v>4184</v>
      </c>
      <c r="C1373" s="1207" t="s">
        <v>4184</v>
      </c>
      <c r="D1373" s="966">
        <v>2796</v>
      </c>
      <c r="E1373" s="1194" t="s">
        <v>9630</v>
      </c>
      <c r="F1373" s="1205" t="s">
        <v>9</v>
      </c>
      <c r="G1373" s="967" t="s">
        <v>5391</v>
      </c>
      <c r="H1373" s="965"/>
      <c r="I1373" s="965"/>
    </row>
    <row r="1374" spans="1:9" ht="13.5">
      <c r="A1374" s="1207" t="s">
        <v>3197</v>
      </c>
      <c r="B1374" s="1207" t="s">
        <v>4185</v>
      </c>
      <c r="C1374" s="1207" t="s">
        <v>4185</v>
      </c>
      <c r="D1374" s="966">
        <v>5424</v>
      </c>
      <c r="E1374" s="1194" t="s">
        <v>9630</v>
      </c>
      <c r="F1374" s="1205" t="s">
        <v>9</v>
      </c>
      <c r="G1374" s="967" t="s">
        <v>5391</v>
      </c>
      <c r="H1374" s="965"/>
      <c r="I1374" s="965"/>
    </row>
    <row r="1375" spans="1:9" ht="13.5">
      <c r="A1375" s="1207" t="s">
        <v>3198</v>
      </c>
      <c r="B1375" s="1207" t="s">
        <v>4186</v>
      </c>
      <c r="C1375" s="1207" t="s">
        <v>4186</v>
      </c>
      <c r="D1375" s="966">
        <v>7800</v>
      </c>
      <c r="E1375" s="1194" t="s">
        <v>9630</v>
      </c>
      <c r="F1375" s="1205" t="s">
        <v>9</v>
      </c>
      <c r="G1375" s="967" t="s">
        <v>5391</v>
      </c>
      <c r="H1375" s="965"/>
      <c r="I1375" s="965"/>
    </row>
    <row r="1376" spans="1:9" ht="13.5">
      <c r="A1376" s="1207" t="s">
        <v>3199</v>
      </c>
      <c r="B1376" s="1207" t="s">
        <v>4187</v>
      </c>
      <c r="C1376" s="1207" t="s">
        <v>4187</v>
      </c>
      <c r="D1376" s="966">
        <v>11940</v>
      </c>
      <c r="E1376" s="1194" t="s">
        <v>9630</v>
      </c>
      <c r="F1376" s="1205" t="s">
        <v>9</v>
      </c>
      <c r="G1376" s="967" t="s">
        <v>5391</v>
      </c>
      <c r="H1376" s="965"/>
      <c r="I1376" s="965"/>
    </row>
    <row r="1377" spans="1:9" ht="13.5">
      <c r="A1377" s="1207" t="s">
        <v>3200</v>
      </c>
      <c r="B1377" s="1207" t="s">
        <v>4188</v>
      </c>
      <c r="C1377" s="1207" t="s">
        <v>4188</v>
      </c>
      <c r="D1377" s="966">
        <v>17520</v>
      </c>
      <c r="E1377" s="1194" t="s">
        <v>9630</v>
      </c>
      <c r="F1377" s="1205" t="s">
        <v>9</v>
      </c>
      <c r="G1377" s="967" t="s">
        <v>5391</v>
      </c>
      <c r="H1377" s="965"/>
      <c r="I1377" s="965"/>
    </row>
    <row r="1378" spans="1:9" ht="13.5">
      <c r="A1378" s="1207" t="s">
        <v>3201</v>
      </c>
      <c r="B1378" s="1207" t="s">
        <v>4189</v>
      </c>
      <c r="C1378" s="1207" t="s">
        <v>4189</v>
      </c>
      <c r="D1378" s="966">
        <v>25464</v>
      </c>
      <c r="E1378" s="1194" t="s">
        <v>9630</v>
      </c>
      <c r="F1378" s="1205" t="s">
        <v>9</v>
      </c>
      <c r="G1378" s="967" t="s">
        <v>5391</v>
      </c>
      <c r="H1378" s="965"/>
      <c r="I1378" s="965"/>
    </row>
    <row r="1379" spans="1:9" ht="13.5">
      <c r="A1379" s="1207" t="s">
        <v>3202</v>
      </c>
      <c r="B1379" s="1207" t="s">
        <v>4190</v>
      </c>
      <c r="C1379" s="1207" t="s">
        <v>4190</v>
      </c>
      <c r="D1379" s="966">
        <v>492</v>
      </c>
      <c r="E1379" s="1194" t="s">
        <v>9630</v>
      </c>
      <c r="F1379" s="1205" t="s">
        <v>9</v>
      </c>
      <c r="G1379" s="967" t="s">
        <v>5391</v>
      </c>
      <c r="H1379" s="965"/>
      <c r="I1379" s="965"/>
    </row>
    <row r="1380" spans="1:9" ht="13.5">
      <c r="A1380" s="1207" t="s">
        <v>3203</v>
      </c>
      <c r="B1380" s="1207" t="s">
        <v>4191</v>
      </c>
      <c r="C1380" s="1207" t="s">
        <v>4191</v>
      </c>
      <c r="D1380" s="966">
        <v>900</v>
      </c>
      <c r="E1380" s="1194" t="s">
        <v>9630</v>
      </c>
      <c r="F1380" s="1205" t="s">
        <v>9</v>
      </c>
      <c r="G1380" s="967" t="s">
        <v>5391</v>
      </c>
      <c r="H1380" s="965"/>
      <c r="I1380" s="965"/>
    </row>
    <row r="1381" spans="1:9" ht="13.5">
      <c r="A1381" s="1207" t="s">
        <v>3204</v>
      </c>
      <c r="B1381" s="1207" t="s">
        <v>4192</v>
      </c>
      <c r="C1381" s="1207" t="s">
        <v>4192</v>
      </c>
      <c r="D1381" s="966">
        <v>1596</v>
      </c>
      <c r="E1381" s="1194" t="s">
        <v>9630</v>
      </c>
      <c r="F1381" s="1205" t="s">
        <v>9</v>
      </c>
      <c r="G1381" s="967" t="s">
        <v>5391</v>
      </c>
      <c r="H1381" s="965"/>
      <c r="I1381" s="965"/>
    </row>
    <row r="1382" spans="1:9" ht="13.5">
      <c r="A1382" s="1207" t="s">
        <v>3205</v>
      </c>
      <c r="B1382" s="1207" t="s">
        <v>4193</v>
      </c>
      <c r="C1382" s="1207" t="s">
        <v>4193</v>
      </c>
      <c r="D1382" s="966">
        <v>2388</v>
      </c>
      <c r="E1382" s="1194" t="s">
        <v>9630</v>
      </c>
      <c r="F1382" s="1205" t="s">
        <v>9</v>
      </c>
      <c r="G1382" s="967" t="s">
        <v>5391</v>
      </c>
      <c r="H1382" s="965"/>
      <c r="I1382" s="965"/>
    </row>
    <row r="1383" spans="1:9" ht="13.5">
      <c r="A1383" s="1207" t="s">
        <v>3206</v>
      </c>
      <c r="B1383" s="1207" t="s">
        <v>4194</v>
      </c>
      <c r="C1383" s="1207" t="s">
        <v>4194</v>
      </c>
      <c r="D1383" s="966">
        <v>2868</v>
      </c>
      <c r="E1383" s="1194" t="s">
        <v>9630</v>
      </c>
      <c r="F1383" s="1205" t="s">
        <v>9</v>
      </c>
      <c r="G1383" s="967" t="s">
        <v>5391</v>
      </c>
      <c r="H1383" s="965"/>
      <c r="I1383" s="965"/>
    </row>
    <row r="1384" spans="1:9" ht="13.5">
      <c r="A1384" s="1207" t="s">
        <v>3207</v>
      </c>
      <c r="B1384" s="1207" t="s">
        <v>4195</v>
      </c>
      <c r="C1384" s="1207" t="s">
        <v>4195</v>
      </c>
      <c r="D1384" s="966">
        <v>5256</v>
      </c>
      <c r="E1384" s="1194" t="s">
        <v>9630</v>
      </c>
      <c r="F1384" s="1205" t="s">
        <v>9</v>
      </c>
      <c r="G1384" s="967" t="s">
        <v>5391</v>
      </c>
      <c r="H1384" s="965"/>
      <c r="I1384" s="965"/>
    </row>
    <row r="1385" spans="1:9" ht="13.5">
      <c r="A1385" s="1207" t="s">
        <v>3208</v>
      </c>
      <c r="B1385" s="1207" t="s">
        <v>4196</v>
      </c>
      <c r="C1385" s="1207" t="s">
        <v>4196</v>
      </c>
      <c r="D1385" s="966">
        <v>7644</v>
      </c>
      <c r="E1385" s="1194" t="s">
        <v>9630</v>
      </c>
      <c r="F1385" s="1205" t="s">
        <v>9</v>
      </c>
      <c r="G1385" s="967" t="s">
        <v>5391</v>
      </c>
      <c r="H1385" s="965"/>
      <c r="I1385" s="965"/>
    </row>
    <row r="1386" spans="1:9" ht="13.5">
      <c r="A1386" s="1207" t="s">
        <v>3209</v>
      </c>
      <c r="B1386" s="1207" t="s">
        <v>4197</v>
      </c>
      <c r="C1386" s="1207" t="s">
        <v>4197</v>
      </c>
      <c r="D1386" s="966">
        <v>1440</v>
      </c>
      <c r="E1386" s="1194" t="s">
        <v>9630</v>
      </c>
      <c r="F1386" s="1205" t="s">
        <v>1789</v>
      </c>
      <c r="G1386" s="967" t="s">
        <v>5391</v>
      </c>
      <c r="H1386" s="965"/>
      <c r="I1386" s="965"/>
    </row>
    <row r="1387" spans="1:9" ht="13.5">
      <c r="A1387" s="1207" t="s">
        <v>3210</v>
      </c>
      <c r="B1387" s="1207" t="s">
        <v>4198</v>
      </c>
      <c r="C1387" s="1207" t="s">
        <v>4198</v>
      </c>
      <c r="D1387" s="966">
        <v>2796</v>
      </c>
      <c r="E1387" s="1194" t="s">
        <v>9630</v>
      </c>
      <c r="F1387" s="1205" t="s">
        <v>1789</v>
      </c>
      <c r="G1387" s="967" t="s">
        <v>5391</v>
      </c>
      <c r="H1387" s="965"/>
      <c r="I1387" s="965"/>
    </row>
    <row r="1388" spans="1:9" ht="13.5">
      <c r="A1388" s="1207" t="s">
        <v>3211</v>
      </c>
      <c r="B1388" s="1207" t="s">
        <v>4199</v>
      </c>
      <c r="C1388" s="1207" t="s">
        <v>4199</v>
      </c>
      <c r="D1388" s="966">
        <v>5424</v>
      </c>
      <c r="E1388" s="1194" t="s">
        <v>9630</v>
      </c>
      <c r="F1388" s="1205" t="s">
        <v>1789</v>
      </c>
      <c r="G1388" s="967" t="s">
        <v>5391</v>
      </c>
      <c r="H1388" s="965"/>
      <c r="I1388" s="965"/>
    </row>
    <row r="1389" spans="1:9" ht="13.5">
      <c r="A1389" s="1207" t="s">
        <v>3212</v>
      </c>
      <c r="B1389" s="1207" t="s">
        <v>4200</v>
      </c>
      <c r="C1389" s="1207" t="s">
        <v>4200</v>
      </c>
      <c r="D1389" s="966">
        <v>7800</v>
      </c>
      <c r="E1389" s="1194" t="s">
        <v>9630</v>
      </c>
      <c r="F1389" s="1205" t="s">
        <v>1789</v>
      </c>
      <c r="G1389" s="967" t="s">
        <v>5391</v>
      </c>
      <c r="H1389" s="965"/>
      <c r="I1389" s="965"/>
    </row>
    <row r="1390" spans="1:9" ht="13.5">
      <c r="A1390" s="1207" t="s">
        <v>3213</v>
      </c>
      <c r="B1390" s="1207" t="s">
        <v>4201</v>
      </c>
      <c r="C1390" s="1207" t="s">
        <v>4201</v>
      </c>
      <c r="D1390" s="966">
        <v>11940</v>
      </c>
      <c r="E1390" s="1194" t="s">
        <v>9630</v>
      </c>
      <c r="F1390" s="1205" t="s">
        <v>1789</v>
      </c>
      <c r="G1390" s="967" t="s">
        <v>5391</v>
      </c>
      <c r="H1390" s="965"/>
      <c r="I1390" s="965"/>
    </row>
    <row r="1391" spans="1:9" ht="13.5">
      <c r="A1391" s="1207" t="s">
        <v>3214</v>
      </c>
      <c r="B1391" s="1207" t="s">
        <v>4202</v>
      </c>
      <c r="C1391" s="1207" t="s">
        <v>4202</v>
      </c>
      <c r="D1391" s="966">
        <v>17520</v>
      </c>
      <c r="E1391" s="1194" t="s">
        <v>9630</v>
      </c>
      <c r="F1391" s="1205" t="s">
        <v>1789</v>
      </c>
      <c r="G1391" s="967" t="s">
        <v>5391</v>
      </c>
      <c r="H1391" s="965"/>
      <c r="I1391" s="965"/>
    </row>
    <row r="1392" spans="1:9" ht="13.5">
      <c r="A1392" s="1207" t="s">
        <v>3215</v>
      </c>
      <c r="B1392" s="1207" t="s">
        <v>4203</v>
      </c>
      <c r="C1392" s="1207" t="s">
        <v>4203</v>
      </c>
      <c r="D1392" s="966">
        <v>25464</v>
      </c>
      <c r="E1392" s="1194" t="s">
        <v>9630</v>
      </c>
      <c r="F1392" s="1205" t="s">
        <v>1789</v>
      </c>
      <c r="G1392" s="967" t="s">
        <v>5391</v>
      </c>
      <c r="H1392" s="965"/>
      <c r="I1392" s="965"/>
    </row>
    <row r="1393" spans="1:9" ht="13.5">
      <c r="A1393" s="1207" t="s">
        <v>3216</v>
      </c>
      <c r="B1393" s="1207" t="s">
        <v>4204</v>
      </c>
      <c r="C1393" s="1207" t="s">
        <v>4204</v>
      </c>
      <c r="D1393" s="966">
        <v>492</v>
      </c>
      <c r="E1393" s="1194" t="s">
        <v>9630</v>
      </c>
      <c r="F1393" s="1205" t="s">
        <v>1789</v>
      </c>
      <c r="G1393" s="967" t="s">
        <v>5391</v>
      </c>
      <c r="H1393" s="965"/>
      <c r="I1393" s="965"/>
    </row>
    <row r="1394" spans="1:9" ht="13.5">
      <c r="A1394" s="1207" t="s">
        <v>3217</v>
      </c>
      <c r="B1394" s="1207" t="s">
        <v>5137</v>
      </c>
      <c r="C1394" s="1207" t="s">
        <v>5137</v>
      </c>
      <c r="D1394" s="966">
        <v>900</v>
      </c>
      <c r="E1394" s="1194" t="s">
        <v>9630</v>
      </c>
      <c r="F1394" s="1205" t="s">
        <v>1789</v>
      </c>
      <c r="G1394" s="967" t="s">
        <v>5391</v>
      </c>
      <c r="H1394" s="965"/>
      <c r="I1394" s="965"/>
    </row>
    <row r="1395" spans="1:9" ht="13.5">
      <c r="A1395" s="1207" t="s">
        <v>3218</v>
      </c>
      <c r="B1395" s="1207" t="s">
        <v>4205</v>
      </c>
      <c r="C1395" s="1207" t="s">
        <v>4205</v>
      </c>
      <c r="D1395" s="966">
        <v>1596</v>
      </c>
      <c r="E1395" s="1194" t="s">
        <v>9630</v>
      </c>
      <c r="F1395" s="1205" t="s">
        <v>1789</v>
      </c>
      <c r="G1395" s="967" t="s">
        <v>5391</v>
      </c>
      <c r="H1395" s="965"/>
      <c r="I1395" s="965"/>
    </row>
    <row r="1396" spans="1:9" ht="13.5">
      <c r="A1396" s="1207" t="s">
        <v>3219</v>
      </c>
      <c r="B1396" s="1207" t="s">
        <v>4206</v>
      </c>
      <c r="C1396" s="1207" t="s">
        <v>4206</v>
      </c>
      <c r="D1396" s="966">
        <v>2388</v>
      </c>
      <c r="E1396" s="1194" t="s">
        <v>9630</v>
      </c>
      <c r="F1396" s="1205" t="s">
        <v>1789</v>
      </c>
      <c r="G1396" s="967" t="s">
        <v>5391</v>
      </c>
      <c r="H1396" s="965"/>
      <c r="I1396" s="965"/>
    </row>
    <row r="1397" spans="1:9" ht="13.5">
      <c r="A1397" s="1207" t="s">
        <v>3220</v>
      </c>
      <c r="B1397" s="1207" t="s">
        <v>4207</v>
      </c>
      <c r="C1397" s="1207" t="s">
        <v>4207</v>
      </c>
      <c r="D1397" s="966">
        <v>2868</v>
      </c>
      <c r="E1397" s="1194" t="s">
        <v>9630</v>
      </c>
      <c r="F1397" s="1205" t="s">
        <v>1789</v>
      </c>
      <c r="G1397" s="967" t="s">
        <v>5391</v>
      </c>
      <c r="H1397" s="965"/>
      <c r="I1397" s="965"/>
    </row>
    <row r="1398" spans="1:9" ht="13.5">
      <c r="A1398" s="1207" t="s">
        <v>3221</v>
      </c>
      <c r="B1398" s="1207" t="s">
        <v>4208</v>
      </c>
      <c r="C1398" s="1207" t="s">
        <v>4208</v>
      </c>
      <c r="D1398" s="966">
        <v>5256</v>
      </c>
      <c r="E1398" s="1194" t="s">
        <v>9630</v>
      </c>
      <c r="F1398" s="1205" t="s">
        <v>1789</v>
      </c>
      <c r="G1398" s="967" t="s">
        <v>5391</v>
      </c>
      <c r="H1398" s="965"/>
      <c r="I1398" s="965"/>
    </row>
    <row r="1399" spans="1:9" ht="13.5">
      <c r="A1399" s="1207" t="s">
        <v>3222</v>
      </c>
      <c r="B1399" s="1207" t="s">
        <v>4209</v>
      </c>
      <c r="C1399" s="1207" t="s">
        <v>4209</v>
      </c>
      <c r="D1399" s="966">
        <v>7644</v>
      </c>
      <c r="E1399" s="1194" t="s">
        <v>9630</v>
      </c>
      <c r="F1399" s="1205" t="s">
        <v>1789</v>
      </c>
      <c r="G1399" s="967" t="s">
        <v>5391</v>
      </c>
      <c r="H1399" s="965"/>
      <c r="I1399" s="965"/>
    </row>
    <row r="1400" spans="1:9" ht="13.5">
      <c r="A1400" s="1207" t="s">
        <v>2078</v>
      </c>
      <c r="B1400" s="1207" t="s">
        <v>4210</v>
      </c>
      <c r="C1400" s="1207" t="s">
        <v>4210</v>
      </c>
      <c r="D1400" s="966">
        <v>1500</v>
      </c>
      <c r="E1400" s="1194" t="s">
        <v>9630</v>
      </c>
      <c r="F1400" s="1205" t="s">
        <v>9</v>
      </c>
      <c r="G1400" s="967" t="s">
        <v>5391</v>
      </c>
      <c r="H1400" s="965"/>
      <c r="I1400" s="965"/>
    </row>
    <row r="1401" spans="1:9" ht="13.5">
      <c r="A1401" s="1207" t="s">
        <v>2079</v>
      </c>
      <c r="B1401" s="1207" t="s">
        <v>4211</v>
      </c>
      <c r="C1401" s="1207" t="s">
        <v>4211</v>
      </c>
      <c r="D1401" s="966">
        <v>1500</v>
      </c>
      <c r="E1401" s="1194" t="s">
        <v>9630</v>
      </c>
      <c r="F1401" s="1205" t="s">
        <v>1789</v>
      </c>
      <c r="G1401" s="967" t="s">
        <v>5391</v>
      </c>
      <c r="H1401" s="965"/>
      <c r="I1401" s="965"/>
    </row>
    <row r="1402" spans="1:9" ht="13.5">
      <c r="A1402" s="1207" t="s">
        <v>2080</v>
      </c>
      <c r="B1402" s="1207" t="s">
        <v>4212</v>
      </c>
      <c r="C1402" s="1207" t="s">
        <v>4212</v>
      </c>
      <c r="D1402" s="966">
        <v>2868</v>
      </c>
      <c r="E1402" s="1194" t="s">
        <v>9630</v>
      </c>
      <c r="F1402" s="1205" t="s">
        <v>9</v>
      </c>
      <c r="G1402" s="967" t="s">
        <v>5391</v>
      </c>
      <c r="H1402" s="965"/>
      <c r="I1402" s="965"/>
    </row>
    <row r="1403" spans="1:9" ht="13.5">
      <c r="A1403" s="1207" t="s">
        <v>2081</v>
      </c>
      <c r="B1403" s="1207" t="s">
        <v>4213</v>
      </c>
      <c r="C1403" s="1207" t="s">
        <v>4213</v>
      </c>
      <c r="D1403" s="966">
        <v>2868</v>
      </c>
      <c r="E1403" s="1194" t="s">
        <v>9630</v>
      </c>
      <c r="F1403" s="1205" t="s">
        <v>1789</v>
      </c>
      <c r="G1403" s="967" t="s">
        <v>5391</v>
      </c>
      <c r="H1403" s="965"/>
      <c r="I1403" s="965"/>
    </row>
    <row r="1404" spans="1:9" ht="13.5">
      <c r="A1404" s="1207" t="s">
        <v>2082</v>
      </c>
      <c r="B1404" s="1207" t="s">
        <v>4214</v>
      </c>
      <c r="C1404" s="1207" t="s">
        <v>4214</v>
      </c>
      <c r="D1404" s="966">
        <v>5628</v>
      </c>
      <c r="E1404" s="1194" t="s">
        <v>9630</v>
      </c>
      <c r="F1404" s="1205" t="s">
        <v>9</v>
      </c>
      <c r="G1404" s="967" t="s">
        <v>5391</v>
      </c>
      <c r="H1404" s="965"/>
      <c r="I1404" s="965"/>
    </row>
    <row r="1405" spans="1:9" ht="13.5">
      <c r="A1405" s="1207" t="s">
        <v>2083</v>
      </c>
      <c r="B1405" s="1207" t="s">
        <v>4215</v>
      </c>
      <c r="C1405" s="1207" t="s">
        <v>4215</v>
      </c>
      <c r="D1405" s="966">
        <v>5628</v>
      </c>
      <c r="E1405" s="1194" t="s">
        <v>9630</v>
      </c>
      <c r="F1405" s="1205" t="s">
        <v>1789</v>
      </c>
      <c r="G1405" s="967" t="s">
        <v>5391</v>
      </c>
      <c r="H1405" s="965"/>
      <c r="I1405" s="965"/>
    </row>
    <row r="1406" spans="1:9" ht="13.5">
      <c r="A1406" s="1207" t="s">
        <v>2084</v>
      </c>
      <c r="B1406" s="1207" t="s">
        <v>4216</v>
      </c>
      <c r="C1406" s="1207" t="s">
        <v>4216</v>
      </c>
      <c r="D1406" s="966">
        <v>8076</v>
      </c>
      <c r="E1406" s="1194" t="s">
        <v>9630</v>
      </c>
      <c r="F1406" s="1205" t="s">
        <v>9</v>
      </c>
      <c r="G1406" s="967" t="s">
        <v>5391</v>
      </c>
      <c r="H1406" s="965"/>
      <c r="I1406" s="965"/>
    </row>
    <row r="1407" spans="1:9" ht="13.5">
      <c r="A1407" s="1207" t="s">
        <v>2085</v>
      </c>
      <c r="B1407" s="1207" t="s">
        <v>4217</v>
      </c>
      <c r="C1407" s="1207" t="s">
        <v>4217</v>
      </c>
      <c r="D1407" s="966">
        <v>8076</v>
      </c>
      <c r="E1407" s="1194" t="s">
        <v>9630</v>
      </c>
      <c r="F1407" s="1205" t="s">
        <v>1789</v>
      </c>
      <c r="G1407" s="967" t="s">
        <v>5391</v>
      </c>
      <c r="H1407" s="965"/>
      <c r="I1407" s="965"/>
    </row>
    <row r="1408" spans="1:9" ht="13.5">
      <c r="A1408" s="1207" t="s">
        <v>2070</v>
      </c>
      <c r="B1408" s="1207" t="s">
        <v>4218</v>
      </c>
      <c r="C1408" s="1207" t="s">
        <v>4218</v>
      </c>
      <c r="D1408" s="966">
        <v>504</v>
      </c>
      <c r="E1408" s="1194" t="s">
        <v>9630</v>
      </c>
      <c r="F1408" s="1205" t="s">
        <v>9</v>
      </c>
      <c r="G1408" s="967" t="s">
        <v>5391</v>
      </c>
      <c r="H1408" s="965"/>
      <c r="I1408" s="965"/>
    </row>
    <row r="1409" spans="1:9" ht="13.5">
      <c r="A1409" s="1207" t="s">
        <v>2071</v>
      </c>
      <c r="B1409" s="1207" t="s">
        <v>4219</v>
      </c>
      <c r="C1409" s="1207" t="s">
        <v>4219</v>
      </c>
      <c r="D1409" s="966">
        <v>504</v>
      </c>
      <c r="E1409" s="1194" t="s">
        <v>9630</v>
      </c>
      <c r="F1409" s="1205" t="s">
        <v>1789</v>
      </c>
      <c r="G1409" s="967" t="s">
        <v>5391</v>
      </c>
      <c r="H1409" s="965"/>
      <c r="I1409" s="965"/>
    </row>
    <row r="1410" spans="1:9" ht="13.5">
      <c r="A1410" s="1207" t="s">
        <v>2072</v>
      </c>
      <c r="B1410" s="1207" t="s">
        <v>4220</v>
      </c>
      <c r="C1410" s="1207" t="s">
        <v>4220</v>
      </c>
      <c r="D1410" s="966">
        <v>924</v>
      </c>
      <c r="E1410" s="1194" t="s">
        <v>9630</v>
      </c>
      <c r="F1410" s="1205" t="s">
        <v>9</v>
      </c>
      <c r="G1410" s="967" t="s">
        <v>5391</v>
      </c>
      <c r="H1410" s="965"/>
      <c r="I1410" s="965"/>
    </row>
    <row r="1411" spans="1:9" ht="13.5">
      <c r="A1411" s="1207" t="s">
        <v>2073</v>
      </c>
      <c r="B1411" s="1207" t="s">
        <v>4221</v>
      </c>
      <c r="C1411" s="1207" t="s">
        <v>4221</v>
      </c>
      <c r="D1411" s="966">
        <v>924</v>
      </c>
      <c r="E1411" s="1194" t="s">
        <v>9630</v>
      </c>
      <c r="F1411" s="1205" t="s">
        <v>1789</v>
      </c>
      <c r="G1411" s="967" t="s">
        <v>5391</v>
      </c>
      <c r="H1411" s="965"/>
      <c r="I1411" s="965"/>
    </row>
    <row r="1412" spans="1:9" ht="13.5">
      <c r="A1412" s="1207" t="s">
        <v>2074</v>
      </c>
      <c r="B1412" s="1207" t="s">
        <v>4222</v>
      </c>
      <c r="C1412" s="1207" t="s">
        <v>4222</v>
      </c>
      <c r="D1412" s="966">
        <v>1596</v>
      </c>
      <c r="E1412" s="1194" t="s">
        <v>9630</v>
      </c>
      <c r="F1412" s="1205" t="s">
        <v>9</v>
      </c>
      <c r="G1412" s="967" t="s">
        <v>5391</v>
      </c>
      <c r="H1412" s="965"/>
      <c r="I1412" s="965"/>
    </row>
    <row r="1413" spans="1:9" ht="13.5">
      <c r="A1413" s="1207" t="s">
        <v>2075</v>
      </c>
      <c r="B1413" s="1207" t="s">
        <v>4223</v>
      </c>
      <c r="C1413" s="1207" t="s">
        <v>4223</v>
      </c>
      <c r="D1413" s="966">
        <v>1596</v>
      </c>
      <c r="E1413" s="1194" t="s">
        <v>9630</v>
      </c>
      <c r="F1413" s="1205" t="s">
        <v>1789</v>
      </c>
      <c r="G1413" s="967" t="s">
        <v>5391</v>
      </c>
      <c r="H1413" s="965"/>
      <c r="I1413" s="965"/>
    </row>
    <row r="1414" spans="1:9" ht="13.5">
      <c r="A1414" s="1207" t="s">
        <v>2076</v>
      </c>
      <c r="B1414" s="1207" t="s">
        <v>4224</v>
      </c>
      <c r="C1414" s="1207" t="s">
        <v>4224</v>
      </c>
      <c r="D1414" s="966">
        <v>2448</v>
      </c>
      <c r="E1414" s="1194" t="s">
        <v>9630</v>
      </c>
      <c r="F1414" s="1205" t="s">
        <v>9</v>
      </c>
      <c r="G1414" s="967" t="s">
        <v>5391</v>
      </c>
      <c r="H1414" s="965"/>
      <c r="I1414" s="965"/>
    </row>
    <row r="1415" spans="1:9" ht="14.25" thickBot="1">
      <c r="A1415" s="1207" t="s">
        <v>2077</v>
      </c>
      <c r="B1415" s="1207" t="s">
        <v>4225</v>
      </c>
      <c r="C1415" s="1207" t="s">
        <v>4225</v>
      </c>
      <c r="D1415" s="966">
        <v>2448</v>
      </c>
      <c r="E1415" s="1194" t="s">
        <v>9630</v>
      </c>
      <c r="F1415" s="1205" t="s">
        <v>1789</v>
      </c>
      <c r="G1415" s="967" t="s">
        <v>5391</v>
      </c>
      <c r="H1415" s="965"/>
      <c r="I1415" s="965"/>
    </row>
    <row r="1416" spans="1:9" ht="13.5">
      <c r="A1416" s="1198" t="s">
        <v>3751</v>
      </c>
      <c r="B1416" s="219"/>
      <c r="C1416" s="219"/>
      <c r="D1416" s="219"/>
      <c r="E1416" s="219"/>
      <c r="F1416" s="219"/>
      <c r="G1416" s="416"/>
      <c r="H1416" s="258"/>
      <c r="I1416" s="258"/>
    </row>
    <row r="1417" spans="1:9" ht="13.5">
      <c r="A1417" s="1207" t="s">
        <v>3639</v>
      </c>
      <c r="B1417" s="1207" t="s">
        <v>5166</v>
      </c>
      <c r="C1417" s="1207" t="s">
        <v>5166</v>
      </c>
      <c r="D1417" s="966">
        <v>312</v>
      </c>
      <c r="E1417" s="1194" t="s">
        <v>9630</v>
      </c>
      <c r="F1417" s="1205" t="s">
        <v>9</v>
      </c>
      <c r="G1417" s="967" t="s">
        <v>5391</v>
      </c>
      <c r="H1417" s="965"/>
      <c r="I1417" s="965"/>
    </row>
    <row r="1418" spans="1:9" ht="13.5">
      <c r="A1418" s="1207" t="s">
        <v>3645</v>
      </c>
      <c r="B1418" s="1207" t="s">
        <v>5167</v>
      </c>
      <c r="C1418" s="1207" t="s">
        <v>5167</v>
      </c>
      <c r="D1418" s="966">
        <v>312</v>
      </c>
      <c r="E1418" s="1194" t="s">
        <v>9630</v>
      </c>
      <c r="F1418" s="1205" t="s">
        <v>1789</v>
      </c>
      <c r="G1418" s="967" t="s">
        <v>5391</v>
      </c>
      <c r="H1418" s="965"/>
      <c r="I1418" s="965"/>
    </row>
    <row r="1419" spans="1:9" ht="13.5">
      <c r="A1419" s="1207" t="s">
        <v>3223</v>
      </c>
      <c r="B1419" s="1207" t="s">
        <v>4226</v>
      </c>
      <c r="C1419" s="1207" t="s">
        <v>4226</v>
      </c>
      <c r="D1419" s="966">
        <v>768</v>
      </c>
      <c r="E1419" s="1194" t="s">
        <v>9630</v>
      </c>
      <c r="F1419" s="1205" t="s">
        <v>9</v>
      </c>
      <c r="G1419" s="967" t="s">
        <v>5391</v>
      </c>
      <c r="H1419" s="965"/>
      <c r="I1419" s="965"/>
    </row>
    <row r="1420" spans="1:9" ht="13.5">
      <c r="A1420" s="1207" t="s">
        <v>3224</v>
      </c>
      <c r="B1420" s="1207" t="s">
        <v>4227</v>
      </c>
      <c r="C1420" s="1207" t="s">
        <v>4227</v>
      </c>
      <c r="D1420" s="966">
        <v>768</v>
      </c>
      <c r="E1420" s="1194" t="s">
        <v>9630</v>
      </c>
      <c r="F1420" s="1205" t="s">
        <v>1789</v>
      </c>
      <c r="G1420" s="967" t="s">
        <v>5391</v>
      </c>
      <c r="H1420" s="965"/>
      <c r="I1420" s="965"/>
    </row>
    <row r="1421" spans="1:9" ht="13.5">
      <c r="A1421" s="1207" t="s">
        <v>2054</v>
      </c>
      <c r="B1421" s="1207" t="s">
        <v>4228</v>
      </c>
      <c r="C1421" s="1207" t="s">
        <v>4228</v>
      </c>
      <c r="D1421" s="966">
        <v>312</v>
      </c>
      <c r="E1421" s="1194" t="s">
        <v>9630</v>
      </c>
      <c r="F1421" s="1205" t="s">
        <v>9</v>
      </c>
      <c r="G1421" s="967" t="s">
        <v>5391</v>
      </c>
      <c r="H1421" s="965"/>
      <c r="I1421" s="965"/>
    </row>
    <row r="1422" spans="1:9" ht="13.5">
      <c r="A1422" s="1207" t="s">
        <v>2055</v>
      </c>
      <c r="B1422" s="1207" t="s">
        <v>4229</v>
      </c>
      <c r="C1422" s="1207" t="s">
        <v>4229</v>
      </c>
      <c r="D1422" s="966">
        <v>312</v>
      </c>
      <c r="E1422" s="1194" t="s">
        <v>9630</v>
      </c>
      <c r="F1422" s="1205" t="s">
        <v>1789</v>
      </c>
      <c r="G1422" s="967" t="s">
        <v>5391</v>
      </c>
      <c r="H1422" s="965"/>
      <c r="I1422" s="965"/>
    </row>
    <row r="1423" spans="1:9" ht="13.5">
      <c r="A1423" s="1207" t="s">
        <v>2056</v>
      </c>
      <c r="B1423" s="1207" t="s">
        <v>4230</v>
      </c>
      <c r="C1423" s="1207" t="s">
        <v>4230</v>
      </c>
      <c r="D1423" s="966">
        <v>1548</v>
      </c>
      <c r="E1423" s="1194" t="s">
        <v>9630</v>
      </c>
      <c r="F1423" s="1205" t="s">
        <v>9</v>
      </c>
      <c r="G1423" s="967" t="s">
        <v>5391</v>
      </c>
      <c r="H1423" s="965"/>
      <c r="I1423" s="965"/>
    </row>
    <row r="1424" spans="1:9" ht="14.25" thickBot="1">
      <c r="A1424" s="1207" t="s">
        <v>2057</v>
      </c>
      <c r="B1424" s="1207" t="s">
        <v>4231</v>
      </c>
      <c r="C1424" s="1207" t="s">
        <v>4231</v>
      </c>
      <c r="D1424" s="966">
        <v>1500</v>
      </c>
      <c r="E1424" s="1194" t="s">
        <v>9630</v>
      </c>
      <c r="F1424" s="1205" t="s">
        <v>1789</v>
      </c>
      <c r="G1424" s="967" t="s">
        <v>5391</v>
      </c>
      <c r="H1424" s="965"/>
      <c r="I1424" s="965"/>
    </row>
    <row r="1425" spans="1:9" ht="13.5">
      <c r="A1425" s="1198" t="s">
        <v>3743</v>
      </c>
      <c r="B1425" s="219"/>
      <c r="C1425" s="219"/>
      <c r="D1425" s="219"/>
      <c r="E1425" s="219"/>
      <c r="F1425" s="219"/>
      <c r="G1425" s="416"/>
      <c r="H1425" s="258"/>
      <c r="I1425" s="258"/>
    </row>
    <row r="1426" spans="1:9" ht="13.5">
      <c r="A1426" s="1204" t="s">
        <v>748</v>
      </c>
      <c r="B1426" s="1188" t="s">
        <v>4232</v>
      </c>
      <c r="C1426" s="1188" t="s">
        <v>4232</v>
      </c>
      <c r="D1426" s="966">
        <v>3228</v>
      </c>
      <c r="E1426" s="1194" t="s">
        <v>9630</v>
      </c>
      <c r="F1426" s="1205" t="s">
        <v>9</v>
      </c>
      <c r="G1426" s="967" t="s">
        <v>5391</v>
      </c>
      <c r="H1426" s="258"/>
      <c r="I1426" s="965"/>
    </row>
    <row r="1427" spans="1:9" ht="13.5">
      <c r="A1427" s="1204" t="s">
        <v>749</v>
      </c>
      <c r="B1427" s="1188" t="s">
        <v>4233</v>
      </c>
      <c r="C1427" s="1188" t="s">
        <v>4233</v>
      </c>
      <c r="D1427" s="966">
        <v>3564</v>
      </c>
      <c r="E1427" s="1194" t="s">
        <v>9630</v>
      </c>
      <c r="F1427" s="1205" t="s">
        <v>9</v>
      </c>
      <c r="G1427" s="967" t="s">
        <v>5391</v>
      </c>
      <c r="H1427" s="965"/>
      <c r="I1427" s="965"/>
    </row>
    <row r="1428" spans="1:9" ht="24">
      <c r="A1428" s="1204" t="s">
        <v>750</v>
      </c>
      <c r="B1428" s="1188" t="s">
        <v>4234</v>
      </c>
      <c r="C1428" s="1188" t="s">
        <v>4234</v>
      </c>
      <c r="D1428" s="966">
        <v>5124</v>
      </c>
      <c r="E1428" s="1194" t="s">
        <v>9630</v>
      </c>
      <c r="F1428" s="1205" t="s">
        <v>9</v>
      </c>
      <c r="G1428" s="967" t="s">
        <v>5391</v>
      </c>
      <c r="H1428" s="965"/>
      <c r="I1428" s="965"/>
    </row>
    <row r="1429" spans="1:9" ht="24">
      <c r="A1429" s="1204" t="s">
        <v>751</v>
      </c>
      <c r="B1429" s="1188" t="s">
        <v>4235</v>
      </c>
      <c r="C1429" s="1188" t="s">
        <v>4235</v>
      </c>
      <c r="D1429" s="966">
        <v>6024</v>
      </c>
      <c r="E1429" s="1194" t="s">
        <v>9630</v>
      </c>
      <c r="F1429" s="1205" t="s">
        <v>9</v>
      </c>
      <c r="G1429" s="967" t="s">
        <v>5391</v>
      </c>
      <c r="H1429" s="965"/>
      <c r="I1429" s="965"/>
    </row>
    <row r="1430" spans="1:9" ht="13.5">
      <c r="A1430" s="1204" t="s">
        <v>752</v>
      </c>
      <c r="B1430" s="1188" t="s">
        <v>4236</v>
      </c>
      <c r="C1430" s="1188" t="s">
        <v>4236</v>
      </c>
      <c r="D1430" s="966">
        <v>3072</v>
      </c>
      <c r="E1430" s="1194" t="s">
        <v>9630</v>
      </c>
      <c r="F1430" s="1205" t="s">
        <v>9</v>
      </c>
      <c r="G1430" s="967" t="s">
        <v>5391</v>
      </c>
      <c r="H1430" s="258"/>
      <c r="I1430" s="965"/>
    </row>
    <row r="1431" spans="1:9" ht="13.5">
      <c r="A1431" s="1204" t="s">
        <v>753</v>
      </c>
      <c r="B1431" s="1188" t="s">
        <v>4237</v>
      </c>
      <c r="C1431" s="1188" t="s">
        <v>4237</v>
      </c>
      <c r="D1431" s="966">
        <v>3384</v>
      </c>
      <c r="E1431" s="1194" t="s">
        <v>9630</v>
      </c>
      <c r="F1431" s="1205" t="s">
        <v>9</v>
      </c>
      <c r="G1431" s="967" t="s">
        <v>5391</v>
      </c>
      <c r="H1431" s="965"/>
      <c r="I1431" s="965"/>
    </row>
    <row r="1432" spans="1:9" ht="24">
      <c r="A1432" s="1204" t="s">
        <v>754</v>
      </c>
      <c r="B1432" s="1188" t="s">
        <v>4238</v>
      </c>
      <c r="C1432" s="1188" t="s">
        <v>4238</v>
      </c>
      <c r="D1432" s="966">
        <v>4872</v>
      </c>
      <c r="E1432" s="1194" t="s">
        <v>9630</v>
      </c>
      <c r="F1432" s="1205" t="s">
        <v>9</v>
      </c>
      <c r="G1432" s="967" t="s">
        <v>5391</v>
      </c>
      <c r="H1432" s="965"/>
      <c r="I1432" s="965"/>
    </row>
    <row r="1433" spans="1:9" ht="24">
      <c r="A1433" s="1204" t="s">
        <v>755</v>
      </c>
      <c r="B1433" s="1188" t="s">
        <v>4239</v>
      </c>
      <c r="C1433" s="1188" t="s">
        <v>4239</v>
      </c>
      <c r="D1433" s="966">
        <v>5724</v>
      </c>
      <c r="E1433" s="1194" t="s">
        <v>9630</v>
      </c>
      <c r="F1433" s="1205" t="s">
        <v>9</v>
      </c>
      <c r="G1433" s="967" t="s">
        <v>5391</v>
      </c>
      <c r="H1433" s="965"/>
      <c r="I1433" s="965"/>
    </row>
    <row r="1434" spans="1:9" ht="13.5">
      <c r="A1434" s="1204" t="s">
        <v>756</v>
      </c>
      <c r="B1434" s="1188" t="s">
        <v>4240</v>
      </c>
      <c r="C1434" s="1188" t="s">
        <v>4240</v>
      </c>
      <c r="D1434" s="966">
        <v>6300</v>
      </c>
      <c r="E1434" s="1194" t="s">
        <v>9630</v>
      </c>
      <c r="F1434" s="1205" t="s">
        <v>9</v>
      </c>
      <c r="G1434" s="967" t="s">
        <v>5391</v>
      </c>
      <c r="H1434" s="258"/>
      <c r="I1434" s="965"/>
    </row>
    <row r="1435" spans="1:9" ht="13.5">
      <c r="A1435" s="1204" t="s">
        <v>757</v>
      </c>
      <c r="B1435" s="1188" t="s">
        <v>4241</v>
      </c>
      <c r="C1435" s="1188" t="s">
        <v>4241</v>
      </c>
      <c r="D1435" s="966">
        <v>6948</v>
      </c>
      <c r="E1435" s="1194" t="s">
        <v>9630</v>
      </c>
      <c r="F1435" s="1205" t="s">
        <v>9</v>
      </c>
      <c r="G1435" s="967" t="s">
        <v>5391</v>
      </c>
      <c r="H1435" s="965"/>
      <c r="I1435" s="965"/>
    </row>
    <row r="1436" spans="1:9" ht="24">
      <c r="A1436" s="1204" t="s">
        <v>758</v>
      </c>
      <c r="B1436" s="1188" t="s">
        <v>4242</v>
      </c>
      <c r="C1436" s="1188" t="s">
        <v>4242</v>
      </c>
      <c r="D1436" s="966">
        <v>9996</v>
      </c>
      <c r="E1436" s="1194" t="s">
        <v>9630</v>
      </c>
      <c r="F1436" s="1205" t="s">
        <v>9</v>
      </c>
      <c r="G1436" s="967" t="s">
        <v>5391</v>
      </c>
      <c r="H1436" s="965"/>
      <c r="I1436" s="965"/>
    </row>
    <row r="1437" spans="1:9" ht="24">
      <c r="A1437" s="1204" t="s">
        <v>759</v>
      </c>
      <c r="B1437" s="1188" t="s">
        <v>4243</v>
      </c>
      <c r="C1437" s="1188" t="s">
        <v>4243</v>
      </c>
      <c r="D1437" s="966">
        <v>11748</v>
      </c>
      <c r="E1437" s="1194" t="s">
        <v>9630</v>
      </c>
      <c r="F1437" s="1205" t="s">
        <v>9</v>
      </c>
      <c r="G1437" s="967" t="s">
        <v>5391</v>
      </c>
      <c r="H1437" s="965"/>
      <c r="I1437" s="965"/>
    </row>
    <row r="1438" spans="1:9" ht="24">
      <c r="A1438" s="1204" t="s">
        <v>2159</v>
      </c>
      <c r="B1438" s="1188" t="s">
        <v>4244</v>
      </c>
      <c r="C1438" s="1188" t="s">
        <v>4244</v>
      </c>
      <c r="D1438" s="966">
        <v>2460</v>
      </c>
      <c r="E1438" s="1194" t="s">
        <v>9630</v>
      </c>
      <c r="F1438" s="1205" t="s">
        <v>9</v>
      </c>
      <c r="G1438" s="967" t="s">
        <v>5391</v>
      </c>
      <c r="H1438" s="258"/>
      <c r="I1438" s="258"/>
    </row>
    <row r="1439" spans="1:9" ht="24">
      <c r="A1439" s="1204" t="s">
        <v>2160</v>
      </c>
      <c r="B1439" s="1188" t="s">
        <v>4245</v>
      </c>
      <c r="C1439" s="1188" t="s">
        <v>4245</v>
      </c>
      <c r="D1439" s="966">
        <v>2736</v>
      </c>
      <c r="E1439" s="1194" t="s">
        <v>9630</v>
      </c>
      <c r="F1439" s="1205" t="s">
        <v>9</v>
      </c>
      <c r="G1439" s="967" t="s">
        <v>5391</v>
      </c>
      <c r="H1439" s="965"/>
      <c r="I1439" s="965"/>
    </row>
    <row r="1440" spans="1:9" ht="24">
      <c r="A1440" s="1204" t="s">
        <v>2161</v>
      </c>
      <c r="B1440" s="1188" t="s">
        <v>4246</v>
      </c>
      <c r="C1440" s="1188" t="s">
        <v>4246</v>
      </c>
      <c r="D1440" s="966">
        <v>3924</v>
      </c>
      <c r="E1440" s="1194" t="s">
        <v>9630</v>
      </c>
      <c r="F1440" s="1205" t="s">
        <v>9</v>
      </c>
      <c r="G1440" s="967" t="s">
        <v>5391</v>
      </c>
      <c r="H1440" s="965"/>
      <c r="I1440" s="965"/>
    </row>
    <row r="1441" spans="1:9" ht="24">
      <c r="A1441" s="1204" t="s">
        <v>2162</v>
      </c>
      <c r="B1441" s="1188" t="s">
        <v>4247</v>
      </c>
      <c r="C1441" s="1188" t="s">
        <v>4247</v>
      </c>
      <c r="D1441" s="966">
        <v>4608</v>
      </c>
      <c r="E1441" s="1194" t="s">
        <v>9630</v>
      </c>
      <c r="F1441" s="1205" t="s">
        <v>9</v>
      </c>
      <c r="G1441" s="967" t="s">
        <v>5391</v>
      </c>
      <c r="H1441" s="965"/>
      <c r="I1441" s="965"/>
    </row>
    <row r="1442" spans="1:9" ht="24">
      <c r="A1442" s="1204" t="s">
        <v>2163</v>
      </c>
      <c r="B1442" s="1188" t="s">
        <v>4248</v>
      </c>
      <c r="C1442" s="1188" t="s">
        <v>4248</v>
      </c>
      <c r="D1442" s="966">
        <v>6372</v>
      </c>
      <c r="E1442" s="1194" t="s">
        <v>9630</v>
      </c>
      <c r="F1442" s="1205" t="s">
        <v>9</v>
      </c>
      <c r="G1442" s="967" t="s">
        <v>5391</v>
      </c>
      <c r="H1442" s="258"/>
      <c r="I1442" s="258"/>
    </row>
    <row r="1443" spans="1:9" ht="24">
      <c r="A1443" s="1204" t="s">
        <v>2164</v>
      </c>
      <c r="B1443" s="1188" t="s">
        <v>4249</v>
      </c>
      <c r="C1443" s="1188" t="s">
        <v>4249</v>
      </c>
      <c r="D1443" s="966">
        <v>7032</v>
      </c>
      <c r="E1443" s="1194" t="s">
        <v>9630</v>
      </c>
      <c r="F1443" s="1205" t="s">
        <v>9</v>
      </c>
      <c r="G1443" s="967" t="s">
        <v>5391</v>
      </c>
      <c r="H1443" s="965"/>
      <c r="I1443" s="965"/>
    </row>
    <row r="1444" spans="1:9" ht="24">
      <c r="A1444" s="1204" t="s">
        <v>2165</v>
      </c>
      <c r="B1444" s="1188" t="s">
        <v>4250</v>
      </c>
      <c r="C1444" s="1188" t="s">
        <v>4250</v>
      </c>
      <c r="D1444" s="966">
        <v>10104</v>
      </c>
      <c r="E1444" s="1194" t="s">
        <v>9630</v>
      </c>
      <c r="F1444" s="1205" t="s">
        <v>9</v>
      </c>
      <c r="G1444" s="967" t="s">
        <v>5391</v>
      </c>
      <c r="H1444" s="965"/>
      <c r="I1444" s="965"/>
    </row>
    <row r="1445" spans="1:9" ht="24">
      <c r="A1445" s="1204" t="s">
        <v>2166</v>
      </c>
      <c r="B1445" s="1188" t="s">
        <v>4251</v>
      </c>
      <c r="C1445" s="1188" t="s">
        <v>4251</v>
      </c>
      <c r="D1445" s="966">
        <v>11856</v>
      </c>
      <c r="E1445" s="1194" t="s">
        <v>9630</v>
      </c>
      <c r="F1445" s="1205" t="s">
        <v>9</v>
      </c>
      <c r="G1445" s="967" t="s">
        <v>5391</v>
      </c>
      <c r="H1445" s="965"/>
      <c r="I1445" s="965"/>
    </row>
    <row r="1446" spans="1:9" ht="24">
      <c r="A1446" s="1204" t="s">
        <v>2167</v>
      </c>
      <c r="B1446" s="1188" t="s">
        <v>4252</v>
      </c>
      <c r="C1446" s="1188" t="s">
        <v>4252</v>
      </c>
      <c r="D1446" s="966">
        <v>9888</v>
      </c>
      <c r="E1446" s="1194" t="s">
        <v>9630</v>
      </c>
      <c r="F1446" s="1205" t="s">
        <v>9</v>
      </c>
      <c r="G1446" s="967" t="s">
        <v>5391</v>
      </c>
      <c r="H1446" s="258"/>
      <c r="I1446" s="258"/>
    </row>
    <row r="1447" spans="1:9" ht="24">
      <c r="A1447" s="1204" t="s">
        <v>2168</v>
      </c>
      <c r="B1447" s="1188" t="s">
        <v>4253</v>
      </c>
      <c r="C1447" s="1188" t="s">
        <v>4253</v>
      </c>
      <c r="D1447" s="966">
        <v>10932</v>
      </c>
      <c r="E1447" s="1194" t="s">
        <v>9630</v>
      </c>
      <c r="F1447" s="1205" t="s">
        <v>9</v>
      </c>
      <c r="G1447" s="967" t="s">
        <v>5391</v>
      </c>
      <c r="H1447" s="965"/>
      <c r="I1447" s="965"/>
    </row>
    <row r="1448" spans="1:9" ht="24">
      <c r="A1448" s="1204" t="s">
        <v>2169</v>
      </c>
      <c r="B1448" s="1188" t="s">
        <v>4254</v>
      </c>
      <c r="C1448" s="1188" t="s">
        <v>4254</v>
      </c>
      <c r="D1448" s="966">
        <v>15720</v>
      </c>
      <c r="E1448" s="1194" t="s">
        <v>9630</v>
      </c>
      <c r="F1448" s="1205" t="s">
        <v>9</v>
      </c>
      <c r="G1448" s="967" t="s">
        <v>5391</v>
      </c>
      <c r="H1448" s="965"/>
      <c r="I1448" s="965"/>
    </row>
    <row r="1449" spans="1:9" ht="24">
      <c r="A1449" s="1204" t="s">
        <v>2170</v>
      </c>
      <c r="B1449" s="1188" t="s">
        <v>4255</v>
      </c>
      <c r="C1449" s="1188" t="s">
        <v>4255</v>
      </c>
      <c r="D1449" s="966">
        <v>18444</v>
      </c>
      <c r="E1449" s="1194" t="s">
        <v>9630</v>
      </c>
      <c r="F1449" s="1205" t="s">
        <v>9</v>
      </c>
      <c r="G1449" s="967" t="s">
        <v>5391</v>
      </c>
      <c r="H1449" s="965"/>
      <c r="I1449" s="965"/>
    </row>
    <row r="1450" spans="1:9" ht="24">
      <c r="A1450" s="1204" t="s">
        <v>2171</v>
      </c>
      <c r="B1450" s="1188" t="s">
        <v>4256</v>
      </c>
      <c r="C1450" s="1188" t="s">
        <v>4256</v>
      </c>
      <c r="D1450" s="966">
        <v>13080</v>
      </c>
      <c r="E1450" s="1194" t="s">
        <v>9630</v>
      </c>
      <c r="F1450" s="1205" t="s">
        <v>9</v>
      </c>
      <c r="G1450" s="967" t="s">
        <v>5391</v>
      </c>
      <c r="H1450" s="258"/>
      <c r="I1450" s="258"/>
    </row>
    <row r="1451" spans="1:9" ht="24">
      <c r="A1451" s="1204" t="s">
        <v>2172</v>
      </c>
      <c r="B1451" s="1188" t="s">
        <v>4257</v>
      </c>
      <c r="C1451" s="1188" t="s">
        <v>4257</v>
      </c>
      <c r="D1451" s="966">
        <v>14460</v>
      </c>
      <c r="E1451" s="1194" t="s">
        <v>9630</v>
      </c>
      <c r="F1451" s="1205" t="s">
        <v>9</v>
      </c>
      <c r="G1451" s="967" t="s">
        <v>5391</v>
      </c>
      <c r="H1451" s="965"/>
      <c r="I1451" s="965"/>
    </row>
    <row r="1452" spans="1:9" ht="24">
      <c r="A1452" s="1204" t="s">
        <v>2173</v>
      </c>
      <c r="B1452" s="1188" t="s">
        <v>4258</v>
      </c>
      <c r="C1452" s="1188" t="s">
        <v>4258</v>
      </c>
      <c r="D1452" s="966">
        <v>20760</v>
      </c>
      <c r="E1452" s="1194" t="s">
        <v>9630</v>
      </c>
      <c r="F1452" s="1205" t="s">
        <v>9</v>
      </c>
      <c r="G1452" s="967" t="s">
        <v>5391</v>
      </c>
      <c r="H1452" s="965"/>
      <c r="I1452" s="965"/>
    </row>
    <row r="1453" spans="1:9" ht="24">
      <c r="A1453" s="1204" t="s">
        <v>2174</v>
      </c>
      <c r="B1453" s="1188" t="s">
        <v>4259</v>
      </c>
      <c r="C1453" s="1188" t="s">
        <v>4259</v>
      </c>
      <c r="D1453" s="966">
        <v>24384</v>
      </c>
      <c r="E1453" s="1194" t="s">
        <v>9630</v>
      </c>
      <c r="F1453" s="1205" t="s">
        <v>9</v>
      </c>
      <c r="G1453" s="967" t="s">
        <v>5391</v>
      </c>
      <c r="H1453" s="965"/>
      <c r="I1453" s="965"/>
    </row>
    <row r="1454" spans="1:9" ht="13.5">
      <c r="A1454" s="1204" t="s">
        <v>2175</v>
      </c>
      <c r="B1454" s="1188" t="s">
        <v>4260</v>
      </c>
      <c r="C1454" s="1188" t="s">
        <v>4260</v>
      </c>
      <c r="D1454" s="966">
        <v>3900</v>
      </c>
      <c r="E1454" s="1194" t="s">
        <v>9630</v>
      </c>
      <c r="F1454" s="1205" t="s">
        <v>9</v>
      </c>
      <c r="G1454" s="967" t="s">
        <v>5391</v>
      </c>
      <c r="H1454" s="258"/>
      <c r="I1454" s="258"/>
    </row>
    <row r="1455" spans="1:9" ht="13.5">
      <c r="A1455" s="1204" t="s">
        <v>2176</v>
      </c>
      <c r="B1455" s="1188" t="s">
        <v>4261</v>
      </c>
      <c r="C1455" s="1188" t="s">
        <v>4261</v>
      </c>
      <c r="D1455" s="966">
        <v>4296</v>
      </c>
      <c r="E1455" s="1194" t="s">
        <v>9630</v>
      </c>
      <c r="F1455" s="1205" t="s">
        <v>9</v>
      </c>
      <c r="G1455" s="967" t="s">
        <v>5391</v>
      </c>
      <c r="H1455" s="965"/>
      <c r="I1455" s="965"/>
    </row>
    <row r="1456" spans="1:9" ht="24">
      <c r="A1456" s="1204" t="s">
        <v>2177</v>
      </c>
      <c r="B1456" s="1188" t="s">
        <v>4262</v>
      </c>
      <c r="C1456" s="1188" t="s">
        <v>4262</v>
      </c>
      <c r="D1456" s="966">
        <v>6168</v>
      </c>
      <c r="E1456" s="1194" t="s">
        <v>9630</v>
      </c>
      <c r="F1456" s="1205" t="s">
        <v>9</v>
      </c>
      <c r="G1456" s="967" t="s">
        <v>5391</v>
      </c>
      <c r="H1456" s="965"/>
      <c r="I1456" s="965"/>
    </row>
    <row r="1457" spans="1:9" ht="13.5">
      <c r="A1457" s="1204" t="s">
        <v>2178</v>
      </c>
      <c r="B1457" s="1188" t="s">
        <v>4263</v>
      </c>
      <c r="C1457" s="1188" t="s">
        <v>4263</v>
      </c>
      <c r="D1457" s="966">
        <v>7248</v>
      </c>
      <c r="E1457" s="1194" t="s">
        <v>9630</v>
      </c>
      <c r="F1457" s="1205" t="s">
        <v>9</v>
      </c>
      <c r="G1457" s="967" t="s">
        <v>5391</v>
      </c>
      <c r="H1457" s="965"/>
      <c r="I1457" s="965"/>
    </row>
    <row r="1458" spans="1:9" ht="13.5">
      <c r="A1458" s="1204" t="s">
        <v>2179</v>
      </c>
      <c r="B1458" s="1188" t="s">
        <v>4264</v>
      </c>
      <c r="C1458" s="1188" t="s">
        <v>4264</v>
      </c>
      <c r="D1458" s="966">
        <v>7416</v>
      </c>
      <c r="E1458" s="1194" t="s">
        <v>9630</v>
      </c>
      <c r="F1458" s="1205" t="s">
        <v>9</v>
      </c>
      <c r="G1458" s="967" t="s">
        <v>5391</v>
      </c>
      <c r="H1458" s="258"/>
      <c r="I1458" s="258"/>
    </row>
    <row r="1459" spans="1:9" ht="13.5">
      <c r="A1459" s="1204" t="s">
        <v>2180</v>
      </c>
      <c r="B1459" s="1188" t="s">
        <v>4265</v>
      </c>
      <c r="C1459" s="1188" t="s">
        <v>4265</v>
      </c>
      <c r="D1459" s="966">
        <v>8196</v>
      </c>
      <c r="E1459" s="1194" t="s">
        <v>9630</v>
      </c>
      <c r="F1459" s="1205" t="s">
        <v>9</v>
      </c>
      <c r="G1459" s="967" t="s">
        <v>5391</v>
      </c>
      <c r="H1459" s="965"/>
      <c r="I1459" s="965"/>
    </row>
    <row r="1460" spans="1:9" ht="24">
      <c r="A1460" s="1204" t="s">
        <v>2181</v>
      </c>
      <c r="B1460" s="1188" t="s">
        <v>4266</v>
      </c>
      <c r="C1460" s="1188" t="s">
        <v>4266</v>
      </c>
      <c r="D1460" s="966">
        <v>11784</v>
      </c>
      <c r="E1460" s="1194" t="s">
        <v>9630</v>
      </c>
      <c r="F1460" s="1205" t="s">
        <v>9</v>
      </c>
      <c r="G1460" s="967" t="s">
        <v>5391</v>
      </c>
      <c r="H1460" s="965"/>
      <c r="I1460" s="965"/>
    </row>
    <row r="1461" spans="1:9" ht="24">
      <c r="A1461" s="1204" t="s">
        <v>2182</v>
      </c>
      <c r="B1461" s="1188" t="s">
        <v>4267</v>
      </c>
      <c r="C1461" s="1188" t="s">
        <v>4267</v>
      </c>
      <c r="D1461" s="966">
        <v>13836</v>
      </c>
      <c r="E1461" s="1194" t="s">
        <v>9630</v>
      </c>
      <c r="F1461" s="1205" t="s">
        <v>9</v>
      </c>
      <c r="G1461" s="967" t="s">
        <v>5391</v>
      </c>
      <c r="H1461" s="965"/>
      <c r="I1461" s="965"/>
    </row>
    <row r="1462" spans="1:9" ht="24">
      <c r="A1462" s="1204" t="s">
        <v>2183</v>
      </c>
      <c r="B1462" s="1188" t="s">
        <v>4268</v>
      </c>
      <c r="C1462" s="1188" t="s">
        <v>4268</v>
      </c>
      <c r="D1462" s="966">
        <v>10620</v>
      </c>
      <c r="E1462" s="1194" t="s">
        <v>9630</v>
      </c>
      <c r="F1462" s="1205" t="s">
        <v>9</v>
      </c>
      <c r="G1462" s="967" t="s">
        <v>5391</v>
      </c>
      <c r="H1462" s="258"/>
      <c r="I1462" s="258"/>
    </row>
    <row r="1463" spans="1:9" ht="24">
      <c r="A1463" s="1204" t="s">
        <v>2184</v>
      </c>
      <c r="B1463" s="1188" t="s">
        <v>4269</v>
      </c>
      <c r="C1463" s="1188" t="s">
        <v>4269</v>
      </c>
      <c r="D1463" s="966">
        <v>11712</v>
      </c>
      <c r="E1463" s="1194" t="s">
        <v>9630</v>
      </c>
      <c r="F1463" s="1205" t="s">
        <v>9</v>
      </c>
      <c r="G1463" s="967" t="s">
        <v>5391</v>
      </c>
      <c r="H1463" s="965"/>
      <c r="I1463" s="965"/>
    </row>
    <row r="1464" spans="1:9" ht="24">
      <c r="A1464" s="1204" t="s">
        <v>2185</v>
      </c>
      <c r="B1464" s="1188" t="s">
        <v>4270</v>
      </c>
      <c r="C1464" s="1188" t="s">
        <v>4270</v>
      </c>
      <c r="D1464" s="966">
        <v>16836</v>
      </c>
      <c r="E1464" s="1194" t="s">
        <v>9630</v>
      </c>
      <c r="F1464" s="1205" t="s">
        <v>9</v>
      </c>
      <c r="G1464" s="967" t="s">
        <v>5391</v>
      </c>
      <c r="H1464" s="965"/>
      <c r="I1464" s="965"/>
    </row>
    <row r="1465" spans="1:9" ht="24">
      <c r="A1465" s="1204" t="s">
        <v>2186</v>
      </c>
      <c r="B1465" s="1188" t="s">
        <v>4271</v>
      </c>
      <c r="C1465" s="1188" t="s">
        <v>4271</v>
      </c>
      <c r="D1465" s="966">
        <v>19764</v>
      </c>
      <c r="E1465" s="1194" t="s">
        <v>9630</v>
      </c>
      <c r="F1465" s="1205" t="s">
        <v>9</v>
      </c>
      <c r="G1465" s="967" t="s">
        <v>5391</v>
      </c>
      <c r="H1465" s="965"/>
      <c r="I1465" s="965"/>
    </row>
    <row r="1466" spans="1:9" ht="13.5">
      <c r="A1466" s="1204" t="s">
        <v>2187</v>
      </c>
      <c r="B1466" s="1188" t="s">
        <v>4272</v>
      </c>
      <c r="C1466" s="1188" t="s">
        <v>4272</v>
      </c>
      <c r="D1466" s="966">
        <v>3528</v>
      </c>
      <c r="E1466" s="1194" t="s">
        <v>9630</v>
      </c>
      <c r="F1466" s="1205" t="s">
        <v>9</v>
      </c>
      <c r="G1466" s="967" t="s">
        <v>5391</v>
      </c>
      <c r="H1466" s="258"/>
      <c r="I1466" s="258"/>
    </row>
    <row r="1467" spans="1:9" ht="13.5">
      <c r="A1467" s="1204" t="s">
        <v>2188</v>
      </c>
      <c r="B1467" s="1188" t="s">
        <v>4273</v>
      </c>
      <c r="C1467" s="1188" t="s">
        <v>4273</v>
      </c>
      <c r="D1467" s="966">
        <v>3912</v>
      </c>
      <c r="E1467" s="1194" t="s">
        <v>9630</v>
      </c>
      <c r="F1467" s="1205" t="s">
        <v>9</v>
      </c>
      <c r="G1467" s="967" t="s">
        <v>5391</v>
      </c>
      <c r="H1467" s="965"/>
      <c r="I1467" s="965"/>
    </row>
    <row r="1468" spans="1:9" ht="24">
      <c r="A1468" s="1204" t="s">
        <v>2189</v>
      </c>
      <c r="B1468" s="1188" t="s">
        <v>4274</v>
      </c>
      <c r="C1468" s="1188" t="s">
        <v>4274</v>
      </c>
      <c r="D1468" s="966">
        <v>5604</v>
      </c>
      <c r="E1468" s="1194" t="s">
        <v>9630</v>
      </c>
      <c r="F1468" s="1205" t="s">
        <v>9</v>
      </c>
      <c r="G1468" s="967" t="s">
        <v>5391</v>
      </c>
      <c r="H1468" s="965"/>
      <c r="I1468" s="965"/>
    </row>
    <row r="1469" spans="1:9" ht="13.5">
      <c r="A1469" s="1204" t="s">
        <v>2190</v>
      </c>
      <c r="B1469" s="1188" t="s">
        <v>4275</v>
      </c>
      <c r="C1469" s="1188" t="s">
        <v>4275</v>
      </c>
      <c r="D1469" s="966">
        <v>6588</v>
      </c>
      <c r="E1469" s="1194" t="s">
        <v>9630</v>
      </c>
      <c r="F1469" s="1205" t="s">
        <v>9</v>
      </c>
      <c r="G1469" s="967" t="s">
        <v>5391</v>
      </c>
      <c r="H1469" s="965"/>
      <c r="I1469" s="965"/>
    </row>
    <row r="1470" spans="1:9" ht="24">
      <c r="A1470" s="1204" t="s">
        <v>2191</v>
      </c>
      <c r="B1470" s="1188" t="s">
        <v>4276</v>
      </c>
      <c r="C1470" s="1188" t="s">
        <v>4276</v>
      </c>
      <c r="D1470" s="966">
        <v>6720</v>
      </c>
      <c r="E1470" s="1194" t="s">
        <v>9630</v>
      </c>
      <c r="F1470" s="1205" t="s">
        <v>9</v>
      </c>
      <c r="G1470" s="967" t="s">
        <v>5391</v>
      </c>
      <c r="H1470" s="258"/>
      <c r="I1470" s="258"/>
    </row>
    <row r="1471" spans="1:9" ht="24">
      <c r="A1471" s="1204" t="s">
        <v>2192</v>
      </c>
      <c r="B1471" s="1188" t="s">
        <v>4277</v>
      </c>
      <c r="C1471" s="1188" t="s">
        <v>4277</v>
      </c>
      <c r="D1471" s="966">
        <v>7416</v>
      </c>
      <c r="E1471" s="1194" t="s">
        <v>9630</v>
      </c>
      <c r="F1471" s="1205" t="s">
        <v>9</v>
      </c>
      <c r="G1471" s="967" t="s">
        <v>5391</v>
      </c>
      <c r="H1471" s="965"/>
      <c r="I1471" s="965"/>
    </row>
    <row r="1472" spans="1:9" ht="24">
      <c r="A1472" s="1204" t="s">
        <v>2193</v>
      </c>
      <c r="B1472" s="1188" t="s">
        <v>4278</v>
      </c>
      <c r="C1472" s="1188" t="s">
        <v>4278</v>
      </c>
      <c r="D1472" s="966">
        <v>10656</v>
      </c>
      <c r="E1472" s="1194" t="s">
        <v>9630</v>
      </c>
      <c r="F1472" s="1205" t="s">
        <v>9</v>
      </c>
      <c r="G1472" s="967" t="s">
        <v>5391</v>
      </c>
      <c r="H1472" s="965"/>
      <c r="I1472" s="965"/>
    </row>
    <row r="1473" spans="1:9" ht="24">
      <c r="A1473" s="1204" t="s">
        <v>2194</v>
      </c>
      <c r="B1473" s="1188" t="s">
        <v>4279</v>
      </c>
      <c r="C1473" s="1188" t="s">
        <v>4279</v>
      </c>
      <c r="D1473" s="966">
        <v>12516</v>
      </c>
      <c r="E1473" s="1194" t="s">
        <v>9630</v>
      </c>
      <c r="F1473" s="1205" t="s">
        <v>9</v>
      </c>
      <c r="G1473" s="967" t="s">
        <v>5391</v>
      </c>
      <c r="H1473" s="965"/>
      <c r="I1473" s="965"/>
    </row>
    <row r="1474" spans="1:9" ht="24">
      <c r="A1474" s="1204" t="s">
        <v>2195</v>
      </c>
      <c r="B1474" s="1188" t="s">
        <v>4280</v>
      </c>
      <c r="C1474" s="1188" t="s">
        <v>4280</v>
      </c>
      <c r="D1474" s="966">
        <v>3192</v>
      </c>
      <c r="E1474" s="1194" t="s">
        <v>9630</v>
      </c>
      <c r="F1474" s="1205" t="s">
        <v>9</v>
      </c>
      <c r="G1474" s="967" t="s">
        <v>5391</v>
      </c>
      <c r="H1474" s="258"/>
      <c r="I1474" s="965"/>
    </row>
    <row r="1475" spans="1:9" ht="24">
      <c r="A1475" s="1204" t="s">
        <v>2196</v>
      </c>
      <c r="B1475" s="1188" t="s">
        <v>4281</v>
      </c>
      <c r="C1475" s="1188" t="s">
        <v>4281</v>
      </c>
      <c r="D1475" s="966">
        <v>3516</v>
      </c>
      <c r="E1475" s="1194" t="s">
        <v>9630</v>
      </c>
      <c r="F1475" s="1205" t="s">
        <v>9</v>
      </c>
      <c r="G1475" s="967" t="s">
        <v>5391</v>
      </c>
      <c r="H1475" s="965"/>
      <c r="I1475" s="965"/>
    </row>
    <row r="1476" spans="1:9" ht="24">
      <c r="A1476" s="1204" t="s">
        <v>2197</v>
      </c>
      <c r="B1476" s="1188" t="s">
        <v>4282</v>
      </c>
      <c r="C1476" s="1188" t="s">
        <v>4282</v>
      </c>
      <c r="D1476" s="966">
        <v>5052</v>
      </c>
      <c r="E1476" s="1194" t="s">
        <v>9630</v>
      </c>
      <c r="F1476" s="1205" t="s">
        <v>9</v>
      </c>
      <c r="G1476" s="967" t="s">
        <v>5391</v>
      </c>
      <c r="H1476" s="965"/>
      <c r="I1476" s="965"/>
    </row>
    <row r="1477" spans="1:9" ht="24">
      <c r="A1477" s="1204" t="s">
        <v>2198</v>
      </c>
      <c r="B1477" s="1188" t="s">
        <v>4283</v>
      </c>
      <c r="C1477" s="1188" t="s">
        <v>4283</v>
      </c>
      <c r="D1477" s="966">
        <v>5928</v>
      </c>
      <c r="E1477" s="1194" t="s">
        <v>9630</v>
      </c>
      <c r="F1477" s="1205" t="s">
        <v>9</v>
      </c>
      <c r="G1477" s="967" t="s">
        <v>5391</v>
      </c>
      <c r="H1477" s="965"/>
      <c r="I1477" s="965"/>
    </row>
    <row r="1478" spans="1:9" ht="13.5">
      <c r="A1478" s="1204" t="s">
        <v>760</v>
      </c>
      <c r="B1478" s="1188" t="s">
        <v>4284</v>
      </c>
      <c r="C1478" s="1188" t="s">
        <v>4284</v>
      </c>
      <c r="D1478" s="966">
        <v>4704</v>
      </c>
      <c r="E1478" s="1194" t="s">
        <v>9630</v>
      </c>
      <c r="F1478" s="1205" t="s">
        <v>9</v>
      </c>
      <c r="G1478" s="967" t="s">
        <v>5391</v>
      </c>
      <c r="H1478" s="258"/>
      <c r="I1478" s="965"/>
    </row>
    <row r="1479" spans="1:9" ht="13.5">
      <c r="A1479" s="1204" t="s">
        <v>761</v>
      </c>
      <c r="B1479" s="1188" t="s">
        <v>4285</v>
      </c>
      <c r="C1479" s="1188" t="s">
        <v>4285</v>
      </c>
      <c r="D1479" s="966">
        <v>5184</v>
      </c>
      <c r="E1479" s="1194" t="s">
        <v>9630</v>
      </c>
      <c r="F1479" s="1205" t="s">
        <v>9</v>
      </c>
      <c r="G1479" s="967" t="s">
        <v>5391</v>
      </c>
      <c r="H1479" s="965"/>
      <c r="I1479" s="965"/>
    </row>
    <row r="1480" spans="1:9" ht="24">
      <c r="A1480" s="1204" t="s">
        <v>762</v>
      </c>
      <c r="B1480" s="1188" t="s">
        <v>4286</v>
      </c>
      <c r="C1480" s="1188" t="s">
        <v>4286</v>
      </c>
      <c r="D1480" s="966">
        <v>7440</v>
      </c>
      <c r="E1480" s="1194" t="s">
        <v>9630</v>
      </c>
      <c r="F1480" s="1205" t="s">
        <v>9</v>
      </c>
      <c r="G1480" s="967" t="s">
        <v>5391</v>
      </c>
      <c r="H1480" s="965"/>
      <c r="I1480" s="965"/>
    </row>
    <row r="1481" spans="1:9" ht="24">
      <c r="A1481" s="1204" t="s">
        <v>763</v>
      </c>
      <c r="B1481" s="1188" t="s">
        <v>4287</v>
      </c>
      <c r="C1481" s="1188" t="s">
        <v>4287</v>
      </c>
      <c r="D1481" s="966">
        <v>8736</v>
      </c>
      <c r="E1481" s="1194" t="s">
        <v>9630</v>
      </c>
      <c r="F1481" s="1205" t="s">
        <v>9</v>
      </c>
      <c r="G1481" s="967" t="s">
        <v>5391</v>
      </c>
      <c r="H1481" s="965"/>
      <c r="I1481" s="965"/>
    </row>
    <row r="1482" spans="1:9" ht="13.5">
      <c r="A1482" s="1204" t="s">
        <v>764</v>
      </c>
      <c r="B1482" s="1188" t="s">
        <v>4288</v>
      </c>
      <c r="C1482" s="1188" t="s">
        <v>4288</v>
      </c>
      <c r="D1482" s="966">
        <v>7692</v>
      </c>
      <c r="E1482" s="1194" t="s">
        <v>9630</v>
      </c>
      <c r="F1482" s="1205" t="s">
        <v>9</v>
      </c>
      <c r="G1482" s="967" t="s">
        <v>5391</v>
      </c>
      <c r="H1482" s="258"/>
      <c r="I1482" s="965"/>
    </row>
    <row r="1483" spans="1:9" ht="13.5">
      <c r="A1483" s="1204" t="s">
        <v>765</v>
      </c>
      <c r="B1483" s="1188" t="s">
        <v>4289</v>
      </c>
      <c r="C1483" s="1188" t="s">
        <v>4289</v>
      </c>
      <c r="D1483" s="966">
        <v>8472</v>
      </c>
      <c r="E1483" s="1194" t="s">
        <v>9630</v>
      </c>
      <c r="F1483" s="1205" t="s">
        <v>9</v>
      </c>
      <c r="G1483" s="967" t="s">
        <v>5391</v>
      </c>
      <c r="H1483" s="965"/>
      <c r="I1483" s="965"/>
    </row>
    <row r="1484" spans="1:9" ht="24">
      <c r="A1484" s="1204" t="s">
        <v>766</v>
      </c>
      <c r="B1484" s="1188" t="s">
        <v>4290</v>
      </c>
      <c r="C1484" s="1188" t="s">
        <v>4290</v>
      </c>
      <c r="D1484" s="966">
        <v>12192</v>
      </c>
      <c r="E1484" s="1194" t="s">
        <v>9630</v>
      </c>
      <c r="F1484" s="1205" t="s">
        <v>9</v>
      </c>
      <c r="G1484" s="967" t="s">
        <v>5391</v>
      </c>
      <c r="H1484" s="965"/>
      <c r="I1484" s="965"/>
    </row>
    <row r="1485" spans="1:9" ht="24">
      <c r="A1485" s="1204" t="s">
        <v>767</v>
      </c>
      <c r="B1485" s="1188" t="s">
        <v>4291</v>
      </c>
      <c r="C1485" s="1188" t="s">
        <v>4291</v>
      </c>
      <c r="D1485" s="966">
        <v>14316</v>
      </c>
      <c r="E1485" s="1194" t="s">
        <v>9630</v>
      </c>
      <c r="F1485" s="1205" t="s">
        <v>9</v>
      </c>
      <c r="G1485" s="967" t="s">
        <v>5391</v>
      </c>
      <c r="H1485" s="965"/>
      <c r="I1485" s="965"/>
    </row>
    <row r="1486" spans="1:9" ht="13.5">
      <c r="A1486" s="1204" t="s">
        <v>768</v>
      </c>
      <c r="B1486" s="1188" t="s">
        <v>4292</v>
      </c>
      <c r="C1486" s="1188" t="s">
        <v>4292</v>
      </c>
      <c r="D1486" s="966">
        <v>12396</v>
      </c>
      <c r="E1486" s="1194" t="s">
        <v>9630</v>
      </c>
      <c r="F1486" s="1205" t="s">
        <v>9</v>
      </c>
      <c r="G1486" s="967" t="s">
        <v>5391</v>
      </c>
      <c r="H1486" s="258"/>
      <c r="I1486" s="965"/>
    </row>
    <row r="1487" spans="1:9" ht="13.5">
      <c r="A1487" s="1204" t="s">
        <v>769</v>
      </c>
      <c r="B1487" s="1188" t="s">
        <v>4293</v>
      </c>
      <c r="C1487" s="1188" t="s">
        <v>4293</v>
      </c>
      <c r="D1487" s="966">
        <v>13668</v>
      </c>
      <c r="E1487" s="1194" t="s">
        <v>9630</v>
      </c>
      <c r="F1487" s="1205" t="s">
        <v>9</v>
      </c>
      <c r="G1487" s="967" t="s">
        <v>5391</v>
      </c>
      <c r="H1487" s="965"/>
      <c r="I1487" s="965"/>
    </row>
    <row r="1488" spans="1:9" ht="24">
      <c r="A1488" s="1204" t="s">
        <v>770</v>
      </c>
      <c r="B1488" s="1188" t="s">
        <v>4294</v>
      </c>
      <c r="C1488" s="1188" t="s">
        <v>4294</v>
      </c>
      <c r="D1488" s="966">
        <v>19632</v>
      </c>
      <c r="E1488" s="1194" t="s">
        <v>9630</v>
      </c>
      <c r="F1488" s="1205" t="s">
        <v>9</v>
      </c>
      <c r="G1488" s="967" t="s">
        <v>5391</v>
      </c>
      <c r="H1488" s="965"/>
      <c r="I1488" s="965"/>
    </row>
    <row r="1489" spans="1:9" ht="24">
      <c r="A1489" s="1204" t="s">
        <v>771</v>
      </c>
      <c r="B1489" s="1188" t="s">
        <v>4295</v>
      </c>
      <c r="C1489" s="1188" t="s">
        <v>4295</v>
      </c>
      <c r="D1489" s="966">
        <v>23052</v>
      </c>
      <c r="E1489" s="1194" t="s">
        <v>9630</v>
      </c>
      <c r="F1489" s="1205" t="s">
        <v>9</v>
      </c>
      <c r="G1489" s="967" t="s">
        <v>5391</v>
      </c>
      <c r="H1489" s="965"/>
      <c r="I1489" s="965"/>
    </row>
    <row r="1490" spans="1:9" ht="13.5">
      <c r="A1490" s="1204" t="s">
        <v>772</v>
      </c>
      <c r="B1490" s="1188" t="s">
        <v>4296</v>
      </c>
      <c r="C1490" s="1188" t="s">
        <v>4296</v>
      </c>
      <c r="D1490" s="966">
        <v>2304</v>
      </c>
      <c r="E1490" s="1194" t="s">
        <v>9630</v>
      </c>
      <c r="F1490" s="1205" t="s">
        <v>9</v>
      </c>
      <c r="G1490" s="967" t="s">
        <v>5391</v>
      </c>
      <c r="H1490" s="965"/>
      <c r="I1490" s="965"/>
    </row>
    <row r="1491" spans="1:9" ht="13.5">
      <c r="A1491" s="1204" t="s">
        <v>773</v>
      </c>
      <c r="B1491" s="1188" t="s">
        <v>4297</v>
      </c>
      <c r="C1491" s="1188" t="s">
        <v>4297</v>
      </c>
      <c r="D1491" s="966">
        <v>2556</v>
      </c>
      <c r="E1491" s="1194" t="s">
        <v>9630</v>
      </c>
      <c r="F1491" s="1205" t="s">
        <v>9</v>
      </c>
      <c r="G1491" s="967" t="s">
        <v>5391</v>
      </c>
      <c r="H1491" s="965"/>
      <c r="I1491" s="965"/>
    </row>
    <row r="1492" spans="1:9" ht="24">
      <c r="A1492" s="1204" t="s">
        <v>774</v>
      </c>
      <c r="B1492" s="1188" t="s">
        <v>4298</v>
      </c>
      <c r="C1492" s="1188" t="s">
        <v>4298</v>
      </c>
      <c r="D1492" s="966">
        <v>3660</v>
      </c>
      <c r="E1492" s="1194" t="s">
        <v>9630</v>
      </c>
      <c r="F1492" s="1205" t="s">
        <v>9</v>
      </c>
      <c r="G1492" s="967" t="s">
        <v>5391</v>
      </c>
      <c r="H1492" s="965"/>
      <c r="I1492" s="965"/>
    </row>
    <row r="1493" spans="1:9" ht="24">
      <c r="A1493" s="1204" t="s">
        <v>775</v>
      </c>
      <c r="B1493" s="1188" t="s">
        <v>4299</v>
      </c>
      <c r="C1493" s="1188" t="s">
        <v>4299</v>
      </c>
      <c r="D1493" s="966">
        <v>4296</v>
      </c>
      <c r="E1493" s="1194" t="s">
        <v>9630</v>
      </c>
      <c r="F1493" s="1205" t="s">
        <v>9</v>
      </c>
      <c r="G1493" s="967" t="s">
        <v>5391</v>
      </c>
      <c r="H1493" s="965"/>
      <c r="I1493" s="965"/>
    </row>
    <row r="1494" spans="1:9" ht="13.5">
      <c r="A1494" s="1204" t="s">
        <v>776</v>
      </c>
      <c r="B1494" s="1188" t="s">
        <v>4300</v>
      </c>
      <c r="C1494" s="1188" t="s">
        <v>4300</v>
      </c>
      <c r="D1494" s="966">
        <v>4608</v>
      </c>
      <c r="E1494" s="1194" t="s">
        <v>9630</v>
      </c>
      <c r="F1494" s="1205" t="s">
        <v>9</v>
      </c>
      <c r="G1494" s="967" t="s">
        <v>5391</v>
      </c>
      <c r="H1494" s="965"/>
      <c r="I1494" s="965"/>
    </row>
    <row r="1495" spans="1:9" ht="13.5">
      <c r="A1495" s="1204" t="s">
        <v>777</v>
      </c>
      <c r="B1495" s="1188" t="s">
        <v>4301</v>
      </c>
      <c r="C1495" s="1188" t="s">
        <v>4301</v>
      </c>
      <c r="D1495" s="966">
        <v>5100</v>
      </c>
      <c r="E1495" s="1194" t="s">
        <v>9630</v>
      </c>
      <c r="F1495" s="1205" t="s">
        <v>9</v>
      </c>
      <c r="G1495" s="967" t="s">
        <v>5391</v>
      </c>
      <c r="H1495" s="965"/>
      <c r="I1495" s="965"/>
    </row>
    <row r="1496" spans="1:9" ht="24">
      <c r="A1496" s="1204" t="s">
        <v>778</v>
      </c>
      <c r="B1496" s="1188" t="s">
        <v>4302</v>
      </c>
      <c r="C1496" s="1188" t="s">
        <v>4302</v>
      </c>
      <c r="D1496" s="966">
        <v>7320</v>
      </c>
      <c r="E1496" s="1194" t="s">
        <v>9630</v>
      </c>
      <c r="F1496" s="1205" t="s">
        <v>9</v>
      </c>
      <c r="G1496" s="967" t="s">
        <v>5391</v>
      </c>
      <c r="H1496" s="965"/>
      <c r="I1496" s="965"/>
    </row>
    <row r="1497" spans="1:9" ht="24">
      <c r="A1497" s="1204" t="s">
        <v>779</v>
      </c>
      <c r="B1497" s="1188" t="s">
        <v>4303</v>
      </c>
      <c r="C1497" s="1188" t="s">
        <v>4303</v>
      </c>
      <c r="D1497" s="966">
        <v>8592</v>
      </c>
      <c r="E1497" s="1194" t="s">
        <v>9630</v>
      </c>
      <c r="F1497" s="1205" t="s">
        <v>9</v>
      </c>
      <c r="G1497" s="967" t="s">
        <v>5391</v>
      </c>
      <c r="H1497" s="965"/>
      <c r="I1497" s="965"/>
    </row>
    <row r="1498" spans="1:9" ht="13.5">
      <c r="A1498" s="1204" t="s">
        <v>780</v>
      </c>
      <c r="B1498" s="1188" t="s">
        <v>4304</v>
      </c>
      <c r="C1498" s="1188" t="s">
        <v>4304</v>
      </c>
      <c r="D1498" s="966">
        <v>6912</v>
      </c>
      <c r="E1498" s="1194" t="s">
        <v>9630</v>
      </c>
      <c r="F1498" s="1205" t="s">
        <v>9</v>
      </c>
      <c r="G1498" s="967" t="s">
        <v>5391</v>
      </c>
      <c r="H1498" s="965"/>
      <c r="I1498" s="965"/>
    </row>
    <row r="1499" spans="1:9" ht="13.5">
      <c r="A1499" s="1204" t="s">
        <v>781</v>
      </c>
      <c r="B1499" s="1188" t="s">
        <v>4305</v>
      </c>
      <c r="C1499" s="1188" t="s">
        <v>4305</v>
      </c>
      <c r="D1499" s="966">
        <v>7644</v>
      </c>
      <c r="E1499" s="1194" t="s">
        <v>9630</v>
      </c>
      <c r="F1499" s="1205" t="s">
        <v>9</v>
      </c>
      <c r="G1499" s="967" t="s">
        <v>5391</v>
      </c>
      <c r="H1499" s="965"/>
      <c r="I1499" s="965"/>
    </row>
    <row r="1500" spans="1:9" ht="24">
      <c r="A1500" s="1204" t="s">
        <v>782</v>
      </c>
      <c r="B1500" s="1188" t="s">
        <v>4306</v>
      </c>
      <c r="C1500" s="1188" t="s">
        <v>4306</v>
      </c>
      <c r="D1500" s="966">
        <v>10980</v>
      </c>
      <c r="E1500" s="1194" t="s">
        <v>9630</v>
      </c>
      <c r="F1500" s="1205" t="s">
        <v>9</v>
      </c>
      <c r="G1500" s="967" t="s">
        <v>5391</v>
      </c>
      <c r="H1500" s="965"/>
      <c r="I1500" s="965"/>
    </row>
    <row r="1501" spans="1:9" ht="24">
      <c r="A1501" s="1204" t="s">
        <v>783</v>
      </c>
      <c r="B1501" s="1188" t="s">
        <v>4307</v>
      </c>
      <c r="C1501" s="1188" t="s">
        <v>4307</v>
      </c>
      <c r="D1501" s="966">
        <v>12888</v>
      </c>
      <c r="E1501" s="1194" t="s">
        <v>9630</v>
      </c>
      <c r="F1501" s="1205" t="s">
        <v>9</v>
      </c>
      <c r="G1501" s="967" t="s">
        <v>5391</v>
      </c>
      <c r="H1501" s="965"/>
      <c r="I1501" s="965"/>
    </row>
    <row r="1502" spans="1:9" ht="13.5">
      <c r="A1502" s="1204" t="s">
        <v>784</v>
      </c>
      <c r="B1502" s="1188" t="s">
        <v>4308</v>
      </c>
      <c r="C1502" s="1188" t="s">
        <v>4308</v>
      </c>
      <c r="D1502" s="966">
        <v>9228</v>
      </c>
      <c r="E1502" s="1194" t="s">
        <v>9630</v>
      </c>
      <c r="F1502" s="1205" t="s">
        <v>9</v>
      </c>
      <c r="G1502" s="967" t="s">
        <v>5391</v>
      </c>
      <c r="H1502" s="965"/>
      <c r="I1502" s="965"/>
    </row>
    <row r="1503" spans="1:9" ht="13.5">
      <c r="A1503" s="1204" t="s">
        <v>785</v>
      </c>
      <c r="B1503" s="1188" t="s">
        <v>4309</v>
      </c>
      <c r="C1503" s="1188" t="s">
        <v>4309</v>
      </c>
      <c r="D1503" s="966">
        <v>10188</v>
      </c>
      <c r="E1503" s="1194" t="s">
        <v>9630</v>
      </c>
      <c r="F1503" s="1205" t="s">
        <v>9</v>
      </c>
      <c r="G1503" s="967" t="s">
        <v>5391</v>
      </c>
      <c r="H1503" s="965"/>
      <c r="I1503" s="965"/>
    </row>
    <row r="1504" spans="1:9" ht="24">
      <c r="A1504" s="1204" t="s">
        <v>786</v>
      </c>
      <c r="B1504" s="1188" t="s">
        <v>4310</v>
      </c>
      <c r="C1504" s="1188" t="s">
        <v>4310</v>
      </c>
      <c r="D1504" s="966">
        <v>14640</v>
      </c>
      <c r="E1504" s="1194" t="s">
        <v>9630</v>
      </c>
      <c r="F1504" s="1205" t="s">
        <v>9</v>
      </c>
      <c r="G1504" s="967" t="s">
        <v>5391</v>
      </c>
      <c r="H1504" s="965"/>
      <c r="I1504" s="965"/>
    </row>
    <row r="1505" spans="1:9" ht="24">
      <c r="A1505" s="1204" t="s">
        <v>787</v>
      </c>
      <c r="B1505" s="1188" t="s">
        <v>4311</v>
      </c>
      <c r="C1505" s="1188" t="s">
        <v>4311</v>
      </c>
      <c r="D1505" s="966">
        <v>17184</v>
      </c>
      <c r="E1505" s="1194" t="s">
        <v>9630</v>
      </c>
      <c r="F1505" s="1205" t="s">
        <v>9</v>
      </c>
      <c r="G1505" s="967" t="s">
        <v>5391</v>
      </c>
      <c r="H1505" s="965"/>
      <c r="I1505" s="965"/>
    </row>
    <row r="1506" spans="1:9" ht="13.5">
      <c r="A1506" s="1204" t="s">
        <v>788</v>
      </c>
      <c r="B1506" s="1188" t="s">
        <v>4312</v>
      </c>
      <c r="C1506" s="1188" t="s">
        <v>4312</v>
      </c>
      <c r="D1506" s="966">
        <v>2304</v>
      </c>
      <c r="E1506" s="1194" t="s">
        <v>9630</v>
      </c>
      <c r="F1506" s="1205" t="s">
        <v>9</v>
      </c>
      <c r="G1506" s="967" t="s">
        <v>5391</v>
      </c>
      <c r="H1506" s="965"/>
      <c r="I1506" s="965"/>
    </row>
    <row r="1507" spans="1:9" ht="13.5">
      <c r="A1507" s="1204" t="s">
        <v>789</v>
      </c>
      <c r="B1507" s="1188" t="s">
        <v>4313</v>
      </c>
      <c r="C1507" s="1188" t="s">
        <v>4313</v>
      </c>
      <c r="D1507" s="966">
        <v>2556</v>
      </c>
      <c r="E1507" s="1194" t="s">
        <v>9630</v>
      </c>
      <c r="F1507" s="1205" t="s">
        <v>9</v>
      </c>
      <c r="G1507" s="967" t="s">
        <v>5391</v>
      </c>
      <c r="H1507" s="965"/>
      <c r="I1507" s="965"/>
    </row>
    <row r="1508" spans="1:9" ht="24">
      <c r="A1508" s="1204" t="s">
        <v>790</v>
      </c>
      <c r="B1508" s="1188" t="s">
        <v>4314</v>
      </c>
      <c r="C1508" s="1188" t="s">
        <v>4314</v>
      </c>
      <c r="D1508" s="966">
        <v>3648</v>
      </c>
      <c r="E1508" s="1194" t="s">
        <v>9630</v>
      </c>
      <c r="F1508" s="1205" t="s">
        <v>9</v>
      </c>
      <c r="G1508" s="967" t="s">
        <v>5391</v>
      </c>
      <c r="H1508" s="965"/>
      <c r="I1508" s="965"/>
    </row>
    <row r="1509" spans="1:9" ht="24">
      <c r="A1509" s="1204" t="s">
        <v>791</v>
      </c>
      <c r="B1509" s="1188" t="s">
        <v>4315</v>
      </c>
      <c r="C1509" s="1188" t="s">
        <v>4315</v>
      </c>
      <c r="D1509" s="966">
        <v>4308</v>
      </c>
      <c r="E1509" s="1194" t="s">
        <v>9630</v>
      </c>
      <c r="F1509" s="1205" t="s">
        <v>9</v>
      </c>
      <c r="G1509" s="967" t="s">
        <v>5391</v>
      </c>
      <c r="H1509" s="965"/>
      <c r="I1509" s="965"/>
    </row>
    <row r="1510" spans="1:9" ht="13.5">
      <c r="A1510" s="1204" t="s">
        <v>792</v>
      </c>
      <c r="B1510" s="1188" t="s">
        <v>4316</v>
      </c>
      <c r="C1510" s="1188" t="s">
        <v>4316</v>
      </c>
      <c r="D1510" s="966">
        <v>4608</v>
      </c>
      <c r="E1510" s="1194" t="s">
        <v>9630</v>
      </c>
      <c r="F1510" s="1205" t="s">
        <v>9</v>
      </c>
      <c r="G1510" s="967" t="s">
        <v>5391</v>
      </c>
      <c r="H1510" s="965"/>
      <c r="I1510" s="965"/>
    </row>
    <row r="1511" spans="1:9" ht="13.5">
      <c r="A1511" s="1204" t="s">
        <v>793</v>
      </c>
      <c r="B1511" s="1188" t="s">
        <v>4317</v>
      </c>
      <c r="C1511" s="1188" t="s">
        <v>4317</v>
      </c>
      <c r="D1511" s="966">
        <v>5100</v>
      </c>
      <c r="E1511" s="1194" t="s">
        <v>9630</v>
      </c>
      <c r="F1511" s="1205" t="s">
        <v>9</v>
      </c>
      <c r="G1511" s="967" t="s">
        <v>5391</v>
      </c>
      <c r="H1511" s="965"/>
      <c r="I1511" s="965"/>
    </row>
    <row r="1512" spans="1:9" ht="24">
      <c r="A1512" s="1204" t="s">
        <v>794</v>
      </c>
      <c r="B1512" s="1188" t="s">
        <v>4318</v>
      </c>
      <c r="C1512" s="1188" t="s">
        <v>4318</v>
      </c>
      <c r="D1512" s="966">
        <v>7320</v>
      </c>
      <c r="E1512" s="1194" t="s">
        <v>9630</v>
      </c>
      <c r="F1512" s="1205" t="s">
        <v>9</v>
      </c>
      <c r="G1512" s="967" t="s">
        <v>5391</v>
      </c>
      <c r="H1512" s="965"/>
      <c r="I1512" s="965"/>
    </row>
    <row r="1513" spans="1:9" ht="24">
      <c r="A1513" s="1204" t="s">
        <v>795</v>
      </c>
      <c r="B1513" s="1188" t="s">
        <v>4319</v>
      </c>
      <c r="C1513" s="1188" t="s">
        <v>4319</v>
      </c>
      <c r="D1513" s="966">
        <v>8592</v>
      </c>
      <c r="E1513" s="1194" t="s">
        <v>9630</v>
      </c>
      <c r="F1513" s="1205" t="s">
        <v>9</v>
      </c>
      <c r="G1513" s="967" t="s">
        <v>5391</v>
      </c>
      <c r="H1513" s="965"/>
      <c r="I1513" s="965"/>
    </row>
    <row r="1514" spans="1:9" ht="13.5">
      <c r="A1514" s="1204" t="s">
        <v>796</v>
      </c>
      <c r="B1514" s="1188" t="s">
        <v>4320</v>
      </c>
      <c r="C1514" s="1188" t="s">
        <v>4320</v>
      </c>
      <c r="D1514" s="966">
        <v>6924</v>
      </c>
      <c r="E1514" s="1194" t="s">
        <v>9630</v>
      </c>
      <c r="F1514" s="1205" t="s">
        <v>9</v>
      </c>
      <c r="G1514" s="967" t="s">
        <v>5391</v>
      </c>
      <c r="H1514" s="258"/>
      <c r="I1514" s="965"/>
    </row>
    <row r="1515" spans="1:9" ht="13.5">
      <c r="A1515" s="1204" t="s">
        <v>797</v>
      </c>
      <c r="B1515" s="1188" t="s">
        <v>4321</v>
      </c>
      <c r="C1515" s="1188" t="s">
        <v>4321</v>
      </c>
      <c r="D1515" s="966">
        <v>7644</v>
      </c>
      <c r="E1515" s="1194" t="s">
        <v>9630</v>
      </c>
      <c r="F1515" s="1205" t="s">
        <v>9</v>
      </c>
      <c r="G1515" s="967" t="s">
        <v>5391</v>
      </c>
      <c r="H1515" s="965"/>
      <c r="I1515" s="965"/>
    </row>
    <row r="1516" spans="1:9" ht="24">
      <c r="A1516" s="1204" t="s">
        <v>798</v>
      </c>
      <c r="B1516" s="1188" t="s">
        <v>4322</v>
      </c>
      <c r="C1516" s="1188" t="s">
        <v>4322</v>
      </c>
      <c r="D1516" s="966">
        <v>10968</v>
      </c>
      <c r="E1516" s="1194" t="s">
        <v>9630</v>
      </c>
      <c r="F1516" s="1205" t="s">
        <v>9</v>
      </c>
      <c r="G1516" s="967" t="s">
        <v>5391</v>
      </c>
      <c r="H1516" s="965"/>
      <c r="I1516" s="965"/>
    </row>
    <row r="1517" spans="1:9" ht="24">
      <c r="A1517" s="1204" t="s">
        <v>799</v>
      </c>
      <c r="B1517" s="1188" t="s">
        <v>4323</v>
      </c>
      <c r="C1517" s="1188" t="s">
        <v>4323</v>
      </c>
      <c r="D1517" s="966">
        <v>12900</v>
      </c>
      <c r="E1517" s="1194" t="s">
        <v>9630</v>
      </c>
      <c r="F1517" s="1205" t="s">
        <v>9</v>
      </c>
      <c r="G1517" s="967" t="s">
        <v>5391</v>
      </c>
      <c r="H1517" s="965"/>
      <c r="I1517" s="965"/>
    </row>
    <row r="1518" spans="1:9" ht="13.5">
      <c r="A1518" s="1204" t="s">
        <v>800</v>
      </c>
      <c r="B1518" s="1188" t="s">
        <v>4324</v>
      </c>
      <c r="C1518" s="1188" t="s">
        <v>4324</v>
      </c>
      <c r="D1518" s="966">
        <v>2304</v>
      </c>
      <c r="E1518" s="1194" t="s">
        <v>9630</v>
      </c>
      <c r="F1518" s="1205" t="s">
        <v>9</v>
      </c>
      <c r="G1518" s="967" t="s">
        <v>5391</v>
      </c>
      <c r="H1518" s="258"/>
      <c r="I1518" s="965"/>
    </row>
    <row r="1519" spans="1:9" ht="13.5">
      <c r="A1519" s="1204" t="s">
        <v>801</v>
      </c>
      <c r="B1519" s="1188" t="s">
        <v>4325</v>
      </c>
      <c r="C1519" s="1188" t="s">
        <v>4325</v>
      </c>
      <c r="D1519" s="966">
        <v>2556</v>
      </c>
      <c r="E1519" s="1194" t="s">
        <v>9630</v>
      </c>
      <c r="F1519" s="1205" t="s">
        <v>9</v>
      </c>
      <c r="G1519" s="967" t="s">
        <v>5391</v>
      </c>
      <c r="H1519" s="965"/>
      <c r="I1519" s="965"/>
    </row>
    <row r="1520" spans="1:9" ht="24">
      <c r="A1520" s="1204" t="s">
        <v>802</v>
      </c>
      <c r="B1520" s="1188" t="s">
        <v>4326</v>
      </c>
      <c r="C1520" s="1188" t="s">
        <v>4326</v>
      </c>
      <c r="D1520" s="966">
        <v>3660</v>
      </c>
      <c r="E1520" s="1194" t="s">
        <v>9630</v>
      </c>
      <c r="F1520" s="1205" t="s">
        <v>9</v>
      </c>
      <c r="G1520" s="967" t="s">
        <v>5391</v>
      </c>
      <c r="H1520" s="965"/>
      <c r="I1520" s="965"/>
    </row>
    <row r="1521" spans="1:9" ht="24">
      <c r="A1521" s="1204" t="s">
        <v>803</v>
      </c>
      <c r="B1521" s="1188" t="s">
        <v>4327</v>
      </c>
      <c r="C1521" s="1188" t="s">
        <v>4327</v>
      </c>
      <c r="D1521" s="966">
        <v>4296</v>
      </c>
      <c r="E1521" s="1194" t="s">
        <v>9630</v>
      </c>
      <c r="F1521" s="1205" t="s">
        <v>9</v>
      </c>
      <c r="G1521" s="967" t="s">
        <v>5391</v>
      </c>
      <c r="H1521" s="965"/>
      <c r="I1521" s="965"/>
    </row>
    <row r="1522" spans="1:9" ht="13.5">
      <c r="A1522" s="1204" t="s">
        <v>804</v>
      </c>
      <c r="B1522" s="1188" t="s">
        <v>4328</v>
      </c>
      <c r="C1522" s="1188" t="s">
        <v>4328</v>
      </c>
      <c r="D1522" s="966">
        <v>4620</v>
      </c>
      <c r="E1522" s="1194" t="s">
        <v>9630</v>
      </c>
      <c r="F1522" s="1205" t="s">
        <v>9</v>
      </c>
      <c r="G1522" s="967" t="s">
        <v>5391</v>
      </c>
      <c r="H1522" s="258"/>
      <c r="I1522" s="965"/>
    </row>
    <row r="1523" spans="1:9" ht="13.5">
      <c r="A1523" s="1204" t="s">
        <v>805</v>
      </c>
      <c r="B1523" s="1188" t="s">
        <v>4329</v>
      </c>
      <c r="C1523" s="1188" t="s">
        <v>4329</v>
      </c>
      <c r="D1523" s="966">
        <v>5100</v>
      </c>
      <c r="E1523" s="1194" t="s">
        <v>9630</v>
      </c>
      <c r="F1523" s="1205" t="s">
        <v>9</v>
      </c>
      <c r="G1523" s="967" t="s">
        <v>5391</v>
      </c>
      <c r="H1523" s="965"/>
      <c r="I1523" s="965"/>
    </row>
    <row r="1524" spans="1:9" ht="24">
      <c r="A1524" s="1204" t="s">
        <v>806</v>
      </c>
      <c r="B1524" s="1188" t="s">
        <v>4330</v>
      </c>
      <c r="C1524" s="1188" t="s">
        <v>4330</v>
      </c>
      <c r="D1524" s="966">
        <v>7320</v>
      </c>
      <c r="E1524" s="1194" t="s">
        <v>9630</v>
      </c>
      <c r="F1524" s="1205" t="s">
        <v>9</v>
      </c>
      <c r="G1524" s="967" t="s">
        <v>5391</v>
      </c>
      <c r="H1524" s="965"/>
      <c r="I1524" s="965"/>
    </row>
    <row r="1525" spans="1:9" ht="24">
      <c r="A1525" s="1204" t="s">
        <v>807</v>
      </c>
      <c r="B1525" s="1188" t="s">
        <v>4331</v>
      </c>
      <c r="C1525" s="1188" t="s">
        <v>4331</v>
      </c>
      <c r="D1525" s="966">
        <v>8592</v>
      </c>
      <c r="E1525" s="1194" t="s">
        <v>9630</v>
      </c>
      <c r="F1525" s="1205" t="s">
        <v>9</v>
      </c>
      <c r="G1525" s="967" t="s">
        <v>5391</v>
      </c>
      <c r="H1525" s="965"/>
      <c r="I1525" s="965"/>
    </row>
    <row r="1526" spans="1:9" ht="13.5">
      <c r="A1526" s="1204" t="s">
        <v>808</v>
      </c>
      <c r="B1526" s="1188" t="s">
        <v>4332</v>
      </c>
      <c r="C1526" s="1188" t="s">
        <v>4332</v>
      </c>
      <c r="D1526" s="966">
        <v>2316</v>
      </c>
      <c r="E1526" s="1194" t="s">
        <v>9630</v>
      </c>
      <c r="F1526" s="1205" t="s">
        <v>9</v>
      </c>
      <c r="G1526" s="967" t="s">
        <v>5391</v>
      </c>
      <c r="H1526" s="258"/>
      <c r="I1526" s="965"/>
    </row>
    <row r="1527" spans="1:9" ht="13.5">
      <c r="A1527" s="1204" t="s">
        <v>809</v>
      </c>
      <c r="B1527" s="1188" t="s">
        <v>4333</v>
      </c>
      <c r="C1527" s="1188" t="s">
        <v>4333</v>
      </c>
      <c r="D1527" s="966">
        <v>2556</v>
      </c>
      <c r="E1527" s="1194" t="s">
        <v>9630</v>
      </c>
      <c r="F1527" s="1205" t="s">
        <v>9</v>
      </c>
      <c r="G1527" s="967" t="s">
        <v>5391</v>
      </c>
      <c r="H1527" s="965"/>
      <c r="I1527" s="965"/>
    </row>
    <row r="1528" spans="1:9" ht="24">
      <c r="A1528" s="1204" t="s">
        <v>810</v>
      </c>
      <c r="B1528" s="1188" t="s">
        <v>4334</v>
      </c>
      <c r="C1528" s="1188" t="s">
        <v>4334</v>
      </c>
      <c r="D1528" s="966">
        <v>3648</v>
      </c>
      <c r="E1528" s="1194" t="s">
        <v>9630</v>
      </c>
      <c r="F1528" s="1205" t="s">
        <v>9</v>
      </c>
      <c r="G1528" s="967" t="s">
        <v>5391</v>
      </c>
      <c r="H1528" s="965"/>
      <c r="I1528" s="965"/>
    </row>
    <row r="1529" spans="1:9" ht="24.75" thickBot="1">
      <c r="A1529" s="1204" t="s">
        <v>811</v>
      </c>
      <c r="B1529" s="1188" t="s">
        <v>4335</v>
      </c>
      <c r="C1529" s="1188" t="s">
        <v>4335</v>
      </c>
      <c r="D1529" s="966">
        <v>4308</v>
      </c>
      <c r="E1529" s="1194" t="s">
        <v>9630</v>
      </c>
      <c r="F1529" s="1205" t="s">
        <v>9</v>
      </c>
      <c r="G1529" s="967" t="s">
        <v>5391</v>
      </c>
      <c r="H1529" s="965"/>
      <c r="I1529" s="965"/>
    </row>
    <row r="1530" spans="1:9" ht="13.5">
      <c r="A1530" s="1198" t="s">
        <v>3744</v>
      </c>
      <c r="B1530" s="219"/>
      <c r="C1530" s="219"/>
      <c r="D1530" s="219"/>
      <c r="E1530" s="219"/>
      <c r="F1530" s="219"/>
      <c r="G1530" s="416"/>
      <c r="H1530" s="258"/>
      <c r="I1530" s="258"/>
    </row>
    <row r="1531" spans="1:9" ht="24">
      <c r="A1531" s="1184" t="s">
        <v>824</v>
      </c>
      <c r="B1531" s="1188" t="s">
        <v>4336</v>
      </c>
      <c r="C1531" s="1188" t="s">
        <v>4336</v>
      </c>
      <c r="D1531" s="966">
        <v>3228</v>
      </c>
      <c r="E1531" s="1194" t="s">
        <v>9630</v>
      </c>
      <c r="F1531" s="967" t="s">
        <v>1789</v>
      </c>
      <c r="G1531" s="967" t="s">
        <v>5391</v>
      </c>
      <c r="H1531" s="965"/>
      <c r="I1531" s="965"/>
    </row>
    <row r="1532" spans="1:9" ht="24">
      <c r="A1532" s="1184" t="s">
        <v>825</v>
      </c>
      <c r="B1532" s="1188" t="s">
        <v>4337</v>
      </c>
      <c r="C1532" s="1188" t="s">
        <v>4337</v>
      </c>
      <c r="D1532" s="966">
        <v>3564</v>
      </c>
      <c r="E1532" s="1194" t="s">
        <v>9630</v>
      </c>
      <c r="F1532" s="967" t="s">
        <v>1789</v>
      </c>
      <c r="G1532" s="967" t="s">
        <v>5391</v>
      </c>
      <c r="H1532" s="965"/>
      <c r="I1532" s="965"/>
    </row>
    <row r="1533" spans="1:9" ht="24">
      <c r="A1533" s="1184" t="s">
        <v>826</v>
      </c>
      <c r="B1533" s="1188" t="s">
        <v>4338</v>
      </c>
      <c r="C1533" s="1188" t="s">
        <v>4338</v>
      </c>
      <c r="D1533" s="966">
        <v>5124</v>
      </c>
      <c r="E1533" s="1194" t="s">
        <v>9630</v>
      </c>
      <c r="F1533" s="967" t="s">
        <v>1789</v>
      </c>
      <c r="G1533" s="967" t="s">
        <v>5391</v>
      </c>
      <c r="H1533" s="965"/>
      <c r="I1533" s="965"/>
    </row>
    <row r="1534" spans="1:9" ht="24">
      <c r="A1534" s="1184" t="s">
        <v>827</v>
      </c>
      <c r="B1534" s="1188" t="s">
        <v>4339</v>
      </c>
      <c r="C1534" s="1188" t="s">
        <v>4339</v>
      </c>
      <c r="D1534" s="966">
        <v>6024</v>
      </c>
      <c r="E1534" s="1194" t="s">
        <v>9630</v>
      </c>
      <c r="F1534" s="967" t="s">
        <v>1789</v>
      </c>
      <c r="G1534" s="967" t="s">
        <v>5391</v>
      </c>
      <c r="H1534" s="965"/>
      <c r="I1534" s="965"/>
    </row>
    <row r="1535" spans="1:9" ht="24">
      <c r="A1535" s="1184" t="s">
        <v>828</v>
      </c>
      <c r="B1535" s="1188" t="s">
        <v>4340</v>
      </c>
      <c r="C1535" s="1188" t="s">
        <v>4340</v>
      </c>
      <c r="D1535" s="966">
        <v>3072</v>
      </c>
      <c r="E1535" s="1194" t="s">
        <v>9630</v>
      </c>
      <c r="F1535" s="967" t="s">
        <v>1789</v>
      </c>
      <c r="G1535" s="967" t="s">
        <v>5391</v>
      </c>
      <c r="H1535" s="965"/>
      <c r="I1535" s="965"/>
    </row>
    <row r="1536" spans="1:9" ht="24">
      <c r="A1536" s="1184" t="s">
        <v>829</v>
      </c>
      <c r="B1536" s="1188" t="s">
        <v>4341</v>
      </c>
      <c r="C1536" s="1188" t="s">
        <v>4341</v>
      </c>
      <c r="D1536" s="966">
        <v>3384</v>
      </c>
      <c r="E1536" s="1194" t="s">
        <v>9630</v>
      </c>
      <c r="F1536" s="967" t="s">
        <v>1789</v>
      </c>
      <c r="G1536" s="967" t="s">
        <v>5391</v>
      </c>
      <c r="H1536" s="965"/>
      <c r="I1536" s="965"/>
    </row>
    <row r="1537" spans="1:9" ht="24">
      <c r="A1537" s="1184" t="s">
        <v>830</v>
      </c>
      <c r="B1537" s="1188" t="s">
        <v>4342</v>
      </c>
      <c r="C1537" s="1188" t="s">
        <v>4342</v>
      </c>
      <c r="D1537" s="966">
        <v>4872</v>
      </c>
      <c r="E1537" s="1194" t="s">
        <v>9630</v>
      </c>
      <c r="F1537" s="967" t="s">
        <v>1789</v>
      </c>
      <c r="G1537" s="967" t="s">
        <v>5391</v>
      </c>
      <c r="H1537" s="965"/>
      <c r="I1537" s="965"/>
    </row>
    <row r="1538" spans="1:9" ht="24">
      <c r="A1538" s="1184" t="s">
        <v>831</v>
      </c>
      <c r="B1538" s="1188" t="s">
        <v>4343</v>
      </c>
      <c r="C1538" s="1188" t="s">
        <v>4343</v>
      </c>
      <c r="D1538" s="966">
        <v>5724</v>
      </c>
      <c r="E1538" s="1194" t="s">
        <v>9630</v>
      </c>
      <c r="F1538" s="967" t="s">
        <v>1789</v>
      </c>
      <c r="G1538" s="967" t="s">
        <v>5391</v>
      </c>
      <c r="H1538" s="965"/>
      <c r="I1538" s="965"/>
    </row>
    <row r="1539" spans="1:9" ht="24">
      <c r="A1539" s="1184" t="s">
        <v>832</v>
      </c>
      <c r="B1539" s="1188" t="s">
        <v>4344</v>
      </c>
      <c r="C1539" s="1188" t="s">
        <v>4344</v>
      </c>
      <c r="D1539" s="966">
        <v>6300</v>
      </c>
      <c r="E1539" s="1194" t="s">
        <v>9630</v>
      </c>
      <c r="F1539" s="967" t="s">
        <v>1789</v>
      </c>
      <c r="G1539" s="967" t="s">
        <v>5391</v>
      </c>
      <c r="H1539" s="965"/>
      <c r="I1539" s="965"/>
    </row>
    <row r="1540" spans="1:9" ht="24">
      <c r="A1540" s="1184" t="s">
        <v>833</v>
      </c>
      <c r="B1540" s="1188" t="s">
        <v>4345</v>
      </c>
      <c r="C1540" s="1188" t="s">
        <v>4345</v>
      </c>
      <c r="D1540" s="966">
        <v>6948</v>
      </c>
      <c r="E1540" s="1194" t="s">
        <v>9630</v>
      </c>
      <c r="F1540" s="967" t="s">
        <v>1789</v>
      </c>
      <c r="G1540" s="967" t="s">
        <v>5391</v>
      </c>
      <c r="H1540" s="965"/>
      <c r="I1540" s="965"/>
    </row>
    <row r="1541" spans="1:9" ht="24">
      <c r="A1541" s="1184" t="s">
        <v>834</v>
      </c>
      <c r="B1541" s="1188" t="s">
        <v>4346</v>
      </c>
      <c r="C1541" s="1188" t="s">
        <v>4346</v>
      </c>
      <c r="D1541" s="966">
        <v>9996</v>
      </c>
      <c r="E1541" s="1194" t="s">
        <v>9630</v>
      </c>
      <c r="F1541" s="967" t="s">
        <v>1789</v>
      </c>
      <c r="G1541" s="967" t="s">
        <v>5391</v>
      </c>
      <c r="H1541" s="965"/>
      <c r="I1541" s="965"/>
    </row>
    <row r="1542" spans="1:9" ht="24">
      <c r="A1542" s="1184" t="s">
        <v>835</v>
      </c>
      <c r="B1542" s="1188" t="s">
        <v>4347</v>
      </c>
      <c r="C1542" s="1188" t="s">
        <v>4347</v>
      </c>
      <c r="D1542" s="966">
        <v>11748</v>
      </c>
      <c r="E1542" s="1194" t="s">
        <v>9630</v>
      </c>
      <c r="F1542" s="967" t="s">
        <v>1789</v>
      </c>
      <c r="G1542" s="967" t="s">
        <v>5391</v>
      </c>
      <c r="H1542" s="965"/>
      <c r="I1542" s="965"/>
    </row>
    <row r="1543" spans="1:9" ht="24">
      <c r="A1543" s="1204" t="s">
        <v>2199</v>
      </c>
      <c r="B1543" s="1188" t="s">
        <v>4348</v>
      </c>
      <c r="C1543" s="1188" t="s">
        <v>4348</v>
      </c>
      <c r="D1543" s="966">
        <v>2460</v>
      </c>
      <c r="E1543" s="1194" t="s">
        <v>9630</v>
      </c>
      <c r="F1543" s="967" t="s">
        <v>1789</v>
      </c>
      <c r="G1543" s="967" t="s">
        <v>5391</v>
      </c>
      <c r="H1543" s="965"/>
      <c r="I1543" s="965"/>
    </row>
    <row r="1544" spans="1:9" ht="24">
      <c r="A1544" s="1204" t="s">
        <v>2200</v>
      </c>
      <c r="B1544" s="1188" t="s">
        <v>4349</v>
      </c>
      <c r="C1544" s="1188" t="s">
        <v>4349</v>
      </c>
      <c r="D1544" s="966">
        <v>2736</v>
      </c>
      <c r="E1544" s="1194" t="s">
        <v>9630</v>
      </c>
      <c r="F1544" s="967" t="s">
        <v>1789</v>
      </c>
      <c r="G1544" s="967" t="s">
        <v>5391</v>
      </c>
      <c r="H1544" s="965"/>
      <c r="I1544" s="965"/>
    </row>
    <row r="1545" spans="1:9" ht="24">
      <c r="A1545" s="1204" t="s">
        <v>2201</v>
      </c>
      <c r="B1545" s="1188" t="s">
        <v>4350</v>
      </c>
      <c r="C1545" s="1188" t="s">
        <v>4350</v>
      </c>
      <c r="D1545" s="966">
        <v>3924</v>
      </c>
      <c r="E1545" s="1194" t="s">
        <v>9630</v>
      </c>
      <c r="F1545" s="967" t="s">
        <v>1789</v>
      </c>
      <c r="G1545" s="967" t="s">
        <v>5391</v>
      </c>
      <c r="H1545" s="965"/>
      <c r="I1545" s="965"/>
    </row>
    <row r="1546" spans="1:9" ht="24">
      <c r="A1546" s="1204" t="s">
        <v>2202</v>
      </c>
      <c r="B1546" s="1188" t="s">
        <v>4351</v>
      </c>
      <c r="C1546" s="1188" t="s">
        <v>4351</v>
      </c>
      <c r="D1546" s="966">
        <v>4608</v>
      </c>
      <c r="E1546" s="1194" t="s">
        <v>9630</v>
      </c>
      <c r="F1546" s="967" t="s">
        <v>1789</v>
      </c>
      <c r="G1546" s="967" t="s">
        <v>5391</v>
      </c>
      <c r="H1546" s="965"/>
      <c r="I1546" s="965"/>
    </row>
    <row r="1547" spans="1:9" ht="24">
      <c r="A1547" s="1204" t="s">
        <v>2203</v>
      </c>
      <c r="B1547" s="1188" t="s">
        <v>4352</v>
      </c>
      <c r="C1547" s="1188" t="s">
        <v>4352</v>
      </c>
      <c r="D1547" s="966">
        <v>6372</v>
      </c>
      <c r="E1547" s="1194" t="s">
        <v>9630</v>
      </c>
      <c r="F1547" s="967" t="s">
        <v>1789</v>
      </c>
      <c r="G1547" s="967" t="s">
        <v>5391</v>
      </c>
      <c r="H1547" s="965"/>
      <c r="I1547" s="965"/>
    </row>
    <row r="1548" spans="1:9" ht="24">
      <c r="A1548" s="1204" t="s">
        <v>2204</v>
      </c>
      <c r="B1548" s="1188" t="s">
        <v>4353</v>
      </c>
      <c r="C1548" s="1188" t="s">
        <v>4353</v>
      </c>
      <c r="D1548" s="966">
        <v>7032</v>
      </c>
      <c r="E1548" s="1194" t="s">
        <v>9630</v>
      </c>
      <c r="F1548" s="967" t="s">
        <v>1789</v>
      </c>
      <c r="G1548" s="967" t="s">
        <v>5391</v>
      </c>
      <c r="H1548" s="965"/>
      <c r="I1548" s="965"/>
    </row>
    <row r="1549" spans="1:9" ht="24">
      <c r="A1549" s="1204" t="s">
        <v>2205</v>
      </c>
      <c r="B1549" s="1188" t="s">
        <v>4354</v>
      </c>
      <c r="C1549" s="1188" t="s">
        <v>4354</v>
      </c>
      <c r="D1549" s="966">
        <v>10104</v>
      </c>
      <c r="E1549" s="1194" t="s">
        <v>9630</v>
      </c>
      <c r="F1549" s="967" t="s">
        <v>1789</v>
      </c>
      <c r="G1549" s="967" t="s">
        <v>5391</v>
      </c>
      <c r="H1549" s="965"/>
      <c r="I1549" s="965"/>
    </row>
    <row r="1550" spans="1:9" ht="24">
      <c r="A1550" s="1204" t="s">
        <v>2206</v>
      </c>
      <c r="B1550" s="1188" t="s">
        <v>4355</v>
      </c>
      <c r="C1550" s="1188" t="s">
        <v>4355</v>
      </c>
      <c r="D1550" s="966">
        <v>11856</v>
      </c>
      <c r="E1550" s="1194" t="s">
        <v>9630</v>
      </c>
      <c r="F1550" s="967" t="s">
        <v>1789</v>
      </c>
      <c r="G1550" s="967" t="s">
        <v>5391</v>
      </c>
      <c r="H1550" s="965"/>
      <c r="I1550" s="965"/>
    </row>
    <row r="1551" spans="1:9" ht="24">
      <c r="A1551" s="1204" t="s">
        <v>2207</v>
      </c>
      <c r="B1551" s="1188" t="s">
        <v>4356</v>
      </c>
      <c r="C1551" s="1188" t="s">
        <v>4356</v>
      </c>
      <c r="D1551" s="966">
        <v>9888</v>
      </c>
      <c r="E1551" s="1194" t="s">
        <v>9630</v>
      </c>
      <c r="F1551" s="967" t="s">
        <v>1789</v>
      </c>
      <c r="G1551" s="967" t="s">
        <v>5391</v>
      </c>
      <c r="H1551" s="965"/>
      <c r="I1551" s="965"/>
    </row>
    <row r="1552" spans="1:9" ht="24">
      <c r="A1552" s="1204" t="s">
        <v>2208</v>
      </c>
      <c r="B1552" s="1188" t="s">
        <v>4357</v>
      </c>
      <c r="C1552" s="1188" t="s">
        <v>4357</v>
      </c>
      <c r="D1552" s="966">
        <v>10932</v>
      </c>
      <c r="E1552" s="1194" t="s">
        <v>9630</v>
      </c>
      <c r="F1552" s="967" t="s">
        <v>1789</v>
      </c>
      <c r="G1552" s="967" t="s">
        <v>5391</v>
      </c>
      <c r="H1552" s="965"/>
      <c r="I1552" s="965"/>
    </row>
    <row r="1553" spans="1:9" ht="24">
      <c r="A1553" s="1204" t="s">
        <v>2209</v>
      </c>
      <c r="B1553" s="1188" t="s">
        <v>4358</v>
      </c>
      <c r="C1553" s="1188" t="s">
        <v>4358</v>
      </c>
      <c r="D1553" s="966">
        <v>15720</v>
      </c>
      <c r="E1553" s="1194" t="s">
        <v>9630</v>
      </c>
      <c r="F1553" s="967" t="s">
        <v>1789</v>
      </c>
      <c r="G1553" s="967" t="s">
        <v>5391</v>
      </c>
      <c r="H1553" s="965"/>
      <c r="I1553" s="965"/>
    </row>
    <row r="1554" spans="1:9" ht="24">
      <c r="A1554" s="1204" t="s">
        <v>2210</v>
      </c>
      <c r="B1554" s="1188" t="s">
        <v>4359</v>
      </c>
      <c r="C1554" s="1188" t="s">
        <v>4359</v>
      </c>
      <c r="D1554" s="966">
        <v>18444</v>
      </c>
      <c r="E1554" s="1194" t="s">
        <v>9630</v>
      </c>
      <c r="F1554" s="967" t="s">
        <v>1789</v>
      </c>
      <c r="G1554" s="967" t="s">
        <v>5391</v>
      </c>
      <c r="H1554" s="965"/>
      <c r="I1554" s="965"/>
    </row>
    <row r="1555" spans="1:9" ht="24">
      <c r="A1555" s="1204" t="s">
        <v>2211</v>
      </c>
      <c r="B1555" s="1188" t="s">
        <v>4360</v>
      </c>
      <c r="C1555" s="1188" t="s">
        <v>4360</v>
      </c>
      <c r="D1555" s="966">
        <v>13080</v>
      </c>
      <c r="E1555" s="1194" t="s">
        <v>9630</v>
      </c>
      <c r="F1555" s="967" t="s">
        <v>1789</v>
      </c>
      <c r="G1555" s="967" t="s">
        <v>5391</v>
      </c>
      <c r="H1555" s="965"/>
      <c r="I1555" s="965"/>
    </row>
    <row r="1556" spans="1:9" ht="24">
      <c r="A1556" s="1204" t="s">
        <v>2212</v>
      </c>
      <c r="B1556" s="1188" t="s">
        <v>4361</v>
      </c>
      <c r="C1556" s="1188" t="s">
        <v>4361</v>
      </c>
      <c r="D1556" s="966">
        <v>14460</v>
      </c>
      <c r="E1556" s="1194" t="s">
        <v>9630</v>
      </c>
      <c r="F1556" s="967" t="s">
        <v>1789</v>
      </c>
      <c r="G1556" s="967" t="s">
        <v>5391</v>
      </c>
      <c r="H1556" s="965"/>
      <c r="I1556" s="965"/>
    </row>
    <row r="1557" spans="1:9" ht="24">
      <c r="A1557" s="1204" t="s">
        <v>2213</v>
      </c>
      <c r="B1557" s="1188" t="s">
        <v>4362</v>
      </c>
      <c r="C1557" s="1188" t="s">
        <v>4362</v>
      </c>
      <c r="D1557" s="966">
        <v>20760</v>
      </c>
      <c r="E1557" s="1194" t="s">
        <v>9630</v>
      </c>
      <c r="F1557" s="967" t="s">
        <v>1789</v>
      </c>
      <c r="G1557" s="967" t="s">
        <v>5391</v>
      </c>
      <c r="H1557" s="965"/>
      <c r="I1557" s="965"/>
    </row>
    <row r="1558" spans="1:9" ht="24">
      <c r="A1558" s="1204" t="s">
        <v>2214</v>
      </c>
      <c r="B1558" s="1188" t="s">
        <v>4363</v>
      </c>
      <c r="C1558" s="1188" t="s">
        <v>4363</v>
      </c>
      <c r="D1558" s="966">
        <v>24384</v>
      </c>
      <c r="E1558" s="1194" t="s">
        <v>9630</v>
      </c>
      <c r="F1558" s="967" t="s">
        <v>1789</v>
      </c>
      <c r="G1558" s="967" t="s">
        <v>5391</v>
      </c>
      <c r="H1558" s="965"/>
      <c r="I1558" s="965"/>
    </row>
    <row r="1559" spans="1:9" ht="24">
      <c r="A1559" s="1204" t="s">
        <v>2215</v>
      </c>
      <c r="B1559" s="1188" t="s">
        <v>4364</v>
      </c>
      <c r="C1559" s="1188" t="s">
        <v>4364</v>
      </c>
      <c r="D1559" s="966">
        <v>3900</v>
      </c>
      <c r="E1559" s="1194" t="s">
        <v>9630</v>
      </c>
      <c r="F1559" s="967" t="s">
        <v>1789</v>
      </c>
      <c r="G1559" s="967" t="s">
        <v>5391</v>
      </c>
      <c r="H1559" s="965"/>
      <c r="I1559" s="965"/>
    </row>
    <row r="1560" spans="1:9" ht="24">
      <c r="A1560" s="1204" t="s">
        <v>2216</v>
      </c>
      <c r="B1560" s="1188" t="s">
        <v>4365</v>
      </c>
      <c r="C1560" s="1188" t="s">
        <v>4365</v>
      </c>
      <c r="D1560" s="966">
        <v>4296</v>
      </c>
      <c r="E1560" s="1194" t="s">
        <v>9630</v>
      </c>
      <c r="F1560" s="967" t="s">
        <v>1789</v>
      </c>
      <c r="G1560" s="967" t="s">
        <v>5391</v>
      </c>
      <c r="H1560" s="965"/>
      <c r="I1560" s="965"/>
    </row>
    <row r="1561" spans="1:9" ht="24">
      <c r="A1561" s="1204" t="s">
        <v>2217</v>
      </c>
      <c r="B1561" s="1188" t="s">
        <v>4366</v>
      </c>
      <c r="C1561" s="1188" t="s">
        <v>4366</v>
      </c>
      <c r="D1561" s="966">
        <v>6168</v>
      </c>
      <c r="E1561" s="1194" t="s">
        <v>9630</v>
      </c>
      <c r="F1561" s="967" t="s">
        <v>1789</v>
      </c>
      <c r="G1561" s="967" t="s">
        <v>5391</v>
      </c>
      <c r="H1561" s="965"/>
      <c r="I1561" s="965"/>
    </row>
    <row r="1562" spans="1:9" ht="24">
      <c r="A1562" s="1204" t="s">
        <v>2218</v>
      </c>
      <c r="B1562" s="1188" t="s">
        <v>4367</v>
      </c>
      <c r="C1562" s="1188" t="s">
        <v>4367</v>
      </c>
      <c r="D1562" s="966">
        <v>7248</v>
      </c>
      <c r="E1562" s="1194" t="s">
        <v>9630</v>
      </c>
      <c r="F1562" s="967" t="s">
        <v>1789</v>
      </c>
      <c r="G1562" s="967" t="s">
        <v>5391</v>
      </c>
      <c r="H1562" s="965"/>
      <c r="I1562" s="965"/>
    </row>
    <row r="1563" spans="1:9" ht="24">
      <c r="A1563" s="1204" t="s">
        <v>2219</v>
      </c>
      <c r="B1563" s="1188" t="s">
        <v>4368</v>
      </c>
      <c r="C1563" s="1188" t="s">
        <v>4368</v>
      </c>
      <c r="D1563" s="966">
        <v>7416</v>
      </c>
      <c r="E1563" s="1194" t="s">
        <v>9630</v>
      </c>
      <c r="F1563" s="967" t="s">
        <v>1789</v>
      </c>
      <c r="G1563" s="967" t="s">
        <v>5391</v>
      </c>
      <c r="H1563" s="965"/>
      <c r="I1563" s="965"/>
    </row>
    <row r="1564" spans="1:9" ht="24">
      <c r="A1564" s="1204" t="s">
        <v>2220</v>
      </c>
      <c r="B1564" s="1188" t="s">
        <v>4369</v>
      </c>
      <c r="C1564" s="1188" t="s">
        <v>4369</v>
      </c>
      <c r="D1564" s="966">
        <v>8196</v>
      </c>
      <c r="E1564" s="1194" t="s">
        <v>9630</v>
      </c>
      <c r="F1564" s="967" t="s">
        <v>1789</v>
      </c>
      <c r="G1564" s="967" t="s">
        <v>5391</v>
      </c>
      <c r="H1564" s="965"/>
      <c r="I1564" s="965"/>
    </row>
    <row r="1565" spans="1:9" ht="24">
      <c r="A1565" s="1204" t="s">
        <v>2221</v>
      </c>
      <c r="B1565" s="1188" t="s">
        <v>4370</v>
      </c>
      <c r="C1565" s="1188" t="s">
        <v>4370</v>
      </c>
      <c r="D1565" s="966">
        <v>11784</v>
      </c>
      <c r="E1565" s="1194" t="s">
        <v>9630</v>
      </c>
      <c r="F1565" s="967" t="s">
        <v>1789</v>
      </c>
      <c r="G1565" s="967" t="s">
        <v>5391</v>
      </c>
      <c r="H1565" s="965"/>
      <c r="I1565" s="965"/>
    </row>
    <row r="1566" spans="1:9" ht="24">
      <c r="A1566" s="1204" t="s">
        <v>2222</v>
      </c>
      <c r="B1566" s="1188" t="s">
        <v>4371</v>
      </c>
      <c r="C1566" s="1188" t="s">
        <v>4371</v>
      </c>
      <c r="D1566" s="966">
        <v>13836</v>
      </c>
      <c r="E1566" s="1194" t="s">
        <v>9630</v>
      </c>
      <c r="F1566" s="967" t="s">
        <v>1789</v>
      </c>
      <c r="G1566" s="967" t="s">
        <v>5391</v>
      </c>
      <c r="H1566" s="965"/>
      <c r="I1566" s="965"/>
    </row>
    <row r="1567" spans="1:9" ht="24">
      <c r="A1567" s="1204" t="s">
        <v>2223</v>
      </c>
      <c r="B1567" s="1188" t="s">
        <v>4372</v>
      </c>
      <c r="C1567" s="1188" t="s">
        <v>4372</v>
      </c>
      <c r="D1567" s="966">
        <v>10620</v>
      </c>
      <c r="E1567" s="1194" t="s">
        <v>9630</v>
      </c>
      <c r="F1567" s="967" t="s">
        <v>1789</v>
      </c>
      <c r="G1567" s="967" t="s">
        <v>5391</v>
      </c>
      <c r="H1567" s="965"/>
      <c r="I1567" s="965"/>
    </row>
    <row r="1568" spans="1:9" ht="24">
      <c r="A1568" s="1204" t="s">
        <v>2224</v>
      </c>
      <c r="B1568" s="1188" t="s">
        <v>4373</v>
      </c>
      <c r="C1568" s="1188" t="s">
        <v>4373</v>
      </c>
      <c r="D1568" s="966">
        <v>11712</v>
      </c>
      <c r="E1568" s="1194" t="s">
        <v>9630</v>
      </c>
      <c r="F1568" s="967" t="s">
        <v>1789</v>
      </c>
      <c r="G1568" s="967" t="s">
        <v>5391</v>
      </c>
      <c r="H1568" s="965"/>
      <c r="I1568" s="965"/>
    </row>
    <row r="1569" spans="1:9" ht="24">
      <c r="A1569" s="1204" t="s">
        <v>2225</v>
      </c>
      <c r="B1569" s="1188" t="s">
        <v>4374</v>
      </c>
      <c r="C1569" s="1188" t="s">
        <v>4374</v>
      </c>
      <c r="D1569" s="966">
        <v>16836</v>
      </c>
      <c r="E1569" s="1194" t="s">
        <v>9630</v>
      </c>
      <c r="F1569" s="967" t="s">
        <v>1789</v>
      </c>
      <c r="G1569" s="967" t="s">
        <v>5391</v>
      </c>
      <c r="H1569" s="965"/>
      <c r="I1569" s="965"/>
    </row>
    <row r="1570" spans="1:9" ht="24">
      <c r="A1570" s="1204" t="s">
        <v>2226</v>
      </c>
      <c r="B1570" s="1188" t="s">
        <v>4375</v>
      </c>
      <c r="C1570" s="1188" t="s">
        <v>4375</v>
      </c>
      <c r="D1570" s="966">
        <v>19764</v>
      </c>
      <c r="E1570" s="1194" t="s">
        <v>9630</v>
      </c>
      <c r="F1570" s="967" t="s">
        <v>1789</v>
      </c>
      <c r="G1570" s="967" t="s">
        <v>5391</v>
      </c>
      <c r="H1570" s="965"/>
      <c r="I1570" s="965"/>
    </row>
    <row r="1571" spans="1:9" ht="24">
      <c r="A1571" s="1204" t="s">
        <v>2227</v>
      </c>
      <c r="B1571" s="1188" t="s">
        <v>4376</v>
      </c>
      <c r="C1571" s="1188" t="s">
        <v>4376</v>
      </c>
      <c r="D1571" s="966">
        <v>3528</v>
      </c>
      <c r="E1571" s="1194" t="s">
        <v>9630</v>
      </c>
      <c r="F1571" s="967" t="s">
        <v>1789</v>
      </c>
      <c r="G1571" s="967" t="s">
        <v>5391</v>
      </c>
      <c r="H1571" s="965"/>
      <c r="I1571" s="965"/>
    </row>
    <row r="1572" spans="1:9" ht="24">
      <c r="A1572" s="1204" t="s">
        <v>2228</v>
      </c>
      <c r="B1572" s="1188" t="s">
        <v>4377</v>
      </c>
      <c r="C1572" s="1188" t="s">
        <v>4377</v>
      </c>
      <c r="D1572" s="966">
        <v>3912</v>
      </c>
      <c r="E1572" s="1194" t="s">
        <v>9630</v>
      </c>
      <c r="F1572" s="967" t="s">
        <v>1789</v>
      </c>
      <c r="G1572" s="967" t="s">
        <v>5391</v>
      </c>
      <c r="H1572" s="965"/>
      <c r="I1572" s="965"/>
    </row>
    <row r="1573" spans="1:9" ht="24">
      <c r="A1573" s="1204" t="s">
        <v>2229</v>
      </c>
      <c r="B1573" s="1188" t="s">
        <v>4378</v>
      </c>
      <c r="C1573" s="1188" t="s">
        <v>4378</v>
      </c>
      <c r="D1573" s="966">
        <v>5604</v>
      </c>
      <c r="E1573" s="1194" t="s">
        <v>9630</v>
      </c>
      <c r="F1573" s="967" t="s">
        <v>1789</v>
      </c>
      <c r="G1573" s="967" t="s">
        <v>5391</v>
      </c>
      <c r="H1573" s="965"/>
      <c r="I1573" s="965"/>
    </row>
    <row r="1574" spans="1:9" ht="24">
      <c r="A1574" s="1204" t="s">
        <v>2230</v>
      </c>
      <c r="B1574" s="1188" t="s">
        <v>4379</v>
      </c>
      <c r="C1574" s="1188" t="s">
        <v>4379</v>
      </c>
      <c r="D1574" s="966">
        <v>6588</v>
      </c>
      <c r="E1574" s="1194" t="s">
        <v>9630</v>
      </c>
      <c r="F1574" s="967" t="s">
        <v>1789</v>
      </c>
      <c r="G1574" s="967" t="s">
        <v>5391</v>
      </c>
      <c r="H1574" s="965"/>
      <c r="I1574" s="965"/>
    </row>
    <row r="1575" spans="1:9" ht="24">
      <c r="A1575" s="1204" t="s">
        <v>2231</v>
      </c>
      <c r="B1575" s="1188" t="s">
        <v>4380</v>
      </c>
      <c r="C1575" s="1188" t="s">
        <v>4380</v>
      </c>
      <c r="D1575" s="966">
        <v>6720</v>
      </c>
      <c r="E1575" s="1194" t="s">
        <v>9630</v>
      </c>
      <c r="F1575" s="967" t="s">
        <v>1789</v>
      </c>
      <c r="G1575" s="967" t="s">
        <v>5391</v>
      </c>
      <c r="H1575" s="965"/>
      <c r="I1575" s="965"/>
    </row>
    <row r="1576" spans="1:9" ht="24">
      <c r="A1576" s="1204" t="s">
        <v>2232</v>
      </c>
      <c r="B1576" s="1188" t="s">
        <v>4381</v>
      </c>
      <c r="C1576" s="1188" t="s">
        <v>4381</v>
      </c>
      <c r="D1576" s="966">
        <v>7416</v>
      </c>
      <c r="E1576" s="1194" t="s">
        <v>9630</v>
      </c>
      <c r="F1576" s="967" t="s">
        <v>1789</v>
      </c>
      <c r="G1576" s="967" t="s">
        <v>5391</v>
      </c>
      <c r="H1576" s="965"/>
      <c r="I1576" s="965"/>
    </row>
    <row r="1577" spans="1:9" ht="24">
      <c r="A1577" s="1204" t="s">
        <v>2233</v>
      </c>
      <c r="B1577" s="1188" t="s">
        <v>4382</v>
      </c>
      <c r="C1577" s="1188" t="s">
        <v>4382</v>
      </c>
      <c r="D1577" s="966">
        <v>10656</v>
      </c>
      <c r="E1577" s="1194" t="s">
        <v>9630</v>
      </c>
      <c r="F1577" s="967" t="s">
        <v>1789</v>
      </c>
      <c r="G1577" s="967" t="s">
        <v>5391</v>
      </c>
      <c r="H1577" s="965"/>
      <c r="I1577" s="965"/>
    </row>
    <row r="1578" spans="1:9" ht="24">
      <c r="A1578" s="1204" t="s">
        <v>2234</v>
      </c>
      <c r="B1578" s="1188" t="s">
        <v>4383</v>
      </c>
      <c r="C1578" s="1188" t="s">
        <v>4383</v>
      </c>
      <c r="D1578" s="966">
        <v>12516</v>
      </c>
      <c r="E1578" s="1194" t="s">
        <v>9630</v>
      </c>
      <c r="F1578" s="967" t="s">
        <v>1789</v>
      </c>
      <c r="G1578" s="967" t="s">
        <v>5391</v>
      </c>
      <c r="H1578" s="965"/>
      <c r="I1578" s="965"/>
    </row>
    <row r="1579" spans="1:9" ht="24">
      <c r="A1579" s="1204" t="s">
        <v>2235</v>
      </c>
      <c r="B1579" s="1188" t="s">
        <v>4384</v>
      </c>
      <c r="C1579" s="1188" t="s">
        <v>4384</v>
      </c>
      <c r="D1579" s="966">
        <v>3192</v>
      </c>
      <c r="E1579" s="1194" t="s">
        <v>9630</v>
      </c>
      <c r="F1579" s="967" t="s">
        <v>1789</v>
      </c>
      <c r="G1579" s="967" t="s">
        <v>5391</v>
      </c>
      <c r="H1579" s="965"/>
      <c r="I1579" s="965"/>
    </row>
    <row r="1580" spans="1:9" ht="24">
      <c r="A1580" s="1204" t="s">
        <v>2236</v>
      </c>
      <c r="B1580" s="1188" t="s">
        <v>4385</v>
      </c>
      <c r="C1580" s="1188" t="s">
        <v>4385</v>
      </c>
      <c r="D1580" s="966">
        <v>3516</v>
      </c>
      <c r="E1580" s="1194" t="s">
        <v>9630</v>
      </c>
      <c r="F1580" s="967" t="s">
        <v>1789</v>
      </c>
      <c r="G1580" s="967" t="s">
        <v>5391</v>
      </c>
      <c r="H1580" s="965"/>
      <c r="I1580" s="965"/>
    </row>
    <row r="1581" spans="1:9" ht="24">
      <c r="A1581" s="1204" t="s">
        <v>2237</v>
      </c>
      <c r="B1581" s="1188" t="s">
        <v>4386</v>
      </c>
      <c r="C1581" s="1188" t="s">
        <v>4386</v>
      </c>
      <c r="D1581" s="966">
        <v>5052</v>
      </c>
      <c r="E1581" s="1194" t="s">
        <v>9630</v>
      </c>
      <c r="F1581" s="967" t="s">
        <v>1789</v>
      </c>
      <c r="G1581" s="967" t="s">
        <v>5391</v>
      </c>
      <c r="H1581" s="965"/>
      <c r="I1581" s="965"/>
    </row>
    <row r="1582" spans="1:9" ht="24">
      <c r="A1582" s="1204" t="s">
        <v>2238</v>
      </c>
      <c r="B1582" s="1188" t="s">
        <v>4387</v>
      </c>
      <c r="C1582" s="1188" t="s">
        <v>4387</v>
      </c>
      <c r="D1582" s="966">
        <v>5928</v>
      </c>
      <c r="E1582" s="1194" t="s">
        <v>9630</v>
      </c>
      <c r="F1582" s="967" t="s">
        <v>1789</v>
      </c>
      <c r="G1582" s="967" t="s">
        <v>5391</v>
      </c>
      <c r="H1582" s="965"/>
      <c r="I1582" s="965"/>
    </row>
    <row r="1583" spans="1:9" ht="24">
      <c r="A1583" s="1184" t="s">
        <v>812</v>
      </c>
      <c r="B1583" s="1188" t="s">
        <v>4388</v>
      </c>
      <c r="C1583" s="1188" t="s">
        <v>4388</v>
      </c>
      <c r="D1583" s="966">
        <v>4704</v>
      </c>
      <c r="E1583" s="1194" t="s">
        <v>9630</v>
      </c>
      <c r="F1583" s="967" t="s">
        <v>1789</v>
      </c>
      <c r="G1583" s="967" t="s">
        <v>5391</v>
      </c>
      <c r="H1583" s="965"/>
      <c r="I1583" s="965"/>
    </row>
    <row r="1584" spans="1:9" ht="24">
      <c r="A1584" s="1184" t="s">
        <v>813</v>
      </c>
      <c r="B1584" s="1188" t="s">
        <v>4389</v>
      </c>
      <c r="C1584" s="1188" t="s">
        <v>4389</v>
      </c>
      <c r="D1584" s="966">
        <v>5184</v>
      </c>
      <c r="E1584" s="1194" t="s">
        <v>9630</v>
      </c>
      <c r="F1584" s="967" t="s">
        <v>1789</v>
      </c>
      <c r="G1584" s="967" t="s">
        <v>5391</v>
      </c>
      <c r="H1584" s="965"/>
      <c r="I1584" s="965"/>
    </row>
    <row r="1585" spans="1:9" ht="24">
      <c r="A1585" s="1184" t="s">
        <v>814</v>
      </c>
      <c r="B1585" s="1188" t="s">
        <v>4390</v>
      </c>
      <c r="C1585" s="1188" t="s">
        <v>4390</v>
      </c>
      <c r="D1585" s="966">
        <v>7440</v>
      </c>
      <c r="E1585" s="1194" t="s">
        <v>9630</v>
      </c>
      <c r="F1585" s="967" t="s">
        <v>1789</v>
      </c>
      <c r="G1585" s="967" t="s">
        <v>5391</v>
      </c>
      <c r="H1585" s="965"/>
      <c r="I1585" s="965"/>
    </row>
    <row r="1586" spans="1:9" ht="24">
      <c r="A1586" s="1184" t="s">
        <v>815</v>
      </c>
      <c r="B1586" s="1188" t="s">
        <v>4391</v>
      </c>
      <c r="C1586" s="1188" t="s">
        <v>4391</v>
      </c>
      <c r="D1586" s="966">
        <v>8736</v>
      </c>
      <c r="E1586" s="1194" t="s">
        <v>9630</v>
      </c>
      <c r="F1586" s="967" t="s">
        <v>1789</v>
      </c>
      <c r="G1586" s="967" t="s">
        <v>5391</v>
      </c>
      <c r="H1586" s="965"/>
      <c r="I1586" s="965"/>
    </row>
    <row r="1587" spans="1:9" ht="24">
      <c r="A1587" s="1184" t="s">
        <v>816</v>
      </c>
      <c r="B1587" s="1188" t="s">
        <v>4392</v>
      </c>
      <c r="C1587" s="1188" t="s">
        <v>4392</v>
      </c>
      <c r="D1587" s="966">
        <v>7692</v>
      </c>
      <c r="E1587" s="1194" t="s">
        <v>9630</v>
      </c>
      <c r="F1587" s="967" t="s">
        <v>1789</v>
      </c>
      <c r="G1587" s="967" t="s">
        <v>5391</v>
      </c>
      <c r="H1587" s="965"/>
      <c r="I1587" s="965"/>
    </row>
    <row r="1588" spans="1:9" ht="24">
      <c r="A1588" s="1184" t="s">
        <v>817</v>
      </c>
      <c r="B1588" s="1188" t="s">
        <v>4393</v>
      </c>
      <c r="C1588" s="1188" t="s">
        <v>4393</v>
      </c>
      <c r="D1588" s="966">
        <v>8472</v>
      </c>
      <c r="E1588" s="1194" t="s">
        <v>9630</v>
      </c>
      <c r="F1588" s="967" t="s">
        <v>1789</v>
      </c>
      <c r="G1588" s="967" t="s">
        <v>5391</v>
      </c>
      <c r="H1588" s="965"/>
      <c r="I1588" s="965"/>
    </row>
    <row r="1589" spans="1:9" ht="24">
      <c r="A1589" s="1184" t="s">
        <v>818</v>
      </c>
      <c r="B1589" s="1188" t="s">
        <v>4394</v>
      </c>
      <c r="C1589" s="1188" t="s">
        <v>4394</v>
      </c>
      <c r="D1589" s="966">
        <v>12192</v>
      </c>
      <c r="E1589" s="1194" t="s">
        <v>9630</v>
      </c>
      <c r="F1589" s="967" t="s">
        <v>1789</v>
      </c>
      <c r="G1589" s="967" t="s">
        <v>5391</v>
      </c>
      <c r="H1589" s="965"/>
      <c r="I1589" s="965"/>
    </row>
    <row r="1590" spans="1:9" ht="24">
      <c r="A1590" s="1184" t="s">
        <v>819</v>
      </c>
      <c r="B1590" s="1188" t="s">
        <v>4395</v>
      </c>
      <c r="C1590" s="1188" t="s">
        <v>4395</v>
      </c>
      <c r="D1590" s="966">
        <v>14316</v>
      </c>
      <c r="E1590" s="1194" t="s">
        <v>9630</v>
      </c>
      <c r="F1590" s="967" t="s">
        <v>1789</v>
      </c>
      <c r="G1590" s="967" t="s">
        <v>5391</v>
      </c>
      <c r="H1590" s="965"/>
      <c r="I1590" s="965"/>
    </row>
    <row r="1591" spans="1:9" ht="24">
      <c r="A1591" s="1184" t="s">
        <v>820</v>
      </c>
      <c r="B1591" s="1188" t="s">
        <v>4396</v>
      </c>
      <c r="C1591" s="1188" t="s">
        <v>4396</v>
      </c>
      <c r="D1591" s="966">
        <v>12396</v>
      </c>
      <c r="E1591" s="1194" t="s">
        <v>9630</v>
      </c>
      <c r="F1591" s="967" t="s">
        <v>1789</v>
      </c>
      <c r="G1591" s="967" t="s">
        <v>5391</v>
      </c>
      <c r="H1591" s="965"/>
      <c r="I1591" s="965"/>
    </row>
    <row r="1592" spans="1:9" ht="24">
      <c r="A1592" s="1184" t="s">
        <v>821</v>
      </c>
      <c r="B1592" s="1188" t="s">
        <v>4397</v>
      </c>
      <c r="C1592" s="1188" t="s">
        <v>4397</v>
      </c>
      <c r="D1592" s="966">
        <v>13668</v>
      </c>
      <c r="E1592" s="1194" t="s">
        <v>9630</v>
      </c>
      <c r="F1592" s="967" t="s">
        <v>1789</v>
      </c>
      <c r="G1592" s="967" t="s">
        <v>5391</v>
      </c>
      <c r="H1592" s="965"/>
      <c r="I1592" s="965"/>
    </row>
    <row r="1593" spans="1:9" ht="24">
      <c r="A1593" s="1184" t="s">
        <v>822</v>
      </c>
      <c r="B1593" s="1188" t="s">
        <v>4398</v>
      </c>
      <c r="C1593" s="1188" t="s">
        <v>4398</v>
      </c>
      <c r="D1593" s="966">
        <v>19632</v>
      </c>
      <c r="E1593" s="1194" t="s">
        <v>9630</v>
      </c>
      <c r="F1593" s="967" t="s">
        <v>1789</v>
      </c>
      <c r="G1593" s="967" t="s">
        <v>5391</v>
      </c>
      <c r="H1593" s="965"/>
      <c r="I1593" s="965"/>
    </row>
    <row r="1594" spans="1:9" ht="24">
      <c r="A1594" s="1184" t="s">
        <v>823</v>
      </c>
      <c r="B1594" s="1188" t="s">
        <v>4399</v>
      </c>
      <c r="C1594" s="1188" t="s">
        <v>4399</v>
      </c>
      <c r="D1594" s="966">
        <v>23052</v>
      </c>
      <c r="E1594" s="1194" t="s">
        <v>9630</v>
      </c>
      <c r="F1594" s="967" t="s">
        <v>1789</v>
      </c>
      <c r="G1594" s="967" t="s">
        <v>5391</v>
      </c>
      <c r="H1594" s="965"/>
      <c r="I1594" s="965"/>
    </row>
    <row r="1595" spans="1:9" ht="24">
      <c r="A1595" s="1204" t="s">
        <v>5348</v>
      </c>
      <c r="B1595" s="1188" t="s">
        <v>4400</v>
      </c>
      <c r="C1595" s="1188" t="s">
        <v>4400</v>
      </c>
      <c r="D1595" s="966">
        <v>2304</v>
      </c>
      <c r="E1595" s="1194" t="s">
        <v>9630</v>
      </c>
      <c r="F1595" s="967" t="s">
        <v>1789</v>
      </c>
      <c r="G1595" s="967" t="s">
        <v>5391</v>
      </c>
      <c r="H1595" s="965"/>
      <c r="I1595" s="965"/>
    </row>
    <row r="1596" spans="1:9" ht="24">
      <c r="A1596" s="1204" t="s">
        <v>5349</v>
      </c>
      <c r="B1596" s="1188" t="s">
        <v>4401</v>
      </c>
      <c r="C1596" s="1188" t="s">
        <v>4401</v>
      </c>
      <c r="D1596" s="966">
        <v>2556</v>
      </c>
      <c r="E1596" s="1194" t="s">
        <v>9630</v>
      </c>
      <c r="F1596" s="967" t="s">
        <v>1789</v>
      </c>
      <c r="G1596" s="967" t="s">
        <v>5391</v>
      </c>
      <c r="H1596" s="965"/>
      <c r="I1596" s="965"/>
    </row>
    <row r="1597" spans="1:9" ht="24">
      <c r="A1597" s="1204" t="s">
        <v>5350</v>
      </c>
      <c r="B1597" s="1188" t="s">
        <v>4402</v>
      </c>
      <c r="C1597" s="1188" t="s">
        <v>4402</v>
      </c>
      <c r="D1597" s="966">
        <v>3660</v>
      </c>
      <c r="E1597" s="1194" t="s">
        <v>9630</v>
      </c>
      <c r="F1597" s="967" t="s">
        <v>1789</v>
      </c>
      <c r="G1597" s="967" t="s">
        <v>5391</v>
      </c>
      <c r="H1597" s="965"/>
      <c r="I1597" s="965"/>
    </row>
    <row r="1598" spans="1:9" ht="24">
      <c r="A1598" s="1204" t="s">
        <v>5351</v>
      </c>
      <c r="B1598" s="1188" t="s">
        <v>4403</v>
      </c>
      <c r="C1598" s="1188" t="s">
        <v>4403</v>
      </c>
      <c r="D1598" s="966">
        <v>4296</v>
      </c>
      <c r="E1598" s="1194" t="s">
        <v>9630</v>
      </c>
      <c r="F1598" s="967" t="s">
        <v>1789</v>
      </c>
      <c r="G1598" s="967" t="s">
        <v>5391</v>
      </c>
      <c r="H1598" s="965"/>
      <c r="I1598" s="965"/>
    </row>
    <row r="1599" spans="1:9" ht="24">
      <c r="A1599" s="1204" t="s">
        <v>5352</v>
      </c>
      <c r="B1599" s="1188" t="s">
        <v>4404</v>
      </c>
      <c r="C1599" s="1188" t="s">
        <v>4404</v>
      </c>
      <c r="D1599" s="966">
        <v>4608</v>
      </c>
      <c r="E1599" s="1194" t="s">
        <v>9630</v>
      </c>
      <c r="F1599" s="967" t="s">
        <v>1789</v>
      </c>
      <c r="G1599" s="967" t="s">
        <v>5391</v>
      </c>
      <c r="H1599" s="965"/>
      <c r="I1599" s="965"/>
    </row>
    <row r="1600" spans="1:9" ht="24">
      <c r="A1600" s="1204" t="s">
        <v>5353</v>
      </c>
      <c r="B1600" s="1188" t="s">
        <v>4405</v>
      </c>
      <c r="C1600" s="1188" t="s">
        <v>4405</v>
      </c>
      <c r="D1600" s="966">
        <v>5100</v>
      </c>
      <c r="E1600" s="1194" t="s">
        <v>9630</v>
      </c>
      <c r="F1600" s="967" t="s">
        <v>1789</v>
      </c>
      <c r="G1600" s="967" t="s">
        <v>5391</v>
      </c>
      <c r="H1600" s="965"/>
      <c r="I1600" s="965"/>
    </row>
    <row r="1601" spans="1:9" ht="24">
      <c r="A1601" s="1204" t="s">
        <v>5354</v>
      </c>
      <c r="B1601" s="1188" t="s">
        <v>4406</v>
      </c>
      <c r="C1601" s="1188" t="s">
        <v>4406</v>
      </c>
      <c r="D1601" s="966">
        <v>7320</v>
      </c>
      <c r="E1601" s="1194" t="s">
        <v>9630</v>
      </c>
      <c r="F1601" s="967" t="s">
        <v>1789</v>
      </c>
      <c r="G1601" s="967" t="s">
        <v>5391</v>
      </c>
      <c r="H1601" s="965"/>
      <c r="I1601" s="965"/>
    </row>
    <row r="1602" spans="1:9" ht="24">
      <c r="A1602" s="1204" t="s">
        <v>5355</v>
      </c>
      <c r="B1602" s="1188" t="s">
        <v>4407</v>
      </c>
      <c r="C1602" s="1188" t="s">
        <v>4407</v>
      </c>
      <c r="D1602" s="966">
        <v>8592</v>
      </c>
      <c r="E1602" s="1194" t="s">
        <v>9630</v>
      </c>
      <c r="F1602" s="967" t="s">
        <v>1789</v>
      </c>
      <c r="G1602" s="967" t="s">
        <v>5391</v>
      </c>
      <c r="H1602" s="965"/>
      <c r="I1602" s="965"/>
    </row>
    <row r="1603" spans="1:9" ht="24">
      <c r="A1603" s="1204" t="s">
        <v>5356</v>
      </c>
      <c r="B1603" s="1188" t="s">
        <v>4408</v>
      </c>
      <c r="C1603" s="1188" t="s">
        <v>4408</v>
      </c>
      <c r="D1603" s="966">
        <v>6912</v>
      </c>
      <c r="E1603" s="1194" t="s">
        <v>9630</v>
      </c>
      <c r="F1603" s="967" t="s">
        <v>1789</v>
      </c>
      <c r="G1603" s="967" t="s">
        <v>5391</v>
      </c>
      <c r="H1603" s="965"/>
      <c r="I1603" s="965"/>
    </row>
    <row r="1604" spans="1:9" ht="24">
      <c r="A1604" s="1204" t="s">
        <v>5357</v>
      </c>
      <c r="B1604" s="1188" t="s">
        <v>4409</v>
      </c>
      <c r="C1604" s="1188" t="s">
        <v>4409</v>
      </c>
      <c r="D1604" s="966">
        <v>7644</v>
      </c>
      <c r="E1604" s="1194" t="s">
        <v>9630</v>
      </c>
      <c r="F1604" s="967" t="s">
        <v>1789</v>
      </c>
      <c r="G1604" s="967" t="s">
        <v>5391</v>
      </c>
      <c r="H1604" s="965"/>
      <c r="I1604" s="965"/>
    </row>
    <row r="1605" spans="1:9" ht="24">
      <c r="A1605" s="1204" t="s">
        <v>5358</v>
      </c>
      <c r="B1605" s="1188" t="s">
        <v>4410</v>
      </c>
      <c r="C1605" s="1188" t="s">
        <v>4410</v>
      </c>
      <c r="D1605" s="966">
        <v>10980</v>
      </c>
      <c r="E1605" s="1194" t="s">
        <v>9630</v>
      </c>
      <c r="F1605" s="967" t="s">
        <v>1789</v>
      </c>
      <c r="G1605" s="967" t="s">
        <v>5391</v>
      </c>
      <c r="H1605" s="965"/>
      <c r="I1605" s="965"/>
    </row>
    <row r="1606" spans="1:9" ht="24">
      <c r="A1606" s="1204" t="s">
        <v>5359</v>
      </c>
      <c r="B1606" s="1188" t="s">
        <v>4411</v>
      </c>
      <c r="C1606" s="1188" t="s">
        <v>4411</v>
      </c>
      <c r="D1606" s="966">
        <v>12888</v>
      </c>
      <c r="E1606" s="1194" t="s">
        <v>9630</v>
      </c>
      <c r="F1606" s="967" t="s">
        <v>1789</v>
      </c>
      <c r="G1606" s="967" t="s">
        <v>5391</v>
      </c>
      <c r="H1606" s="965"/>
      <c r="I1606" s="965"/>
    </row>
    <row r="1607" spans="1:9" ht="24">
      <c r="A1607" s="1204" t="s">
        <v>5360</v>
      </c>
      <c r="B1607" s="1188" t="s">
        <v>4412</v>
      </c>
      <c r="C1607" s="1188" t="s">
        <v>4412</v>
      </c>
      <c r="D1607" s="966">
        <v>9228</v>
      </c>
      <c r="E1607" s="1194" t="s">
        <v>9630</v>
      </c>
      <c r="F1607" s="967" t="s">
        <v>1789</v>
      </c>
      <c r="G1607" s="967" t="s">
        <v>5391</v>
      </c>
      <c r="H1607" s="965"/>
      <c r="I1607" s="965"/>
    </row>
    <row r="1608" spans="1:9" ht="24">
      <c r="A1608" s="1204" t="s">
        <v>5361</v>
      </c>
      <c r="B1608" s="1188" t="s">
        <v>4413</v>
      </c>
      <c r="C1608" s="1188" t="s">
        <v>4413</v>
      </c>
      <c r="D1608" s="966">
        <v>10188</v>
      </c>
      <c r="E1608" s="1194" t="s">
        <v>9630</v>
      </c>
      <c r="F1608" s="967" t="s">
        <v>1789</v>
      </c>
      <c r="G1608" s="967" t="s">
        <v>5391</v>
      </c>
      <c r="H1608" s="965"/>
      <c r="I1608" s="965"/>
    </row>
    <row r="1609" spans="1:9" ht="24">
      <c r="A1609" s="1204" t="s">
        <v>5362</v>
      </c>
      <c r="B1609" s="1188" t="s">
        <v>4414</v>
      </c>
      <c r="C1609" s="1188" t="s">
        <v>4414</v>
      </c>
      <c r="D1609" s="966">
        <v>14640</v>
      </c>
      <c r="E1609" s="1194" t="s">
        <v>9630</v>
      </c>
      <c r="F1609" s="967" t="s">
        <v>1789</v>
      </c>
      <c r="G1609" s="967" t="s">
        <v>5391</v>
      </c>
      <c r="H1609" s="965"/>
      <c r="I1609" s="965"/>
    </row>
    <row r="1610" spans="1:9" ht="24">
      <c r="A1610" s="1204" t="s">
        <v>5363</v>
      </c>
      <c r="B1610" s="1188" t="s">
        <v>4415</v>
      </c>
      <c r="C1610" s="1188" t="s">
        <v>4415</v>
      </c>
      <c r="D1610" s="966">
        <v>17184</v>
      </c>
      <c r="E1610" s="1194" t="s">
        <v>9630</v>
      </c>
      <c r="F1610" s="967" t="s">
        <v>1789</v>
      </c>
      <c r="G1610" s="967" t="s">
        <v>5391</v>
      </c>
      <c r="H1610" s="965"/>
      <c r="I1610" s="965"/>
    </row>
    <row r="1611" spans="1:9" ht="24">
      <c r="A1611" s="1204" t="s">
        <v>5364</v>
      </c>
      <c r="B1611" s="1188" t="s">
        <v>4416</v>
      </c>
      <c r="C1611" s="1188" t="s">
        <v>4416</v>
      </c>
      <c r="D1611" s="966">
        <v>2304</v>
      </c>
      <c r="E1611" s="1194" t="s">
        <v>9630</v>
      </c>
      <c r="F1611" s="967" t="s">
        <v>1789</v>
      </c>
      <c r="G1611" s="967" t="s">
        <v>5391</v>
      </c>
      <c r="H1611" s="965"/>
      <c r="I1611" s="965"/>
    </row>
    <row r="1612" spans="1:9" ht="24">
      <c r="A1612" s="1204" t="s">
        <v>5365</v>
      </c>
      <c r="B1612" s="1188" t="s">
        <v>4417</v>
      </c>
      <c r="C1612" s="1188" t="s">
        <v>4417</v>
      </c>
      <c r="D1612" s="966">
        <v>2556</v>
      </c>
      <c r="E1612" s="1194" t="s">
        <v>9630</v>
      </c>
      <c r="F1612" s="967" t="s">
        <v>1789</v>
      </c>
      <c r="G1612" s="967" t="s">
        <v>5391</v>
      </c>
      <c r="H1612" s="965"/>
      <c r="I1612" s="965"/>
    </row>
    <row r="1613" spans="1:9" ht="24">
      <c r="A1613" s="1204" t="s">
        <v>5366</v>
      </c>
      <c r="B1613" s="1188" t="s">
        <v>4418</v>
      </c>
      <c r="C1613" s="1188" t="s">
        <v>4418</v>
      </c>
      <c r="D1613" s="966">
        <v>3648</v>
      </c>
      <c r="E1613" s="1194" t="s">
        <v>9630</v>
      </c>
      <c r="F1613" s="967" t="s">
        <v>1789</v>
      </c>
      <c r="G1613" s="967" t="s">
        <v>5391</v>
      </c>
      <c r="H1613" s="965"/>
      <c r="I1613" s="965"/>
    </row>
    <row r="1614" spans="1:9" ht="24">
      <c r="A1614" s="1204" t="s">
        <v>5367</v>
      </c>
      <c r="B1614" s="1188" t="s">
        <v>4419</v>
      </c>
      <c r="C1614" s="1188" t="s">
        <v>4419</v>
      </c>
      <c r="D1614" s="966">
        <v>4308</v>
      </c>
      <c r="E1614" s="1194" t="s">
        <v>9630</v>
      </c>
      <c r="F1614" s="967" t="s">
        <v>1789</v>
      </c>
      <c r="G1614" s="967" t="s">
        <v>5391</v>
      </c>
      <c r="H1614" s="965"/>
      <c r="I1614" s="965"/>
    </row>
    <row r="1615" spans="1:9" ht="24">
      <c r="A1615" s="1204" t="s">
        <v>5368</v>
      </c>
      <c r="B1615" s="1188" t="s">
        <v>4420</v>
      </c>
      <c r="C1615" s="1188" t="s">
        <v>4420</v>
      </c>
      <c r="D1615" s="966">
        <v>4608</v>
      </c>
      <c r="E1615" s="1194" t="s">
        <v>9630</v>
      </c>
      <c r="F1615" s="967" t="s">
        <v>1789</v>
      </c>
      <c r="G1615" s="967" t="s">
        <v>5391</v>
      </c>
      <c r="H1615" s="965"/>
      <c r="I1615" s="965"/>
    </row>
    <row r="1616" spans="1:9" ht="24">
      <c r="A1616" s="1204" t="s">
        <v>5369</v>
      </c>
      <c r="B1616" s="1188" t="s">
        <v>4421</v>
      </c>
      <c r="C1616" s="1188" t="s">
        <v>4421</v>
      </c>
      <c r="D1616" s="966">
        <v>5100</v>
      </c>
      <c r="E1616" s="1194" t="s">
        <v>9630</v>
      </c>
      <c r="F1616" s="967" t="s">
        <v>1789</v>
      </c>
      <c r="G1616" s="967" t="s">
        <v>5391</v>
      </c>
      <c r="H1616" s="965"/>
      <c r="I1616" s="965"/>
    </row>
    <row r="1617" spans="1:9" ht="24">
      <c r="A1617" s="1204" t="s">
        <v>5370</v>
      </c>
      <c r="B1617" s="1188" t="s">
        <v>4422</v>
      </c>
      <c r="C1617" s="1188" t="s">
        <v>4422</v>
      </c>
      <c r="D1617" s="966">
        <v>7320</v>
      </c>
      <c r="E1617" s="1194" t="s">
        <v>9630</v>
      </c>
      <c r="F1617" s="967" t="s">
        <v>1789</v>
      </c>
      <c r="G1617" s="967" t="s">
        <v>5391</v>
      </c>
      <c r="H1617" s="965"/>
      <c r="I1617" s="965"/>
    </row>
    <row r="1618" spans="1:9" ht="24">
      <c r="A1618" s="1204" t="s">
        <v>5371</v>
      </c>
      <c r="B1618" s="1188" t="s">
        <v>4423</v>
      </c>
      <c r="C1618" s="1188" t="s">
        <v>4423</v>
      </c>
      <c r="D1618" s="966">
        <v>8592</v>
      </c>
      <c r="E1618" s="1194" t="s">
        <v>9630</v>
      </c>
      <c r="F1618" s="967" t="s">
        <v>1789</v>
      </c>
      <c r="G1618" s="967" t="s">
        <v>5391</v>
      </c>
      <c r="H1618" s="965"/>
      <c r="I1618" s="965"/>
    </row>
    <row r="1619" spans="1:9" ht="24">
      <c r="A1619" s="1204" t="s">
        <v>5372</v>
      </c>
      <c r="B1619" s="1188" t="s">
        <v>4424</v>
      </c>
      <c r="C1619" s="1188" t="s">
        <v>4424</v>
      </c>
      <c r="D1619" s="966">
        <v>6924</v>
      </c>
      <c r="E1619" s="1194" t="s">
        <v>9630</v>
      </c>
      <c r="F1619" s="967" t="s">
        <v>1789</v>
      </c>
      <c r="G1619" s="967" t="s">
        <v>5391</v>
      </c>
      <c r="H1619" s="965"/>
      <c r="I1619" s="965"/>
    </row>
    <row r="1620" spans="1:9" ht="24">
      <c r="A1620" s="1204" t="s">
        <v>5373</v>
      </c>
      <c r="B1620" s="1188" t="s">
        <v>4425</v>
      </c>
      <c r="C1620" s="1188" t="s">
        <v>4425</v>
      </c>
      <c r="D1620" s="966">
        <v>7644</v>
      </c>
      <c r="E1620" s="1194" t="s">
        <v>9630</v>
      </c>
      <c r="F1620" s="967" t="s">
        <v>1789</v>
      </c>
      <c r="G1620" s="967" t="s">
        <v>5391</v>
      </c>
      <c r="H1620" s="965"/>
      <c r="I1620" s="965"/>
    </row>
    <row r="1621" spans="1:9" ht="24">
      <c r="A1621" s="1204" t="s">
        <v>5374</v>
      </c>
      <c r="B1621" s="1188" t="s">
        <v>4426</v>
      </c>
      <c r="C1621" s="1188" t="s">
        <v>4426</v>
      </c>
      <c r="D1621" s="966">
        <v>10968</v>
      </c>
      <c r="E1621" s="1194" t="s">
        <v>9630</v>
      </c>
      <c r="F1621" s="967" t="s">
        <v>1789</v>
      </c>
      <c r="G1621" s="967" t="s">
        <v>5391</v>
      </c>
      <c r="H1621" s="965"/>
      <c r="I1621" s="965"/>
    </row>
    <row r="1622" spans="1:9" ht="24">
      <c r="A1622" s="1204" t="s">
        <v>5375</v>
      </c>
      <c r="B1622" s="1188" t="s">
        <v>4427</v>
      </c>
      <c r="C1622" s="1188" t="s">
        <v>4427</v>
      </c>
      <c r="D1622" s="966">
        <v>12900</v>
      </c>
      <c r="E1622" s="1194" t="s">
        <v>9630</v>
      </c>
      <c r="F1622" s="967" t="s">
        <v>1789</v>
      </c>
      <c r="G1622" s="967" t="s">
        <v>5391</v>
      </c>
      <c r="H1622" s="965"/>
      <c r="I1622" s="965"/>
    </row>
    <row r="1623" spans="1:9" ht="24">
      <c r="A1623" s="1204" t="s">
        <v>5376</v>
      </c>
      <c r="B1623" s="1188" t="s">
        <v>4428</v>
      </c>
      <c r="C1623" s="1188" t="s">
        <v>4428</v>
      </c>
      <c r="D1623" s="966">
        <v>2304</v>
      </c>
      <c r="E1623" s="1194" t="s">
        <v>9630</v>
      </c>
      <c r="F1623" s="967" t="s">
        <v>1789</v>
      </c>
      <c r="G1623" s="967" t="s">
        <v>5391</v>
      </c>
      <c r="H1623" s="965"/>
      <c r="I1623" s="965"/>
    </row>
    <row r="1624" spans="1:9" ht="24">
      <c r="A1624" s="1204" t="s">
        <v>5377</v>
      </c>
      <c r="B1624" s="1188" t="s">
        <v>4429</v>
      </c>
      <c r="C1624" s="1188" t="s">
        <v>4429</v>
      </c>
      <c r="D1624" s="966">
        <v>2556</v>
      </c>
      <c r="E1624" s="1194" t="s">
        <v>9630</v>
      </c>
      <c r="F1624" s="967" t="s">
        <v>1789</v>
      </c>
      <c r="G1624" s="967" t="s">
        <v>5391</v>
      </c>
      <c r="H1624" s="965"/>
      <c r="I1624" s="965"/>
    </row>
    <row r="1625" spans="1:9" ht="24">
      <c r="A1625" s="1204" t="s">
        <v>5378</v>
      </c>
      <c r="B1625" s="1188" t="s">
        <v>4430</v>
      </c>
      <c r="C1625" s="1188" t="s">
        <v>4430</v>
      </c>
      <c r="D1625" s="966">
        <v>3660</v>
      </c>
      <c r="E1625" s="1194" t="s">
        <v>9630</v>
      </c>
      <c r="F1625" s="967" t="s">
        <v>1789</v>
      </c>
      <c r="G1625" s="967" t="s">
        <v>5391</v>
      </c>
      <c r="H1625" s="965"/>
      <c r="I1625" s="965"/>
    </row>
    <row r="1626" spans="1:9" ht="24">
      <c r="A1626" s="1204" t="s">
        <v>5379</v>
      </c>
      <c r="B1626" s="1188" t="s">
        <v>4431</v>
      </c>
      <c r="C1626" s="1188" t="s">
        <v>4431</v>
      </c>
      <c r="D1626" s="966">
        <v>4296</v>
      </c>
      <c r="E1626" s="1194" t="s">
        <v>9630</v>
      </c>
      <c r="F1626" s="967" t="s">
        <v>1789</v>
      </c>
      <c r="G1626" s="967" t="s">
        <v>5391</v>
      </c>
      <c r="H1626" s="965"/>
      <c r="I1626" s="965"/>
    </row>
    <row r="1627" spans="1:9" ht="24">
      <c r="A1627" s="1204" t="s">
        <v>5380</v>
      </c>
      <c r="B1627" s="1188" t="s">
        <v>4432</v>
      </c>
      <c r="C1627" s="1188" t="s">
        <v>4432</v>
      </c>
      <c r="D1627" s="966">
        <v>4620</v>
      </c>
      <c r="E1627" s="1194" t="s">
        <v>9630</v>
      </c>
      <c r="F1627" s="967" t="s">
        <v>1789</v>
      </c>
      <c r="G1627" s="967" t="s">
        <v>5391</v>
      </c>
      <c r="H1627" s="965"/>
      <c r="I1627" s="965"/>
    </row>
    <row r="1628" spans="1:9" ht="24">
      <c r="A1628" s="1204" t="s">
        <v>5381</v>
      </c>
      <c r="B1628" s="1188" t="s">
        <v>4433</v>
      </c>
      <c r="C1628" s="1188" t="s">
        <v>4433</v>
      </c>
      <c r="D1628" s="966">
        <v>5100</v>
      </c>
      <c r="E1628" s="1194" t="s">
        <v>9630</v>
      </c>
      <c r="F1628" s="967" t="s">
        <v>1789</v>
      </c>
      <c r="G1628" s="967" t="s">
        <v>5391</v>
      </c>
      <c r="H1628" s="965"/>
      <c r="I1628" s="965"/>
    </row>
    <row r="1629" spans="1:9" ht="24">
      <c r="A1629" s="1204" t="s">
        <v>5382</v>
      </c>
      <c r="B1629" s="1188" t="s">
        <v>4434</v>
      </c>
      <c r="C1629" s="1188" t="s">
        <v>4434</v>
      </c>
      <c r="D1629" s="966">
        <v>7320</v>
      </c>
      <c r="E1629" s="1194" t="s">
        <v>9630</v>
      </c>
      <c r="F1629" s="967" t="s">
        <v>1789</v>
      </c>
      <c r="G1629" s="967" t="s">
        <v>5391</v>
      </c>
      <c r="H1629" s="965"/>
      <c r="I1629" s="965"/>
    </row>
    <row r="1630" spans="1:9" ht="24">
      <c r="A1630" s="1204" t="s">
        <v>5383</v>
      </c>
      <c r="B1630" s="1188" t="s">
        <v>4435</v>
      </c>
      <c r="C1630" s="1188" t="s">
        <v>4435</v>
      </c>
      <c r="D1630" s="966">
        <v>8592</v>
      </c>
      <c r="E1630" s="1194" t="s">
        <v>9630</v>
      </c>
      <c r="F1630" s="967" t="s">
        <v>1789</v>
      </c>
      <c r="G1630" s="967" t="s">
        <v>5391</v>
      </c>
      <c r="H1630" s="965"/>
      <c r="I1630" s="965"/>
    </row>
    <row r="1631" spans="1:9" ht="24">
      <c r="A1631" s="1204" t="s">
        <v>5384</v>
      </c>
      <c r="B1631" s="1188" t="s">
        <v>4436</v>
      </c>
      <c r="C1631" s="1188" t="s">
        <v>4436</v>
      </c>
      <c r="D1631" s="966">
        <v>2316</v>
      </c>
      <c r="E1631" s="1194" t="s">
        <v>9630</v>
      </c>
      <c r="F1631" s="967" t="s">
        <v>1789</v>
      </c>
      <c r="G1631" s="967" t="s">
        <v>5391</v>
      </c>
      <c r="H1631" s="965"/>
      <c r="I1631" s="965"/>
    </row>
    <row r="1632" spans="1:9" ht="24">
      <c r="A1632" s="1204" t="s">
        <v>5385</v>
      </c>
      <c r="B1632" s="1188" t="s">
        <v>4437</v>
      </c>
      <c r="C1632" s="1188" t="s">
        <v>4437</v>
      </c>
      <c r="D1632" s="966">
        <v>2556</v>
      </c>
      <c r="E1632" s="1194" t="s">
        <v>9630</v>
      </c>
      <c r="F1632" s="967" t="s">
        <v>1789</v>
      </c>
      <c r="G1632" s="967" t="s">
        <v>5391</v>
      </c>
      <c r="H1632" s="965"/>
      <c r="I1632" s="965"/>
    </row>
    <row r="1633" spans="1:9" ht="24">
      <c r="A1633" s="1204" t="s">
        <v>5386</v>
      </c>
      <c r="B1633" s="1188" t="s">
        <v>4438</v>
      </c>
      <c r="C1633" s="1188" t="s">
        <v>4438</v>
      </c>
      <c r="D1633" s="966">
        <v>3648</v>
      </c>
      <c r="E1633" s="1194" t="s">
        <v>9630</v>
      </c>
      <c r="F1633" s="967" t="s">
        <v>1789</v>
      </c>
      <c r="G1633" s="967" t="s">
        <v>5391</v>
      </c>
      <c r="H1633" s="965"/>
      <c r="I1633" s="965"/>
    </row>
    <row r="1634" spans="1:9" ht="24.75" thickBot="1">
      <c r="A1634" s="1204" t="s">
        <v>5387</v>
      </c>
      <c r="B1634" s="1188" t="s">
        <v>4439</v>
      </c>
      <c r="C1634" s="1188" t="s">
        <v>4439</v>
      </c>
      <c r="D1634" s="966">
        <v>4308</v>
      </c>
      <c r="E1634" s="1194" t="s">
        <v>9630</v>
      </c>
      <c r="F1634" s="967" t="s">
        <v>1789</v>
      </c>
      <c r="G1634" s="967" t="s">
        <v>5391</v>
      </c>
      <c r="H1634" s="965"/>
      <c r="I1634" s="965"/>
    </row>
    <row r="1635" spans="1:9" ht="13.5">
      <c r="A1635" s="265" t="s">
        <v>10307</v>
      </c>
      <c r="B1635" s="219"/>
      <c r="C1635" s="219"/>
      <c r="D1635" s="219"/>
      <c r="E1635" s="219"/>
      <c r="F1635" s="219"/>
      <c r="G1635" s="416"/>
      <c r="H1635" s="258"/>
      <c r="I1635" s="258"/>
    </row>
    <row r="1636" spans="1:9" ht="13.5">
      <c r="A1636" s="970" t="s">
        <v>2428</v>
      </c>
      <c r="B1636" s="1172" t="s">
        <v>4951</v>
      </c>
      <c r="C1636" s="1197" t="s">
        <v>4951</v>
      </c>
      <c r="D1636" s="966">
        <v>1572</v>
      </c>
      <c r="E1636" s="1194" t="s">
        <v>9630</v>
      </c>
      <c r="F1636" s="967" t="s">
        <v>9</v>
      </c>
      <c r="G1636" s="967" t="s">
        <v>13943</v>
      </c>
      <c r="H1636" s="965"/>
      <c r="I1636" s="965"/>
    </row>
    <row r="1637" spans="1:9" ht="13.5">
      <c r="A1637" s="970" t="s">
        <v>2429</v>
      </c>
      <c r="B1637" s="1172" t="s">
        <v>5086</v>
      </c>
      <c r="C1637" s="1197" t="s">
        <v>5086</v>
      </c>
      <c r="D1637" s="966">
        <v>1728</v>
      </c>
      <c r="E1637" s="1194" t="s">
        <v>9630</v>
      </c>
      <c r="F1637" s="967" t="s">
        <v>9</v>
      </c>
      <c r="G1637" s="967" t="s">
        <v>13943</v>
      </c>
      <c r="H1637" s="965"/>
      <c r="I1637" s="965"/>
    </row>
    <row r="1638" spans="1:9" ht="13.5">
      <c r="A1638" s="970" t="s">
        <v>2430</v>
      </c>
      <c r="B1638" s="1172" t="s">
        <v>5071</v>
      </c>
      <c r="C1638" s="1197" t="s">
        <v>5071</v>
      </c>
      <c r="D1638" s="966">
        <v>2484</v>
      </c>
      <c r="E1638" s="1194" t="s">
        <v>9630</v>
      </c>
      <c r="F1638" s="967" t="s">
        <v>9</v>
      </c>
      <c r="G1638" s="967" t="s">
        <v>13943</v>
      </c>
      <c r="H1638" s="965"/>
      <c r="I1638" s="965"/>
    </row>
    <row r="1639" spans="1:9" ht="13.5">
      <c r="A1639" s="970" t="s">
        <v>2431</v>
      </c>
      <c r="B1639" s="1172" t="s">
        <v>5055</v>
      </c>
      <c r="C1639" s="1197" t="s">
        <v>5055</v>
      </c>
      <c r="D1639" s="966">
        <v>2916</v>
      </c>
      <c r="E1639" s="1194" t="s">
        <v>9630</v>
      </c>
      <c r="F1639" s="967" t="s">
        <v>9</v>
      </c>
      <c r="G1639" s="967" t="s">
        <v>13943</v>
      </c>
      <c r="H1639" s="965"/>
      <c r="I1639" s="965"/>
    </row>
    <row r="1640" spans="1:9" ht="13.5">
      <c r="A1640" s="970" t="s">
        <v>2432</v>
      </c>
      <c r="B1640" s="1172" t="s">
        <v>4950</v>
      </c>
      <c r="C1640" s="1197" t="s">
        <v>4950</v>
      </c>
      <c r="D1640" s="966">
        <v>5736</v>
      </c>
      <c r="E1640" s="1194" t="s">
        <v>9630</v>
      </c>
      <c r="F1640" s="967" t="s">
        <v>9</v>
      </c>
      <c r="G1640" s="967" t="s">
        <v>13943</v>
      </c>
      <c r="H1640" s="965"/>
      <c r="I1640" s="965"/>
    </row>
    <row r="1641" spans="1:9" ht="13.5">
      <c r="A1641" s="970" t="s">
        <v>2433</v>
      </c>
      <c r="B1641" s="1172" t="s">
        <v>5085</v>
      </c>
      <c r="C1641" s="1197" t="s">
        <v>5085</v>
      </c>
      <c r="D1641" s="966">
        <v>6348</v>
      </c>
      <c r="E1641" s="1194" t="s">
        <v>9630</v>
      </c>
      <c r="F1641" s="967" t="s">
        <v>9</v>
      </c>
      <c r="G1641" s="967" t="s">
        <v>13943</v>
      </c>
      <c r="H1641" s="965"/>
      <c r="I1641" s="965"/>
    </row>
    <row r="1642" spans="1:9" ht="13.5">
      <c r="A1642" s="970" t="s">
        <v>2434</v>
      </c>
      <c r="B1642" s="1172" t="s">
        <v>5070</v>
      </c>
      <c r="C1642" s="1197" t="s">
        <v>5070</v>
      </c>
      <c r="D1642" s="966">
        <v>9120</v>
      </c>
      <c r="E1642" s="1194" t="s">
        <v>9630</v>
      </c>
      <c r="F1642" s="967" t="s">
        <v>9</v>
      </c>
      <c r="G1642" s="967" t="s">
        <v>13943</v>
      </c>
      <c r="H1642" s="965"/>
      <c r="I1642" s="965"/>
    </row>
    <row r="1643" spans="1:9" ht="13.5">
      <c r="A1643" s="970" t="s">
        <v>2435</v>
      </c>
      <c r="B1643" s="1172" t="s">
        <v>5054</v>
      </c>
      <c r="C1643" s="1197" t="s">
        <v>5054</v>
      </c>
      <c r="D1643" s="966">
        <v>10716</v>
      </c>
      <c r="E1643" s="1194" t="s">
        <v>9630</v>
      </c>
      <c r="F1643" s="967" t="s">
        <v>9</v>
      </c>
      <c r="G1643" s="967" t="s">
        <v>13943</v>
      </c>
      <c r="H1643" s="965"/>
      <c r="I1643" s="965"/>
    </row>
    <row r="1644" spans="1:9" ht="13.5">
      <c r="A1644" s="970" t="s">
        <v>2436</v>
      </c>
      <c r="B1644" s="1172" t="s">
        <v>4949</v>
      </c>
      <c r="C1644" s="1197" t="s">
        <v>4949</v>
      </c>
      <c r="D1644" s="966">
        <v>9168</v>
      </c>
      <c r="E1644" s="1194" t="s">
        <v>9630</v>
      </c>
      <c r="F1644" s="967" t="s">
        <v>9</v>
      </c>
      <c r="G1644" s="967" t="s">
        <v>13943</v>
      </c>
      <c r="H1644" s="965"/>
      <c r="I1644" s="965"/>
    </row>
    <row r="1645" spans="1:9" ht="13.5">
      <c r="A1645" s="970" t="s">
        <v>2437</v>
      </c>
      <c r="B1645" s="1172" t="s">
        <v>5084</v>
      </c>
      <c r="C1645" s="1197" t="s">
        <v>5084</v>
      </c>
      <c r="D1645" s="966">
        <v>10200</v>
      </c>
      <c r="E1645" s="1194" t="s">
        <v>9630</v>
      </c>
      <c r="F1645" s="967" t="s">
        <v>9</v>
      </c>
      <c r="G1645" s="967" t="s">
        <v>13943</v>
      </c>
      <c r="H1645" s="965"/>
      <c r="I1645" s="965"/>
    </row>
    <row r="1646" spans="1:9" ht="13.5">
      <c r="A1646" s="970" t="s">
        <v>2438</v>
      </c>
      <c r="B1646" s="1172" t="s">
        <v>5069</v>
      </c>
      <c r="C1646" s="1197" t="s">
        <v>5069</v>
      </c>
      <c r="D1646" s="966">
        <v>14628</v>
      </c>
      <c r="E1646" s="1194" t="s">
        <v>9630</v>
      </c>
      <c r="F1646" s="967" t="s">
        <v>9</v>
      </c>
      <c r="G1646" s="967" t="s">
        <v>13943</v>
      </c>
      <c r="H1646" s="965"/>
      <c r="I1646" s="965"/>
    </row>
    <row r="1647" spans="1:9" ht="13.5">
      <c r="A1647" s="196" t="s">
        <v>2439</v>
      </c>
      <c r="B1647" s="1172" t="s">
        <v>5053</v>
      </c>
      <c r="C1647" s="1197" t="s">
        <v>5053</v>
      </c>
      <c r="D1647" s="966">
        <v>17208</v>
      </c>
      <c r="E1647" s="1194" t="s">
        <v>9630</v>
      </c>
      <c r="F1647" s="967" t="s">
        <v>9</v>
      </c>
      <c r="G1647" s="967" t="s">
        <v>13943</v>
      </c>
      <c r="H1647" s="965"/>
      <c r="I1647" s="965"/>
    </row>
    <row r="1648" spans="1:9" ht="13.5">
      <c r="A1648" s="196" t="s">
        <v>2880</v>
      </c>
      <c r="B1648" s="1197" t="s">
        <v>4948</v>
      </c>
      <c r="C1648" s="1197" t="s">
        <v>4948</v>
      </c>
      <c r="D1648" s="966">
        <v>8952</v>
      </c>
      <c r="E1648" s="1194" t="s">
        <v>9630</v>
      </c>
      <c r="F1648" s="967" t="s">
        <v>9</v>
      </c>
      <c r="G1648" s="967" t="s">
        <v>13943</v>
      </c>
      <c r="H1648" s="965"/>
      <c r="I1648" s="965"/>
    </row>
    <row r="1649" spans="1:9" ht="13.5">
      <c r="A1649" s="196" t="s">
        <v>2881</v>
      </c>
      <c r="B1649" s="1197" t="s">
        <v>5083</v>
      </c>
      <c r="C1649" s="1197" t="s">
        <v>5083</v>
      </c>
      <c r="D1649" s="966">
        <v>9888</v>
      </c>
      <c r="E1649" s="1194" t="s">
        <v>9630</v>
      </c>
      <c r="F1649" s="967" t="s">
        <v>9</v>
      </c>
      <c r="G1649" s="967" t="s">
        <v>13943</v>
      </c>
      <c r="H1649" s="965"/>
      <c r="I1649" s="965"/>
    </row>
    <row r="1650" spans="1:9" ht="13.5">
      <c r="A1650" s="196" t="s">
        <v>2882</v>
      </c>
      <c r="B1650" s="1197" t="s">
        <v>5068</v>
      </c>
      <c r="C1650" s="1197" t="s">
        <v>5068</v>
      </c>
      <c r="D1650" s="966">
        <v>14208</v>
      </c>
      <c r="E1650" s="1194" t="s">
        <v>9630</v>
      </c>
      <c r="F1650" s="967" t="s">
        <v>9</v>
      </c>
      <c r="G1650" s="967" t="s">
        <v>13943</v>
      </c>
      <c r="H1650" s="965"/>
      <c r="I1650" s="965"/>
    </row>
    <row r="1651" spans="1:9" ht="13.5">
      <c r="A1651" s="970" t="s">
        <v>2883</v>
      </c>
      <c r="B1651" s="1197" t="s">
        <v>5052</v>
      </c>
      <c r="C1651" s="1197" t="s">
        <v>5052</v>
      </c>
      <c r="D1651" s="966">
        <v>16680</v>
      </c>
      <c r="E1651" s="1194" t="s">
        <v>9630</v>
      </c>
      <c r="F1651" s="967" t="s">
        <v>9</v>
      </c>
      <c r="G1651" s="967" t="s">
        <v>13943</v>
      </c>
      <c r="H1651" s="965"/>
      <c r="I1651" s="965"/>
    </row>
    <row r="1652" spans="1:9" ht="13.5">
      <c r="A1652" s="970" t="s">
        <v>2440</v>
      </c>
      <c r="B1652" s="1172" t="s">
        <v>4947</v>
      </c>
      <c r="C1652" s="1197" t="s">
        <v>4947</v>
      </c>
      <c r="D1652" s="966">
        <v>14328</v>
      </c>
      <c r="E1652" s="1194" t="s">
        <v>9630</v>
      </c>
      <c r="F1652" s="967" t="s">
        <v>9</v>
      </c>
      <c r="G1652" s="967" t="s">
        <v>13943</v>
      </c>
      <c r="H1652" s="965"/>
      <c r="I1652" s="965"/>
    </row>
    <row r="1653" spans="1:9" ht="13.5">
      <c r="A1653" s="970" t="s">
        <v>2441</v>
      </c>
      <c r="B1653" s="1172" t="s">
        <v>5082</v>
      </c>
      <c r="C1653" s="1197" t="s">
        <v>5082</v>
      </c>
      <c r="D1653" s="966">
        <v>15768</v>
      </c>
      <c r="E1653" s="1194" t="s">
        <v>9630</v>
      </c>
      <c r="F1653" s="967" t="s">
        <v>9</v>
      </c>
      <c r="G1653" s="967" t="s">
        <v>13943</v>
      </c>
      <c r="H1653" s="965"/>
      <c r="I1653" s="965"/>
    </row>
    <row r="1654" spans="1:9" ht="13.5">
      <c r="A1654" s="970" t="s">
        <v>2442</v>
      </c>
      <c r="B1654" s="1172" t="s">
        <v>5067</v>
      </c>
      <c r="C1654" s="1197" t="s">
        <v>5067</v>
      </c>
      <c r="D1654" s="966">
        <v>22764</v>
      </c>
      <c r="E1654" s="1194" t="s">
        <v>9630</v>
      </c>
      <c r="F1654" s="967" t="s">
        <v>9</v>
      </c>
      <c r="G1654" s="967" t="s">
        <v>13943</v>
      </c>
      <c r="H1654" s="965"/>
      <c r="I1654" s="965"/>
    </row>
    <row r="1655" spans="1:9" ht="13.5">
      <c r="A1655" s="196" t="s">
        <v>2443</v>
      </c>
      <c r="B1655" s="1172" t="s">
        <v>5051</v>
      </c>
      <c r="C1655" s="1197" t="s">
        <v>5051</v>
      </c>
      <c r="D1655" s="966">
        <v>26688</v>
      </c>
      <c r="E1655" s="1194" t="s">
        <v>9630</v>
      </c>
      <c r="F1655" s="967" t="s">
        <v>9</v>
      </c>
      <c r="G1655" s="967" t="s">
        <v>13943</v>
      </c>
      <c r="H1655" s="965"/>
      <c r="I1655" s="965"/>
    </row>
    <row r="1656" spans="1:9" ht="13.5">
      <c r="A1656" s="196" t="s">
        <v>2884</v>
      </c>
      <c r="B1656" s="1197" t="s">
        <v>4946</v>
      </c>
      <c r="C1656" s="1197" t="s">
        <v>4946</v>
      </c>
      <c r="D1656" s="966">
        <v>14184</v>
      </c>
      <c r="E1656" s="1194" t="s">
        <v>9630</v>
      </c>
      <c r="F1656" s="967" t="s">
        <v>9</v>
      </c>
      <c r="G1656" s="967" t="s">
        <v>13943</v>
      </c>
      <c r="H1656" s="965"/>
      <c r="I1656" s="965"/>
    </row>
    <row r="1657" spans="1:9" ht="13.5">
      <c r="A1657" s="196" t="s">
        <v>2885</v>
      </c>
      <c r="B1657" s="1197" t="s">
        <v>5081</v>
      </c>
      <c r="C1657" s="1197" t="s">
        <v>5081</v>
      </c>
      <c r="D1657" s="966">
        <v>15660</v>
      </c>
      <c r="E1657" s="1194" t="s">
        <v>9630</v>
      </c>
      <c r="F1657" s="967" t="s">
        <v>9</v>
      </c>
      <c r="G1657" s="967" t="s">
        <v>13943</v>
      </c>
      <c r="H1657" s="965"/>
      <c r="I1657" s="965"/>
    </row>
    <row r="1658" spans="1:9" ht="13.5">
      <c r="A1658" s="196" t="s">
        <v>2886</v>
      </c>
      <c r="B1658" s="1197" t="s">
        <v>5066</v>
      </c>
      <c r="C1658" s="1197" t="s">
        <v>5066</v>
      </c>
      <c r="D1658" s="966">
        <v>22500</v>
      </c>
      <c r="E1658" s="1194" t="s">
        <v>9630</v>
      </c>
      <c r="F1658" s="967" t="s">
        <v>9</v>
      </c>
      <c r="G1658" s="967" t="s">
        <v>13943</v>
      </c>
      <c r="H1658" s="965"/>
      <c r="I1658" s="965"/>
    </row>
    <row r="1659" spans="1:9" ht="13.5">
      <c r="A1659" s="970" t="s">
        <v>2887</v>
      </c>
      <c r="B1659" s="1197" t="s">
        <v>5050</v>
      </c>
      <c r="C1659" s="1197" t="s">
        <v>5050</v>
      </c>
      <c r="D1659" s="966">
        <v>26412</v>
      </c>
      <c r="E1659" s="1194" t="s">
        <v>9630</v>
      </c>
      <c r="F1659" s="967" t="s">
        <v>9</v>
      </c>
      <c r="G1659" s="967" t="s">
        <v>13943</v>
      </c>
      <c r="H1659" s="965"/>
      <c r="I1659" s="965"/>
    </row>
    <row r="1660" spans="1:9" ht="13.5">
      <c r="A1660" s="970" t="s">
        <v>2444</v>
      </c>
      <c r="B1660" s="1172" t="s">
        <v>4945</v>
      </c>
      <c r="C1660" s="1197" t="s">
        <v>4945</v>
      </c>
      <c r="D1660" s="966">
        <v>19572</v>
      </c>
      <c r="E1660" s="1194" t="s">
        <v>9630</v>
      </c>
      <c r="F1660" s="967" t="s">
        <v>9</v>
      </c>
      <c r="G1660" s="967" t="s">
        <v>13943</v>
      </c>
      <c r="H1660" s="965"/>
      <c r="I1660" s="965"/>
    </row>
    <row r="1661" spans="1:9" ht="13.5">
      <c r="A1661" s="970" t="s">
        <v>2445</v>
      </c>
      <c r="B1661" s="1172" t="s">
        <v>5080</v>
      </c>
      <c r="C1661" s="1197" t="s">
        <v>5080</v>
      </c>
      <c r="D1661" s="966">
        <v>21636</v>
      </c>
      <c r="E1661" s="1194" t="s">
        <v>9630</v>
      </c>
      <c r="F1661" s="967" t="s">
        <v>9</v>
      </c>
      <c r="G1661" s="967" t="s">
        <v>13943</v>
      </c>
      <c r="H1661" s="965"/>
      <c r="I1661" s="965"/>
    </row>
    <row r="1662" spans="1:9" ht="13.5">
      <c r="A1662" s="970" t="s">
        <v>2446</v>
      </c>
      <c r="B1662" s="1172" t="s">
        <v>5065</v>
      </c>
      <c r="C1662" s="1197" t="s">
        <v>5065</v>
      </c>
      <c r="D1662" s="966">
        <v>31116</v>
      </c>
      <c r="E1662" s="1194" t="s">
        <v>9630</v>
      </c>
      <c r="F1662" s="967" t="s">
        <v>9</v>
      </c>
      <c r="G1662" s="967" t="s">
        <v>13943</v>
      </c>
      <c r="H1662" s="965"/>
      <c r="I1662" s="965"/>
    </row>
    <row r="1663" spans="1:9" ht="13.5">
      <c r="A1663" s="196" t="s">
        <v>2447</v>
      </c>
      <c r="B1663" s="1172" t="s">
        <v>5049</v>
      </c>
      <c r="C1663" s="1197" t="s">
        <v>5049</v>
      </c>
      <c r="D1663" s="966">
        <v>36468</v>
      </c>
      <c r="E1663" s="1194" t="s">
        <v>9630</v>
      </c>
      <c r="F1663" s="967" t="s">
        <v>9</v>
      </c>
      <c r="G1663" s="967" t="s">
        <v>13943</v>
      </c>
      <c r="H1663" s="258"/>
      <c r="I1663" s="258"/>
    </row>
    <row r="1664" spans="1:9" ht="13.5">
      <c r="A1664" s="196" t="s">
        <v>2888</v>
      </c>
      <c r="B1664" s="1197" t="s">
        <v>4944</v>
      </c>
      <c r="C1664" s="1197" t="s">
        <v>4944</v>
      </c>
      <c r="D1664" s="966">
        <v>18660</v>
      </c>
      <c r="E1664" s="1194" t="s">
        <v>9630</v>
      </c>
      <c r="F1664" s="967" t="s">
        <v>9</v>
      </c>
      <c r="G1664" s="967" t="s">
        <v>13943</v>
      </c>
      <c r="H1664" s="965"/>
      <c r="I1664" s="965"/>
    </row>
    <row r="1665" spans="1:9" ht="13.5">
      <c r="A1665" s="196" t="s">
        <v>2889</v>
      </c>
      <c r="B1665" s="1197" t="s">
        <v>5079</v>
      </c>
      <c r="C1665" s="1197" t="s">
        <v>5079</v>
      </c>
      <c r="D1665" s="966">
        <v>20604</v>
      </c>
      <c r="E1665" s="1194" t="s">
        <v>9630</v>
      </c>
      <c r="F1665" s="967" t="s">
        <v>9</v>
      </c>
      <c r="G1665" s="967" t="s">
        <v>13943</v>
      </c>
      <c r="H1665" s="965"/>
      <c r="I1665" s="965"/>
    </row>
    <row r="1666" spans="1:9" ht="13.5">
      <c r="A1666" s="196" t="s">
        <v>2890</v>
      </c>
      <c r="B1666" s="1197" t="s">
        <v>5064</v>
      </c>
      <c r="C1666" s="1197" t="s">
        <v>5064</v>
      </c>
      <c r="D1666" s="966">
        <v>29604</v>
      </c>
      <c r="E1666" s="1194" t="s">
        <v>9630</v>
      </c>
      <c r="F1666" s="967" t="s">
        <v>9</v>
      </c>
      <c r="G1666" s="967" t="s">
        <v>13943</v>
      </c>
      <c r="H1666" s="965"/>
      <c r="I1666" s="965"/>
    </row>
    <row r="1667" spans="1:9" ht="13.5">
      <c r="A1667" s="970" t="s">
        <v>2891</v>
      </c>
      <c r="B1667" s="1197" t="s">
        <v>5048</v>
      </c>
      <c r="C1667" s="1197" t="s">
        <v>5048</v>
      </c>
      <c r="D1667" s="966">
        <v>34752</v>
      </c>
      <c r="E1667" s="1194" t="s">
        <v>9630</v>
      </c>
      <c r="F1667" s="967" t="s">
        <v>9</v>
      </c>
      <c r="G1667" s="967" t="s">
        <v>13943</v>
      </c>
      <c r="H1667" s="258"/>
      <c r="I1667" s="965"/>
    </row>
    <row r="1668" spans="1:9" ht="13.5">
      <c r="A1668" s="970" t="s">
        <v>2448</v>
      </c>
      <c r="B1668" s="1172" t="s">
        <v>4943</v>
      </c>
      <c r="C1668" s="1197" t="s">
        <v>4943</v>
      </c>
      <c r="D1668" s="966">
        <v>23700</v>
      </c>
      <c r="E1668" s="1194" t="s">
        <v>9630</v>
      </c>
      <c r="F1668" s="967" t="s">
        <v>9</v>
      </c>
      <c r="G1668" s="967" t="s">
        <v>13943</v>
      </c>
      <c r="H1668" s="965"/>
      <c r="I1668" s="965"/>
    </row>
    <row r="1669" spans="1:9" ht="13.5">
      <c r="A1669" s="970" t="s">
        <v>2449</v>
      </c>
      <c r="B1669" s="1172" t="s">
        <v>5078</v>
      </c>
      <c r="C1669" s="1197" t="s">
        <v>5078</v>
      </c>
      <c r="D1669" s="966">
        <v>26172</v>
      </c>
      <c r="E1669" s="1194" t="s">
        <v>9630</v>
      </c>
      <c r="F1669" s="967" t="s">
        <v>9</v>
      </c>
      <c r="G1669" s="967" t="s">
        <v>13943</v>
      </c>
      <c r="H1669" s="965"/>
      <c r="I1669" s="965"/>
    </row>
    <row r="1670" spans="1:9" ht="13.5">
      <c r="A1670" s="970" t="s">
        <v>2450</v>
      </c>
      <c r="B1670" s="1172" t="s">
        <v>5063</v>
      </c>
      <c r="C1670" s="1197" t="s">
        <v>5063</v>
      </c>
      <c r="D1670" s="966">
        <v>37596</v>
      </c>
      <c r="E1670" s="1194" t="s">
        <v>9630</v>
      </c>
      <c r="F1670" s="967" t="s">
        <v>9</v>
      </c>
      <c r="G1670" s="967" t="s">
        <v>13943</v>
      </c>
      <c r="H1670" s="258"/>
      <c r="I1670" s="258"/>
    </row>
    <row r="1671" spans="1:9" ht="13.5">
      <c r="A1671" s="196" t="s">
        <v>2451</v>
      </c>
      <c r="B1671" s="1172" t="s">
        <v>5047</v>
      </c>
      <c r="C1671" s="1197" t="s">
        <v>5047</v>
      </c>
      <c r="D1671" s="966">
        <v>44196</v>
      </c>
      <c r="E1671" s="1194" t="s">
        <v>9630</v>
      </c>
      <c r="F1671" s="967" t="s">
        <v>9</v>
      </c>
      <c r="G1671" s="967" t="s">
        <v>13943</v>
      </c>
      <c r="H1671" s="258"/>
      <c r="I1671" s="258"/>
    </row>
    <row r="1672" spans="1:9" ht="13.5">
      <c r="A1672" s="196" t="s">
        <v>2892</v>
      </c>
      <c r="B1672" s="1197" t="s">
        <v>4942</v>
      </c>
      <c r="C1672" s="1197" t="s">
        <v>4942</v>
      </c>
      <c r="D1672" s="966">
        <v>23880</v>
      </c>
      <c r="E1672" s="1194" t="s">
        <v>9630</v>
      </c>
      <c r="F1672" s="967" t="s">
        <v>9</v>
      </c>
      <c r="G1672" s="967" t="s">
        <v>13943</v>
      </c>
      <c r="H1672" s="965"/>
      <c r="I1672" s="965"/>
    </row>
    <row r="1673" spans="1:9" ht="13.5">
      <c r="A1673" s="196" t="s">
        <v>2893</v>
      </c>
      <c r="B1673" s="1197" t="s">
        <v>5077</v>
      </c>
      <c r="C1673" s="1197" t="s">
        <v>5077</v>
      </c>
      <c r="D1673" s="966">
        <v>26352</v>
      </c>
      <c r="E1673" s="1194" t="s">
        <v>9630</v>
      </c>
      <c r="F1673" s="967" t="s">
        <v>9</v>
      </c>
      <c r="G1673" s="967" t="s">
        <v>13943</v>
      </c>
      <c r="H1673" s="965"/>
      <c r="I1673" s="965"/>
    </row>
    <row r="1674" spans="1:9" ht="13.5">
      <c r="A1674" s="196" t="s">
        <v>2894</v>
      </c>
      <c r="B1674" s="1197" t="s">
        <v>5062</v>
      </c>
      <c r="C1674" s="1197" t="s">
        <v>5062</v>
      </c>
      <c r="D1674" s="966">
        <v>37908</v>
      </c>
      <c r="E1674" s="1194" t="s">
        <v>9630</v>
      </c>
      <c r="F1674" s="967" t="s">
        <v>9</v>
      </c>
      <c r="G1674" s="967" t="s">
        <v>13943</v>
      </c>
      <c r="H1674" s="258"/>
      <c r="I1674" s="258"/>
    </row>
    <row r="1675" spans="1:9" ht="13.5">
      <c r="A1675" s="970" t="s">
        <v>2895</v>
      </c>
      <c r="B1675" s="1197" t="s">
        <v>5046</v>
      </c>
      <c r="C1675" s="1197" t="s">
        <v>5046</v>
      </c>
      <c r="D1675" s="966">
        <v>44496</v>
      </c>
      <c r="E1675" s="1194" t="s">
        <v>9630</v>
      </c>
      <c r="F1675" s="967" t="s">
        <v>9</v>
      </c>
      <c r="G1675" s="967" t="s">
        <v>13943</v>
      </c>
      <c r="H1675" s="258"/>
      <c r="I1675" s="258"/>
    </row>
    <row r="1676" spans="1:9" ht="13.5">
      <c r="A1676" s="970" t="s">
        <v>2452</v>
      </c>
      <c r="B1676" s="1172" t="s">
        <v>4941</v>
      </c>
      <c r="C1676" s="1197" t="s">
        <v>4941</v>
      </c>
      <c r="D1676" s="966">
        <v>34200</v>
      </c>
      <c r="E1676" s="1194" t="s">
        <v>9630</v>
      </c>
      <c r="F1676" s="967" t="s">
        <v>9</v>
      </c>
      <c r="G1676" s="967" t="s">
        <v>13943</v>
      </c>
      <c r="H1676" s="258"/>
      <c r="I1676" s="965"/>
    </row>
    <row r="1677" spans="1:9" ht="13.5">
      <c r="A1677" s="970" t="s">
        <v>2453</v>
      </c>
      <c r="B1677" s="1172" t="s">
        <v>5076</v>
      </c>
      <c r="C1677" s="1197" t="s">
        <v>5076</v>
      </c>
      <c r="D1677" s="966">
        <v>37728</v>
      </c>
      <c r="E1677" s="1194" t="s">
        <v>9630</v>
      </c>
      <c r="F1677" s="967" t="s">
        <v>9</v>
      </c>
      <c r="G1677" s="967" t="s">
        <v>13943</v>
      </c>
      <c r="H1677" s="258"/>
      <c r="I1677" s="258"/>
    </row>
    <row r="1678" spans="1:9" ht="13.5">
      <c r="A1678" s="970" t="s">
        <v>2454</v>
      </c>
      <c r="B1678" s="1172" t="s">
        <v>5061</v>
      </c>
      <c r="C1678" s="1197" t="s">
        <v>5061</v>
      </c>
      <c r="D1678" s="966">
        <v>54240</v>
      </c>
      <c r="E1678" s="1194" t="s">
        <v>9630</v>
      </c>
      <c r="F1678" s="967" t="s">
        <v>9</v>
      </c>
      <c r="G1678" s="967" t="s">
        <v>13943</v>
      </c>
      <c r="H1678" s="258"/>
      <c r="I1678" s="965"/>
    </row>
    <row r="1679" spans="1:9" ht="13.5">
      <c r="A1679" s="970" t="s">
        <v>2455</v>
      </c>
      <c r="B1679" s="1172" t="s">
        <v>5045</v>
      </c>
      <c r="C1679" s="1197" t="s">
        <v>5045</v>
      </c>
      <c r="D1679" s="966">
        <v>63684</v>
      </c>
      <c r="E1679" s="1194" t="s">
        <v>9630</v>
      </c>
      <c r="F1679" s="967" t="s">
        <v>9</v>
      </c>
      <c r="G1679" s="967" t="s">
        <v>13943</v>
      </c>
      <c r="H1679" s="258"/>
      <c r="I1679" s="258"/>
    </row>
    <row r="1680" spans="1:9" ht="13.5">
      <c r="A1680" s="970" t="s">
        <v>2456</v>
      </c>
      <c r="B1680" s="1172" t="s">
        <v>4940</v>
      </c>
      <c r="C1680" s="1197" t="s">
        <v>4940</v>
      </c>
      <c r="D1680" s="966">
        <v>7212</v>
      </c>
      <c r="E1680" s="1194" t="s">
        <v>9630</v>
      </c>
      <c r="F1680" s="967" t="s">
        <v>9</v>
      </c>
      <c r="G1680" s="967" t="s">
        <v>13943</v>
      </c>
      <c r="H1680" s="965"/>
      <c r="I1680" s="965"/>
    </row>
    <row r="1681" spans="1:9" ht="13.5">
      <c r="A1681" s="970" t="s">
        <v>2457</v>
      </c>
      <c r="B1681" s="1172" t="s">
        <v>5075</v>
      </c>
      <c r="C1681" s="1197" t="s">
        <v>5075</v>
      </c>
      <c r="D1681" s="966">
        <v>8040</v>
      </c>
      <c r="E1681" s="1194" t="s">
        <v>9630</v>
      </c>
      <c r="F1681" s="967" t="s">
        <v>9</v>
      </c>
      <c r="G1681" s="967" t="s">
        <v>13943</v>
      </c>
      <c r="H1681" s="965"/>
      <c r="I1681" s="965"/>
    </row>
    <row r="1682" spans="1:9" ht="13.5">
      <c r="A1682" s="970" t="s">
        <v>2458</v>
      </c>
      <c r="B1682" s="1172" t="s">
        <v>5060</v>
      </c>
      <c r="C1682" s="1197" t="s">
        <v>5060</v>
      </c>
      <c r="D1682" s="966">
        <v>11436</v>
      </c>
      <c r="E1682" s="1194" t="s">
        <v>9630</v>
      </c>
      <c r="F1682" s="967" t="s">
        <v>9</v>
      </c>
      <c r="G1682" s="967" t="s">
        <v>13943</v>
      </c>
      <c r="H1682" s="965"/>
      <c r="I1682" s="965"/>
    </row>
    <row r="1683" spans="1:9" ht="13.5">
      <c r="A1683" s="196" t="s">
        <v>2459</v>
      </c>
      <c r="B1683" s="1172" t="s">
        <v>5044</v>
      </c>
      <c r="C1683" s="1197" t="s">
        <v>5044</v>
      </c>
      <c r="D1683" s="966">
        <v>13500</v>
      </c>
      <c r="E1683" s="1194" t="s">
        <v>9630</v>
      </c>
      <c r="F1683" s="967" t="s">
        <v>9</v>
      </c>
      <c r="G1683" s="967" t="s">
        <v>13943</v>
      </c>
      <c r="H1683" s="965"/>
      <c r="I1683" s="965"/>
    </row>
    <row r="1684" spans="1:9" ht="13.5">
      <c r="A1684" s="196" t="s">
        <v>2896</v>
      </c>
      <c r="B1684" s="1197" t="s">
        <v>4939</v>
      </c>
      <c r="C1684" s="1197" t="s">
        <v>4939</v>
      </c>
      <c r="D1684" s="966">
        <v>7020</v>
      </c>
      <c r="E1684" s="1194" t="s">
        <v>9630</v>
      </c>
      <c r="F1684" s="967" t="s">
        <v>9</v>
      </c>
      <c r="G1684" s="967" t="s">
        <v>13943</v>
      </c>
      <c r="H1684" s="965"/>
      <c r="I1684" s="965"/>
    </row>
    <row r="1685" spans="1:9" ht="13.5">
      <c r="A1685" s="196" t="s">
        <v>2897</v>
      </c>
      <c r="B1685" s="1197" t="s">
        <v>5074</v>
      </c>
      <c r="C1685" s="1197" t="s">
        <v>5074</v>
      </c>
      <c r="D1685" s="966">
        <v>7740</v>
      </c>
      <c r="E1685" s="1194" t="s">
        <v>9630</v>
      </c>
      <c r="F1685" s="967" t="s">
        <v>9</v>
      </c>
      <c r="G1685" s="967" t="s">
        <v>13943</v>
      </c>
      <c r="H1685" s="965"/>
      <c r="I1685" s="965"/>
    </row>
    <row r="1686" spans="1:9" ht="13.5">
      <c r="A1686" s="196" t="s">
        <v>2898</v>
      </c>
      <c r="B1686" s="1197" t="s">
        <v>5059</v>
      </c>
      <c r="C1686" s="1197" t="s">
        <v>5059</v>
      </c>
      <c r="D1686" s="966">
        <v>11136</v>
      </c>
      <c r="E1686" s="1194" t="s">
        <v>9630</v>
      </c>
      <c r="F1686" s="967" t="s">
        <v>9</v>
      </c>
      <c r="G1686" s="967" t="s">
        <v>13943</v>
      </c>
      <c r="H1686" s="965"/>
      <c r="I1686" s="965"/>
    </row>
    <row r="1687" spans="1:9" ht="13.5">
      <c r="A1687" s="970" t="s">
        <v>2899</v>
      </c>
      <c r="B1687" s="1197" t="s">
        <v>5043</v>
      </c>
      <c r="C1687" s="1197" t="s">
        <v>5043</v>
      </c>
      <c r="D1687" s="966">
        <v>13056</v>
      </c>
      <c r="E1687" s="1194" t="s">
        <v>9630</v>
      </c>
      <c r="F1687" s="967" t="s">
        <v>9</v>
      </c>
      <c r="G1687" s="967" t="s">
        <v>13943</v>
      </c>
      <c r="H1687" s="965"/>
      <c r="I1687" s="965"/>
    </row>
    <row r="1688" spans="1:9" ht="13.5">
      <c r="A1688" s="970" t="s">
        <v>2460</v>
      </c>
      <c r="B1688" s="1172" t="s">
        <v>4938</v>
      </c>
      <c r="C1688" s="1197" t="s">
        <v>4938</v>
      </c>
      <c r="D1688" s="966">
        <v>5772</v>
      </c>
      <c r="E1688" s="1194" t="s">
        <v>9630</v>
      </c>
      <c r="F1688" s="967" t="s">
        <v>9</v>
      </c>
      <c r="G1688" s="967" t="s">
        <v>13943</v>
      </c>
      <c r="H1688" s="965"/>
      <c r="I1688" s="965"/>
    </row>
    <row r="1689" spans="1:9" ht="13.5">
      <c r="A1689" s="970" t="s">
        <v>2461</v>
      </c>
      <c r="B1689" s="1172" t="s">
        <v>5073</v>
      </c>
      <c r="C1689" s="1197" t="s">
        <v>5073</v>
      </c>
      <c r="D1689" s="966">
        <v>6396</v>
      </c>
      <c r="E1689" s="1194" t="s">
        <v>9630</v>
      </c>
      <c r="F1689" s="967" t="s">
        <v>9</v>
      </c>
      <c r="G1689" s="967" t="s">
        <v>13943</v>
      </c>
      <c r="H1689" s="965"/>
      <c r="I1689" s="965"/>
    </row>
    <row r="1690" spans="1:9" ht="13.5">
      <c r="A1690" s="970" t="s">
        <v>2462</v>
      </c>
      <c r="B1690" s="1172" t="s">
        <v>5058</v>
      </c>
      <c r="C1690" s="1197" t="s">
        <v>5058</v>
      </c>
      <c r="D1690" s="966">
        <v>9168</v>
      </c>
      <c r="E1690" s="1194" t="s">
        <v>9630</v>
      </c>
      <c r="F1690" s="967" t="s">
        <v>9</v>
      </c>
      <c r="G1690" s="967" t="s">
        <v>13943</v>
      </c>
      <c r="H1690" s="965"/>
      <c r="I1690" s="965"/>
    </row>
    <row r="1691" spans="1:9" ht="13.5">
      <c r="A1691" s="970" t="s">
        <v>2463</v>
      </c>
      <c r="B1691" s="1172" t="s">
        <v>5042</v>
      </c>
      <c r="C1691" s="1197" t="s">
        <v>5042</v>
      </c>
      <c r="D1691" s="966">
        <v>10716</v>
      </c>
      <c r="E1691" s="1194" t="s">
        <v>9630</v>
      </c>
      <c r="F1691" s="967" t="s">
        <v>9</v>
      </c>
      <c r="G1691" s="967" t="s">
        <v>13943</v>
      </c>
      <c r="H1691" s="965"/>
      <c r="I1691" s="965"/>
    </row>
    <row r="1692" spans="1:9" ht="13.5">
      <c r="A1692" s="970" t="s">
        <v>3233</v>
      </c>
      <c r="B1692" s="1172" t="s">
        <v>4937</v>
      </c>
      <c r="C1692" s="1197" t="s">
        <v>4937</v>
      </c>
      <c r="D1692" s="966">
        <v>8292</v>
      </c>
      <c r="E1692" s="1194" t="s">
        <v>9630</v>
      </c>
      <c r="F1692" s="967" t="s">
        <v>9</v>
      </c>
      <c r="G1692" s="967" t="s">
        <v>13943</v>
      </c>
      <c r="H1692" s="965"/>
      <c r="I1692" s="965"/>
    </row>
    <row r="1693" spans="1:9" ht="13.5">
      <c r="A1693" s="970" t="s">
        <v>3234</v>
      </c>
      <c r="B1693" s="1172" t="s">
        <v>5072</v>
      </c>
      <c r="C1693" s="1197" t="s">
        <v>5072</v>
      </c>
      <c r="D1693" s="966">
        <v>9144</v>
      </c>
      <c r="E1693" s="1194" t="s">
        <v>9630</v>
      </c>
      <c r="F1693" s="967" t="s">
        <v>9</v>
      </c>
      <c r="G1693" s="967" t="s">
        <v>13943</v>
      </c>
      <c r="H1693" s="965"/>
      <c r="I1693" s="965"/>
    </row>
    <row r="1694" spans="1:9" ht="13.5">
      <c r="A1694" s="970" t="s">
        <v>3235</v>
      </c>
      <c r="B1694" s="1172" t="s">
        <v>5057</v>
      </c>
      <c r="C1694" s="1197" t="s">
        <v>5057</v>
      </c>
      <c r="D1694" s="966">
        <v>13140</v>
      </c>
      <c r="E1694" s="1194" t="s">
        <v>9630</v>
      </c>
      <c r="F1694" s="967" t="s">
        <v>9</v>
      </c>
      <c r="G1694" s="967" t="s">
        <v>13943</v>
      </c>
      <c r="H1694" s="965"/>
      <c r="I1694" s="965"/>
    </row>
    <row r="1695" spans="1:9" ht="14.25" thickBot="1">
      <c r="A1695" s="970" t="s">
        <v>3236</v>
      </c>
      <c r="B1695" s="1172" t="s">
        <v>5041</v>
      </c>
      <c r="C1695" s="1197" t="s">
        <v>5041</v>
      </c>
      <c r="D1695" s="966">
        <v>15432</v>
      </c>
      <c r="E1695" s="1194" t="s">
        <v>9630</v>
      </c>
      <c r="F1695" s="967" t="s">
        <v>9</v>
      </c>
      <c r="G1695" s="967" t="s">
        <v>13943</v>
      </c>
      <c r="H1695" s="965"/>
      <c r="I1695" s="965"/>
    </row>
    <row r="1696" spans="1:9" ht="13.5">
      <c r="A1696" s="265" t="s">
        <v>10308</v>
      </c>
      <c r="B1696" s="219"/>
      <c r="C1696" s="219"/>
      <c r="D1696" s="219"/>
      <c r="E1696" s="219"/>
      <c r="F1696" s="219"/>
      <c r="G1696" s="416"/>
      <c r="H1696" s="258"/>
      <c r="I1696" s="258"/>
    </row>
    <row r="1697" spans="1:9" ht="13.5">
      <c r="A1697" s="970" t="s">
        <v>2915</v>
      </c>
      <c r="B1697" s="1172" t="s">
        <v>4964</v>
      </c>
      <c r="C1697" s="1197" t="s">
        <v>4964</v>
      </c>
      <c r="D1697" s="966">
        <v>1572</v>
      </c>
      <c r="E1697" s="1194" t="s">
        <v>9630</v>
      </c>
      <c r="F1697" s="967" t="s">
        <v>1789</v>
      </c>
      <c r="G1697" s="967" t="s">
        <v>13943</v>
      </c>
      <c r="H1697" s="965"/>
      <c r="I1697" s="965"/>
    </row>
    <row r="1698" spans="1:9" ht="13.5">
      <c r="A1698" s="970" t="s">
        <v>2916</v>
      </c>
      <c r="B1698" s="1172" t="s">
        <v>5008</v>
      </c>
      <c r="C1698" s="1197" t="s">
        <v>5008</v>
      </c>
      <c r="D1698" s="966">
        <v>1728</v>
      </c>
      <c r="E1698" s="1194" t="s">
        <v>9630</v>
      </c>
      <c r="F1698" s="967" t="s">
        <v>1789</v>
      </c>
      <c r="G1698" s="967" t="s">
        <v>13943</v>
      </c>
      <c r="H1698" s="965"/>
      <c r="I1698" s="965"/>
    </row>
    <row r="1699" spans="1:9" ht="13.5">
      <c r="A1699" s="970" t="s">
        <v>2917</v>
      </c>
      <c r="B1699" s="1172" t="s">
        <v>4995</v>
      </c>
      <c r="C1699" s="1197" t="s">
        <v>4995</v>
      </c>
      <c r="D1699" s="966">
        <v>2484</v>
      </c>
      <c r="E1699" s="1194" t="s">
        <v>9630</v>
      </c>
      <c r="F1699" s="967" t="s">
        <v>1789</v>
      </c>
      <c r="G1699" s="967" t="s">
        <v>13943</v>
      </c>
      <c r="H1699" s="965"/>
      <c r="I1699" s="965"/>
    </row>
    <row r="1700" spans="1:9" ht="13.5">
      <c r="A1700" s="970" t="s">
        <v>2918</v>
      </c>
      <c r="B1700" s="1172" t="s">
        <v>4981</v>
      </c>
      <c r="C1700" s="1197" t="s">
        <v>4981</v>
      </c>
      <c r="D1700" s="966">
        <v>2916</v>
      </c>
      <c r="E1700" s="1194" t="s">
        <v>9630</v>
      </c>
      <c r="F1700" s="967" t="s">
        <v>1789</v>
      </c>
      <c r="G1700" s="967" t="s">
        <v>13943</v>
      </c>
      <c r="H1700" s="965"/>
      <c r="I1700" s="965"/>
    </row>
    <row r="1701" spans="1:9" ht="13.5">
      <c r="A1701" s="970" t="s">
        <v>2919</v>
      </c>
      <c r="B1701" s="1172" t="s">
        <v>4963</v>
      </c>
      <c r="C1701" s="1197" t="s">
        <v>4963</v>
      </c>
      <c r="D1701" s="966">
        <v>5736</v>
      </c>
      <c r="E1701" s="1194" t="s">
        <v>9630</v>
      </c>
      <c r="F1701" s="967" t="s">
        <v>1789</v>
      </c>
      <c r="G1701" s="967" t="s">
        <v>13943</v>
      </c>
      <c r="H1701" s="965"/>
      <c r="I1701" s="965"/>
    </row>
    <row r="1702" spans="1:9" ht="13.5">
      <c r="A1702" s="970" t="s">
        <v>2920</v>
      </c>
      <c r="B1702" s="1172" t="s">
        <v>5007</v>
      </c>
      <c r="C1702" s="1197" t="s">
        <v>5007</v>
      </c>
      <c r="D1702" s="966">
        <v>6348</v>
      </c>
      <c r="E1702" s="1194" t="s">
        <v>9630</v>
      </c>
      <c r="F1702" s="967" t="s">
        <v>1789</v>
      </c>
      <c r="G1702" s="967" t="s">
        <v>13943</v>
      </c>
      <c r="H1702" s="965"/>
      <c r="I1702" s="965"/>
    </row>
    <row r="1703" spans="1:9" ht="13.5">
      <c r="A1703" s="970" t="s">
        <v>2921</v>
      </c>
      <c r="B1703" s="1172" t="s">
        <v>4994</v>
      </c>
      <c r="C1703" s="1197" t="s">
        <v>4994</v>
      </c>
      <c r="D1703" s="966">
        <v>9120</v>
      </c>
      <c r="E1703" s="1194" t="s">
        <v>9630</v>
      </c>
      <c r="F1703" s="967" t="s">
        <v>1789</v>
      </c>
      <c r="G1703" s="967" t="s">
        <v>13943</v>
      </c>
      <c r="H1703" s="965"/>
      <c r="I1703" s="965"/>
    </row>
    <row r="1704" spans="1:9" ht="13.5">
      <c r="A1704" s="970" t="s">
        <v>2922</v>
      </c>
      <c r="B1704" s="1172" t="s">
        <v>4980</v>
      </c>
      <c r="C1704" s="1197" t="s">
        <v>4980</v>
      </c>
      <c r="D1704" s="966">
        <v>10716</v>
      </c>
      <c r="E1704" s="1194" t="s">
        <v>9630</v>
      </c>
      <c r="F1704" s="967" t="s">
        <v>1789</v>
      </c>
      <c r="G1704" s="967" t="s">
        <v>13943</v>
      </c>
      <c r="H1704" s="965"/>
      <c r="I1704" s="965"/>
    </row>
    <row r="1705" spans="1:9" ht="13.5">
      <c r="A1705" s="970" t="s">
        <v>2923</v>
      </c>
      <c r="B1705" s="1172" t="s">
        <v>4962</v>
      </c>
      <c r="C1705" s="1197" t="s">
        <v>4962</v>
      </c>
      <c r="D1705" s="966">
        <v>9168</v>
      </c>
      <c r="E1705" s="1194" t="s">
        <v>9630</v>
      </c>
      <c r="F1705" s="967" t="s">
        <v>1789</v>
      </c>
      <c r="G1705" s="967" t="s">
        <v>13943</v>
      </c>
      <c r="H1705" s="965"/>
      <c r="I1705" s="965"/>
    </row>
    <row r="1706" spans="1:9" ht="13.5">
      <c r="A1706" s="970" t="s">
        <v>2924</v>
      </c>
      <c r="B1706" s="1172" t="s">
        <v>5006</v>
      </c>
      <c r="C1706" s="1197" t="s">
        <v>5006</v>
      </c>
      <c r="D1706" s="966">
        <v>10200</v>
      </c>
      <c r="E1706" s="1194" t="s">
        <v>9630</v>
      </c>
      <c r="F1706" s="967" t="s">
        <v>1789</v>
      </c>
      <c r="G1706" s="967" t="s">
        <v>13943</v>
      </c>
      <c r="H1706" s="965"/>
      <c r="I1706" s="965"/>
    </row>
    <row r="1707" spans="1:9" ht="13.5">
      <c r="A1707" s="970" t="s">
        <v>2925</v>
      </c>
      <c r="B1707" s="1172" t="s">
        <v>4993</v>
      </c>
      <c r="C1707" s="1197" t="s">
        <v>4993</v>
      </c>
      <c r="D1707" s="966">
        <v>14628</v>
      </c>
      <c r="E1707" s="1194" t="s">
        <v>9630</v>
      </c>
      <c r="F1707" s="967" t="s">
        <v>1789</v>
      </c>
      <c r="G1707" s="967" t="s">
        <v>13943</v>
      </c>
      <c r="H1707" s="965"/>
      <c r="I1707" s="965"/>
    </row>
    <row r="1708" spans="1:9" ht="13.5">
      <c r="A1708" s="196" t="s">
        <v>2926</v>
      </c>
      <c r="B1708" s="1172" t="s">
        <v>4979</v>
      </c>
      <c r="C1708" s="1197" t="s">
        <v>4979</v>
      </c>
      <c r="D1708" s="966">
        <v>17208</v>
      </c>
      <c r="E1708" s="1194" t="s">
        <v>9630</v>
      </c>
      <c r="F1708" s="967" t="s">
        <v>1789</v>
      </c>
      <c r="G1708" s="967" t="s">
        <v>13943</v>
      </c>
      <c r="H1708" s="965"/>
      <c r="I1708" s="965"/>
    </row>
    <row r="1709" spans="1:9" ht="13.5">
      <c r="A1709" s="196" t="s">
        <v>2927</v>
      </c>
      <c r="B1709" s="1197" t="s">
        <v>4961</v>
      </c>
      <c r="C1709" s="1197" t="s">
        <v>4961</v>
      </c>
      <c r="D1709" s="966">
        <v>8952</v>
      </c>
      <c r="E1709" s="1194" t="s">
        <v>9630</v>
      </c>
      <c r="F1709" s="967" t="s">
        <v>1789</v>
      </c>
      <c r="G1709" s="967" t="s">
        <v>13943</v>
      </c>
      <c r="H1709" s="965"/>
      <c r="I1709" s="965"/>
    </row>
    <row r="1710" spans="1:9" ht="13.5">
      <c r="A1710" s="196" t="s">
        <v>2928</v>
      </c>
      <c r="B1710" s="1197" t="s">
        <v>5005</v>
      </c>
      <c r="C1710" s="1197" t="s">
        <v>5005</v>
      </c>
      <c r="D1710" s="966">
        <v>9888</v>
      </c>
      <c r="E1710" s="1194" t="s">
        <v>9630</v>
      </c>
      <c r="F1710" s="967" t="s">
        <v>1789</v>
      </c>
      <c r="G1710" s="967" t="s">
        <v>13943</v>
      </c>
      <c r="H1710" s="965"/>
      <c r="I1710" s="965"/>
    </row>
    <row r="1711" spans="1:9" ht="13.5">
      <c r="A1711" s="196" t="s">
        <v>2929</v>
      </c>
      <c r="B1711" s="1197" t="s">
        <v>4992</v>
      </c>
      <c r="C1711" s="1197" t="s">
        <v>4992</v>
      </c>
      <c r="D1711" s="966">
        <v>14208</v>
      </c>
      <c r="E1711" s="1194" t="s">
        <v>9630</v>
      </c>
      <c r="F1711" s="967" t="s">
        <v>1789</v>
      </c>
      <c r="G1711" s="967" t="s">
        <v>13943</v>
      </c>
      <c r="H1711" s="965"/>
      <c r="I1711" s="965"/>
    </row>
    <row r="1712" spans="1:9" ht="13.5">
      <c r="A1712" s="970" t="s">
        <v>2930</v>
      </c>
      <c r="B1712" s="1197" t="s">
        <v>4978</v>
      </c>
      <c r="C1712" s="1197" t="s">
        <v>4978</v>
      </c>
      <c r="D1712" s="966">
        <v>16680</v>
      </c>
      <c r="E1712" s="1194" t="s">
        <v>9630</v>
      </c>
      <c r="F1712" s="967" t="s">
        <v>1789</v>
      </c>
      <c r="G1712" s="967" t="s">
        <v>13943</v>
      </c>
      <c r="H1712" s="965"/>
      <c r="I1712" s="965"/>
    </row>
    <row r="1713" spans="1:9" ht="13.5">
      <c r="A1713" s="970" t="s">
        <v>2931</v>
      </c>
      <c r="B1713" s="1172" t="s">
        <v>4960</v>
      </c>
      <c r="C1713" s="1197" t="s">
        <v>4960</v>
      </c>
      <c r="D1713" s="966">
        <v>14328</v>
      </c>
      <c r="E1713" s="1194" t="s">
        <v>9630</v>
      </c>
      <c r="F1713" s="967" t="s">
        <v>1789</v>
      </c>
      <c r="G1713" s="967" t="s">
        <v>13943</v>
      </c>
      <c r="H1713" s="965"/>
      <c r="I1713" s="965"/>
    </row>
    <row r="1714" spans="1:9" ht="13.5">
      <c r="A1714" s="970" t="s">
        <v>2932</v>
      </c>
      <c r="B1714" s="1172" t="s">
        <v>5004</v>
      </c>
      <c r="C1714" s="1197" t="s">
        <v>5004</v>
      </c>
      <c r="D1714" s="966">
        <v>15768</v>
      </c>
      <c r="E1714" s="1194" t="s">
        <v>9630</v>
      </c>
      <c r="F1714" s="967" t="s">
        <v>1789</v>
      </c>
      <c r="G1714" s="967" t="s">
        <v>13943</v>
      </c>
      <c r="H1714" s="965"/>
      <c r="I1714" s="965"/>
    </row>
    <row r="1715" spans="1:9" ht="13.5">
      <c r="A1715" s="970" t="s">
        <v>2933</v>
      </c>
      <c r="B1715" s="1172" t="s">
        <v>4991</v>
      </c>
      <c r="C1715" s="1197" t="s">
        <v>4991</v>
      </c>
      <c r="D1715" s="966">
        <v>22764</v>
      </c>
      <c r="E1715" s="1194" t="s">
        <v>9630</v>
      </c>
      <c r="F1715" s="967" t="s">
        <v>1789</v>
      </c>
      <c r="G1715" s="967" t="s">
        <v>13943</v>
      </c>
      <c r="H1715" s="965"/>
      <c r="I1715" s="965"/>
    </row>
    <row r="1716" spans="1:9" ht="13.5">
      <c r="A1716" s="196" t="s">
        <v>2934</v>
      </c>
      <c r="B1716" s="1172" t="s">
        <v>4977</v>
      </c>
      <c r="C1716" s="1197" t="s">
        <v>4977</v>
      </c>
      <c r="D1716" s="966">
        <v>26688</v>
      </c>
      <c r="E1716" s="1194" t="s">
        <v>9630</v>
      </c>
      <c r="F1716" s="967" t="s">
        <v>1789</v>
      </c>
      <c r="G1716" s="967" t="s">
        <v>13943</v>
      </c>
      <c r="H1716" s="965"/>
      <c r="I1716" s="965"/>
    </row>
    <row r="1717" spans="1:9" ht="13.5">
      <c r="A1717" s="196" t="s">
        <v>2935</v>
      </c>
      <c r="B1717" s="1197" t="s">
        <v>4959</v>
      </c>
      <c r="C1717" s="1197" t="s">
        <v>4959</v>
      </c>
      <c r="D1717" s="966">
        <v>14184</v>
      </c>
      <c r="E1717" s="1194" t="s">
        <v>9630</v>
      </c>
      <c r="F1717" s="967" t="s">
        <v>1789</v>
      </c>
      <c r="G1717" s="967" t="s">
        <v>13943</v>
      </c>
      <c r="H1717" s="965"/>
      <c r="I1717" s="965"/>
    </row>
    <row r="1718" spans="1:9" ht="13.5">
      <c r="A1718" s="196" t="s">
        <v>2936</v>
      </c>
      <c r="B1718" s="1197" t="s">
        <v>5003</v>
      </c>
      <c r="C1718" s="1197" t="s">
        <v>5003</v>
      </c>
      <c r="D1718" s="966">
        <v>15660</v>
      </c>
      <c r="E1718" s="1194" t="s">
        <v>9630</v>
      </c>
      <c r="F1718" s="967" t="s">
        <v>1789</v>
      </c>
      <c r="G1718" s="967" t="s">
        <v>13943</v>
      </c>
      <c r="H1718" s="965"/>
      <c r="I1718" s="965"/>
    </row>
    <row r="1719" spans="1:9" ht="13.5">
      <c r="A1719" s="196" t="s">
        <v>2937</v>
      </c>
      <c r="B1719" s="1197" t="s">
        <v>4990</v>
      </c>
      <c r="C1719" s="1197" t="s">
        <v>4990</v>
      </c>
      <c r="D1719" s="966">
        <v>22500</v>
      </c>
      <c r="E1719" s="1194" t="s">
        <v>9630</v>
      </c>
      <c r="F1719" s="967" t="s">
        <v>1789</v>
      </c>
      <c r="G1719" s="967" t="s">
        <v>13943</v>
      </c>
      <c r="H1719" s="965"/>
      <c r="I1719" s="965"/>
    </row>
    <row r="1720" spans="1:9" ht="13.5">
      <c r="A1720" s="970" t="s">
        <v>2938</v>
      </c>
      <c r="B1720" s="1197" t="s">
        <v>4976</v>
      </c>
      <c r="C1720" s="1197" t="s">
        <v>4976</v>
      </c>
      <c r="D1720" s="966">
        <v>26412</v>
      </c>
      <c r="E1720" s="1194" t="s">
        <v>9630</v>
      </c>
      <c r="F1720" s="967" t="s">
        <v>1789</v>
      </c>
      <c r="G1720" s="967" t="s">
        <v>13943</v>
      </c>
      <c r="H1720" s="965"/>
      <c r="I1720" s="965"/>
    </row>
    <row r="1721" spans="1:9" ht="13.5">
      <c r="A1721" s="970" t="s">
        <v>2939</v>
      </c>
      <c r="B1721" s="1172" t="s">
        <v>4958</v>
      </c>
      <c r="C1721" s="1197" t="s">
        <v>4958</v>
      </c>
      <c r="D1721" s="966">
        <v>19572</v>
      </c>
      <c r="E1721" s="1194" t="s">
        <v>9630</v>
      </c>
      <c r="F1721" s="967" t="s">
        <v>1789</v>
      </c>
      <c r="G1721" s="967" t="s">
        <v>13943</v>
      </c>
      <c r="H1721" s="965"/>
      <c r="I1721" s="965"/>
    </row>
    <row r="1722" spans="1:9" ht="13.5">
      <c r="A1722" s="970" t="s">
        <v>2940</v>
      </c>
      <c r="B1722" s="1172" t="s">
        <v>5002</v>
      </c>
      <c r="C1722" s="1197" t="s">
        <v>5002</v>
      </c>
      <c r="D1722" s="966">
        <v>21636</v>
      </c>
      <c r="E1722" s="1194" t="s">
        <v>9630</v>
      </c>
      <c r="F1722" s="967" t="s">
        <v>1789</v>
      </c>
      <c r="G1722" s="967" t="s">
        <v>13943</v>
      </c>
      <c r="H1722" s="965"/>
      <c r="I1722" s="965"/>
    </row>
    <row r="1723" spans="1:9" ht="13.5">
      <c r="A1723" s="970" t="s">
        <v>2941</v>
      </c>
      <c r="B1723" s="1172" t="s">
        <v>4989</v>
      </c>
      <c r="C1723" s="1197" t="s">
        <v>4989</v>
      </c>
      <c r="D1723" s="966">
        <v>31116</v>
      </c>
      <c r="E1723" s="1194" t="s">
        <v>9630</v>
      </c>
      <c r="F1723" s="967" t="s">
        <v>1789</v>
      </c>
      <c r="G1723" s="967" t="s">
        <v>13943</v>
      </c>
      <c r="H1723" s="965"/>
      <c r="I1723" s="965"/>
    </row>
    <row r="1724" spans="1:9" ht="13.5">
      <c r="A1724" s="196" t="s">
        <v>2942</v>
      </c>
      <c r="B1724" s="1172" t="s">
        <v>4975</v>
      </c>
      <c r="C1724" s="1197" t="s">
        <v>4975</v>
      </c>
      <c r="D1724" s="966">
        <v>36468</v>
      </c>
      <c r="E1724" s="1194" t="s">
        <v>9630</v>
      </c>
      <c r="F1724" s="967" t="s">
        <v>1789</v>
      </c>
      <c r="G1724" s="967" t="s">
        <v>13943</v>
      </c>
      <c r="H1724" s="258"/>
      <c r="I1724" s="258"/>
    </row>
    <row r="1725" spans="1:9" ht="13.5">
      <c r="A1725" s="196" t="s">
        <v>2943</v>
      </c>
      <c r="B1725" s="1197" t="s">
        <v>4957</v>
      </c>
      <c r="C1725" s="1197" t="s">
        <v>4957</v>
      </c>
      <c r="D1725" s="966">
        <v>18660</v>
      </c>
      <c r="E1725" s="1194" t="s">
        <v>9630</v>
      </c>
      <c r="F1725" s="967" t="s">
        <v>1789</v>
      </c>
      <c r="G1725" s="967" t="s">
        <v>13943</v>
      </c>
      <c r="H1725" s="965"/>
      <c r="I1725" s="965"/>
    </row>
    <row r="1726" spans="1:9" ht="13.5">
      <c r="A1726" s="196" t="s">
        <v>2944</v>
      </c>
      <c r="B1726" s="1197" t="s">
        <v>5001</v>
      </c>
      <c r="C1726" s="1197" t="s">
        <v>5001</v>
      </c>
      <c r="D1726" s="966">
        <v>20604</v>
      </c>
      <c r="E1726" s="1194" t="s">
        <v>9630</v>
      </c>
      <c r="F1726" s="967" t="s">
        <v>1789</v>
      </c>
      <c r="G1726" s="967" t="s">
        <v>13943</v>
      </c>
      <c r="H1726" s="965"/>
      <c r="I1726" s="965"/>
    </row>
    <row r="1727" spans="1:9" ht="13.5">
      <c r="A1727" s="196" t="s">
        <v>2945</v>
      </c>
      <c r="B1727" s="1197" t="s">
        <v>4988</v>
      </c>
      <c r="C1727" s="1197" t="s">
        <v>4988</v>
      </c>
      <c r="D1727" s="966">
        <v>29604</v>
      </c>
      <c r="E1727" s="1194" t="s">
        <v>9630</v>
      </c>
      <c r="F1727" s="967" t="s">
        <v>1789</v>
      </c>
      <c r="G1727" s="967" t="s">
        <v>13943</v>
      </c>
      <c r="H1727" s="965"/>
      <c r="I1727" s="965"/>
    </row>
    <row r="1728" spans="1:9" ht="13.5">
      <c r="A1728" s="970" t="s">
        <v>2946</v>
      </c>
      <c r="B1728" s="1197" t="s">
        <v>4974</v>
      </c>
      <c r="C1728" s="1197" t="s">
        <v>4974</v>
      </c>
      <c r="D1728" s="966">
        <v>34752</v>
      </c>
      <c r="E1728" s="1194" t="s">
        <v>9630</v>
      </c>
      <c r="F1728" s="967" t="s">
        <v>1789</v>
      </c>
      <c r="G1728" s="967" t="s">
        <v>13943</v>
      </c>
      <c r="H1728" s="258"/>
      <c r="I1728" s="258"/>
    </row>
    <row r="1729" spans="1:9" ht="13.5">
      <c r="A1729" s="970" t="s">
        <v>2947</v>
      </c>
      <c r="B1729" s="1172" t="s">
        <v>4956</v>
      </c>
      <c r="C1729" s="1197" t="s">
        <v>4956</v>
      </c>
      <c r="D1729" s="966">
        <v>23700</v>
      </c>
      <c r="E1729" s="1194" t="s">
        <v>9630</v>
      </c>
      <c r="F1729" s="967" t="s">
        <v>1789</v>
      </c>
      <c r="G1729" s="967" t="s">
        <v>13943</v>
      </c>
      <c r="H1729" s="965"/>
      <c r="I1729" s="965"/>
    </row>
    <row r="1730" spans="1:9" ht="13.5">
      <c r="A1730" s="970" t="s">
        <v>2948</v>
      </c>
      <c r="B1730" s="1172" t="s">
        <v>5000</v>
      </c>
      <c r="C1730" s="1197" t="s">
        <v>5000</v>
      </c>
      <c r="D1730" s="966">
        <v>26172</v>
      </c>
      <c r="E1730" s="1194" t="s">
        <v>9630</v>
      </c>
      <c r="F1730" s="967" t="s">
        <v>1789</v>
      </c>
      <c r="G1730" s="967" t="s">
        <v>13943</v>
      </c>
      <c r="H1730" s="965"/>
      <c r="I1730" s="965"/>
    </row>
    <row r="1731" spans="1:9" ht="13.5">
      <c r="A1731" s="970" t="s">
        <v>2949</v>
      </c>
      <c r="B1731" s="1172" t="s">
        <v>4987</v>
      </c>
      <c r="C1731" s="1197" t="s">
        <v>4987</v>
      </c>
      <c r="D1731" s="966">
        <v>37596</v>
      </c>
      <c r="E1731" s="1194" t="s">
        <v>9630</v>
      </c>
      <c r="F1731" s="967" t="s">
        <v>1789</v>
      </c>
      <c r="G1731" s="967" t="s">
        <v>13943</v>
      </c>
      <c r="H1731" s="258"/>
      <c r="I1731" s="258"/>
    </row>
    <row r="1732" spans="1:9" ht="13.5">
      <c r="A1732" s="196" t="s">
        <v>2950</v>
      </c>
      <c r="B1732" s="1172" t="s">
        <v>4973</v>
      </c>
      <c r="C1732" s="1197" t="s">
        <v>4973</v>
      </c>
      <c r="D1732" s="966">
        <v>44196</v>
      </c>
      <c r="E1732" s="1194" t="s">
        <v>9630</v>
      </c>
      <c r="F1732" s="967" t="s">
        <v>1789</v>
      </c>
      <c r="G1732" s="967" t="s">
        <v>13943</v>
      </c>
      <c r="H1732" s="258"/>
      <c r="I1732" s="258"/>
    </row>
    <row r="1733" spans="1:9" ht="13.5">
      <c r="A1733" s="196" t="s">
        <v>2951</v>
      </c>
      <c r="B1733" s="1197" t="s">
        <v>4955</v>
      </c>
      <c r="C1733" s="1197" t="s">
        <v>4955</v>
      </c>
      <c r="D1733" s="966">
        <v>23880</v>
      </c>
      <c r="E1733" s="1194" t="s">
        <v>9630</v>
      </c>
      <c r="F1733" s="967" t="s">
        <v>1789</v>
      </c>
      <c r="G1733" s="967" t="s">
        <v>13943</v>
      </c>
      <c r="H1733" s="965"/>
      <c r="I1733" s="965"/>
    </row>
    <row r="1734" spans="1:9" ht="13.5">
      <c r="A1734" s="196" t="s">
        <v>2952</v>
      </c>
      <c r="B1734" s="1197" t="s">
        <v>4999</v>
      </c>
      <c r="C1734" s="1197" t="s">
        <v>4999</v>
      </c>
      <c r="D1734" s="966">
        <v>26352</v>
      </c>
      <c r="E1734" s="1194" t="s">
        <v>9630</v>
      </c>
      <c r="F1734" s="967" t="s">
        <v>1789</v>
      </c>
      <c r="G1734" s="967" t="s">
        <v>13943</v>
      </c>
      <c r="H1734" s="965"/>
      <c r="I1734" s="965"/>
    </row>
    <row r="1735" spans="1:9" ht="13.5">
      <c r="A1735" s="196" t="s">
        <v>2953</v>
      </c>
      <c r="B1735" s="1197" t="s">
        <v>4986</v>
      </c>
      <c r="C1735" s="1197" t="s">
        <v>4986</v>
      </c>
      <c r="D1735" s="966">
        <v>37908</v>
      </c>
      <c r="E1735" s="1194" t="s">
        <v>9630</v>
      </c>
      <c r="F1735" s="967" t="s">
        <v>1789</v>
      </c>
      <c r="G1735" s="967" t="s">
        <v>13943</v>
      </c>
      <c r="H1735" s="258"/>
      <c r="I1735" s="258"/>
    </row>
    <row r="1736" spans="1:9" ht="13.5">
      <c r="A1736" s="970" t="s">
        <v>2954</v>
      </c>
      <c r="B1736" s="1197" t="s">
        <v>4972</v>
      </c>
      <c r="C1736" s="1197" t="s">
        <v>4972</v>
      </c>
      <c r="D1736" s="966">
        <v>44496</v>
      </c>
      <c r="E1736" s="1194" t="s">
        <v>9630</v>
      </c>
      <c r="F1736" s="967" t="s">
        <v>1789</v>
      </c>
      <c r="G1736" s="967" t="s">
        <v>13943</v>
      </c>
      <c r="H1736" s="258"/>
      <c r="I1736" s="258"/>
    </row>
    <row r="1737" spans="1:9" ht="13.5">
      <c r="A1737" s="970" t="s">
        <v>2955</v>
      </c>
      <c r="B1737" s="1172" t="s">
        <v>4954</v>
      </c>
      <c r="C1737" s="1197" t="s">
        <v>4954</v>
      </c>
      <c r="D1737" s="966">
        <v>34200</v>
      </c>
      <c r="E1737" s="1194" t="s">
        <v>9630</v>
      </c>
      <c r="F1737" s="967" t="s">
        <v>1789</v>
      </c>
      <c r="G1737" s="967" t="s">
        <v>13943</v>
      </c>
      <c r="H1737" s="258"/>
      <c r="I1737" s="965"/>
    </row>
    <row r="1738" spans="1:9" ht="13.5">
      <c r="A1738" s="970" t="s">
        <v>2956</v>
      </c>
      <c r="B1738" s="1172" t="s">
        <v>4998</v>
      </c>
      <c r="C1738" s="1197" t="s">
        <v>4998</v>
      </c>
      <c r="D1738" s="966">
        <v>37728</v>
      </c>
      <c r="E1738" s="1194" t="s">
        <v>9630</v>
      </c>
      <c r="F1738" s="967" t="s">
        <v>1789</v>
      </c>
      <c r="G1738" s="967" t="s">
        <v>13943</v>
      </c>
      <c r="H1738" s="258"/>
      <c r="I1738" s="258"/>
    </row>
    <row r="1739" spans="1:9" ht="13.5">
      <c r="A1739" s="970" t="s">
        <v>2957</v>
      </c>
      <c r="B1739" s="1172" t="s">
        <v>4985</v>
      </c>
      <c r="C1739" s="1197" t="s">
        <v>4985</v>
      </c>
      <c r="D1739" s="966">
        <v>54240</v>
      </c>
      <c r="E1739" s="1194" t="s">
        <v>9630</v>
      </c>
      <c r="F1739" s="967" t="s">
        <v>1789</v>
      </c>
      <c r="G1739" s="967" t="s">
        <v>13943</v>
      </c>
      <c r="H1739" s="258"/>
      <c r="I1739" s="258"/>
    </row>
    <row r="1740" spans="1:9" ht="13.5">
      <c r="A1740" s="970" t="s">
        <v>2958</v>
      </c>
      <c r="B1740" s="1172" t="s">
        <v>4971</v>
      </c>
      <c r="C1740" s="1197" t="s">
        <v>4971</v>
      </c>
      <c r="D1740" s="966">
        <v>63684</v>
      </c>
      <c r="E1740" s="1194" t="s">
        <v>9630</v>
      </c>
      <c r="F1740" s="967" t="s">
        <v>1789</v>
      </c>
      <c r="G1740" s="967" t="s">
        <v>13943</v>
      </c>
      <c r="H1740" s="258"/>
      <c r="I1740" s="258"/>
    </row>
    <row r="1741" spans="1:9" ht="13.5">
      <c r="A1741" s="970" t="s">
        <v>2959</v>
      </c>
      <c r="B1741" s="1172" t="s">
        <v>4953</v>
      </c>
      <c r="C1741" s="1197" t="s">
        <v>4953</v>
      </c>
      <c r="D1741" s="966">
        <v>7212</v>
      </c>
      <c r="E1741" s="1194" t="s">
        <v>9630</v>
      </c>
      <c r="F1741" s="967" t="s">
        <v>1789</v>
      </c>
      <c r="G1741" s="967" t="s">
        <v>13943</v>
      </c>
      <c r="H1741" s="965"/>
      <c r="I1741" s="965"/>
    </row>
    <row r="1742" spans="1:9" ht="13.5">
      <c r="A1742" s="970" t="s">
        <v>2960</v>
      </c>
      <c r="B1742" s="1172" t="s">
        <v>4997</v>
      </c>
      <c r="C1742" s="1197" t="s">
        <v>4997</v>
      </c>
      <c r="D1742" s="966">
        <v>8040</v>
      </c>
      <c r="E1742" s="1194" t="s">
        <v>9630</v>
      </c>
      <c r="F1742" s="967" t="s">
        <v>1789</v>
      </c>
      <c r="G1742" s="967" t="s">
        <v>13943</v>
      </c>
      <c r="H1742" s="965"/>
      <c r="I1742" s="965"/>
    </row>
    <row r="1743" spans="1:9" ht="13.5">
      <c r="A1743" s="970" t="s">
        <v>2961</v>
      </c>
      <c r="B1743" s="1172" t="s">
        <v>4984</v>
      </c>
      <c r="C1743" s="1197" t="s">
        <v>4984</v>
      </c>
      <c r="D1743" s="966">
        <v>11436</v>
      </c>
      <c r="E1743" s="1194" t="s">
        <v>9630</v>
      </c>
      <c r="F1743" s="967" t="s">
        <v>1789</v>
      </c>
      <c r="G1743" s="967" t="s">
        <v>13943</v>
      </c>
      <c r="H1743" s="965"/>
      <c r="I1743" s="965"/>
    </row>
    <row r="1744" spans="1:9" ht="13.5">
      <c r="A1744" s="196" t="s">
        <v>2962</v>
      </c>
      <c r="B1744" s="1172" t="s">
        <v>4970</v>
      </c>
      <c r="C1744" s="1197" t="s">
        <v>4970</v>
      </c>
      <c r="D1744" s="966">
        <v>13500</v>
      </c>
      <c r="E1744" s="1194" t="s">
        <v>9630</v>
      </c>
      <c r="F1744" s="967" t="s">
        <v>1789</v>
      </c>
      <c r="G1744" s="967" t="s">
        <v>13943</v>
      </c>
      <c r="H1744" s="965"/>
      <c r="I1744" s="965"/>
    </row>
    <row r="1745" spans="1:9" ht="13.5">
      <c r="A1745" s="196" t="s">
        <v>2963</v>
      </c>
      <c r="B1745" s="1197" t="s">
        <v>8937</v>
      </c>
      <c r="C1745" s="1197" t="s">
        <v>8937</v>
      </c>
      <c r="D1745" s="966">
        <v>7020</v>
      </c>
      <c r="E1745" s="1194" t="s">
        <v>9630</v>
      </c>
      <c r="F1745" s="967" t="s">
        <v>1789</v>
      </c>
      <c r="G1745" s="967" t="s">
        <v>13943</v>
      </c>
      <c r="H1745" s="965"/>
      <c r="I1745" s="965"/>
    </row>
    <row r="1746" spans="1:9" ht="13.5">
      <c r="A1746" s="196" t="s">
        <v>2964</v>
      </c>
      <c r="B1746" s="1197" t="s">
        <v>8938</v>
      </c>
      <c r="C1746" s="1197" t="s">
        <v>8938</v>
      </c>
      <c r="D1746" s="966">
        <v>7740</v>
      </c>
      <c r="E1746" s="1194" t="s">
        <v>9630</v>
      </c>
      <c r="F1746" s="967" t="s">
        <v>1789</v>
      </c>
      <c r="G1746" s="967" t="s">
        <v>13943</v>
      </c>
      <c r="H1746" s="965"/>
      <c r="I1746" s="965"/>
    </row>
    <row r="1747" spans="1:9" ht="13.5">
      <c r="A1747" s="196" t="s">
        <v>2965</v>
      </c>
      <c r="B1747" s="1197" t="s">
        <v>8939</v>
      </c>
      <c r="C1747" s="1197" t="s">
        <v>8939</v>
      </c>
      <c r="D1747" s="966">
        <v>11136</v>
      </c>
      <c r="E1747" s="1194" t="s">
        <v>9630</v>
      </c>
      <c r="F1747" s="967" t="s">
        <v>1789</v>
      </c>
      <c r="G1747" s="967" t="s">
        <v>13943</v>
      </c>
      <c r="H1747" s="965"/>
      <c r="I1747" s="965"/>
    </row>
    <row r="1748" spans="1:9" ht="13.5">
      <c r="A1748" s="970" t="s">
        <v>2966</v>
      </c>
      <c r="B1748" s="1197" t="s">
        <v>8940</v>
      </c>
      <c r="C1748" s="1197" t="s">
        <v>8940</v>
      </c>
      <c r="D1748" s="966">
        <v>13056</v>
      </c>
      <c r="E1748" s="1194" t="s">
        <v>9630</v>
      </c>
      <c r="F1748" s="967" t="s">
        <v>1789</v>
      </c>
      <c r="G1748" s="967" t="s">
        <v>13943</v>
      </c>
      <c r="H1748" s="965"/>
      <c r="I1748" s="965"/>
    </row>
    <row r="1749" spans="1:9" ht="13.5">
      <c r="A1749" s="970" t="s">
        <v>2967</v>
      </c>
      <c r="B1749" s="1172" t="s">
        <v>4952</v>
      </c>
      <c r="C1749" s="1197" t="s">
        <v>4952</v>
      </c>
      <c r="D1749" s="966">
        <v>5772</v>
      </c>
      <c r="E1749" s="1194" t="s">
        <v>9630</v>
      </c>
      <c r="F1749" s="967" t="s">
        <v>1789</v>
      </c>
      <c r="G1749" s="967" t="s">
        <v>13943</v>
      </c>
      <c r="H1749" s="965"/>
      <c r="I1749" s="965"/>
    </row>
    <row r="1750" spans="1:9" ht="13.5">
      <c r="A1750" s="970" t="s">
        <v>2968</v>
      </c>
      <c r="B1750" s="1172" t="s">
        <v>4996</v>
      </c>
      <c r="C1750" s="1197" t="s">
        <v>4996</v>
      </c>
      <c r="D1750" s="966">
        <v>6396</v>
      </c>
      <c r="E1750" s="1194" t="s">
        <v>9630</v>
      </c>
      <c r="F1750" s="967" t="s">
        <v>1789</v>
      </c>
      <c r="G1750" s="967" t="s">
        <v>13943</v>
      </c>
      <c r="H1750" s="965"/>
      <c r="I1750" s="965"/>
    </row>
    <row r="1751" spans="1:9" ht="13.5">
      <c r="A1751" s="970" t="s">
        <v>2969</v>
      </c>
      <c r="B1751" s="1172" t="s">
        <v>4983</v>
      </c>
      <c r="C1751" s="1197" t="s">
        <v>4983</v>
      </c>
      <c r="D1751" s="966">
        <v>9168</v>
      </c>
      <c r="E1751" s="1194" t="s">
        <v>9630</v>
      </c>
      <c r="F1751" s="967" t="s">
        <v>1789</v>
      </c>
      <c r="G1751" s="967" t="s">
        <v>13943</v>
      </c>
      <c r="H1751" s="965"/>
      <c r="I1751" s="965"/>
    </row>
    <row r="1752" spans="1:9" ht="13.5">
      <c r="A1752" s="970" t="s">
        <v>2970</v>
      </c>
      <c r="B1752" s="1172" t="s">
        <v>4969</v>
      </c>
      <c r="C1752" s="1197" t="s">
        <v>4969</v>
      </c>
      <c r="D1752" s="966">
        <v>10716</v>
      </c>
      <c r="E1752" s="1194" t="s">
        <v>9630</v>
      </c>
      <c r="F1752" s="967" t="s">
        <v>1789</v>
      </c>
      <c r="G1752" s="967" t="s">
        <v>13943</v>
      </c>
      <c r="H1752" s="965"/>
      <c r="I1752" s="965"/>
    </row>
    <row r="1753" spans="1:9" ht="13.5">
      <c r="A1753" s="970" t="s">
        <v>3237</v>
      </c>
      <c r="B1753" s="1172" t="s">
        <v>8941</v>
      </c>
      <c r="C1753" s="1197" t="s">
        <v>8941</v>
      </c>
      <c r="D1753" s="966">
        <v>8292</v>
      </c>
      <c r="E1753" s="1194" t="s">
        <v>9630</v>
      </c>
      <c r="F1753" s="967" t="s">
        <v>1789</v>
      </c>
      <c r="G1753" s="967" t="s">
        <v>13943</v>
      </c>
      <c r="H1753" s="965"/>
      <c r="I1753" s="965"/>
    </row>
    <row r="1754" spans="1:9" ht="13.5">
      <c r="A1754" s="970" t="s">
        <v>3238</v>
      </c>
      <c r="B1754" s="1172" t="s">
        <v>8942</v>
      </c>
      <c r="C1754" s="1197" t="s">
        <v>8942</v>
      </c>
      <c r="D1754" s="966">
        <v>9144</v>
      </c>
      <c r="E1754" s="1194" t="s">
        <v>9630</v>
      </c>
      <c r="F1754" s="967" t="s">
        <v>1789</v>
      </c>
      <c r="G1754" s="967" t="s">
        <v>13943</v>
      </c>
      <c r="H1754" s="965"/>
      <c r="I1754" s="965"/>
    </row>
    <row r="1755" spans="1:9" ht="13.5">
      <c r="A1755" s="970" t="s">
        <v>3239</v>
      </c>
      <c r="B1755" s="1172" t="s">
        <v>8943</v>
      </c>
      <c r="C1755" s="1197" t="s">
        <v>8943</v>
      </c>
      <c r="D1755" s="966">
        <v>13140</v>
      </c>
      <c r="E1755" s="1194" t="s">
        <v>9630</v>
      </c>
      <c r="F1755" s="967" t="s">
        <v>1789</v>
      </c>
      <c r="G1755" s="967" t="s">
        <v>13943</v>
      </c>
      <c r="H1755" s="965"/>
      <c r="I1755" s="965"/>
    </row>
    <row r="1756" spans="1:9" ht="14.25" thickBot="1">
      <c r="A1756" s="970" t="s">
        <v>3240</v>
      </c>
      <c r="B1756" s="1172" t="s">
        <v>8944</v>
      </c>
      <c r="C1756" s="1197" t="s">
        <v>8944</v>
      </c>
      <c r="D1756" s="966">
        <v>15432</v>
      </c>
      <c r="E1756" s="1194" t="s">
        <v>9630</v>
      </c>
      <c r="F1756" s="967" t="s">
        <v>1789</v>
      </c>
      <c r="G1756" s="967" t="s">
        <v>13943</v>
      </c>
      <c r="H1756" s="965"/>
      <c r="I1756" s="965"/>
    </row>
    <row r="1757" spans="1:9" ht="13.5">
      <c r="A1757" s="265" t="s">
        <v>5168</v>
      </c>
      <c r="B1757" s="219"/>
      <c r="C1757" s="219"/>
      <c r="D1757" s="219"/>
      <c r="E1757" s="219"/>
      <c r="F1757" s="219"/>
      <c r="G1757" s="416"/>
      <c r="H1757" s="258"/>
      <c r="I1757" s="258"/>
    </row>
    <row r="1758" spans="1:9" ht="13.5">
      <c r="A1758" s="970" t="s">
        <v>2464</v>
      </c>
      <c r="B1758" s="1172" t="s">
        <v>5103</v>
      </c>
      <c r="C1758" s="1197" t="s">
        <v>5103</v>
      </c>
      <c r="D1758" s="966">
        <v>2244</v>
      </c>
      <c r="E1758" s="1194" t="s">
        <v>9630</v>
      </c>
      <c r="F1758" s="967" t="s">
        <v>9</v>
      </c>
      <c r="G1758" s="967" t="s">
        <v>13943</v>
      </c>
      <c r="H1758" s="965"/>
      <c r="I1758" s="965"/>
    </row>
    <row r="1759" spans="1:9" ht="13.5">
      <c r="A1759" s="970" t="s">
        <v>2465</v>
      </c>
      <c r="B1759" s="1172" t="s">
        <v>5106</v>
      </c>
      <c r="C1759" s="1197" t="s">
        <v>5106</v>
      </c>
      <c r="D1759" s="966">
        <v>6096</v>
      </c>
      <c r="E1759" s="1194" t="s">
        <v>9630</v>
      </c>
      <c r="F1759" s="967" t="s">
        <v>9</v>
      </c>
      <c r="G1759" s="967" t="s">
        <v>13943</v>
      </c>
      <c r="H1759" s="965"/>
      <c r="I1759" s="965"/>
    </row>
    <row r="1760" spans="1:9" ht="13.5">
      <c r="A1760" s="970" t="s">
        <v>2466</v>
      </c>
      <c r="B1760" s="1172" t="s">
        <v>5099</v>
      </c>
      <c r="C1760" s="1197" t="s">
        <v>5099</v>
      </c>
      <c r="D1760" s="966">
        <v>1212</v>
      </c>
      <c r="E1760" s="1194" t="s">
        <v>9630</v>
      </c>
      <c r="F1760" s="967" t="s">
        <v>9</v>
      </c>
      <c r="G1760" s="967" t="s">
        <v>13943</v>
      </c>
      <c r="H1760" s="965"/>
      <c r="I1760" s="965"/>
    </row>
    <row r="1761" spans="1:9" ht="13.5">
      <c r="A1761" s="970" t="s">
        <v>2467</v>
      </c>
      <c r="B1761" s="1172" t="s">
        <v>5098</v>
      </c>
      <c r="C1761" s="1197" t="s">
        <v>5098</v>
      </c>
      <c r="D1761" s="966">
        <v>2028</v>
      </c>
      <c r="E1761" s="1194" t="s">
        <v>9630</v>
      </c>
      <c r="F1761" s="967" t="s">
        <v>9</v>
      </c>
      <c r="G1761" s="967" t="s">
        <v>13943</v>
      </c>
      <c r="H1761" s="965"/>
      <c r="I1761" s="965"/>
    </row>
    <row r="1762" spans="1:9" ht="13.5">
      <c r="A1762" s="970" t="s">
        <v>2468</v>
      </c>
      <c r="B1762" s="1172" t="s">
        <v>5100</v>
      </c>
      <c r="C1762" s="1197" t="s">
        <v>5100</v>
      </c>
      <c r="D1762" s="966">
        <v>3036</v>
      </c>
      <c r="E1762" s="1194" t="s">
        <v>9630</v>
      </c>
      <c r="F1762" s="967" t="s">
        <v>9</v>
      </c>
      <c r="G1762" s="967" t="s">
        <v>13943</v>
      </c>
      <c r="H1762" s="965"/>
      <c r="I1762" s="965"/>
    </row>
    <row r="1763" spans="1:9" ht="13.5">
      <c r="A1763" s="970" t="s">
        <v>2469</v>
      </c>
      <c r="B1763" s="1172" t="s">
        <v>2470</v>
      </c>
      <c r="C1763" s="1197" t="s">
        <v>2470</v>
      </c>
      <c r="D1763" s="966">
        <v>3036</v>
      </c>
      <c r="E1763" s="1194" t="s">
        <v>9630</v>
      </c>
      <c r="F1763" s="967" t="s">
        <v>9</v>
      </c>
      <c r="G1763" s="967" t="s">
        <v>13943</v>
      </c>
      <c r="H1763" s="965"/>
      <c r="I1763" s="965"/>
    </row>
    <row r="1764" spans="1:9" ht="13.5">
      <c r="A1764" s="970" t="s">
        <v>2471</v>
      </c>
      <c r="B1764" s="1172" t="s">
        <v>2472</v>
      </c>
      <c r="C1764" s="1197" t="s">
        <v>2472</v>
      </c>
      <c r="D1764" s="966">
        <v>20328</v>
      </c>
      <c r="E1764" s="1194" t="s">
        <v>9630</v>
      </c>
      <c r="F1764" s="967" t="s">
        <v>9</v>
      </c>
      <c r="G1764" s="967" t="s">
        <v>13943</v>
      </c>
      <c r="H1764" s="965"/>
      <c r="I1764" s="965"/>
    </row>
    <row r="1765" spans="1:9" ht="13.5">
      <c r="A1765" s="970" t="s">
        <v>2473</v>
      </c>
      <c r="B1765" s="1172" t="s">
        <v>2474</v>
      </c>
      <c r="C1765" s="1197" t="s">
        <v>2474</v>
      </c>
      <c r="D1765" s="966">
        <v>50820</v>
      </c>
      <c r="E1765" s="1194" t="s">
        <v>9630</v>
      </c>
      <c r="F1765" s="967" t="s">
        <v>9</v>
      </c>
      <c r="G1765" s="967" t="s">
        <v>13943</v>
      </c>
      <c r="H1765" s="258"/>
      <c r="I1765" s="258"/>
    </row>
    <row r="1766" spans="1:9" ht="13.5">
      <c r="A1766" s="196" t="s">
        <v>2475</v>
      </c>
      <c r="B1766" s="1172" t="s">
        <v>8945</v>
      </c>
      <c r="C1766" s="1197" t="s">
        <v>5104</v>
      </c>
      <c r="D1766" s="966">
        <v>3036</v>
      </c>
      <c r="E1766" s="1194" t="s">
        <v>9630</v>
      </c>
      <c r="F1766" s="967" t="s">
        <v>9</v>
      </c>
      <c r="G1766" s="967" t="s">
        <v>13943</v>
      </c>
      <c r="H1766" s="965"/>
      <c r="I1766" s="965"/>
    </row>
    <row r="1767" spans="1:9" ht="13.5">
      <c r="A1767" s="196" t="s">
        <v>3444</v>
      </c>
      <c r="B1767" s="1197" t="s">
        <v>5030</v>
      </c>
      <c r="C1767" s="1197" t="s">
        <v>5030</v>
      </c>
      <c r="D1767" s="966">
        <v>972</v>
      </c>
      <c r="E1767" s="1194" t="s">
        <v>9630</v>
      </c>
      <c r="F1767" s="967" t="s">
        <v>9</v>
      </c>
      <c r="G1767" s="967" t="s">
        <v>13943</v>
      </c>
      <c r="H1767" s="397"/>
      <c r="I1767" s="965"/>
    </row>
    <row r="1768" spans="1:9" ht="13.5">
      <c r="A1768" s="970" t="s">
        <v>2900</v>
      </c>
      <c r="B1768" s="1197" t="s">
        <v>8946</v>
      </c>
      <c r="C1768" s="1197" t="s">
        <v>5110</v>
      </c>
      <c r="D1768" s="966">
        <v>1896</v>
      </c>
      <c r="E1768" s="1194" t="s">
        <v>9630</v>
      </c>
      <c r="F1768" s="967" t="s">
        <v>9</v>
      </c>
      <c r="G1768" s="967" t="s">
        <v>13943</v>
      </c>
      <c r="H1768" s="965"/>
      <c r="I1768" s="965"/>
    </row>
    <row r="1769" spans="1:9" ht="13.5">
      <c r="A1769" s="970" t="s">
        <v>2718</v>
      </c>
      <c r="B1769" s="1172" t="s">
        <v>8947</v>
      </c>
      <c r="C1769" s="1197" t="s">
        <v>5109</v>
      </c>
      <c r="D1769" s="966">
        <v>3396</v>
      </c>
      <c r="E1769" s="1194" t="s">
        <v>9630</v>
      </c>
      <c r="F1769" s="967" t="s">
        <v>9</v>
      </c>
      <c r="G1769" s="967" t="s">
        <v>13943</v>
      </c>
      <c r="H1769" s="965"/>
      <c r="I1769" s="965"/>
    </row>
    <row r="1770" spans="1:9" ht="13.5">
      <c r="A1770" s="970" t="s">
        <v>2719</v>
      </c>
      <c r="B1770" s="1172" t="s">
        <v>5108</v>
      </c>
      <c r="C1770" s="1197" t="s">
        <v>5108</v>
      </c>
      <c r="D1770" s="966">
        <v>4080</v>
      </c>
      <c r="E1770" s="1194" t="s">
        <v>9630</v>
      </c>
      <c r="F1770" s="967" t="s">
        <v>9</v>
      </c>
      <c r="G1770" s="967" t="s">
        <v>13943</v>
      </c>
      <c r="H1770" s="965"/>
      <c r="I1770" s="965"/>
    </row>
    <row r="1771" spans="1:9" ht="14.25" thickBot="1">
      <c r="A1771" s="970" t="s">
        <v>2720</v>
      </c>
      <c r="B1771" s="1172" t="s">
        <v>8948</v>
      </c>
      <c r="C1771" s="1197" t="s">
        <v>5107</v>
      </c>
      <c r="D1771" s="966">
        <v>6540</v>
      </c>
      <c r="E1771" s="1194" t="s">
        <v>9630</v>
      </c>
      <c r="F1771" s="967" t="s">
        <v>9</v>
      </c>
      <c r="G1771" s="967" t="s">
        <v>13943</v>
      </c>
      <c r="H1771" s="965"/>
      <c r="I1771" s="965"/>
    </row>
    <row r="1772" spans="1:9" ht="13.5">
      <c r="A1772" s="265" t="s">
        <v>5169</v>
      </c>
      <c r="B1772" s="219"/>
      <c r="C1772" s="219"/>
      <c r="D1772" s="219"/>
      <c r="E1772" s="219"/>
      <c r="F1772" s="219"/>
      <c r="G1772" s="416"/>
      <c r="H1772" s="258"/>
      <c r="I1772" s="258"/>
    </row>
    <row r="1773" spans="1:9" ht="13.5">
      <c r="A1773" s="970" t="s">
        <v>2976</v>
      </c>
      <c r="B1773" s="1172" t="s">
        <v>5022</v>
      </c>
      <c r="C1773" s="1197" t="s">
        <v>5022</v>
      </c>
      <c r="D1773" s="966">
        <v>2244</v>
      </c>
      <c r="E1773" s="1194" t="s">
        <v>9630</v>
      </c>
      <c r="F1773" s="967" t="s">
        <v>1789</v>
      </c>
      <c r="G1773" s="967" t="s">
        <v>13943</v>
      </c>
      <c r="H1773" s="965"/>
      <c r="I1773" s="965"/>
    </row>
    <row r="1774" spans="1:9" ht="13.5">
      <c r="A1774" s="970" t="s">
        <v>2977</v>
      </c>
      <c r="B1774" s="1172" t="s">
        <v>5025</v>
      </c>
      <c r="C1774" s="1197" t="s">
        <v>5025</v>
      </c>
      <c r="D1774" s="966">
        <v>6096</v>
      </c>
      <c r="E1774" s="1194" t="s">
        <v>9630</v>
      </c>
      <c r="F1774" s="967" t="s">
        <v>1789</v>
      </c>
      <c r="G1774" s="967" t="s">
        <v>13943</v>
      </c>
      <c r="H1774" s="965"/>
      <c r="I1774" s="965"/>
    </row>
    <row r="1775" spans="1:9" ht="13.5">
      <c r="A1775" s="970" t="s">
        <v>2978</v>
      </c>
      <c r="B1775" s="1172" t="s">
        <v>5018</v>
      </c>
      <c r="C1775" s="1197" t="s">
        <v>5018</v>
      </c>
      <c r="D1775" s="966">
        <v>1212</v>
      </c>
      <c r="E1775" s="1194" t="s">
        <v>9630</v>
      </c>
      <c r="F1775" s="967" t="s">
        <v>1789</v>
      </c>
      <c r="G1775" s="967" t="s">
        <v>13943</v>
      </c>
      <c r="H1775" s="965"/>
      <c r="I1775" s="965"/>
    </row>
    <row r="1776" spans="1:9" ht="13.5">
      <c r="A1776" s="970" t="s">
        <v>2979</v>
      </c>
      <c r="B1776" s="1172" t="s">
        <v>5017</v>
      </c>
      <c r="C1776" s="1197" t="s">
        <v>5017</v>
      </c>
      <c r="D1776" s="966">
        <v>2028</v>
      </c>
      <c r="E1776" s="1194" t="s">
        <v>9630</v>
      </c>
      <c r="F1776" s="967" t="s">
        <v>1789</v>
      </c>
      <c r="G1776" s="967" t="s">
        <v>13943</v>
      </c>
      <c r="H1776" s="965"/>
      <c r="I1776" s="965"/>
    </row>
    <row r="1777" spans="1:9" ht="13.5">
      <c r="A1777" s="970" t="s">
        <v>2980</v>
      </c>
      <c r="B1777" s="1172" t="s">
        <v>5019</v>
      </c>
      <c r="C1777" s="1197" t="s">
        <v>5019</v>
      </c>
      <c r="D1777" s="966">
        <v>3036</v>
      </c>
      <c r="E1777" s="1194" t="s">
        <v>9630</v>
      </c>
      <c r="F1777" s="967" t="s">
        <v>1789</v>
      </c>
      <c r="G1777" s="967" t="s">
        <v>13943</v>
      </c>
      <c r="H1777" s="965"/>
      <c r="I1777" s="965"/>
    </row>
    <row r="1778" spans="1:9" ht="13.5">
      <c r="A1778" s="970" t="s">
        <v>2981</v>
      </c>
      <c r="B1778" s="1172" t="s">
        <v>3081</v>
      </c>
      <c r="C1778" s="1197" t="s">
        <v>3081</v>
      </c>
      <c r="D1778" s="966">
        <v>3036</v>
      </c>
      <c r="E1778" s="1194" t="s">
        <v>9630</v>
      </c>
      <c r="F1778" s="967" t="s">
        <v>1789</v>
      </c>
      <c r="G1778" s="967" t="s">
        <v>13943</v>
      </c>
      <c r="H1778" s="965"/>
      <c r="I1778" s="965"/>
    </row>
    <row r="1779" spans="1:9" ht="13.5">
      <c r="A1779" s="970" t="s">
        <v>2982</v>
      </c>
      <c r="B1779" s="1172" t="s">
        <v>3082</v>
      </c>
      <c r="C1779" s="1197" t="s">
        <v>3082</v>
      </c>
      <c r="D1779" s="966">
        <v>20328</v>
      </c>
      <c r="E1779" s="1194" t="s">
        <v>9630</v>
      </c>
      <c r="F1779" s="967" t="s">
        <v>1789</v>
      </c>
      <c r="G1779" s="967" t="s">
        <v>13943</v>
      </c>
      <c r="H1779" s="965"/>
      <c r="I1779" s="965"/>
    </row>
    <row r="1780" spans="1:9" ht="13.5">
      <c r="A1780" s="970" t="s">
        <v>2983</v>
      </c>
      <c r="B1780" s="1172" t="s">
        <v>3083</v>
      </c>
      <c r="C1780" s="1197" t="s">
        <v>3083</v>
      </c>
      <c r="D1780" s="966">
        <v>50820</v>
      </c>
      <c r="E1780" s="1194" t="s">
        <v>9630</v>
      </c>
      <c r="F1780" s="967" t="s">
        <v>1789</v>
      </c>
      <c r="G1780" s="967" t="s">
        <v>13943</v>
      </c>
      <c r="H1780" s="258"/>
      <c r="I1780" s="258"/>
    </row>
    <row r="1781" spans="1:9" ht="24">
      <c r="A1781" s="196" t="s">
        <v>2984</v>
      </c>
      <c r="B1781" s="1172" t="s">
        <v>8949</v>
      </c>
      <c r="C1781" s="1197" t="s">
        <v>5023</v>
      </c>
      <c r="D1781" s="966">
        <v>3036</v>
      </c>
      <c r="E1781" s="1194" t="s">
        <v>9630</v>
      </c>
      <c r="F1781" s="967" t="s">
        <v>1789</v>
      </c>
      <c r="G1781" s="967" t="s">
        <v>13943</v>
      </c>
      <c r="H1781" s="965"/>
      <c r="I1781" s="965"/>
    </row>
    <row r="1782" spans="1:9" ht="13.5">
      <c r="A1782" s="196" t="s">
        <v>3445</v>
      </c>
      <c r="B1782" s="1197" t="s">
        <v>5030</v>
      </c>
      <c r="C1782" s="1197" t="s">
        <v>5030</v>
      </c>
      <c r="D1782" s="966">
        <v>972</v>
      </c>
      <c r="E1782" s="1194" t="s">
        <v>9630</v>
      </c>
      <c r="F1782" s="967" t="s">
        <v>1789</v>
      </c>
      <c r="G1782" s="967" t="s">
        <v>13943</v>
      </c>
      <c r="H1782" s="965"/>
      <c r="I1782" s="965"/>
    </row>
    <row r="1783" spans="1:9" ht="24">
      <c r="A1783" s="970" t="s">
        <v>2985</v>
      </c>
      <c r="B1783" s="1197" t="s">
        <v>5029</v>
      </c>
      <c r="C1783" s="1197" t="s">
        <v>5029</v>
      </c>
      <c r="D1783" s="966">
        <v>1896</v>
      </c>
      <c r="E1783" s="1194" t="s">
        <v>9630</v>
      </c>
      <c r="F1783" s="967" t="s">
        <v>1789</v>
      </c>
      <c r="G1783" s="967" t="s">
        <v>13943</v>
      </c>
      <c r="H1783" s="965"/>
      <c r="I1783" s="965"/>
    </row>
    <row r="1784" spans="1:9" ht="24">
      <c r="A1784" s="970" t="s">
        <v>2986</v>
      </c>
      <c r="B1784" s="1172" t="s">
        <v>5028</v>
      </c>
      <c r="C1784" s="1197" t="s">
        <v>5028</v>
      </c>
      <c r="D1784" s="966">
        <v>3396</v>
      </c>
      <c r="E1784" s="1194" t="s">
        <v>9630</v>
      </c>
      <c r="F1784" s="967" t="s">
        <v>1789</v>
      </c>
      <c r="G1784" s="967" t="s">
        <v>13943</v>
      </c>
      <c r="H1784" s="965"/>
      <c r="I1784" s="965"/>
    </row>
    <row r="1785" spans="1:9" ht="24">
      <c r="A1785" s="970" t="s">
        <v>2987</v>
      </c>
      <c r="B1785" s="1172" t="s">
        <v>5027</v>
      </c>
      <c r="C1785" s="1197" t="s">
        <v>5027</v>
      </c>
      <c r="D1785" s="966">
        <v>4080</v>
      </c>
      <c r="E1785" s="1194" t="s">
        <v>9630</v>
      </c>
      <c r="F1785" s="967" t="s">
        <v>1789</v>
      </c>
      <c r="G1785" s="967" t="s">
        <v>13943</v>
      </c>
      <c r="H1785" s="965"/>
      <c r="I1785" s="965"/>
    </row>
    <row r="1786" spans="1:9" ht="24.75" thickBot="1">
      <c r="A1786" s="970" t="s">
        <v>2988</v>
      </c>
      <c r="B1786" s="1172" t="s">
        <v>5026</v>
      </c>
      <c r="C1786" s="1197" t="s">
        <v>5026</v>
      </c>
      <c r="D1786" s="966">
        <v>6540</v>
      </c>
      <c r="E1786" s="1194" t="s">
        <v>9630</v>
      </c>
      <c r="F1786" s="967" t="s">
        <v>1789</v>
      </c>
      <c r="G1786" s="967" t="s">
        <v>13943</v>
      </c>
      <c r="H1786" s="965"/>
      <c r="I1786" s="965"/>
    </row>
    <row r="1787" spans="1:9" ht="13.5">
      <c r="A1787" s="265" t="s">
        <v>5170</v>
      </c>
      <c r="B1787" s="219"/>
      <c r="C1787" s="219"/>
      <c r="D1787" s="219"/>
      <c r="E1787" s="219"/>
      <c r="F1787" s="219"/>
      <c r="G1787" s="416"/>
      <c r="H1787" s="258"/>
      <c r="I1787" s="258"/>
    </row>
    <row r="1788" spans="1:9" ht="13.5">
      <c r="A1788" s="970" t="s">
        <v>2476</v>
      </c>
      <c r="B1788" s="1172" t="s">
        <v>8950</v>
      </c>
      <c r="C1788" s="1197" t="s">
        <v>5105</v>
      </c>
      <c r="D1788" s="966">
        <v>5076</v>
      </c>
      <c r="E1788" s="1194" t="s">
        <v>9630</v>
      </c>
      <c r="F1788" s="967" t="s">
        <v>9</v>
      </c>
      <c r="G1788" s="967" t="s">
        <v>13943</v>
      </c>
      <c r="H1788" s="965"/>
      <c r="I1788" s="965"/>
    </row>
    <row r="1789" spans="1:9" ht="13.5">
      <c r="A1789" s="970" t="s">
        <v>2477</v>
      </c>
      <c r="B1789" s="1172" t="s">
        <v>5102</v>
      </c>
      <c r="C1789" s="1197" t="s">
        <v>5102</v>
      </c>
      <c r="D1789" s="966">
        <v>1008</v>
      </c>
      <c r="E1789" s="1194" t="s">
        <v>9630</v>
      </c>
      <c r="F1789" s="967" t="s">
        <v>9</v>
      </c>
      <c r="G1789" s="967" t="s">
        <v>13943</v>
      </c>
      <c r="H1789" s="965"/>
      <c r="I1789" s="965"/>
    </row>
    <row r="1790" spans="1:9" ht="14.25" thickBot="1">
      <c r="A1790" s="970" t="s">
        <v>2478</v>
      </c>
      <c r="B1790" s="1172" t="s">
        <v>5101</v>
      </c>
      <c r="C1790" s="1197" t="s">
        <v>5101</v>
      </c>
      <c r="D1790" s="966">
        <v>2244</v>
      </c>
      <c r="E1790" s="1194" t="s">
        <v>9630</v>
      </c>
      <c r="F1790" s="967" t="s">
        <v>9</v>
      </c>
      <c r="G1790" s="967" t="s">
        <v>13943</v>
      </c>
      <c r="H1790" s="965"/>
      <c r="I1790" s="965"/>
    </row>
    <row r="1791" spans="1:9" ht="13.5">
      <c r="A1791" s="265" t="s">
        <v>5171</v>
      </c>
      <c r="B1791" s="219"/>
      <c r="C1791" s="219"/>
      <c r="D1791" s="219"/>
      <c r="E1791" s="219"/>
      <c r="F1791" s="219"/>
      <c r="G1791" s="416"/>
      <c r="H1791" s="258"/>
      <c r="I1791" s="258"/>
    </row>
    <row r="1792" spans="1:9" ht="13.5">
      <c r="A1792" s="970" t="s">
        <v>2989</v>
      </c>
      <c r="B1792" s="1172" t="s">
        <v>5024</v>
      </c>
      <c r="C1792" s="1197" t="s">
        <v>5024</v>
      </c>
      <c r="D1792" s="966">
        <v>5076</v>
      </c>
      <c r="E1792" s="1194" t="s">
        <v>9630</v>
      </c>
      <c r="F1792" s="967" t="s">
        <v>1789</v>
      </c>
      <c r="G1792" s="967" t="s">
        <v>13943</v>
      </c>
      <c r="H1792" s="965"/>
      <c r="I1792" s="965"/>
    </row>
    <row r="1793" spans="1:9" ht="13.5">
      <c r="A1793" s="970" t="s">
        <v>2990</v>
      </c>
      <c r="B1793" s="1172" t="s">
        <v>5021</v>
      </c>
      <c r="C1793" s="1197" t="s">
        <v>5021</v>
      </c>
      <c r="D1793" s="966">
        <v>1008</v>
      </c>
      <c r="E1793" s="1194" t="s">
        <v>9630</v>
      </c>
      <c r="F1793" s="967" t="s">
        <v>1789</v>
      </c>
      <c r="G1793" s="967" t="s">
        <v>13943</v>
      </c>
      <c r="H1793" s="965"/>
      <c r="I1793" s="965"/>
    </row>
    <row r="1794" spans="1:9" ht="14.25" thickBot="1">
      <c r="A1794" s="970" t="s">
        <v>2991</v>
      </c>
      <c r="B1794" s="1172" t="s">
        <v>5020</v>
      </c>
      <c r="C1794" s="1197" t="s">
        <v>5020</v>
      </c>
      <c r="D1794" s="966">
        <v>2244</v>
      </c>
      <c r="E1794" s="1194" t="s">
        <v>9630</v>
      </c>
      <c r="F1794" s="967" t="s">
        <v>1789</v>
      </c>
      <c r="G1794" s="967" t="s">
        <v>13943</v>
      </c>
      <c r="H1794" s="965"/>
      <c r="I1794" s="965"/>
    </row>
    <row r="1795" spans="1:9" ht="13.5">
      <c r="A1795" s="367" t="s">
        <v>2691</v>
      </c>
      <c r="B1795" s="219"/>
      <c r="C1795" s="219"/>
      <c r="D1795" s="219"/>
      <c r="E1795" s="219"/>
      <c r="F1795" s="219"/>
      <c r="G1795" s="416"/>
      <c r="H1795" s="258"/>
      <c r="I1795" s="258"/>
    </row>
    <row r="1796" spans="1:9" ht="13.5">
      <c r="A1796" s="970" t="s">
        <v>2479</v>
      </c>
      <c r="B1796" s="1172" t="s">
        <v>5094</v>
      </c>
      <c r="C1796" s="1197" t="s">
        <v>5094</v>
      </c>
      <c r="D1796" s="966">
        <v>7824</v>
      </c>
      <c r="E1796" s="1194" t="s">
        <v>9630</v>
      </c>
      <c r="F1796" s="967" t="s">
        <v>9</v>
      </c>
      <c r="G1796" s="967" t="s">
        <v>5391</v>
      </c>
      <c r="H1796" s="965"/>
      <c r="I1796" s="965"/>
    </row>
    <row r="1797" spans="1:9" ht="13.5">
      <c r="A1797" s="970" t="s">
        <v>2480</v>
      </c>
      <c r="B1797" s="1172" t="s">
        <v>5093</v>
      </c>
      <c r="C1797" s="1197" t="s">
        <v>5093</v>
      </c>
      <c r="D1797" s="966">
        <v>7824</v>
      </c>
      <c r="E1797" s="1194" t="s">
        <v>9630</v>
      </c>
      <c r="F1797" s="967" t="s">
        <v>9</v>
      </c>
      <c r="G1797" s="967" t="s">
        <v>5391</v>
      </c>
      <c r="H1797" s="965"/>
      <c r="I1797" s="965"/>
    </row>
    <row r="1798" spans="1:9" ht="13.5">
      <c r="A1798" s="970" t="s">
        <v>2481</v>
      </c>
      <c r="B1798" s="1172" t="s">
        <v>2482</v>
      </c>
      <c r="C1798" s="1197" t="s">
        <v>2482</v>
      </c>
      <c r="D1798" s="966">
        <v>216</v>
      </c>
      <c r="E1798" s="1194" t="s">
        <v>9630</v>
      </c>
      <c r="F1798" s="967" t="s">
        <v>9</v>
      </c>
      <c r="G1798" s="967" t="s">
        <v>5391</v>
      </c>
      <c r="H1798" s="965"/>
      <c r="I1798" s="965"/>
    </row>
    <row r="1799" spans="1:9" ht="24">
      <c r="A1799" s="970" t="s">
        <v>2483</v>
      </c>
      <c r="B1799" s="1172" t="s">
        <v>5040</v>
      </c>
      <c r="C1799" s="1197" t="s">
        <v>5040</v>
      </c>
      <c r="D1799" s="966">
        <v>3132</v>
      </c>
      <c r="E1799" s="1194" t="s">
        <v>9630</v>
      </c>
      <c r="F1799" s="967" t="s">
        <v>9</v>
      </c>
      <c r="G1799" s="967" t="s">
        <v>5391</v>
      </c>
      <c r="H1799" s="965"/>
      <c r="I1799" s="965"/>
    </row>
    <row r="1800" spans="1:9" ht="24">
      <c r="A1800" s="970" t="s">
        <v>2484</v>
      </c>
      <c r="B1800" s="1172" t="s">
        <v>5039</v>
      </c>
      <c r="C1800" s="1197" t="s">
        <v>5039</v>
      </c>
      <c r="D1800" s="966">
        <v>6276</v>
      </c>
      <c r="E1800" s="1194" t="s">
        <v>9630</v>
      </c>
      <c r="F1800" s="967" t="s">
        <v>9</v>
      </c>
      <c r="G1800" s="967" t="s">
        <v>5391</v>
      </c>
      <c r="H1800" s="965"/>
      <c r="I1800" s="965"/>
    </row>
    <row r="1801" spans="1:9" ht="24">
      <c r="A1801" s="970" t="s">
        <v>2485</v>
      </c>
      <c r="B1801" s="1172" t="s">
        <v>5038</v>
      </c>
      <c r="C1801" s="1197" t="s">
        <v>5038</v>
      </c>
      <c r="D1801" s="966">
        <v>12564</v>
      </c>
      <c r="E1801" s="1194" t="s">
        <v>9630</v>
      </c>
      <c r="F1801" s="967" t="s">
        <v>9</v>
      </c>
      <c r="G1801" s="967" t="s">
        <v>5391</v>
      </c>
      <c r="H1801" s="965"/>
      <c r="I1801" s="965"/>
    </row>
    <row r="1802" spans="1:9" ht="24">
      <c r="A1802" s="970" t="s">
        <v>2486</v>
      </c>
      <c r="B1802" s="1172" t="s">
        <v>5037</v>
      </c>
      <c r="C1802" s="1197" t="s">
        <v>5037</v>
      </c>
      <c r="D1802" s="966">
        <v>16752</v>
      </c>
      <c r="E1802" s="1194" t="s">
        <v>9630</v>
      </c>
      <c r="F1802" s="967" t="s">
        <v>9</v>
      </c>
      <c r="G1802" s="967" t="s">
        <v>5391</v>
      </c>
      <c r="H1802" s="965"/>
      <c r="I1802" s="965"/>
    </row>
    <row r="1803" spans="1:9" ht="13.5">
      <c r="A1803" s="970" t="s">
        <v>2487</v>
      </c>
      <c r="B1803" s="1172" t="s">
        <v>5112</v>
      </c>
      <c r="C1803" s="1197" t="s">
        <v>5112</v>
      </c>
      <c r="D1803" s="966">
        <v>636</v>
      </c>
      <c r="E1803" s="1194" t="s">
        <v>9630</v>
      </c>
      <c r="F1803" s="967" t="s">
        <v>9</v>
      </c>
      <c r="G1803" s="967" t="s">
        <v>13944</v>
      </c>
      <c r="H1803" s="965"/>
      <c r="I1803" s="965"/>
    </row>
    <row r="1804" spans="1:9" ht="13.5">
      <c r="A1804" s="970" t="s">
        <v>2488</v>
      </c>
      <c r="B1804" s="1172" t="s">
        <v>5111</v>
      </c>
      <c r="C1804" s="1197" t="s">
        <v>5111</v>
      </c>
      <c r="D1804" s="966">
        <v>5484</v>
      </c>
      <c r="E1804" s="1194" t="s">
        <v>9630</v>
      </c>
      <c r="F1804" s="967" t="s">
        <v>9</v>
      </c>
      <c r="G1804" s="967" t="s">
        <v>13944</v>
      </c>
      <c r="H1804" s="965"/>
      <c r="I1804" s="965"/>
    </row>
    <row r="1805" spans="1:9" ht="24">
      <c r="A1805" s="970" t="s">
        <v>2489</v>
      </c>
      <c r="B1805" s="1172" t="s">
        <v>5090</v>
      </c>
      <c r="C1805" s="1197" t="s">
        <v>5090</v>
      </c>
      <c r="D1805" s="966">
        <v>4200</v>
      </c>
      <c r="E1805" s="1194" t="s">
        <v>9630</v>
      </c>
      <c r="F1805" s="967" t="s">
        <v>9</v>
      </c>
      <c r="G1805" s="967" t="s">
        <v>13944</v>
      </c>
      <c r="H1805" s="965"/>
      <c r="I1805" s="965"/>
    </row>
    <row r="1806" spans="1:9" ht="24">
      <c r="A1806" s="970" t="s">
        <v>2490</v>
      </c>
      <c r="B1806" s="1172" t="s">
        <v>5089</v>
      </c>
      <c r="C1806" s="1197" t="s">
        <v>5089</v>
      </c>
      <c r="D1806" s="966">
        <v>35604</v>
      </c>
      <c r="E1806" s="1194" t="s">
        <v>9630</v>
      </c>
      <c r="F1806" s="967" t="s">
        <v>9</v>
      </c>
      <c r="G1806" s="967" t="s">
        <v>13944</v>
      </c>
      <c r="H1806" s="258"/>
      <c r="I1806" s="965"/>
    </row>
    <row r="1807" spans="1:9" ht="13.5">
      <c r="A1807" s="970" t="s">
        <v>2491</v>
      </c>
      <c r="B1807" s="1172" t="s">
        <v>5088</v>
      </c>
      <c r="C1807" s="1197" t="s">
        <v>5088</v>
      </c>
      <c r="D1807" s="966">
        <v>140304</v>
      </c>
      <c r="E1807" s="1194" t="s">
        <v>9630</v>
      </c>
      <c r="F1807" s="967" t="s">
        <v>9</v>
      </c>
      <c r="G1807" s="967" t="s">
        <v>13944</v>
      </c>
      <c r="H1807" s="258"/>
      <c r="I1807" s="258"/>
    </row>
    <row r="1808" spans="1:9" ht="13.5">
      <c r="A1808" s="970" t="s">
        <v>2492</v>
      </c>
      <c r="B1808" s="1172" t="s">
        <v>5087</v>
      </c>
      <c r="C1808" s="1197" t="s">
        <v>5087</v>
      </c>
      <c r="D1808" s="966">
        <v>293556</v>
      </c>
      <c r="E1808" s="1194" t="s">
        <v>9630</v>
      </c>
      <c r="F1808" s="967" t="s">
        <v>9</v>
      </c>
      <c r="G1808" s="967" t="s">
        <v>13944</v>
      </c>
      <c r="H1808" s="258"/>
      <c r="I1808" s="258"/>
    </row>
    <row r="1809" spans="1:9" ht="13.5">
      <c r="A1809" s="970" t="s">
        <v>2493</v>
      </c>
      <c r="B1809" s="1172" t="s">
        <v>5097</v>
      </c>
      <c r="C1809" s="1197" t="s">
        <v>5097</v>
      </c>
      <c r="D1809" s="966">
        <v>4200</v>
      </c>
      <c r="E1809" s="1194" t="s">
        <v>9630</v>
      </c>
      <c r="F1809" s="967" t="s">
        <v>9</v>
      </c>
      <c r="G1809" s="967" t="s">
        <v>13943</v>
      </c>
      <c r="H1809" s="965"/>
      <c r="I1809" s="965"/>
    </row>
    <row r="1810" spans="1:9" ht="13.5">
      <c r="A1810" s="970" t="s">
        <v>2494</v>
      </c>
      <c r="B1810" s="1172" t="s">
        <v>5096</v>
      </c>
      <c r="C1810" s="1197" t="s">
        <v>5096</v>
      </c>
      <c r="D1810" s="966">
        <v>984</v>
      </c>
      <c r="E1810" s="1194" t="s">
        <v>9630</v>
      </c>
      <c r="F1810" s="967" t="s">
        <v>9</v>
      </c>
      <c r="G1810" s="967" t="s">
        <v>13943</v>
      </c>
      <c r="H1810" s="965"/>
      <c r="I1810" s="965"/>
    </row>
    <row r="1811" spans="1:9" ht="13.5">
      <c r="A1811" s="970" t="s">
        <v>2495</v>
      </c>
      <c r="B1811" s="1172" t="s">
        <v>8951</v>
      </c>
      <c r="C1811" s="1197" t="s">
        <v>5095</v>
      </c>
      <c r="D1811" s="966">
        <v>18852</v>
      </c>
      <c r="E1811" s="1194" t="s">
        <v>9630</v>
      </c>
      <c r="F1811" s="967" t="s">
        <v>9</v>
      </c>
      <c r="G1811" s="967" t="s">
        <v>13943</v>
      </c>
      <c r="H1811" s="965"/>
      <c r="I1811" s="965"/>
    </row>
    <row r="1812" spans="1:9" ht="36">
      <c r="A1812" s="970" t="s">
        <v>2496</v>
      </c>
      <c r="B1812" s="1172" t="s">
        <v>8952</v>
      </c>
      <c r="C1812" s="1197" t="s">
        <v>4933</v>
      </c>
      <c r="D1812" s="966">
        <v>6696</v>
      </c>
      <c r="E1812" s="1194" t="s">
        <v>9630</v>
      </c>
      <c r="F1812" s="967" t="s">
        <v>9</v>
      </c>
      <c r="G1812" s="967" t="s">
        <v>5391</v>
      </c>
      <c r="H1812" s="258"/>
      <c r="I1812" s="258"/>
    </row>
    <row r="1813" spans="1:9" ht="24">
      <c r="A1813" s="970" t="s">
        <v>2497</v>
      </c>
      <c r="B1813" s="1172" t="s">
        <v>8953</v>
      </c>
      <c r="C1813" s="1197" t="s">
        <v>4936</v>
      </c>
      <c r="D1813" s="966">
        <v>8916</v>
      </c>
      <c r="E1813" s="1194" t="s">
        <v>9630</v>
      </c>
      <c r="F1813" s="967" t="s">
        <v>9</v>
      </c>
      <c r="G1813" s="967" t="s">
        <v>5391</v>
      </c>
      <c r="H1813" s="258"/>
      <c r="I1813" s="258"/>
    </row>
    <row r="1814" spans="1:9" ht="24">
      <c r="A1814" s="970" t="s">
        <v>2498</v>
      </c>
      <c r="B1814" s="1172" t="s">
        <v>8954</v>
      </c>
      <c r="C1814" s="1197" t="s">
        <v>4930</v>
      </c>
      <c r="D1814" s="966">
        <v>11160</v>
      </c>
      <c r="E1814" s="1194" t="s">
        <v>9630</v>
      </c>
      <c r="F1814" s="967" t="s">
        <v>9</v>
      </c>
      <c r="G1814" s="967" t="s">
        <v>5391</v>
      </c>
      <c r="H1814" s="258"/>
      <c r="I1814" s="258"/>
    </row>
    <row r="1815" spans="1:9" ht="24">
      <c r="A1815" s="970" t="s">
        <v>2499</v>
      </c>
      <c r="B1815" s="1172" t="s">
        <v>8955</v>
      </c>
      <c r="C1815" s="1197" t="s">
        <v>4932</v>
      </c>
      <c r="D1815" s="1406">
        <v>4.1509</v>
      </c>
      <c r="E1815" s="1194" t="s">
        <v>9630</v>
      </c>
      <c r="F1815" s="967" t="s">
        <v>9</v>
      </c>
      <c r="G1815" s="967" t="s">
        <v>5391</v>
      </c>
      <c r="H1815" s="258"/>
      <c r="I1815" s="258"/>
    </row>
    <row r="1816" spans="1:9" ht="36">
      <c r="A1816" s="970" t="s">
        <v>2500</v>
      </c>
      <c r="B1816" s="1172" t="s">
        <v>8956</v>
      </c>
      <c r="C1816" s="1197" t="s">
        <v>4935</v>
      </c>
      <c r="D1816" s="1406">
        <v>6.2314999999999996</v>
      </c>
      <c r="E1816" s="1194" t="s">
        <v>9630</v>
      </c>
      <c r="F1816" s="967" t="s">
        <v>9</v>
      </c>
      <c r="G1816" s="967" t="s">
        <v>5391</v>
      </c>
      <c r="H1816" s="258"/>
      <c r="I1816" s="965"/>
    </row>
    <row r="1817" spans="1:9" ht="36">
      <c r="A1817" s="970" t="s">
        <v>2501</v>
      </c>
      <c r="B1817" s="1172" t="s">
        <v>8957</v>
      </c>
      <c r="C1817" s="1197" t="s">
        <v>4929</v>
      </c>
      <c r="D1817" s="1406">
        <v>6.2314999999999996</v>
      </c>
      <c r="E1817" s="1194" t="s">
        <v>9630</v>
      </c>
      <c r="F1817" s="967" t="s">
        <v>9</v>
      </c>
      <c r="G1817" s="967" t="s">
        <v>5391</v>
      </c>
      <c r="H1817" s="258"/>
      <c r="I1817" s="258"/>
    </row>
    <row r="1818" spans="1:9" ht="36">
      <c r="A1818" s="196" t="s">
        <v>2502</v>
      </c>
      <c r="B1818" s="1172" t="s">
        <v>8958</v>
      </c>
      <c r="C1818" s="1197" t="s">
        <v>4928</v>
      </c>
      <c r="D1818" s="966">
        <v>1116</v>
      </c>
      <c r="E1818" s="1194" t="s">
        <v>9630</v>
      </c>
      <c r="F1818" s="967" t="s">
        <v>9</v>
      </c>
      <c r="G1818" s="967" t="s">
        <v>5391</v>
      </c>
      <c r="H1818" s="258"/>
      <c r="I1818" s="258"/>
    </row>
    <row r="1819" spans="1:9" ht="24">
      <c r="A1819" s="196" t="s">
        <v>3435</v>
      </c>
      <c r="B1819" s="1208" t="s">
        <v>8959</v>
      </c>
      <c r="C1819" s="1208" t="s">
        <v>4934</v>
      </c>
      <c r="D1819" s="966">
        <v>1044</v>
      </c>
      <c r="E1819" s="1194" t="s">
        <v>9630</v>
      </c>
      <c r="F1819" s="1187" t="s">
        <v>9</v>
      </c>
      <c r="G1819" s="1187" t="s">
        <v>5391</v>
      </c>
      <c r="H1819" s="258"/>
      <c r="I1819" s="965"/>
    </row>
    <row r="1820" spans="1:9" ht="24">
      <c r="A1820" s="196" t="s">
        <v>3436</v>
      </c>
      <c r="B1820" s="1208" t="s">
        <v>8960</v>
      </c>
      <c r="C1820" s="1208" t="s">
        <v>4931</v>
      </c>
      <c r="D1820" s="966">
        <v>732</v>
      </c>
      <c r="E1820" s="1194" t="s">
        <v>9630</v>
      </c>
      <c r="F1820" s="1187" t="s">
        <v>9</v>
      </c>
      <c r="G1820" s="1187" t="s">
        <v>5391</v>
      </c>
      <c r="H1820" s="258"/>
      <c r="I1820" s="965"/>
    </row>
    <row r="1821" spans="1:9" ht="24">
      <c r="A1821" s="196" t="s">
        <v>3433</v>
      </c>
      <c r="B1821" s="1197" t="s">
        <v>5283</v>
      </c>
      <c r="C1821" s="1197" t="s">
        <v>5284</v>
      </c>
      <c r="D1821" s="1406">
        <v>5.8710000000000004</v>
      </c>
      <c r="E1821" s="1194" t="s">
        <v>9630</v>
      </c>
      <c r="F1821" s="1187" t="s">
        <v>9</v>
      </c>
      <c r="G1821" s="1187" t="s">
        <v>5391</v>
      </c>
      <c r="H1821" s="258"/>
      <c r="I1821" s="258"/>
    </row>
    <row r="1822" spans="1:9" ht="24">
      <c r="A1822" s="196" t="s">
        <v>3434</v>
      </c>
      <c r="B1822" s="1197" t="s">
        <v>5287</v>
      </c>
      <c r="C1822" s="1197" t="s">
        <v>5288</v>
      </c>
      <c r="D1822" s="1406">
        <v>4.1097000000000001</v>
      </c>
      <c r="E1822" s="1194" t="s">
        <v>9630</v>
      </c>
      <c r="F1822" s="1187" t="s">
        <v>9</v>
      </c>
      <c r="G1822" s="1187" t="s">
        <v>5391</v>
      </c>
      <c r="H1822" s="258"/>
      <c r="I1822" s="258"/>
    </row>
    <row r="1823" spans="1:9" ht="24">
      <c r="A1823" s="196" t="s">
        <v>5235</v>
      </c>
      <c r="B1823" s="1208" t="s">
        <v>5236</v>
      </c>
      <c r="C1823" s="1208" t="s">
        <v>5237</v>
      </c>
      <c r="D1823" s="1406">
        <v>4.3053999999999997</v>
      </c>
      <c r="E1823" s="1194" t="s">
        <v>9630</v>
      </c>
      <c r="F1823" s="1187" t="s">
        <v>9</v>
      </c>
      <c r="G1823" s="1187" t="s">
        <v>5391</v>
      </c>
      <c r="H1823" s="258"/>
      <c r="I1823" s="258"/>
    </row>
    <row r="1824" spans="1:9" ht="24">
      <c r="A1824" s="196" t="s">
        <v>5238</v>
      </c>
      <c r="B1824" s="1208" t="s">
        <v>5239</v>
      </c>
      <c r="C1824" s="1208" t="s">
        <v>5240</v>
      </c>
      <c r="D1824" s="1406">
        <v>3.3269000000000002</v>
      </c>
      <c r="E1824" s="1194" t="s">
        <v>9630</v>
      </c>
      <c r="F1824" s="1187" t="s">
        <v>9</v>
      </c>
      <c r="G1824" s="1187" t="s">
        <v>5391</v>
      </c>
      <c r="H1824" s="258"/>
      <c r="I1824" s="258"/>
    </row>
    <row r="1825" spans="1:9" ht="24">
      <c r="A1825" s="196" t="s">
        <v>5241</v>
      </c>
      <c r="B1825" s="1208" t="s">
        <v>5242</v>
      </c>
      <c r="C1825" s="1208" t="s">
        <v>5243</v>
      </c>
      <c r="D1825" s="1406">
        <v>2.1526999999999998</v>
      </c>
      <c r="E1825" s="1194" t="s">
        <v>9630</v>
      </c>
      <c r="F1825" s="1187" t="s">
        <v>9</v>
      </c>
      <c r="G1825" s="1187" t="s">
        <v>5391</v>
      </c>
      <c r="H1825" s="258"/>
      <c r="I1825" s="258"/>
    </row>
    <row r="1826" spans="1:9" ht="24">
      <c r="A1826" s="196" t="s">
        <v>5244</v>
      </c>
      <c r="B1826" s="1208" t="s">
        <v>5245</v>
      </c>
      <c r="C1826" s="1208" t="s">
        <v>5246</v>
      </c>
      <c r="D1826" s="1406">
        <v>1.1742000000000001</v>
      </c>
      <c r="E1826" s="1194" t="s">
        <v>9630</v>
      </c>
      <c r="F1826" s="1187" t="s">
        <v>9</v>
      </c>
      <c r="G1826" s="1187" t="s">
        <v>5391</v>
      </c>
      <c r="H1826" s="258"/>
      <c r="I1826" s="258"/>
    </row>
    <row r="1827" spans="1:9" ht="24">
      <c r="A1827" s="196" t="s">
        <v>5247</v>
      </c>
      <c r="B1827" s="1208" t="s">
        <v>5248</v>
      </c>
      <c r="C1827" s="1208" t="s">
        <v>5249</v>
      </c>
      <c r="D1827" s="1406">
        <v>3.0179</v>
      </c>
      <c r="E1827" s="1194" t="s">
        <v>9630</v>
      </c>
      <c r="F1827" s="1187" t="s">
        <v>9</v>
      </c>
      <c r="G1827" s="1187" t="s">
        <v>5391</v>
      </c>
      <c r="H1827" s="258"/>
      <c r="I1827" s="258"/>
    </row>
    <row r="1828" spans="1:9" ht="24">
      <c r="A1828" s="196" t="s">
        <v>5250</v>
      </c>
      <c r="B1828" s="1208" t="s">
        <v>5251</v>
      </c>
      <c r="C1828" s="1208" t="s">
        <v>5252</v>
      </c>
      <c r="D1828" s="1406">
        <v>2.3277999999999999</v>
      </c>
      <c r="E1828" s="1194" t="s">
        <v>9630</v>
      </c>
      <c r="F1828" s="1187" t="s">
        <v>9</v>
      </c>
      <c r="G1828" s="1187" t="s">
        <v>5391</v>
      </c>
      <c r="H1828" s="258"/>
      <c r="I1828" s="258"/>
    </row>
    <row r="1829" spans="1:9" ht="24">
      <c r="A1829" s="196" t="s">
        <v>5253</v>
      </c>
      <c r="B1829" s="1208" t="s">
        <v>5254</v>
      </c>
      <c r="C1829" s="1208" t="s">
        <v>5255</v>
      </c>
      <c r="D1829" s="1406">
        <v>1.5038</v>
      </c>
      <c r="E1829" s="1194" t="s">
        <v>9630</v>
      </c>
      <c r="F1829" s="1187" t="s">
        <v>9</v>
      </c>
      <c r="G1829" s="1187" t="s">
        <v>5391</v>
      </c>
      <c r="H1829" s="258"/>
      <c r="I1829" s="258"/>
    </row>
    <row r="1830" spans="1:9" ht="24">
      <c r="A1830" s="970" t="s">
        <v>5256</v>
      </c>
      <c r="B1830" s="1208" t="s">
        <v>5257</v>
      </c>
      <c r="C1830" s="1208" t="s">
        <v>5258</v>
      </c>
      <c r="D1830" s="1406">
        <v>0.82400000000000007</v>
      </c>
      <c r="E1830" s="1194" t="s">
        <v>9630</v>
      </c>
      <c r="F1830" s="1187" t="s">
        <v>9</v>
      </c>
      <c r="G1830" s="1187" t="s">
        <v>5391</v>
      </c>
      <c r="H1830" s="258"/>
      <c r="I1830" s="258"/>
    </row>
    <row r="1831" spans="1:9" ht="13.5">
      <c r="A1831" s="970" t="s">
        <v>2503</v>
      </c>
      <c r="B1831" s="1172" t="s">
        <v>8961</v>
      </c>
      <c r="C1831" s="1197" t="s">
        <v>5092</v>
      </c>
      <c r="D1831" s="966">
        <v>4200</v>
      </c>
      <c r="E1831" s="1194" t="s">
        <v>9630</v>
      </c>
      <c r="F1831" s="967" t="s">
        <v>9</v>
      </c>
      <c r="G1831" s="1187" t="s">
        <v>13944</v>
      </c>
      <c r="H1831" s="965"/>
      <c r="I1831" s="965"/>
    </row>
    <row r="1832" spans="1:9" ht="13.5">
      <c r="A1832" s="970" t="s">
        <v>2504</v>
      </c>
      <c r="B1832" s="1172" t="s">
        <v>5091</v>
      </c>
      <c r="C1832" s="1197" t="s">
        <v>5091</v>
      </c>
      <c r="D1832" s="966">
        <v>6288</v>
      </c>
      <c r="E1832" s="1194" t="s">
        <v>9630</v>
      </c>
      <c r="F1832" s="967" t="s">
        <v>9</v>
      </c>
      <c r="G1832" s="1187" t="s">
        <v>13944</v>
      </c>
      <c r="H1832" s="965"/>
      <c r="I1832" s="965"/>
    </row>
    <row r="1833" spans="1:9" ht="24">
      <c r="A1833" s="970" t="s">
        <v>2505</v>
      </c>
      <c r="B1833" s="1172" t="s">
        <v>5090</v>
      </c>
      <c r="C1833" s="1197" t="s">
        <v>5090</v>
      </c>
      <c r="D1833" s="966">
        <v>10476</v>
      </c>
      <c r="E1833" s="1194" t="s">
        <v>9630</v>
      </c>
      <c r="F1833" s="967" t="s">
        <v>9</v>
      </c>
      <c r="G1833" s="1187" t="s">
        <v>13944</v>
      </c>
      <c r="H1833" s="965"/>
      <c r="I1833" s="965"/>
    </row>
    <row r="1834" spans="1:9" ht="24">
      <c r="A1834" s="970" t="s">
        <v>2506</v>
      </c>
      <c r="B1834" s="1172" t="s">
        <v>5089</v>
      </c>
      <c r="C1834" s="1197" t="s">
        <v>5089</v>
      </c>
      <c r="D1834" s="966">
        <v>41880</v>
      </c>
      <c r="E1834" s="1194" t="s">
        <v>9630</v>
      </c>
      <c r="F1834" s="967" t="s">
        <v>9</v>
      </c>
      <c r="G1834" s="1187" t="s">
        <v>13944</v>
      </c>
      <c r="H1834" s="258"/>
      <c r="I1834" s="258"/>
    </row>
    <row r="1835" spans="1:9" ht="13.5">
      <c r="A1835" s="970" t="s">
        <v>2507</v>
      </c>
      <c r="B1835" s="1172" t="s">
        <v>5088</v>
      </c>
      <c r="C1835" s="1197" t="s">
        <v>5088</v>
      </c>
      <c r="D1835" s="966">
        <v>146580</v>
      </c>
      <c r="E1835" s="1194" t="s">
        <v>9630</v>
      </c>
      <c r="F1835" s="967" t="s">
        <v>9</v>
      </c>
      <c r="G1835" s="1187" t="s">
        <v>13944</v>
      </c>
      <c r="H1835" s="258"/>
      <c r="I1835" s="258"/>
    </row>
    <row r="1836" spans="1:9" ht="14.25" thickBot="1">
      <c r="A1836" s="970" t="s">
        <v>2508</v>
      </c>
      <c r="B1836" s="1172" t="s">
        <v>5087</v>
      </c>
      <c r="C1836" s="1197" t="s">
        <v>5087</v>
      </c>
      <c r="D1836" s="966">
        <v>293556</v>
      </c>
      <c r="E1836" s="1194" t="s">
        <v>9630</v>
      </c>
      <c r="F1836" s="967" t="s">
        <v>9</v>
      </c>
      <c r="G1836" s="1187" t="s">
        <v>13944</v>
      </c>
      <c r="H1836" s="258"/>
      <c r="I1836" s="258"/>
    </row>
    <row r="1837" spans="1:9" ht="13.5">
      <c r="A1837" s="367" t="s">
        <v>3070</v>
      </c>
      <c r="B1837" s="219"/>
      <c r="C1837" s="219"/>
      <c r="D1837" s="219"/>
      <c r="E1837" s="219"/>
      <c r="F1837" s="219"/>
      <c r="G1837" s="416"/>
      <c r="H1837" s="258"/>
      <c r="I1837" s="258"/>
    </row>
    <row r="1838" spans="1:9" ht="13.5">
      <c r="A1838" s="970" t="s">
        <v>2992</v>
      </c>
      <c r="B1838" s="1172" t="s">
        <v>5014</v>
      </c>
      <c r="C1838" s="1197" t="s">
        <v>5014</v>
      </c>
      <c r="D1838" s="966">
        <v>7824</v>
      </c>
      <c r="E1838" s="1194" t="s">
        <v>9630</v>
      </c>
      <c r="F1838" s="967" t="s">
        <v>1789</v>
      </c>
      <c r="G1838" s="967" t="s">
        <v>5391</v>
      </c>
      <c r="H1838" s="965"/>
      <c r="I1838" s="965"/>
    </row>
    <row r="1839" spans="1:9" ht="13.5">
      <c r="A1839" s="970" t="s">
        <v>2993</v>
      </c>
      <c r="B1839" s="1172" t="s">
        <v>5013</v>
      </c>
      <c r="C1839" s="1197" t="s">
        <v>5013</v>
      </c>
      <c r="D1839" s="966">
        <v>7824</v>
      </c>
      <c r="E1839" s="1194" t="s">
        <v>9630</v>
      </c>
      <c r="F1839" s="967" t="s">
        <v>1789</v>
      </c>
      <c r="G1839" s="967" t="s">
        <v>5391</v>
      </c>
      <c r="H1839" s="965"/>
      <c r="I1839" s="965"/>
    </row>
    <row r="1840" spans="1:9" ht="13.5">
      <c r="A1840" s="970" t="s">
        <v>2994</v>
      </c>
      <c r="B1840" s="1172" t="s">
        <v>3084</v>
      </c>
      <c r="C1840" s="1197" t="s">
        <v>3084</v>
      </c>
      <c r="D1840" s="966">
        <v>216</v>
      </c>
      <c r="E1840" s="1194" t="s">
        <v>9630</v>
      </c>
      <c r="F1840" s="967" t="s">
        <v>1789</v>
      </c>
      <c r="G1840" s="967" t="s">
        <v>5391</v>
      </c>
      <c r="H1840" s="965"/>
      <c r="I1840" s="965"/>
    </row>
    <row r="1841" spans="1:9" ht="24">
      <c r="A1841" s="970" t="s">
        <v>2995</v>
      </c>
      <c r="B1841" s="1172" t="s">
        <v>4968</v>
      </c>
      <c r="C1841" s="1197" t="s">
        <v>4968</v>
      </c>
      <c r="D1841" s="966">
        <v>3132</v>
      </c>
      <c r="E1841" s="1194" t="s">
        <v>9630</v>
      </c>
      <c r="F1841" s="967" t="s">
        <v>1789</v>
      </c>
      <c r="G1841" s="967" t="s">
        <v>5391</v>
      </c>
      <c r="H1841" s="965"/>
      <c r="I1841" s="965"/>
    </row>
    <row r="1842" spans="1:9" ht="24">
      <c r="A1842" s="970" t="s">
        <v>2996</v>
      </c>
      <c r="B1842" s="1172" t="s">
        <v>4967</v>
      </c>
      <c r="C1842" s="1197" t="s">
        <v>4967</v>
      </c>
      <c r="D1842" s="966">
        <v>6276</v>
      </c>
      <c r="E1842" s="1194" t="s">
        <v>9630</v>
      </c>
      <c r="F1842" s="967" t="s">
        <v>1789</v>
      </c>
      <c r="G1842" s="967" t="s">
        <v>5391</v>
      </c>
      <c r="H1842" s="965"/>
      <c r="I1842" s="965"/>
    </row>
    <row r="1843" spans="1:9" ht="24">
      <c r="A1843" s="970" t="s">
        <v>2997</v>
      </c>
      <c r="B1843" s="1172" t="s">
        <v>4966</v>
      </c>
      <c r="C1843" s="1197" t="s">
        <v>4966</v>
      </c>
      <c r="D1843" s="966">
        <v>12564</v>
      </c>
      <c r="E1843" s="1194" t="s">
        <v>9630</v>
      </c>
      <c r="F1843" s="967" t="s">
        <v>1789</v>
      </c>
      <c r="G1843" s="967" t="s">
        <v>5391</v>
      </c>
      <c r="H1843" s="965"/>
      <c r="I1843" s="965"/>
    </row>
    <row r="1844" spans="1:9" ht="24">
      <c r="A1844" s="970" t="s">
        <v>2998</v>
      </c>
      <c r="B1844" s="1172" t="s">
        <v>4965</v>
      </c>
      <c r="C1844" s="1197" t="s">
        <v>4965</v>
      </c>
      <c r="D1844" s="966">
        <v>16752</v>
      </c>
      <c r="E1844" s="1194" t="s">
        <v>9630</v>
      </c>
      <c r="F1844" s="967" t="s">
        <v>1789</v>
      </c>
      <c r="G1844" s="967" t="s">
        <v>5391</v>
      </c>
      <c r="H1844" s="965"/>
      <c r="I1844" s="965"/>
    </row>
    <row r="1845" spans="1:9" ht="13.5">
      <c r="A1845" s="970" t="s">
        <v>2999</v>
      </c>
      <c r="B1845" s="1172" t="s">
        <v>5032</v>
      </c>
      <c r="C1845" s="1197" t="s">
        <v>5032</v>
      </c>
      <c r="D1845" s="966">
        <v>636</v>
      </c>
      <c r="E1845" s="1194" t="s">
        <v>9630</v>
      </c>
      <c r="F1845" s="967" t="s">
        <v>1789</v>
      </c>
      <c r="G1845" s="967" t="s">
        <v>13944</v>
      </c>
      <c r="H1845" s="965"/>
      <c r="I1845" s="965"/>
    </row>
    <row r="1846" spans="1:9" ht="13.5">
      <c r="A1846" s="970" t="s">
        <v>3000</v>
      </c>
      <c r="B1846" s="1172" t="s">
        <v>5031</v>
      </c>
      <c r="C1846" s="1197" t="s">
        <v>5031</v>
      </c>
      <c r="D1846" s="966">
        <v>5484</v>
      </c>
      <c r="E1846" s="1194" t="s">
        <v>9630</v>
      </c>
      <c r="F1846" s="967" t="s">
        <v>1789</v>
      </c>
      <c r="G1846" s="967" t="s">
        <v>13944</v>
      </c>
      <c r="H1846" s="965"/>
      <c r="I1846" s="965"/>
    </row>
    <row r="1847" spans="1:9" ht="24">
      <c r="A1847" s="970" t="s">
        <v>3001</v>
      </c>
      <c r="B1847" s="1172" t="s">
        <v>5036</v>
      </c>
      <c r="C1847" s="1197" t="s">
        <v>5036</v>
      </c>
      <c r="D1847" s="966">
        <v>4200</v>
      </c>
      <c r="E1847" s="1194" t="s">
        <v>9630</v>
      </c>
      <c r="F1847" s="967" t="s">
        <v>1789</v>
      </c>
      <c r="G1847" s="967" t="s">
        <v>13944</v>
      </c>
      <c r="H1847" s="965"/>
      <c r="I1847" s="965"/>
    </row>
    <row r="1848" spans="1:9" ht="24">
      <c r="A1848" s="970" t="s">
        <v>3002</v>
      </c>
      <c r="B1848" s="1172" t="s">
        <v>5035</v>
      </c>
      <c r="C1848" s="1197" t="s">
        <v>5035</v>
      </c>
      <c r="D1848" s="966">
        <v>35604</v>
      </c>
      <c r="E1848" s="1194" t="s">
        <v>9630</v>
      </c>
      <c r="F1848" s="967" t="s">
        <v>1789</v>
      </c>
      <c r="G1848" s="967" t="s">
        <v>13944</v>
      </c>
      <c r="H1848" s="258"/>
      <c r="I1848" s="965"/>
    </row>
    <row r="1849" spans="1:9" ht="24">
      <c r="A1849" s="970" t="s">
        <v>3003</v>
      </c>
      <c r="B1849" s="1172" t="s">
        <v>5034</v>
      </c>
      <c r="C1849" s="1197" t="s">
        <v>5034</v>
      </c>
      <c r="D1849" s="966">
        <v>140304</v>
      </c>
      <c r="E1849" s="1194" t="s">
        <v>9630</v>
      </c>
      <c r="F1849" s="967" t="s">
        <v>1789</v>
      </c>
      <c r="G1849" s="967" t="s">
        <v>13944</v>
      </c>
      <c r="H1849" s="258"/>
      <c r="I1849" s="258"/>
    </row>
    <row r="1850" spans="1:9" ht="24">
      <c r="A1850" s="970" t="s">
        <v>3004</v>
      </c>
      <c r="B1850" s="1172" t="s">
        <v>5033</v>
      </c>
      <c r="C1850" s="1197" t="s">
        <v>5033</v>
      </c>
      <c r="D1850" s="966">
        <v>293556</v>
      </c>
      <c r="E1850" s="1194" t="s">
        <v>9630</v>
      </c>
      <c r="F1850" s="967" t="s">
        <v>1789</v>
      </c>
      <c r="G1850" s="967" t="s">
        <v>13944</v>
      </c>
      <c r="H1850" s="258"/>
      <c r="I1850" s="965"/>
    </row>
    <row r="1851" spans="1:9" ht="13.5">
      <c r="A1851" s="970" t="s">
        <v>3005</v>
      </c>
      <c r="B1851" s="1172" t="s">
        <v>5016</v>
      </c>
      <c r="C1851" s="1197" t="s">
        <v>5016</v>
      </c>
      <c r="D1851" s="966">
        <v>4200</v>
      </c>
      <c r="E1851" s="1194" t="s">
        <v>9630</v>
      </c>
      <c r="F1851" s="967" t="s">
        <v>1789</v>
      </c>
      <c r="G1851" s="967" t="s">
        <v>13943</v>
      </c>
      <c r="H1851" s="965"/>
      <c r="I1851" s="965"/>
    </row>
    <row r="1852" spans="1:9" ht="13.5">
      <c r="A1852" s="970" t="s">
        <v>3006</v>
      </c>
      <c r="B1852" s="1172" t="s">
        <v>5015</v>
      </c>
      <c r="C1852" s="1197" t="s">
        <v>5015</v>
      </c>
      <c r="D1852" s="966">
        <v>984</v>
      </c>
      <c r="E1852" s="1194" t="s">
        <v>9630</v>
      </c>
      <c r="F1852" s="967" t="s">
        <v>1789</v>
      </c>
      <c r="G1852" s="967" t="s">
        <v>13943</v>
      </c>
      <c r="H1852" s="965"/>
      <c r="I1852" s="965"/>
    </row>
    <row r="1853" spans="1:9" ht="13.5">
      <c r="A1853" s="970" t="s">
        <v>3007</v>
      </c>
      <c r="B1853" s="1172" t="s">
        <v>3085</v>
      </c>
      <c r="C1853" s="1197" t="s">
        <v>3085</v>
      </c>
      <c r="D1853" s="966">
        <v>18852</v>
      </c>
      <c r="E1853" s="1194" t="s">
        <v>9630</v>
      </c>
      <c r="F1853" s="967" t="s">
        <v>1789</v>
      </c>
      <c r="G1853" s="967" t="s">
        <v>13943</v>
      </c>
      <c r="H1853" s="965"/>
      <c r="I1853" s="965"/>
    </row>
    <row r="1854" spans="1:9" ht="36">
      <c r="A1854" s="970" t="s">
        <v>3008</v>
      </c>
      <c r="B1854" s="1172" t="s">
        <v>8952</v>
      </c>
      <c r="C1854" s="1197" t="s">
        <v>4933</v>
      </c>
      <c r="D1854" s="966">
        <v>6696</v>
      </c>
      <c r="E1854" s="1194" t="s">
        <v>9630</v>
      </c>
      <c r="F1854" s="967" t="s">
        <v>1789</v>
      </c>
      <c r="G1854" s="967" t="s">
        <v>5391</v>
      </c>
      <c r="H1854" s="965"/>
      <c r="I1854" s="965"/>
    </row>
    <row r="1855" spans="1:9" ht="24">
      <c r="A1855" s="970" t="s">
        <v>3009</v>
      </c>
      <c r="B1855" s="1172" t="s">
        <v>8953</v>
      </c>
      <c r="C1855" s="1197" t="s">
        <v>4936</v>
      </c>
      <c r="D1855" s="966">
        <v>8916</v>
      </c>
      <c r="E1855" s="1194" t="s">
        <v>9630</v>
      </c>
      <c r="F1855" s="967" t="s">
        <v>1789</v>
      </c>
      <c r="G1855" s="967" t="s">
        <v>5391</v>
      </c>
      <c r="H1855" s="965"/>
      <c r="I1855" s="965"/>
    </row>
    <row r="1856" spans="1:9" ht="24">
      <c r="A1856" s="970" t="s">
        <v>3010</v>
      </c>
      <c r="B1856" s="1172" t="s">
        <v>8954</v>
      </c>
      <c r="C1856" s="1197" t="s">
        <v>4930</v>
      </c>
      <c r="D1856" s="966">
        <v>11160</v>
      </c>
      <c r="E1856" s="1194" t="s">
        <v>9630</v>
      </c>
      <c r="F1856" s="967" t="s">
        <v>1789</v>
      </c>
      <c r="G1856" s="967" t="s">
        <v>5391</v>
      </c>
      <c r="H1856" s="965"/>
      <c r="I1856" s="965"/>
    </row>
    <row r="1857" spans="1:9" ht="24">
      <c r="A1857" s="970" t="s">
        <v>3011</v>
      </c>
      <c r="B1857" s="1172" t="s">
        <v>8955</v>
      </c>
      <c r="C1857" s="1197" t="s">
        <v>4932</v>
      </c>
      <c r="D1857" s="1406">
        <v>4.1509</v>
      </c>
      <c r="E1857" s="1194" t="s">
        <v>9630</v>
      </c>
      <c r="F1857" s="967" t="s">
        <v>1789</v>
      </c>
      <c r="G1857" s="967" t="s">
        <v>5391</v>
      </c>
      <c r="H1857" s="965"/>
      <c r="I1857" s="965"/>
    </row>
    <row r="1858" spans="1:9" ht="36">
      <c r="A1858" s="970" t="s">
        <v>3012</v>
      </c>
      <c r="B1858" s="1172" t="s">
        <v>8956</v>
      </c>
      <c r="C1858" s="1197" t="s">
        <v>4935</v>
      </c>
      <c r="D1858" s="1406">
        <v>6.2314999999999996</v>
      </c>
      <c r="E1858" s="1194" t="s">
        <v>9630</v>
      </c>
      <c r="F1858" s="967" t="s">
        <v>1789</v>
      </c>
      <c r="G1858" s="967" t="s">
        <v>5391</v>
      </c>
      <c r="H1858" s="965"/>
      <c r="I1858" s="965"/>
    </row>
    <row r="1859" spans="1:9" ht="36">
      <c r="A1859" s="970" t="s">
        <v>3013</v>
      </c>
      <c r="B1859" s="1172" t="s">
        <v>8957</v>
      </c>
      <c r="C1859" s="1197" t="s">
        <v>4929</v>
      </c>
      <c r="D1859" s="1406">
        <v>6.2314999999999996</v>
      </c>
      <c r="E1859" s="1194" t="s">
        <v>9630</v>
      </c>
      <c r="F1859" s="967" t="s">
        <v>1789</v>
      </c>
      <c r="G1859" s="967" t="s">
        <v>5391</v>
      </c>
      <c r="H1859" s="965"/>
      <c r="I1859" s="965"/>
    </row>
    <row r="1860" spans="1:9" ht="36">
      <c r="A1860" s="196" t="s">
        <v>3014</v>
      </c>
      <c r="B1860" s="1172" t="s">
        <v>8958</v>
      </c>
      <c r="C1860" s="1197" t="s">
        <v>4928</v>
      </c>
      <c r="D1860" s="966">
        <v>1116</v>
      </c>
      <c r="E1860" s="1194" t="s">
        <v>9630</v>
      </c>
      <c r="F1860" s="967" t="s">
        <v>1789</v>
      </c>
      <c r="G1860" s="967" t="s">
        <v>5391</v>
      </c>
      <c r="H1860" s="965"/>
      <c r="I1860" s="965"/>
    </row>
    <row r="1861" spans="1:9" ht="24">
      <c r="A1861" s="196" t="s">
        <v>3439</v>
      </c>
      <c r="B1861" s="1197" t="s">
        <v>8959</v>
      </c>
      <c r="C1861" s="1197" t="s">
        <v>4934</v>
      </c>
      <c r="D1861" s="966">
        <v>1044</v>
      </c>
      <c r="E1861" s="1194" t="s">
        <v>9630</v>
      </c>
      <c r="F1861" s="1187" t="s">
        <v>1789</v>
      </c>
      <c r="G1861" s="1187" t="s">
        <v>5391</v>
      </c>
      <c r="H1861" s="965"/>
      <c r="I1861" s="965"/>
    </row>
    <row r="1862" spans="1:9" ht="24">
      <c r="A1862" s="196" t="s">
        <v>3440</v>
      </c>
      <c r="B1862" s="1197" t="s">
        <v>8960</v>
      </c>
      <c r="C1862" s="1197" t="s">
        <v>4931</v>
      </c>
      <c r="D1862" s="966">
        <v>732</v>
      </c>
      <c r="E1862" s="1194" t="s">
        <v>9630</v>
      </c>
      <c r="F1862" s="1187" t="s">
        <v>1789</v>
      </c>
      <c r="G1862" s="1187" t="s">
        <v>5391</v>
      </c>
      <c r="H1862" s="965"/>
      <c r="I1862" s="965"/>
    </row>
    <row r="1863" spans="1:9" ht="24">
      <c r="A1863" s="196" t="s">
        <v>3437</v>
      </c>
      <c r="B1863" s="1197" t="s">
        <v>5285</v>
      </c>
      <c r="C1863" s="1197" t="s">
        <v>5286</v>
      </c>
      <c r="D1863" s="1406">
        <v>5.8710000000000004</v>
      </c>
      <c r="E1863" s="1194" t="s">
        <v>9630</v>
      </c>
      <c r="F1863" s="1187" t="s">
        <v>1789</v>
      </c>
      <c r="G1863" s="1187" t="s">
        <v>5391</v>
      </c>
      <c r="H1863" s="965"/>
      <c r="I1863" s="965"/>
    </row>
    <row r="1864" spans="1:9" ht="24">
      <c r="A1864" s="196" t="s">
        <v>3438</v>
      </c>
      <c r="B1864" s="1197" t="s">
        <v>5289</v>
      </c>
      <c r="C1864" s="1197" t="s">
        <v>5290</v>
      </c>
      <c r="D1864" s="1406">
        <v>4.1097000000000001</v>
      </c>
      <c r="E1864" s="1194" t="s">
        <v>9630</v>
      </c>
      <c r="F1864" s="1187" t="s">
        <v>1789</v>
      </c>
      <c r="G1864" s="1187" t="s">
        <v>5391</v>
      </c>
      <c r="H1864" s="965"/>
      <c r="I1864" s="965"/>
    </row>
    <row r="1865" spans="1:9" ht="24">
      <c r="A1865" s="196" t="s">
        <v>5259</v>
      </c>
      <c r="B1865" s="1197" t="s">
        <v>5260</v>
      </c>
      <c r="C1865" s="1197" t="s">
        <v>5261</v>
      </c>
      <c r="D1865" s="1406">
        <v>4.3053999999999997</v>
      </c>
      <c r="E1865" s="1194" t="s">
        <v>9630</v>
      </c>
      <c r="F1865" s="1187" t="s">
        <v>1789</v>
      </c>
      <c r="G1865" s="1187" t="s">
        <v>5391</v>
      </c>
      <c r="H1865" s="965"/>
      <c r="I1865" s="965"/>
    </row>
    <row r="1866" spans="1:9" ht="24">
      <c r="A1866" s="196" t="s">
        <v>5262</v>
      </c>
      <c r="B1866" s="1197" t="s">
        <v>5263</v>
      </c>
      <c r="C1866" s="1197" t="s">
        <v>5264</v>
      </c>
      <c r="D1866" s="1406">
        <v>3.3269000000000002</v>
      </c>
      <c r="E1866" s="1194" t="s">
        <v>9630</v>
      </c>
      <c r="F1866" s="1187" t="s">
        <v>1789</v>
      </c>
      <c r="G1866" s="1187" t="s">
        <v>5391</v>
      </c>
      <c r="H1866" s="965"/>
      <c r="I1866" s="965"/>
    </row>
    <row r="1867" spans="1:9" ht="24">
      <c r="A1867" s="196" t="s">
        <v>5265</v>
      </c>
      <c r="B1867" s="1197" t="s">
        <v>5266</v>
      </c>
      <c r="C1867" s="1197" t="s">
        <v>5267</v>
      </c>
      <c r="D1867" s="1406">
        <v>2.1526999999999998</v>
      </c>
      <c r="E1867" s="1194" t="s">
        <v>9630</v>
      </c>
      <c r="F1867" s="1187" t="s">
        <v>1789</v>
      </c>
      <c r="G1867" s="1187" t="s">
        <v>5391</v>
      </c>
      <c r="H1867" s="965"/>
      <c r="I1867" s="965"/>
    </row>
    <row r="1868" spans="1:9" ht="24">
      <c r="A1868" s="196" t="s">
        <v>5268</v>
      </c>
      <c r="B1868" s="1197" t="s">
        <v>5269</v>
      </c>
      <c r="C1868" s="1197" t="s">
        <v>5270</v>
      </c>
      <c r="D1868" s="1406">
        <v>1.1742000000000001</v>
      </c>
      <c r="E1868" s="1194" t="s">
        <v>9630</v>
      </c>
      <c r="F1868" s="1187" t="s">
        <v>1789</v>
      </c>
      <c r="G1868" s="1187" t="s">
        <v>5391</v>
      </c>
      <c r="H1868" s="965"/>
      <c r="I1868" s="965"/>
    </row>
    <row r="1869" spans="1:9" ht="24">
      <c r="A1869" s="196" t="s">
        <v>5271</v>
      </c>
      <c r="B1869" s="1197" t="s">
        <v>5272</v>
      </c>
      <c r="C1869" s="1197" t="s">
        <v>5273</v>
      </c>
      <c r="D1869" s="1406">
        <v>3.0179</v>
      </c>
      <c r="E1869" s="1194" t="s">
        <v>9630</v>
      </c>
      <c r="F1869" s="1187" t="s">
        <v>1789</v>
      </c>
      <c r="G1869" s="1187" t="s">
        <v>5391</v>
      </c>
      <c r="H1869" s="965"/>
      <c r="I1869" s="965"/>
    </row>
    <row r="1870" spans="1:9" ht="24">
      <c r="A1870" s="196" t="s">
        <v>5274</v>
      </c>
      <c r="B1870" s="1197" t="s">
        <v>5275</v>
      </c>
      <c r="C1870" s="1197" t="s">
        <v>5276</v>
      </c>
      <c r="D1870" s="1406">
        <v>2.3277999999999999</v>
      </c>
      <c r="E1870" s="1194" t="s">
        <v>9630</v>
      </c>
      <c r="F1870" s="1187" t="s">
        <v>1789</v>
      </c>
      <c r="G1870" s="1187" t="s">
        <v>5391</v>
      </c>
      <c r="H1870" s="965"/>
      <c r="I1870" s="965"/>
    </row>
    <row r="1871" spans="1:9" ht="24">
      <c r="A1871" s="196" t="s">
        <v>5277</v>
      </c>
      <c r="B1871" s="1197" t="s">
        <v>5278</v>
      </c>
      <c r="C1871" s="1197" t="s">
        <v>5279</v>
      </c>
      <c r="D1871" s="1406">
        <v>1.5038</v>
      </c>
      <c r="E1871" s="1194" t="s">
        <v>9630</v>
      </c>
      <c r="F1871" s="1187" t="s">
        <v>1789</v>
      </c>
      <c r="G1871" s="1187" t="s">
        <v>5391</v>
      </c>
      <c r="H1871" s="965"/>
      <c r="I1871" s="965"/>
    </row>
    <row r="1872" spans="1:9" ht="24">
      <c r="A1872" s="970" t="s">
        <v>5280</v>
      </c>
      <c r="B1872" s="1197" t="s">
        <v>5281</v>
      </c>
      <c r="C1872" s="1197" t="s">
        <v>5282</v>
      </c>
      <c r="D1872" s="1406">
        <v>0.82400000000000007</v>
      </c>
      <c r="E1872" s="1194" t="s">
        <v>9630</v>
      </c>
      <c r="F1872" s="1187" t="s">
        <v>1789</v>
      </c>
      <c r="G1872" s="1187" t="s">
        <v>5391</v>
      </c>
      <c r="H1872" s="965"/>
      <c r="I1872" s="965"/>
    </row>
    <row r="1873" spans="1:9" ht="24">
      <c r="A1873" s="970" t="s">
        <v>3015</v>
      </c>
      <c r="B1873" s="1172" t="s">
        <v>8962</v>
      </c>
      <c r="C1873" s="1197" t="s">
        <v>8962</v>
      </c>
      <c r="D1873" s="966">
        <v>4200</v>
      </c>
      <c r="E1873" s="1194" t="s">
        <v>9630</v>
      </c>
      <c r="F1873" s="967" t="s">
        <v>1789</v>
      </c>
      <c r="G1873" s="967" t="s">
        <v>13944</v>
      </c>
      <c r="H1873" s="965"/>
      <c r="I1873" s="965"/>
    </row>
    <row r="1874" spans="1:9" ht="24">
      <c r="A1874" s="970" t="s">
        <v>3016</v>
      </c>
      <c r="B1874" s="1172" t="s">
        <v>8963</v>
      </c>
      <c r="C1874" s="1197" t="s">
        <v>8963</v>
      </c>
      <c r="D1874" s="966">
        <v>6288</v>
      </c>
      <c r="E1874" s="1194" t="s">
        <v>9630</v>
      </c>
      <c r="F1874" s="967" t="s">
        <v>1789</v>
      </c>
      <c r="G1874" s="967" t="s">
        <v>13944</v>
      </c>
      <c r="H1874" s="965"/>
      <c r="I1874" s="965"/>
    </row>
    <row r="1875" spans="1:9" ht="24">
      <c r="A1875" s="970" t="s">
        <v>3017</v>
      </c>
      <c r="B1875" s="1172" t="s">
        <v>5012</v>
      </c>
      <c r="C1875" s="1197" t="s">
        <v>5012</v>
      </c>
      <c r="D1875" s="966">
        <v>10476</v>
      </c>
      <c r="E1875" s="1194" t="s">
        <v>9630</v>
      </c>
      <c r="F1875" s="967" t="s">
        <v>1789</v>
      </c>
      <c r="G1875" s="967" t="s">
        <v>13944</v>
      </c>
      <c r="H1875" s="965"/>
      <c r="I1875" s="965"/>
    </row>
    <row r="1876" spans="1:9" ht="24">
      <c r="A1876" s="970" t="s">
        <v>3018</v>
      </c>
      <c r="B1876" s="1172" t="s">
        <v>5011</v>
      </c>
      <c r="C1876" s="1197" t="s">
        <v>5011</v>
      </c>
      <c r="D1876" s="966">
        <v>41880</v>
      </c>
      <c r="E1876" s="1194" t="s">
        <v>9630</v>
      </c>
      <c r="F1876" s="967" t="s">
        <v>1789</v>
      </c>
      <c r="G1876" s="967" t="s">
        <v>13944</v>
      </c>
      <c r="H1876" s="258"/>
      <c r="I1876" s="258"/>
    </row>
    <row r="1877" spans="1:9" ht="24">
      <c r="A1877" s="970" t="s">
        <v>3019</v>
      </c>
      <c r="B1877" s="1172" t="s">
        <v>5010</v>
      </c>
      <c r="C1877" s="1197" t="s">
        <v>5010</v>
      </c>
      <c r="D1877" s="966">
        <v>146580</v>
      </c>
      <c r="E1877" s="1194" t="s">
        <v>9630</v>
      </c>
      <c r="F1877" s="967" t="s">
        <v>1789</v>
      </c>
      <c r="G1877" s="967" t="s">
        <v>13944</v>
      </c>
      <c r="H1877" s="258"/>
      <c r="I1877" s="258"/>
    </row>
    <row r="1878" spans="1:9" ht="24.75" thickBot="1">
      <c r="A1878" s="970" t="s">
        <v>3020</v>
      </c>
      <c r="B1878" s="1172" t="s">
        <v>5009</v>
      </c>
      <c r="C1878" s="1197" t="s">
        <v>5009</v>
      </c>
      <c r="D1878" s="966">
        <v>293556</v>
      </c>
      <c r="E1878" s="1194" t="s">
        <v>9630</v>
      </c>
      <c r="F1878" s="967" t="s">
        <v>1789</v>
      </c>
      <c r="G1878" s="967" t="s">
        <v>13944</v>
      </c>
      <c r="H1878" s="258"/>
      <c r="I1878" s="258"/>
    </row>
    <row r="1879" spans="1:9" ht="13.5">
      <c r="A1879" s="265" t="s">
        <v>9636</v>
      </c>
      <c r="B1879" s="219"/>
      <c r="C1879" s="219"/>
      <c r="D1879" s="219"/>
      <c r="E1879" s="219"/>
      <c r="F1879" s="219"/>
      <c r="G1879" s="416"/>
      <c r="H1879" s="258"/>
      <c r="I1879" s="258"/>
    </row>
    <row r="1880" spans="1:9" ht="13.5">
      <c r="A1880" s="970" t="s">
        <v>2509</v>
      </c>
      <c r="B1880" s="1172" t="s">
        <v>2510</v>
      </c>
      <c r="C1880" s="1197" t="s">
        <v>2510</v>
      </c>
      <c r="D1880" s="966">
        <v>15720</v>
      </c>
      <c r="E1880" s="1194" t="s">
        <v>9630</v>
      </c>
      <c r="F1880" s="967" t="s">
        <v>9</v>
      </c>
      <c r="G1880" s="967" t="s">
        <v>5391</v>
      </c>
      <c r="H1880" s="965"/>
      <c r="I1880" s="965"/>
    </row>
    <row r="1881" spans="1:9" ht="13.5">
      <c r="A1881" s="970" t="s">
        <v>2511</v>
      </c>
      <c r="B1881" s="1172" t="s">
        <v>2512</v>
      </c>
      <c r="C1881" s="1197" t="s">
        <v>2512</v>
      </c>
      <c r="D1881" s="966">
        <v>18600</v>
      </c>
      <c r="E1881" s="1194" t="s">
        <v>9630</v>
      </c>
      <c r="F1881" s="967" t="s">
        <v>9</v>
      </c>
      <c r="G1881" s="967" t="s">
        <v>5391</v>
      </c>
      <c r="H1881" s="965"/>
      <c r="I1881" s="965"/>
    </row>
    <row r="1882" spans="1:9" ht="13.5">
      <c r="A1882" s="970" t="s">
        <v>2513</v>
      </c>
      <c r="B1882" s="1172" t="s">
        <v>2514</v>
      </c>
      <c r="C1882" s="1197" t="s">
        <v>2514</v>
      </c>
      <c r="D1882" s="966">
        <v>3144</v>
      </c>
      <c r="E1882" s="1194" t="s">
        <v>9630</v>
      </c>
      <c r="F1882" s="967" t="s">
        <v>9</v>
      </c>
      <c r="G1882" s="967" t="s">
        <v>5391</v>
      </c>
      <c r="H1882" s="965"/>
      <c r="I1882" s="965"/>
    </row>
    <row r="1883" spans="1:9" ht="13.5">
      <c r="A1883" s="970" t="s">
        <v>2515</v>
      </c>
      <c r="B1883" s="1172" t="s">
        <v>2516</v>
      </c>
      <c r="C1883" s="1197" t="s">
        <v>2516</v>
      </c>
      <c r="D1883" s="966">
        <v>32460</v>
      </c>
      <c r="E1883" s="1194" t="s">
        <v>9630</v>
      </c>
      <c r="F1883" s="967" t="s">
        <v>9</v>
      </c>
      <c r="G1883" s="967" t="s">
        <v>5391</v>
      </c>
      <c r="H1883" s="965"/>
      <c r="I1883" s="965"/>
    </row>
    <row r="1884" spans="1:9" ht="13.5">
      <c r="A1884" s="970" t="s">
        <v>2517</v>
      </c>
      <c r="B1884" s="1172" t="s">
        <v>2518</v>
      </c>
      <c r="C1884" s="1197" t="s">
        <v>2518</v>
      </c>
      <c r="D1884" s="966">
        <v>5244</v>
      </c>
      <c r="E1884" s="1194" t="s">
        <v>9630</v>
      </c>
      <c r="F1884" s="967" t="s">
        <v>9</v>
      </c>
      <c r="G1884" s="967" t="s">
        <v>5391</v>
      </c>
      <c r="H1884" s="965"/>
      <c r="I1884" s="965"/>
    </row>
    <row r="1885" spans="1:9" ht="13.5">
      <c r="A1885" s="970" t="s">
        <v>2519</v>
      </c>
      <c r="B1885" s="1172" t="s">
        <v>2520</v>
      </c>
      <c r="C1885" s="1197" t="s">
        <v>2520</v>
      </c>
      <c r="D1885" s="966">
        <v>8388</v>
      </c>
      <c r="E1885" s="1194" t="s">
        <v>9630</v>
      </c>
      <c r="F1885" s="967" t="s">
        <v>9</v>
      </c>
      <c r="G1885" s="967" t="s">
        <v>5391</v>
      </c>
      <c r="H1885" s="965"/>
      <c r="I1885" s="965"/>
    </row>
    <row r="1886" spans="1:9" ht="13.5">
      <c r="A1886" s="970" t="s">
        <v>2521</v>
      </c>
      <c r="B1886" s="1172" t="s">
        <v>2522</v>
      </c>
      <c r="C1886" s="1197" t="s">
        <v>2522</v>
      </c>
      <c r="D1886" s="966">
        <v>37188</v>
      </c>
      <c r="E1886" s="1194" t="s">
        <v>9630</v>
      </c>
      <c r="F1886" s="967" t="s">
        <v>9</v>
      </c>
      <c r="G1886" s="967" t="s">
        <v>5391</v>
      </c>
      <c r="H1886" s="258"/>
      <c r="I1886" s="258"/>
    </row>
    <row r="1887" spans="1:9" ht="13.5">
      <c r="A1887" s="970" t="s">
        <v>2523</v>
      </c>
      <c r="B1887" s="1172" t="s">
        <v>2524</v>
      </c>
      <c r="C1887" s="1197" t="s">
        <v>2524</v>
      </c>
      <c r="D1887" s="966">
        <v>20940</v>
      </c>
      <c r="E1887" s="1194" t="s">
        <v>9630</v>
      </c>
      <c r="F1887" s="967" t="s">
        <v>9</v>
      </c>
      <c r="G1887" s="967" t="s">
        <v>5391</v>
      </c>
      <c r="H1887" s="965"/>
      <c r="I1887" s="965"/>
    </row>
    <row r="1888" spans="1:9" ht="13.5">
      <c r="A1888" s="970" t="s">
        <v>2525</v>
      </c>
      <c r="B1888" s="1172" t="s">
        <v>2526</v>
      </c>
      <c r="C1888" s="1197" t="s">
        <v>2526</v>
      </c>
      <c r="D1888" s="966">
        <v>62832</v>
      </c>
      <c r="E1888" s="1194" t="s">
        <v>9630</v>
      </c>
      <c r="F1888" s="967" t="s">
        <v>9</v>
      </c>
      <c r="G1888" s="967" t="s">
        <v>5391</v>
      </c>
      <c r="H1888" s="258"/>
      <c r="I1888" s="258"/>
    </row>
    <row r="1889" spans="1:9" ht="13.5">
      <c r="A1889" s="970" t="s">
        <v>2527</v>
      </c>
      <c r="B1889" s="1172" t="s">
        <v>2528</v>
      </c>
      <c r="C1889" s="1197" t="s">
        <v>2528</v>
      </c>
      <c r="D1889" s="966">
        <v>18228</v>
      </c>
      <c r="E1889" s="1194" t="s">
        <v>9630</v>
      </c>
      <c r="F1889" s="967" t="s">
        <v>9</v>
      </c>
      <c r="G1889" s="967" t="s">
        <v>5391</v>
      </c>
      <c r="H1889" s="258"/>
      <c r="I1889" s="258"/>
    </row>
    <row r="1890" spans="1:9" ht="13.5">
      <c r="A1890" s="970" t="s">
        <v>2529</v>
      </c>
      <c r="B1890" s="1172" t="s">
        <v>2530</v>
      </c>
      <c r="C1890" s="1197" t="s">
        <v>2530</v>
      </c>
      <c r="D1890" s="966">
        <v>52356</v>
      </c>
      <c r="E1890" s="1194" t="s">
        <v>9630</v>
      </c>
      <c r="F1890" s="967" t="s">
        <v>9</v>
      </c>
      <c r="G1890" s="967" t="s">
        <v>5391</v>
      </c>
      <c r="H1890" s="258"/>
      <c r="I1890" s="258"/>
    </row>
    <row r="1891" spans="1:9" ht="13.5">
      <c r="A1891" s="970" t="s">
        <v>2531</v>
      </c>
      <c r="B1891" s="1172" t="s">
        <v>2532</v>
      </c>
      <c r="C1891" s="1197" t="s">
        <v>2532</v>
      </c>
      <c r="D1891" s="966">
        <v>7332</v>
      </c>
      <c r="E1891" s="1194" t="s">
        <v>9630</v>
      </c>
      <c r="F1891" s="967" t="s">
        <v>9</v>
      </c>
      <c r="G1891" s="967" t="s">
        <v>5391</v>
      </c>
      <c r="H1891" s="258"/>
      <c r="I1891" s="258"/>
    </row>
    <row r="1892" spans="1:9" ht="13.5">
      <c r="A1892" s="970" t="s">
        <v>2533</v>
      </c>
      <c r="B1892" s="1172" t="s">
        <v>2534</v>
      </c>
      <c r="C1892" s="1197" t="s">
        <v>2534</v>
      </c>
      <c r="D1892" s="966">
        <v>50256</v>
      </c>
      <c r="E1892" s="1194" t="s">
        <v>9630</v>
      </c>
      <c r="F1892" s="967" t="s">
        <v>9</v>
      </c>
      <c r="G1892" s="967" t="s">
        <v>5391</v>
      </c>
      <c r="H1892" s="258"/>
      <c r="I1892" s="258"/>
    </row>
    <row r="1893" spans="1:9" ht="13.5">
      <c r="A1893" s="970" t="s">
        <v>2535</v>
      </c>
      <c r="B1893" s="1172" t="s">
        <v>2536</v>
      </c>
      <c r="C1893" s="1197" t="s">
        <v>2536</v>
      </c>
      <c r="D1893" s="966">
        <v>14244</v>
      </c>
      <c r="E1893" s="1194" t="s">
        <v>9630</v>
      </c>
      <c r="F1893" s="967" t="s">
        <v>9</v>
      </c>
      <c r="G1893" s="967" t="s">
        <v>5391</v>
      </c>
      <c r="H1893" s="258"/>
      <c r="I1893" s="258"/>
    </row>
    <row r="1894" spans="1:9" ht="13.5">
      <c r="A1894" s="970" t="s">
        <v>2537</v>
      </c>
      <c r="B1894" s="1172" t="s">
        <v>2538</v>
      </c>
      <c r="C1894" s="1197" t="s">
        <v>2538</v>
      </c>
      <c r="D1894" s="966">
        <v>984</v>
      </c>
      <c r="E1894" s="1194" t="s">
        <v>9630</v>
      </c>
      <c r="F1894" s="967" t="s">
        <v>9</v>
      </c>
      <c r="G1894" s="967" t="s">
        <v>5391</v>
      </c>
      <c r="H1894" s="258"/>
      <c r="I1894" s="258"/>
    </row>
    <row r="1895" spans="1:9" ht="13.5">
      <c r="A1895" s="970" t="s">
        <v>2539</v>
      </c>
      <c r="B1895" s="1172" t="s">
        <v>2540</v>
      </c>
      <c r="C1895" s="1197" t="s">
        <v>2540</v>
      </c>
      <c r="D1895" s="966">
        <v>19488</v>
      </c>
      <c r="E1895" s="1194" t="s">
        <v>9630</v>
      </c>
      <c r="F1895" s="967" t="s">
        <v>9</v>
      </c>
      <c r="G1895" s="967" t="s">
        <v>5391</v>
      </c>
      <c r="H1895" s="258"/>
      <c r="I1895" s="258"/>
    </row>
    <row r="1896" spans="1:9" ht="13.5">
      <c r="A1896" s="970" t="s">
        <v>2541</v>
      </c>
      <c r="B1896" s="1172" t="s">
        <v>2542</v>
      </c>
      <c r="C1896" s="1197" t="s">
        <v>2542</v>
      </c>
      <c r="D1896" s="966">
        <v>6708</v>
      </c>
      <c r="E1896" s="1194" t="s">
        <v>9630</v>
      </c>
      <c r="F1896" s="967" t="s">
        <v>9</v>
      </c>
      <c r="G1896" s="967" t="s">
        <v>5391</v>
      </c>
      <c r="H1896" s="965"/>
      <c r="I1896" s="965"/>
    </row>
    <row r="1897" spans="1:9" ht="13.5">
      <c r="A1897" s="970" t="s">
        <v>2543</v>
      </c>
      <c r="B1897" s="1172" t="s">
        <v>2544</v>
      </c>
      <c r="C1897" s="1197" t="s">
        <v>2544</v>
      </c>
      <c r="D1897" s="966">
        <v>8388</v>
      </c>
      <c r="E1897" s="1194" t="s">
        <v>9630</v>
      </c>
      <c r="F1897" s="967" t="s">
        <v>9</v>
      </c>
      <c r="G1897" s="967" t="s">
        <v>5391</v>
      </c>
      <c r="H1897" s="965"/>
      <c r="I1897" s="965"/>
    </row>
    <row r="1898" spans="1:9" ht="13.5">
      <c r="A1898" s="970" t="s">
        <v>2545</v>
      </c>
      <c r="B1898" s="1172" t="s">
        <v>2546</v>
      </c>
      <c r="C1898" s="1197" t="s">
        <v>2546</v>
      </c>
      <c r="D1898" s="966">
        <v>11100</v>
      </c>
      <c r="E1898" s="1194" t="s">
        <v>9630</v>
      </c>
      <c r="F1898" s="967" t="s">
        <v>9</v>
      </c>
      <c r="G1898" s="967" t="s">
        <v>13944</v>
      </c>
      <c r="H1898" s="965"/>
      <c r="I1898" s="965"/>
    </row>
    <row r="1899" spans="1:9" ht="13.5">
      <c r="A1899" s="970" t="s">
        <v>2547</v>
      </c>
      <c r="B1899" s="1172" t="s">
        <v>2548</v>
      </c>
      <c r="C1899" s="1197" t="s">
        <v>2548</v>
      </c>
      <c r="D1899" s="966">
        <v>13200</v>
      </c>
      <c r="E1899" s="1194" t="s">
        <v>9630</v>
      </c>
      <c r="F1899" s="967" t="s">
        <v>9</v>
      </c>
      <c r="G1899" s="967" t="s">
        <v>5391</v>
      </c>
      <c r="H1899" s="965"/>
      <c r="I1899" s="965"/>
    </row>
    <row r="1900" spans="1:9" ht="13.5">
      <c r="A1900" s="970" t="s">
        <v>2549</v>
      </c>
      <c r="B1900" s="1172" t="s">
        <v>2550</v>
      </c>
      <c r="C1900" s="1197" t="s">
        <v>2550</v>
      </c>
      <c r="D1900" s="966">
        <v>10476</v>
      </c>
      <c r="E1900" s="1194" t="s">
        <v>9630</v>
      </c>
      <c r="F1900" s="967" t="s">
        <v>9</v>
      </c>
      <c r="G1900" s="967" t="s">
        <v>5391</v>
      </c>
      <c r="H1900" s="965"/>
      <c r="I1900" s="965"/>
    </row>
    <row r="1901" spans="1:9" ht="13.5">
      <c r="A1901" s="970" t="s">
        <v>2551</v>
      </c>
      <c r="B1901" s="1172" t="s">
        <v>2552</v>
      </c>
      <c r="C1901" s="1197" t="s">
        <v>2552</v>
      </c>
      <c r="D1901" s="966">
        <v>20940</v>
      </c>
      <c r="E1901" s="1194" t="s">
        <v>9630</v>
      </c>
      <c r="F1901" s="967" t="s">
        <v>9</v>
      </c>
      <c r="G1901" s="967" t="s">
        <v>5391</v>
      </c>
      <c r="H1901" s="965"/>
      <c r="I1901" s="965"/>
    </row>
    <row r="1902" spans="1:9" ht="13.5">
      <c r="A1902" s="970" t="s">
        <v>2553</v>
      </c>
      <c r="B1902" s="1172" t="s">
        <v>2554</v>
      </c>
      <c r="C1902" s="1197" t="s">
        <v>2554</v>
      </c>
      <c r="D1902" s="966">
        <v>17592</v>
      </c>
      <c r="E1902" s="1194" t="s">
        <v>9630</v>
      </c>
      <c r="F1902" s="967" t="s">
        <v>9</v>
      </c>
      <c r="G1902" s="967" t="s">
        <v>5391</v>
      </c>
      <c r="H1902" s="258"/>
      <c r="I1902" s="258"/>
    </row>
    <row r="1903" spans="1:9" ht="13.5">
      <c r="A1903" s="970" t="s">
        <v>2555</v>
      </c>
      <c r="B1903" s="1172" t="s">
        <v>2556</v>
      </c>
      <c r="C1903" s="1197" t="s">
        <v>2556</v>
      </c>
      <c r="D1903" s="966">
        <v>3360</v>
      </c>
      <c r="E1903" s="1194" t="s">
        <v>9630</v>
      </c>
      <c r="F1903" s="967" t="s">
        <v>9</v>
      </c>
      <c r="G1903" s="967" t="s">
        <v>5391</v>
      </c>
      <c r="H1903" s="258"/>
      <c r="I1903" s="258"/>
    </row>
    <row r="1904" spans="1:9" ht="13.5">
      <c r="A1904" s="970" t="s">
        <v>2557</v>
      </c>
      <c r="B1904" s="1172" t="s">
        <v>2558</v>
      </c>
      <c r="C1904" s="1197" t="s">
        <v>2558</v>
      </c>
      <c r="D1904" s="966">
        <v>7968</v>
      </c>
      <c r="E1904" s="1194" t="s">
        <v>9630</v>
      </c>
      <c r="F1904" s="967" t="s">
        <v>9</v>
      </c>
      <c r="G1904" s="967" t="s">
        <v>5391</v>
      </c>
      <c r="H1904" s="965"/>
      <c r="I1904" s="965"/>
    </row>
    <row r="1905" spans="1:9" ht="13.5">
      <c r="A1905" s="970" t="s">
        <v>2559</v>
      </c>
      <c r="B1905" s="1172" t="s">
        <v>2560</v>
      </c>
      <c r="C1905" s="1197" t="s">
        <v>2560</v>
      </c>
      <c r="D1905" s="966">
        <v>4824</v>
      </c>
      <c r="E1905" s="1194" t="s">
        <v>9630</v>
      </c>
      <c r="F1905" s="967" t="s">
        <v>9</v>
      </c>
      <c r="G1905" s="967" t="s">
        <v>5391</v>
      </c>
      <c r="H1905" s="965"/>
      <c r="I1905" s="965"/>
    </row>
    <row r="1906" spans="1:9" ht="13.5">
      <c r="A1906" s="970" t="s">
        <v>2561</v>
      </c>
      <c r="B1906" s="1172" t="s">
        <v>2562</v>
      </c>
      <c r="C1906" s="1197" t="s">
        <v>2562</v>
      </c>
      <c r="D1906" s="966">
        <v>2940</v>
      </c>
      <c r="E1906" s="1194" t="s">
        <v>9630</v>
      </c>
      <c r="F1906" s="967" t="s">
        <v>9</v>
      </c>
      <c r="G1906" s="967" t="s">
        <v>5391</v>
      </c>
      <c r="H1906" s="965"/>
      <c r="I1906" s="965"/>
    </row>
    <row r="1907" spans="1:9" ht="13.5">
      <c r="A1907" s="970" t="s">
        <v>2563</v>
      </c>
      <c r="B1907" s="1172" t="s">
        <v>2564</v>
      </c>
      <c r="C1907" s="1197" t="s">
        <v>2564</v>
      </c>
      <c r="D1907" s="966">
        <v>5448</v>
      </c>
      <c r="E1907" s="1194" t="s">
        <v>9630</v>
      </c>
      <c r="F1907" s="967" t="s">
        <v>9</v>
      </c>
      <c r="G1907" s="967" t="s">
        <v>5391</v>
      </c>
      <c r="H1907" s="965"/>
      <c r="I1907" s="965"/>
    </row>
    <row r="1908" spans="1:9" ht="13.5">
      <c r="A1908" s="970" t="s">
        <v>2565</v>
      </c>
      <c r="B1908" s="1172" t="s">
        <v>2566</v>
      </c>
      <c r="C1908" s="1197" t="s">
        <v>2566</v>
      </c>
      <c r="D1908" s="966">
        <v>3564</v>
      </c>
      <c r="E1908" s="1194" t="s">
        <v>9630</v>
      </c>
      <c r="F1908" s="967" t="s">
        <v>9</v>
      </c>
      <c r="G1908" s="967" t="s">
        <v>5391</v>
      </c>
      <c r="H1908" s="965"/>
      <c r="I1908" s="965"/>
    </row>
    <row r="1909" spans="1:9" ht="13.5">
      <c r="A1909" s="970" t="s">
        <v>2567</v>
      </c>
      <c r="B1909" s="1172" t="s">
        <v>2568</v>
      </c>
      <c r="C1909" s="1197" t="s">
        <v>2568</v>
      </c>
      <c r="D1909" s="966">
        <v>8388</v>
      </c>
      <c r="E1909" s="1194" t="s">
        <v>9630</v>
      </c>
      <c r="F1909" s="967" t="s">
        <v>9</v>
      </c>
      <c r="G1909" s="967" t="s">
        <v>5391</v>
      </c>
      <c r="H1909" s="965"/>
      <c r="I1909" s="965"/>
    </row>
    <row r="1910" spans="1:9" ht="13.5">
      <c r="A1910" s="970" t="s">
        <v>2569</v>
      </c>
      <c r="B1910" s="1172" t="s">
        <v>5056</v>
      </c>
      <c r="C1910" s="1197" t="s">
        <v>5056</v>
      </c>
      <c r="D1910" s="966">
        <v>9000</v>
      </c>
      <c r="E1910" s="1194" t="s">
        <v>9630</v>
      </c>
      <c r="F1910" s="967" t="s">
        <v>9</v>
      </c>
      <c r="G1910" s="967" t="s">
        <v>5391</v>
      </c>
      <c r="H1910" s="965"/>
      <c r="I1910" s="965"/>
    </row>
    <row r="1911" spans="1:9" ht="13.5">
      <c r="A1911" s="970" t="s">
        <v>10892</v>
      </c>
      <c r="B1911" s="1209" t="s">
        <v>10970</v>
      </c>
      <c r="C1911" s="1209" t="s">
        <v>10970</v>
      </c>
      <c r="D1911" s="966">
        <v>32040</v>
      </c>
      <c r="E1911" s="1210" t="s">
        <v>9630</v>
      </c>
      <c r="F1911" s="1210" t="s">
        <v>9</v>
      </c>
      <c r="G1911" s="1210" t="s">
        <v>5391</v>
      </c>
      <c r="H1911" s="965"/>
      <c r="I1911" s="965"/>
    </row>
    <row r="1912" spans="1:9" ht="13.5">
      <c r="A1912" s="970" t="s">
        <v>10893</v>
      </c>
      <c r="B1912" s="1209" t="s">
        <v>10967</v>
      </c>
      <c r="C1912" s="1209" t="s">
        <v>10967</v>
      </c>
      <c r="D1912" s="966">
        <v>50892</v>
      </c>
      <c r="E1912" s="1210" t="s">
        <v>9630</v>
      </c>
      <c r="F1912" s="1210" t="s">
        <v>9</v>
      </c>
      <c r="G1912" s="1210" t="s">
        <v>5391</v>
      </c>
      <c r="H1912" s="965"/>
      <c r="I1912" s="965"/>
    </row>
    <row r="1913" spans="1:9" ht="13.5">
      <c r="A1913" s="1211" t="s">
        <v>2570</v>
      </c>
      <c r="B1913" s="1183" t="s">
        <v>2571</v>
      </c>
      <c r="C1913" s="1209" t="s">
        <v>2571</v>
      </c>
      <c r="D1913" s="966">
        <v>14460</v>
      </c>
      <c r="E1913" s="1201" t="s">
        <v>9630</v>
      </c>
      <c r="F1913" s="994" t="s">
        <v>9</v>
      </c>
      <c r="G1913" s="994" t="s">
        <v>5391</v>
      </c>
      <c r="H1913" s="965"/>
      <c r="I1913" s="965"/>
    </row>
    <row r="1914" spans="1:9" ht="13.5">
      <c r="A1914" s="1211" t="s">
        <v>2572</v>
      </c>
      <c r="B1914" s="1183" t="s">
        <v>2573</v>
      </c>
      <c r="C1914" s="1209" t="s">
        <v>2573</v>
      </c>
      <c r="D1914" s="966">
        <v>23448</v>
      </c>
      <c r="E1914" s="1201" t="s">
        <v>9630</v>
      </c>
      <c r="F1914" s="994" t="s">
        <v>9</v>
      </c>
      <c r="G1914" s="994" t="s">
        <v>5391</v>
      </c>
      <c r="H1914" s="965"/>
      <c r="I1914" s="965"/>
    </row>
    <row r="1915" spans="1:9" ht="13.5">
      <c r="A1915" s="1211" t="s">
        <v>2574</v>
      </c>
      <c r="B1915" s="1183" t="s">
        <v>2575</v>
      </c>
      <c r="C1915" s="1209" t="s">
        <v>2575</v>
      </c>
      <c r="D1915" s="966">
        <v>1272</v>
      </c>
      <c r="E1915" s="1201" t="s">
        <v>9630</v>
      </c>
      <c r="F1915" s="994" t="s">
        <v>9</v>
      </c>
      <c r="G1915" s="994" t="s">
        <v>5391</v>
      </c>
      <c r="H1915" s="965"/>
      <c r="I1915" s="965"/>
    </row>
    <row r="1916" spans="1:9" ht="13.5">
      <c r="A1916" s="1211" t="s">
        <v>2576</v>
      </c>
      <c r="B1916" s="1183" t="s">
        <v>2577</v>
      </c>
      <c r="C1916" s="1209" t="s">
        <v>2577</v>
      </c>
      <c r="D1916" s="966">
        <v>6288</v>
      </c>
      <c r="E1916" s="1201" t="s">
        <v>9630</v>
      </c>
      <c r="F1916" s="994" t="s">
        <v>9</v>
      </c>
      <c r="G1916" s="994" t="s">
        <v>5391</v>
      </c>
      <c r="H1916" s="965"/>
      <c r="I1916" s="965"/>
    </row>
    <row r="1917" spans="1:9" ht="13.5">
      <c r="A1917" s="1211" t="s">
        <v>2578</v>
      </c>
      <c r="B1917" s="1183" t="s">
        <v>2579</v>
      </c>
      <c r="C1917" s="1209" t="s">
        <v>2579</v>
      </c>
      <c r="D1917" s="966">
        <v>252</v>
      </c>
      <c r="E1917" s="1201" t="s">
        <v>9630</v>
      </c>
      <c r="F1917" s="994" t="s">
        <v>9</v>
      </c>
      <c r="G1917" s="994" t="s">
        <v>5391</v>
      </c>
      <c r="H1917" s="965"/>
      <c r="I1917" s="965"/>
    </row>
    <row r="1918" spans="1:9" ht="13.5">
      <c r="A1918" s="1211" t="s">
        <v>2580</v>
      </c>
      <c r="B1918" s="1183" t="s">
        <v>2581</v>
      </c>
      <c r="C1918" s="1209" t="s">
        <v>2581</v>
      </c>
      <c r="D1918" s="966">
        <v>1884</v>
      </c>
      <c r="E1918" s="1201" t="s">
        <v>9630</v>
      </c>
      <c r="F1918" s="994" t="s">
        <v>9</v>
      </c>
      <c r="G1918" s="994" t="s">
        <v>5391</v>
      </c>
      <c r="H1918" s="965"/>
      <c r="I1918" s="965"/>
    </row>
    <row r="1919" spans="1:9" ht="13.5">
      <c r="A1919" s="1211" t="s">
        <v>2582</v>
      </c>
      <c r="B1919" s="1183" t="s">
        <v>10907</v>
      </c>
      <c r="C1919" s="1183" t="s">
        <v>10907</v>
      </c>
      <c r="D1919" s="966">
        <v>2100</v>
      </c>
      <c r="E1919" s="1201" t="s">
        <v>9630</v>
      </c>
      <c r="F1919" s="994" t="s">
        <v>9</v>
      </c>
      <c r="G1919" s="994" t="s">
        <v>5391</v>
      </c>
      <c r="H1919" s="965"/>
      <c r="I1919" s="965"/>
    </row>
    <row r="1920" spans="1:9" ht="13.5">
      <c r="A1920" s="1211" t="s">
        <v>2583</v>
      </c>
      <c r="B1920" s="1183" t="s">
        <v>2584</v>
      </c>
      <c r="C1920" s="1209" t="s">
        <v>2584</v>
      </c>
      <c r="D1920" s="966">
        <v>5244</v>
      </c>
      <c r="E1920" s="1201" t="s">
        <v>9630</v>
      </c>
      <c r="F1920" s="994" t="s">
        <v>9</v>
      </c>
      <c r="G1920" s="994" t="s">
        <v>5391</v>
      </c>
      <c r="H1920" s="965"/>
      <c r="I1920" s="965"/>
    </row>
    <row r="1921" spans="1:9" ht="13.5">
      <c r="A1921" s="970" t="s">
        <v>2585</v>
      </c>
      <c r="B1921" s="1172" t="s">
        <v>2586</v>
      </c>
      <c r="C1921" s="1197" t="s">
        <v>2586</v>
      </c>
      <c r="D1921" s="966">
        <v>3780</v>
      </c>
      <c r="E1921" s="1194" t="s">
        <v>9630</v>
      </c>
      <c r="F1921" s="967" t="s">
        <v>9</v>
      </c>
      <c r="G1921" s="967" t="s">
        <v>5391</v>
      </c>
      <c r="H1921" s="965"/>
      <c r="I1921" s="965"/>
    </row>
    <row r="1922" spans="1:9" ht="13.5">
      <c r="A1922" s="970" t="s">
        <v>2587</v>
      </c>
      <c r="B1922" s="1172" t="s">
        <v>2588</v>
      </c>
      <c r="C1922" s="1197" t="s">
        <v>2588</v>
      </c>
      <c r="D1922" s="966">
        <v>636</v>
      </c>
      <c r="E1922" s="1194" t="s">
        <v>9630</v>
      </c>
      <c r="F1922" s="967" t="s">
        <v>9</v>
      </c>
      <c r="G1922" s="967" t="s">
        <v>5391</v>
      </c>
      <c r="H1922" s="258"/>
      <c r="I1922" s="965"/>
    </row>
    <row r="1923" spans="1:9" ht="13.5">
      <c r="A1923" s="970" t="s">
        <v>2589</v>
      </c>
      <c r="B1923" s="1172" t="s">
        <v>2590</v>
      </c>
      <c r="C1923" s="1197" t="s">
        <v>2590</v>
      </c>
      <c r="D1923" s="966">
        <v>6072</v>
      </c>
      <c r="E1923" s="1194" t="s">
        <v>9630</v>
      </c>
      <c r="F1923" s="967" t="s">
        <v>9</v>
      </c>
      <c r="G1923" s="967" t="s">
        <v>5391</v>
      </c>
      <c r="H1923" s="258"/>
      <c r="I1923" s="258"/>
    </row>
    <row r="1924" spans="1:9" ht="13.5">
      <c r="A1924" s="970" t="s">
        <v>2770</v>
      </c>
      <c r="B1924" s="1172" t="s">
        <v>2771</v>
      </c>
      <c r="C1924" s="1172" t="s">
        <v>2771</v>
      </c>
      <c r="D1924" s="966">
        <v>5448</v>
      </c>
      <c r="E1924" s="1194" t="s">
        <v>9630</v>
      </c>
      <c r="F1924" s="967" t="s">
        <v>9</v>
      </c>
      <c r="G1924" s="967" t="s">
        <v>13944</v>
      </c>
      <c r="H1924" s="258"/>
      <c r="I1924" s="258"/>
    </row>
    <row r="1925" spans="1:9" ht="13.5">
      <c r="A1925" s="970" t="s">
        <v>2591</v>
      </c>
      <c r="B1925" s="1172" t="s">
        <v>2592</v>
      </c>
      <c r="C1925" s="1197" t="s">
        <v>2592</v>
      </c>
      <c r="D1925" s="966">
        <v>3144</v>
      </c>
      <c r="E1925" s="1194" t="s">
        <v>9630</v>
      </c>
      <c r="F1925" s="967" t="s">
        <v>9</v>
      </c>
      <c r="G1925" s="967" t="s">
        <v>5391</v>
      </c>
      <c r="H1925" s="258"/>
      <c r="I1925" s="258"/>
    </row>
    <row r="1926" spans="1:9" ht="13.5">
      <c r="A1926" s="970" t="s">
        <v>2593</v>
      </c>
      <c r="B1926" s="1172" t="s">
        <v>5114</v>
      </c>
      <c r="C1926" s="1197" t="s">
        <v>5114</v>
      </c>
      <c r="D1926" s="966">
        <v>2520</v>
      </c>
      <c r="E1926" s="1194" t="s">
        <v>9630</v>
      </c>
      <c r="F1926" s="967" t="s">
        <v>9</v>
      </c>
      <c r="G1926" s="967" t="s">
        <v>5391</v>
      </c>
      <c r="H1926" s="258"/>
      <c r="I1926" s="258"/>
    </row>
    <row r="1927" spans="1:9" ht="13.5">
      <c r="A1927" s="970" t="s">
        <v>2594</v>
      </c>
      <c r="B1927" s="1172" t="s">
        <v>2595</v>
      </c>
      <c r="C1927" s="1197" t="s">
        <v>2595</v>
      </c>
      <c r="D1927" s="966">
        <v>2940</v>
      </c>
      <c r="E1927" s="1194" t="s">
        <v>9630</v>
      </c>
      <c r="F1927" s="967" t="s">
        <v>9</v>
      </c>
      <c r="G1927" s="967" t="s">
        <v>5391</v>
      </c>
      <c r="H1927" s="258"/>
      <c r="I1927" s="258"/>
    </row>
    <row r="1928" spans="1:9" ht="13.5">
      <c r="A1928" s="970" t="s">
        <v>2596</v>
      </c>
      <c r="B1928" s="1172" t="s">
        <v>2597</v>
      </c>
      <c r="C1928" s="1197" t="s">
        <v>2597</v>
      </c>
      <c r="D1928" s="966">
        <v>3144</v>
      </c>
      <c r="E1928" s="1194" t="s">
        <v>9630</v>
      </c>
      <c r="F1928" s="967" t="s">
        <v>9</v>
      </c>
      <c r="G1928" s="967" t="s">
        <v>5391</v>
      </c>
      <c r="H1928" s="258"/>
      <c r="I1928" s="258"/>
    </row>
    <row r="1929" spans="1:9" ht="13.5">
      <c r="A1929" s="970" t="s">
        <v>2598</v>
      </c>
      <c r="B1929" s="1172" t="s">
        <v>2599</v>
      </c>
      <c r="C1929" s="1197" t="s">
        <v>2599</v>
      </c>
      <c r="D1929" s="966">
        <v>12576</v>
      </c>
      <c r="E1929" s="1194" t="s">
        <v>9630</v>
      </c>
      <c r="F1929" s="967" t="s">
        <v>9</v>
      </c>
      <c r="G1929" s="967" t="s">
        <v>5391</v>
      </c>
      <c r="H1929" s="965"/>
      <c r="I1929" s="965"/>
    </row>
    <row r="1930" spans="1:9" ht="14.25" thickBot="1">
      <c r="A1930" s="970" t="s">
        <v>2600</v>
      </c>
      <c r="B1930" s="1172" t="s">
        <v>2601</v>
      </c>
      <c r="C1930" s="1197" t="s">
        <v>2601</v>
      </c>
      <c r="D1930" s="966">
        <v>2520</v>
      </c>
      <c r="E1930" s="1194" t="s">
        <v>9630</v>
      </c>
      <c r="F1930" s="967" t="s">
        <v>9</v>
      </c>
      <c r="G1930" s="967" t="s">
        <v>5391</v>
      </c>
      <c r="H1930" s="258"/>
      <c r="I1930" s="258"/>
    </row>
    <row r="1931" spans="1:9" ht="13.5">
      <c r="A1931" s="265" t="s">
        <v>9637</v>
      </c>
      <c r="B1931" s="219"/>
      <c r="C1931" s="219"/>
      <c r="D1931" s="219"/>
      <c r="E1931" s="219"/>
      <c r="F1931" s="219"/>
      <c r="G1931" s="416"/>
      <c r="H1931" s="258"/>
      <c r="I1931" s="258"/>
    </row>
    <row r="1932" spans="1:9" ht="13.5">
      <c r="A1932" s="970" t="s">
        <v>3021</v>
      </c>
      <c r="B1932" s="1172" t="s">
        <v>3086</v>
      </c>
      <c r="C1932" s="1197" t="s">
        <v>3086</v>
      </c>
      <c r="D1932" s="966">
        <v>15720</v>
      </c>
      <c r="E1932" s="1194" t="s">
        <v>9630</v>
      </c>
      <c r="F1932" s="967" t="s">
        <v>1789</v>
      </c>
      <c r="G1932" s="967" t="s">
        <v>5391</v>
      </c>
      <c r="H1932" s="965"/>
      <c r="I1932" s="965"/>
    </row>
    <row r="1933" spans="1:9" ht="13.5">
      <c r="A1933" s="970" t="s">
        <v>3022</v>
      </c>
      <c r="B1933" s="1172" t="s">
        <v>3087</v>
      </c>
      <c r="C1933" s="1197" t="s">
        <v>3087</v>
      </c>
      <c r="D1933" s="966">
        <v>18600</v>
      </c>
      <c r="E1933" s="1194" t="s">
        <v>9630</v>
      </c>
      <c r="F1933" s="967" t="s">
        <v>1789</v>
      </c>
      <c r="G1933" s="967" t="s">
        <v>5391</v>
      </c>
      <c r="H1933" s="965"/>
      <c r="I1933" s="965"/>
    </row>
    <row r="1934" spans="1:9" ht="13.5">
      <c r="A1934" s="970" t="s">
        <v>3023</v>
      </c>
      <c r="B1934" s="1172" t="s">
        <v>3088</v>
      </c>
      <c r="C1934" s="1197" t="s">
        <v>3088</v>
      </c>
      <c r="D1934" s="966">
        <v>3144</v>
      </c>
      <c r="E1934" s="1194" t="s">
        <v>9630</v>
      </c>
      <c r="F1934" s="967" t="s">
        <v>1789</v>
      </c>
      <c r="G1934" s="967" t="s">
        <v>5391</v>
      </c>
      <c r="H1934" s="965"/>
      <c r="I1934" s="965"/>
    </row>
    <row r="1935" spans="1:9" ht="13.5">
      <c r="A1935" s="1211" t="s">
        <v>3024</v>
      </c>
      <c r="B1935" s="1183" t="s">
        <v>3089</v>
      </c>
      <c r="C1935" s="1209" t="s">
        <v>3089</v>
      </c>
      <c r="D1935" s="966">
        <v>32460</v>
      </c>
      <c r="E1935" s="1201" t="s">
        <v>9630</v>
      </c>
      <c r="F1935" s="994" t="s">
        <v>1789</v>
      </c>
      <c r="G1935" s="994" t="s">
        <v>5391</v>
      </c>
      <c r="H1935" s="965"/>
      <c r="I1935" s="965"/>
    </row>
    <row r="1936" spans="1:9" ht="24">
      <c r="A1936" s="1212" t="s">
        <v>10890</v>
      </c>
      <c r="B1936" s="1209" t="s">
        <v>10968</v>
      </c>
      <c r="C1936" s="1209" t="s">
        <v>10968</v>
      </c>
      <c r="D1936" s="966">
        <v>32040</v>
      </c>
      <c r="E1936" s="1201" t="s">
        <v>9630</v>
      </c>
      <c r="F1936" s="994" t="s">
        <v>1789</v>
      </c>
      <c r="G1936" s="994" t="s">
        <v>5391</v>
      </c>
      <c r="H1936" s="965"/>
      <c r="I1936" s="965"/>
    </row>
    <row r="1937" spans="1:9" ht="24">
      <c r="A1937" s="1213" t="s">
        <v>10891</v>
      </c>
      <c r="B1937" s="1209" t="s">
        <v>10969</v>
      </c>
      <c r="C1937" s="1209" t="s">
        <v>10969</v>
      </c>
      <c r="D1937" s="966">
        <v>50892</v>
      </c>
      <c r="E1937" s="1201" t="s">
        <v>9630</v>
      </c>
      <c r="F1937" s="994" t="s">
        <v>1789</v>
      </c>
      <c r="G1937" s="994" t="s">
        <v>5391</v>
      </c>
      <c r="H1937" s="965"/>
      <c r="I1937" s="965"/>
    </row>
    <row r="1938" spans="1:9" ht="13.5">
      <c r="A1938" s="1211" t="s">
        <v>3025</v>
      </c>
      <c r="B1938" s="1183" t="s">
        <v>3090</v>
      </c>
      <c r="C1938" s="1209" t="s">
        <v>3090</v>
      </c>
      <c r="D1938" s="966">
        <v>5244</v>
      </c>
      <c r="E1938" s="1201" t="s">
        <v>9630</v>
      </c>
      <c r="F1938" s="994" t="s">
        <v>1789</v>
      </c>
      <c r="G1938" s="994" t="s">
        <v>5391</v>
      </c>
      <c r="H1938" s="965"/>
      <c r="I1938" s="965"/>
    </row>
    <row r="1939" spans="1:9" ht="13.5">
      <c r="A1939" s="1211" t="s">
        <v>3026</v>
      </c>
      <c r="B1939" s="1183" t="s">
        <v>3091</v>
      </c>
      <c r="C1939" s="1209" t="s">
        <v>3091</v>
      </c>
      <c r="D1939" s="966">
        <v>8388</v>
      </c>
      <c r="E1939" s="1201" t="s">
        <v>9630</v>
      </c>
      <c r="F1939" s="994" t="s">
        <v>1789</v>
      </c>
      <c r="G1939" s="994" t="s">
        <v>5391</v>
      </c>
      <c r="H1939" s="965"/>
      <c r="I1939" s="965"/>
    </row>
    <row r="1940" spans="1:9" ht="13.5">
      <c r="A1940" s="1211" t="s">
        <v>3027</v>
      </c>
      <c r="B1940" s="1183" t="s">
        <v>3092</v>
      </c>
      <c r="C1940" s="1209" t="s">
        <v>3092</v>
      </c>
      <c r="D1940" s="966">
        <v>37188</v>
      </c>
      <c r="E1940" s="1201" t="s">
        <v>9630</v>
      </c>
      <c r="F1940" s="994" t="s">
        <v>1789</v>
      </c>
      <c r="G1940" s="994" t="s">
        <v>5391</v>
      </c>
      <c r="H1940" s="258"/>
      <c r="I1940" s="258"/>
    </row>
    <row r="1941" spans="1:9" ht="13.5">
      <c r="A1941" s="1211" t="s">
        <v>3028</v>
      </c>
      <c r="B1941" s="1183" t="s">
        <v>3093</v>
      </c>
      <c r="C1941" s="1209" t="s">
        <v>3093</v>
      </c>
      <c r="D1941" s="966">
        <v>20940</v>
      </c>
      <c r="E1941" s="1201" t="s">
        <v>9630</v>
      </c>
      <c r="F1941" s="994" t="s">
        <v>1789</v>
      </c>
      <c r="G1941" s="994" t="s">
        <v>5391</v>
      </c>
      <c r="H1941" s="965"/>
      <c r="I1941" s="965"/>
    </row>
    <row r="1942" spans="1:9" ht="13.5">
      <c r="A1942" s="1211" t="s">
        <v>3029</v>
      </c>
      <c r="B1942" s="1183" t="s">
        <v>3094</v>
      </c>
      <c r="C1942" s="1209" t="s">
        <v>3094</v>
      </c>
      <c r="D1942" s="966">
        <v>62832</v>
      </c>
      <c r="E1942" s="1201" t="s">
        <v>9630</v>
      </c>
      <c r="F1942" s="994" t="s">
        <v>1789</v>
      </c>
      <c r="G1942" s="994" t="s">
        <v>5391</v>
      </c>
      <c r="H1942" s="258"/>
      <c r="I1942" s="258"/>
    </row>
    <row r="1943" spans="1:9" ht="13.5">
      <c r="A1943" s="1211" t="s">
        <v>3030</v>
      </c>
      <c r="B1943" s="1183" t="s">
        <v>3095</v>
      </c>
      <c r="C1943" s="1209" t="s">
        <v>3095</v>
      </c>
      <c r="D1943" s="966">
        <v>18228</v>
      </c>
      <c r="E1943" s="1201" t="s">
        <v>9630</v>
      </c>
      <c r="F1943" s="994" t="s">
        <v>1789</v>
      </c>
      <c r="G1943" s="994" t="s">
        <v>5391</v>
      </c>
      <c r="H1943" s="965"/>
      <c r="I1943" s="965"/>
    </row>
    <row r="1944" spans="1:9" ht="13.5">
      <c r="A1944" s="970" t="s">
        <v>3031</v>
      </c>
      <c r="B1944" s="1172" t="s">
        <v>3096</v>
      </c>
      <c r="C1944" s="1197" t="s">
        <v>3096</v>
      </c>
      <c r="D1944" s="966">
        <v>52356</v>
      </c>
      <c r="E1944" s="1194" t="s">
        <v>9630</v>
      </c>
      <c r="F1944" s="967" t="s">
        <v>1789</v>
      </c>
      <c r="G1944" s="967" t="s">
        <v>5391</v>
      </c>
      <c r="H1944" s="258"/>
      <c r="I1944" s="258"/>
    </row>
    <row r="1945" spans="1:9" ht="13.5">
      <c r="A1945" s="970" t="s">
        <v>3032</v>
      </c>
      <c r="B1945" s="1172" t="s">
        <v>3097</v>
      </c>
      <c r="C1945" s="1197" t="s">
        <v>3097</v>
      </c>
      <c r="D1945" s="966">
        <v>7332</v>
      </c>
      <c r="E1945" s="1194" t="s">
        <v>9630</v>
      </c>
      <c r="F1945" s="967" t="s">
        <v>1789</v>
      </c>
      <c r="G1945" s="967" t="s">
        <v>5391</v>
      </c>
      <c r="H1945" s="965"/>
      <c r="I1945" s="965"/>
    </row>
    <row r="1946" spans="1:9" ht="13.5">
      <c r="A1946" s="970" t="s">
        <v>3033</v>
      </c>
      <c r="B1946" s="1172" t="s">
        <v>3098</v>
      </c>
      <c r="C1946" s="1197" t="s">
        <v>3098</v>
      </c>
      <c r="D1946" s="966">
        <v>50256</v>
      </c>
      <c r="E1946" s="1194" t="s">
        <v>9630</v>
      </c>
      <c r="F1946" s="967" t="s">
        <v>1789</v>
      </c>
      <c r="G1946" s="967" t="s">
        <v>5391</v>
      </c>
      <c r="H1946" s="258"/>
      <c r="I1946" s="258"/>
    </row>
    <row r="1947" spans="1:9" ht="13.5">
      <c r="A1947" s="970" t="s">
        <v>3034</v>
      </c>
      <c r="B1947" s="1172" t="s">
        <v>3099</v>
      </c>
      <c r="C1947" s="1197" t="s">
        <v>3099</v>
      </c>
      <c r="D1947" s="966">
        <v>14244</v>
      </c>
      <c r="E1947" s="1194" t="s">
        <v>9630</v>
      </c>
      <c r="F1947" s="967" t="s">
        <v>1789</v>
      </c>
      <c r="G1947" s="967" t="s">
        <v>5391</v>
      </c>
      <c r="H1947" s="965"/>
      <c r="I1947" s="965"/>
    </row>
    <row r="1948" spans="1:9" ht="13.5">
      <c r="A1948" s="970" t="s">
        <v>3035</v>
      </c>
      <c r="B1948" s="1172" t="s">
        <v>3100</v>
      </c>
      <c r="C1948" s="1197" t="s">
        <v>3100</v>
      </c>
      <c r="D1948" s="966">
        <v>984</v>
      </c>
      <c r="E1948" s="1194" t="s">
        <v>9630</v>
      </c>
      <c r="F1948" s="967" t="s">
        <v>1789</v>
      </c>
      <c r="G1948" s="967" t="s">
        <v>5391</v>
      </c>
      <c r="H1948" s="965"/>
      <c r="I1948" s="965"/>
    </row>
    <row r="1949" spans="1:9" ht="13.5">
      <c r="A1949" s="970" t="s">
        <v>3036</v>
      </c>
      <c r="B1949" s="1172" t="s">
        <v>3101</v>
      </c>
      <c r="C1949" s="1197" t="s">
        <v>3101</v>
      </c>
      <c r="D1949" s="966">
        <v>19488</v>
      </c>
      <c r="E1949" s="1194" t="s">
        <v>9630</v>
      </c>
      <c r="F1949" s="967" t="s">
        <v>1789</v>
      </c>
      <c r="G1949" s="967" t="s">
        <v>5391</v>
      </c>
      <c r="H1949" s="965"/>
      <c r="I1949" s="965"/>
    </row>
    <row r="1950" spans="1:9" ht="13.5">
      <c r="A1950" s="970" t="s">
        <v>3037</v>
      </c>
      <c r="B1950" s="1172" t="s">
        <v>3102</v>
      </c>
      <c r="C1950" s="1197" t="s">
        <v>3102</v>
      </c>
      <c r="D1950" s="966">
        <v>6708</v>
      </c>
      <c r="E1950" s="1194" t="s">
        <v>9630</v>
      </c>
      <c r="F1950" s="967" t="s">
        <v>1789</v>
      </c>
      <c r="G1950" s="967" t="s">
        <v>5391</v>
      </c>
      <c r="H1950" s="965"/>
      <c r="I1950" s="965"/>
    </row>
    <row r="1951" spans="1:9" ht="13.5">
      <c r="A1951" s="970" t="s">
        <v>3038</v>
      </c>
      <c r="B1951" s="1172" t="s">
        <v>3103</v>
      </c>
      <c r="C1951" s="1197" t="s">
        <v>3103</v>
      </c>
      <c r="D1951" s="966">
        <v>8388</v>
      </c>
      <c r="E1951" s="1194" t="s">
        <v>9630</v>
      </c>
      <c r="F1951" s="967" t="s">
        <v>1789</v>
      </c>
      <c r="G1951" s="967" t="s">
        <v>5391</v>
      </c>
      <c r="H1951" s="965"/>
      <c r="I1951" s="965"/>
    </row>
    <row r="1952" spans="1:9" ht="13.5">
      <c r="A1952" s="970" t="s">
        <v>3039</v>
      </c>
      <c r="B1952" s="1172" t="s">
        <v>3104</v>
      </c>
      <c r="C1952" s="1197" t="s">
        <v>3104</v>
      </c>
      <c r="D1952" s="966">
        <v>11100</v>
      </c>
      <c r="E1952" s="1194" t="s">
        <v>9630</v>
      </c>
      <c r="F1952" s="967" t="s">
        <v>1789</v>
      </c>
      <c r="G1952" s="967" t="s">
        <v>13944</v>
      </c>
      <c r="H1952" s="965"/>
      <c r="I1952" s="965"/>
    </row>
    <row r="1953" spans="1:9" ht="13.5">
      <c r="A1953" s="970" t="s">
        <v>3040</v>
      </c>
      <c r="B1953" s="1172" t="s">
        <v>3105</v>
      </c>
      <c r="C1953" s="1197" t="s">
        <v>3105</v>
      </c>
      <c r="D1953" s="966">
        <v>13200</v>
      </c>
      <c r="E1953" s="1194" t="s">
        <v>9630</v>
      </c>
      <c r="F1953" s="967" t="s">
        <v>1789</v>
      </c>
      <c r="G1953" s="967" t="s">
        <v>5391</v>
      </c>
      <c r="H1953" s="965"/>
      <c r="I1953" s="965"/>
    </row>
    <row r="1954" spans="1:9" ht="13.5">
      <c r="A1954" s="970" t="s">
        <v>3041</v>
      </c>
      <c r="B1954" s="1172" t="s">
        <v>3106</v>
      </c>
      <c r="C1954" s="1197" t="s">
        <v>3106</v>
      </c>
      <c r="D1954" s="966">
        <v>10476</v>
      </c>
      <c r="E1954" s="1194" t="s">
        <v>9630</v>
      </c>
      <c r="F1954" s="967" t="s">
        <v>1789</v>
      </c>
      <c r="G1954" s="967" t="s">
        <v>5391</v>
      </c>
      <c r="H1954" s="965"/>
      <c r="I1954" s="965"/>
    </row>
    <row r="1955" spans="1:9" ht="13.5">
      <c r="A1955" s="970" t="s">
        <v>3042</v>
      </c>
      <c r="B1955" s="1172" t="s">
        <v>3107</v>
      </c>
      <c r="C1955" s="1197" t="s">
        <v>3107</v>
      </c>
      <c r="D1955" s="966">
        <v>20940</v>
      </c>
      <c r="E1955" s="1194" t="s">
        <v>9630</v>
      </c>
      <c r="F1955" s="967" t="s">
        <v>1789</v>
      </c>
      <c r="G1955" s="967" t="s">
        <v>5391</v>
      </c>
      <c r="H1955" s="965"/>
      <c r="I1955" s="965"/>
    </row>
    <row r="1956" spans="1:9" ht="13.5">
      <c r="A1956" s="970" t="s">
        <v>3043</v>
      </c>
      <c r="B1956" s="1172" t="s">
        <v>3108</v>
      </c>
      <c r="C1956" s="1197" t="s">
        <v>3108</v>
      </c>
      <c r="D1956" s="966">
        <v>17592</v>
      </c>
      <c r="E1956" s="1194" t="s">
        <v>9630</v>
      </c>
      <c r="F1956" s="967" t="s">
        <v>1789</v>
      </c>
      <c r="G1956" s="967" t="s">
        <v>5391</v>
      </c>
      <c r="H1956" s="965"/>
      <c r="I1956" s="965"/>
    </row>
    <row r="1957" spans="1:9" ht="13.5">
      <c r="A1957" s="970" t="s">
        <v>3044</v>
      </c>
      <c r="B1957" s="1172" t="s">
        <v>3109</v>
      </c>
      <c r="C1957" s="1197" t="s">
        <v>3109</v>
      </c>
      <c r="D1957" s="966">
        <v>3360</v>
      </c>
      <c r="E1957" s="1194" t="s">
        <v>9630</v>
      </c>
      <c r="F1957" s="967" t="s">
        <v>1789</v>
      </c>
      <c r="G1957" s="967" t="s">
        <v>5391</v>
      </c>
      <c r="H1957" s="965"/>
      <c r="I1957" s="965"/>
    </row>
    <row r="1958" spans="1:9" ht="13.5">
      <c r="A1958" s="970" t="s">
        <v>3045</v>
      </c>
      <c r="B1958" s="1172" t="s">
        <v>3110</v>
      </c>
      <c r="C1958" s="1197" t="s">
        <v>3110</v>
      </c>
      <c r="D1958" s="966">
        <v>7968</v>
      </c>
      <c r="E1958" s="1194" t="s">
        <v>9630</v>
      </c>
      <c r="F1958" s="967" t="s">
        <v>1789</v>
      </c>
      <c r="G1958" s="967" t="s">
        <v>5391</v>
      </c>
      <c r="H1958" s="965"/>
      <c r="I1958" s="965"/>
    </row>
    <row r="1959" spans="1:9" ht="13.5">
      <c r="A1959" s="970" t="s">
        <v>3046</v>
      </c>
      <c r="B1959" s="1172" t="s">
        <v>3111</v>
      </c>
      <c r="C1959" s="1197" t="s">
        <v>3111</v>
      </c>
      <c r="D1959" s="966">
        <v>4824</v>
      </c>
      <c r="E1959" s="1194" t="s">
        <v>9630</v>
      </c>
      <c r="F1959" s="967" t="s">
        <v>1789</v>
      </c>
      <c r="G1959" s="967" t="s">
        <v>5391</v>
      </c>
      <c r="H1959" s="965"/>
      <c r="I1959" s="965"/>
    </row>
    <row r="1960" spans="1:9" ht="13.5">
      <c r="A1960" s="970" t="s">
        <v>3047</v>
      </c>
      <c r="B1960" s="1172" t="s">
        <v>3112</v>
      </c>
      <c r="C1960" s="1197" t="s">
        <v>3112</v>
      </c>
      <c r="D1960" s="966">
        <v>2940</v>
      </c>
      <c r="E1960" s="1194" t="s">
        <v>9630</v>
      </c>
      <c r="F1960" s="967" t="s">
        <v>1789</v>
      </c>
      <c r="G1960" s="967" t="s">
        <v>5391</v>
      </c>
      <c r="H1960" s="965"/>
      <c r="I1960" s="965"/>
    </row>
    <row r="1961" spans="1:9" ht="13.5">
      <c r="A1961" s="970" t="s">
        <v>3048</v>
      </c>
      <c r="B1961" s="1172" t="s">
        <v>3113</v>
      </c>
      <c r="C1961" s="1197" t="s">
        <v>3113</v>
      </c>
      <c r="D1961" s="966">
        <v>5448</v>
      </c>
      <c r="E1961" s="1194" t="s">
        <v>9630</v>
      </c>
      <c r="F1961" s="967" t="s">
        <v>1789</v>
      </c>
      <c r="G1961" s="967" t="s">
        <v>5391</v>
      </c>
      <c r="H1961" s="965"/>
      <c r="I1961" s="965"/>
    </row>
    <row r="1962" spans="1:9" ht="13.5">
      <c r="A1962" s="970" t="s">
        <v>3049</v>
      </c>
      <c r="B1962" s="1172" t="s">
        <v>3114</v>
      </c>
      <c r="C1962" s="1197" t="s">
        <v>3114</v>
      </c>
      <c r="D1962" s="966">
        <v>3564</v>
      </c>
      <c r="E1962" s="1194" t="s">
        <v>9630</v>
      </c>
      <c r="F1962" s="967" t="s">
        <v>1789</v>
      </c>
      <c r="G1962" s="967" t="s">
        <v>5391</v>
      </c>
      <c r="H1962" s="965"/>
      <c r="I1962" s="965"/>
    </row>
    <row r="1963" spans="1:9" ht="13.5">
      <c r="A1963" s="970" t="s">
        <v>3050</v>
      </c>
      <c r="B1963" s="1172" t="s">
        <v>3115</v>
      </c>
      <c r="C1963" s="1197" t="s">
        <v>3115</v>
      </c>
      <c r="D1963" s="966">
        <v>8388</v>
      </c>
      <c r="E1963" s="1194" t="s">
        <v>9630</v>
      </c>
      <c r="F1963" s="967" t="s">
        <v>1789</v>
      </c>
      <c r="G1963" s="967" t="s">
        <v>5391</v>
      </c>
      <c r="H1963" s="965"/>
      <c r="I1963" s="965"/>
    </row>
    <row r="1964" spans="1:9" ht="13.5">
      <c r="A1964" s="970" t="s">
        <v>3051</v>
      </c>
      <c r="B1964" s="1172" t="s">
        <v>4982</v>
      </c>
      <c r="C1964" s="1197" t="s">
        <v>4982</v>
      </c>
      <c r="D1964" s="966">
        <v>9000</v>
      </c>
      <c r="E1964" s="1194" t="s">
        <v>9630</v>
      </c>
      <c r="F1964" s="967" t="s">
        <v>1789</v>
      </c>
      <c r="G1964" s="967" t="s">
        <v>5391</v>
      </c>
      <c r="H1964" s="965"/>
      <c r="I1964" s="965"/>
    </row>
    <row r="1965" spans="1:9" ht="13.5">
      <c r="A1965" s="970" t="s">
        <v>3052</v>
      </c>
      <c r="B1965" s="1172" t="s">
        <v>3116</v>
      </c>
      <c r="C1965" s="1197" t="s">
        <v>3116</v>
      </c>
      <c r="D1965" s="966">
        <v>14460</v>
      </c>
      <c r="E1965" s="1194" t="s">
        <v>9630</v>
      </c>
      <c r="F1965" s="967" t="s">
        <v>1789</v>
      </c>
      <c r="G1965" s="967" t="s">
        <v>5391</v>
      </c>
      <c r="H1965" s="965"/>
      <c r="I1965" s="965"/>
    </row>
    <row r="1966" spans="1:9" ht="13.5">
      <c r="A1966" s="970" t="s">
        <v>3053</v>
      </c>
      <c r="B1966" s="1172" t="s">
        <v>3117</v>
      </c>
      <c r="C1966" s="1197" t="s">
        <v>3117</v>
      </c>
      <c r="D1966" s="966">
        <v>23448</v>
      </c>
      <c r="E1966" s="1194" t="s">
        <v>9630</v>
      </c>
      <c r="F1966" s="967" t="s">
        <v>1789</v>
      </c>
      <c r="G1966" s="967" t="s">
        <v>5391</v>
      </c>
      <c r="H1966" s="965"/>
      <c r="I1966" s="965"/>
    </row>
    <row r="1967" spans="1:9" ht="13.5">
      <c r="A1967" s="970" t="s">
        <v>3054</v>
      </c>
      <c r="B1967" s="1183" t="s">
        <v>3118</v>
      </c>
      <c r="C1967" s="1209" t="s">
        <v>3118</v>
      </c>
      <c r="D1967" s="966">
        <v>1272</v>
      </c>
      <c r="E1967" s="1194" t="s">
        <v>9630</v>
      </c>
      <c r="F1967" s="967" t="s">
        <v>1789</v>
      </c>
      <c r="G1967" s="967" t="s">
        <v>5391</v>
      </c>
      <c r="H1967" s="965"/>
      <c r="I1967" s="965"/>
    </row>
    <row r="1968" spans="1:9" ht="13.5">
      <c r="A1968" s="970" t="s">
        <v>3055</v>
      </c>
      <c r="B1968" s="1183" t="s">
        <v>3119</v>
      </c>
      <c r="C1968" s="1209" t="s">
        <v>3119</v>
      </c>
      <c r="D1968" s="966">
        <v>6288</v>
      </c>
      <c r="E1968" s="1194" t="s">
        <v>9630</v>
      </c>
      <c r="F1968" s="967" t="s">
        <v>1789</v>
      </c>
      <c r="G1968" s="967" t="s">
        <v>5391</v>
      </c>
      <c r="H1968" s="965"/>
      <c r="I1968" s="965"/>
    </row>
    <row r="1969" spans="1:9" ht="13.5">
      <c r="A1969" s="970" t="s">
        <v>3056</v>
      </c>
      <c r="B1969" s="1183" t="s">
        <v>3120</v>
      </c>
      <c r="C1969" s="1209" t="s">
        <v>3120</v>
      </c>
      <c r="D1969" s="966">
        <v>252</v>
      </c>
      <c r="E1969" s="1194" t="s">
        <v>9630</v>
      </c>
      <c r="F1969" s="967" t="s">
        <v>1789</v>
      </c>
      <c r="G1969" s="967" t="s">
        <v>5391</v>
      </c>
      <c r="H1969" s="965"/>
      <c r="I1969" s="965"/>
    </row>
    <row r="1970" spans="1:9" ht="13.5">
      <c r="A1970" s="970" t="s">
        <v>3057</v>
      </c>
      <c r="B1970" s="1183" t="s">
        <v>3121</v>
      </c>
      <c r="C1970" s="1209" t="s">
        <v>3121</v>
      </c>
      <c r="D1970" s="966">
        <v>1884</v>
      </c>
      <c r="E1970" s="1194" t="s">
        <v>9630</v>
      </c>
      <c r="F1970" s="967" t="s">
        <v>1789</v>
      </c>
      <c r="G1970" s="967" t="s">
        <v>5391</v>
      </c>
      <c r="H1970" s="965"/>
      <c r="I1970" s="965"/>
    </row>
    <row r="1971" spans="1:9" ht="24">
      <c r="A1971" s="970" t="s">
        <v>3058</v>
      </c>
      <c r="B1971" s="987" t="s">
        <v>10964</v>
      </c>
      <c r="C1971" s="987" t="s">
        <v>10964</v>
      </c>
      <c r="D1971" s="966">
        <v>2100</v>
      </c>
      <c r="E1971" s="1194" t="s">
        <v>9630</v>
      </c>
      <c r="F1971" s="967" t="s">
        <v>1789</v>
      </c>
      <c r="G1971" s="967" t="s">
        <v>5391</v>
      </c>
      <c r="H1971" s="965"/>
      <c r="I1971" s="965"/>
    </row>
    <row r="1972" spans="1:9" ht="13.5">
      <c r="A1972" s="970" t="s">
        <v>3059</v>
      </c>
      <c r="B1972" s="1183" t="s">
        <v>3122</v>
      </c>
      <c r="C1972" s="1209" t="s">
        <v>3122</v>
      </c>
      <c r="D1972" s="966">
        <v>5244</v>
      </c>
      <c r="E1972" s="1194" t="s">
        <v>9630</v>
      </c>
      <c r="F1972" s="967" t="s">
        <v>1789</v>
      </c>
      <c r="G1972" s="967" t="s">
        <v>5391</v>
      </c>
      <c r="H1972" s="965"/>
      <c r="I1972" s="965"/>
    </row>
    <row r="1973" spans="1:9" ht="13.5">
      <c r="A1973" s="970" t="s">
        <v>3060</v>
      </c>
      <c r="B1973" s="1183" t="s">
        <v>3123</v>
      </c>
      <c r="C1973" s="1209" t="s">
        <v>3123</v>
      </c>
      <c r="D1973" s="966">
        <v>3780</v>
      </c>
      <c r="E1973" s="1194" t="s">
        <v>9630</v>
      </c>
      <c r="F1973" s="967" t="s">
        <v>1789</v>
      </c>
      <c r="G1973" s="967" t="s">
        <v>5391</v>
      </c>
      <c r="H1973" s="965"/>
      <c r="I1973" s="965"/>
    </row>
    <row r="1974" spans="1:9" ht="13.5">
      <c r="A1974" s="970" t="s">
        <v>3061</v>
      </c>
      <c r="B1974" s="1183" t="s">
        <v>3124</v>
      </c>
      <c r="C1974" s="1209" t="s">
        <v>3124</v>
      </c>
      <c r="D1974" s="966">
        <v>636</v>
      </c>
      <c r="E1974" s="1194" t="s">
        <v>9630</v>
      </c>
      <c r="F1974" s="967" t="s">
        <v>1789</v>
      </c>
      <c r="G1974" s="967" t="s">
        <v>5391</v>
      </c>
      <c r="H1974" s="965"/>
      <c r="I1974" s="965"/>
    </row>
    <row r="1975" spans="1:9" ht="13.5">
      <c r="A1975" s="970" t="s">
        <v>3062</v>
      </c>
      <c r="B1975" s="1172" t="s">
        <v>3125</v>
      </c>
      <c r="C1975" s="1197" t="s">
        <v>3125</v>
      </c>
      <c r="D1975" s="966">
        <v>6072</v>
      </c>
      <c r="E1975" s="1194" t="s">
        <v>9630</v>
      </c>
      <c r="F1975" s="967" t="s">
        <v>1789</v>
      </c>
      <c r="G1975" s="967" t="s">
        <v>5391</v>
      </c>
      <c r="H1975" s="965"/>
      <c r="I1975" s="965"/>
    </row>
    <row r="1976" spans="1:9" ht="13.5">
      <c r="A1976" s="970" t="s">
        <v>3063</v>
      </c>
      <c r="B1976" s="1172" t="s">
        <v>3126</v>
      </c>
      <c r="C1976" s="1172" t="s">
        <v>3126</v>
      </c>
      <c r="D1976" s="966">
        <v>5280</v>
      </c>
      <c r="E1976" s="1194" t="s">
        <v>9630</v>
      </c>
      <c r="F1976" s="967" t="s">
        <v>1789</v>
      </c>
      <c r="G1976" s="967" t="s">
        <v>13944</v>
      </c>
      <c r="H1976" s="965"/>
      <c r="I1976" s="965"/>
    </row>
    <row r="1977" spans="1:9" ht="13.5">
      <c r="A1977" s="970" t="s">
        <v>3064</v>
      </c>
      <c r="B1977" s="1172" t="s">
        <v>3127</v>
      </c>
      <c r="C1977" s="1197" t="s">
        <v>3127</v>
      </c>
      <c r="D1977" s="966">
        <v>3144</v>
      </c>
      <c r="E1977" s="1194" t="s">
        <v>9630</v>
      </c>
      <c r="F1977" s="967" t="s">
        <v>1789</v>
      </c>
      <c r="G1977" s="967" t="s">
        <v>5391</v>
      </c>
      <c r="H1977" s="965"/>
      <c r="I1977" s="965"/>
    </row>
    <row r="1978" spans="1:9" ht="13.5">
      <c r="A1978" s="970" t="s">
        <v>3065</v>
      </c>
      <c r="B1978" s="1172" t="s">
        <v>5113</v>
      </c>
      <c r="C1978" s="1197" t="s">
        <v>5113</v>
      </c>
      <c r="D1978" s="966">
        <v>2520</v>
      </c>
      <c r="E1978" s="1194" t="s">
        <v>9630</v>
      </c>
      <c r="F1978" s="967" t="s">
        <v>1789</v>
      </c>
      <c r="G1978" s="967" t="s">
        <v>5391</v>
      </c>
      <c r="H1978" s="965"/>
      <c r="I1978" s="965"/>
    </row>
    <row r="1979" spans="1:9" ht="13.5">
      <c r="A1979" s="970" t="s">
        <v>3066</v>
      </c>
      <c r="B1979" s="1172" t="s">
        <v>3128</v>
      </c>
      <c r="C1979" s="1197" t="s">
        <v>3128</v>
      </c>
      <c r="D1979" s="966">
        <v>2940</v>
      </c>
      <c r="E1979" s="1194" t="s">
        <v>9630</v>
      </c>
      <c r="F1979" s="967" t="s">
        <v>1789</v>
      </c>
      <c r="G1979" s="967" t="s">
        <v>5391</v>
      </c>
      <c r="H1979" s="965"/>
      <c r="I1979" s="965"/>
    </row>
    <row r="1980" spans="1:9" ht="13.5">
      <c r="A1980" s="970" t="s">
        <v>3067</v>
      </c>
      <c r="B1980" s="1172" t="s">
        <v>3129</v>
      </c>
      <c r="C1980" s="1197" t="s">
        <v>3129</v>
      </c>
      <c r="D1980" s="966">
        <v>3144</v>
      </c>
      <c r="E1980" s="1194" t="s">
        <v>9630</v>
      </c>
      <c r="F1980" s="967" t="s">
        <v>1789</v>
      </c>
      <c r="G1980" s="967" t="s">
        <v>5391</v>
      </c>
      <c r="H1980" s="965"/>
      <c r="I1980" s="965"/>
    </row>
    <row r="1981" spans="1:9" ht="13.5">
      <c r="A1981" s="970" t="s">
        <v>3068</v>
      </c>
      <c r="B1981" s="1172" t="s">
        <v>3130</v>
      </c>
      <c r="C1981" s="1197" t="s">
        <v>3130</v>
      </c>
      <c r="D1981" s="966">
        <v>12576</v>
      </c>
      <c r="E1981" s="1194" t="s">
        <v>9630</v>
      </c>
      <c r="F1981" s="967" t="s">
        <v>1789</v>
      </c>
      <c r="G1981" s="967" t="s">
        <v>5391</v>
      </c>
      <c r="H1981" s="965"/>
      <c r="I1981" s="965"/>
    </row>
    <row r="1982" spans="1:9" ht="14.25" thickBot="1">
      <c r="A1982" s="970" t="s">
        <v>3069</v>
      </c>
      <c r="B1982" s="1172" t="s">
        <v>3131</v>
      </c>
      <c r="C1982" s="1197" t="s">
        <v>3131</v>
      </c>
      <c r="D1982" s="966">
        <v>2520</v>
      </c>
      <c r="E1982" s="1194" t="s">
        <v>9630</v>
      </c>
      <c r="F1982" s="967" t="s">
        <v>1789</v>
      </c>
      <c r="G1982" s="967" t="s">
        <v>5391</v>
      </c>
      <c r="H1982" s="965"/>
      <c r="I1982" s="965"/>
    </row>
    <row r="1983" spans="1:9" ht="13.5">
      <c r="A1983" s="265" t="s">
        <v>5551</v>
      </c>
      <c r="B1983" s="219"/>
      <c r="C1983" s="219"/>
      <c r="D1983" s="219"/>
      <c r="E1983" s="219"/>
      <c r="F1983" s="219"/>
      <c r="G1983" s="416"/>
      <c r="H1983" s="258"/>
      <c r="I1983" s="258"/>
    </row>
    <row r="1984" spans="1:9" ht="13.5">
      <c r="A1984" s="970" t="s">
        <v>9655</v>
      </c>
      <c r="B1984" s="1172" t="s">
        <v>9656</v>
      </c>
      <c r="C1984" s="1197" t="s">
        <v>9656</v>
      </c>
      <c r="D1984" s="966">
        <v>984</v>
      </c>
      <c r="E1984" s="1194" t="s">
        <v>9630</v>
      </c>
      <c r="F1984" s="967" t="s">
        <v>9</v>
      </c>
      <c r="G1984" s="967" t="s">
        <v>5391</v>
      </c>
      <c r="H1984" s="965"/>
      <c r="I1984" s="965"/>
    </row>
    <row r="1985" spans="1:9" ht="13.5">
      <c r="A1985" s="970" t="s">
        <v>9659</v>
      </c>
      <c r="B1985" s="1172" t="s">
        <v>9660</v>
      </c>
      <c r="C1985" s="1197" t="s">
        <v>9660</v>
      </c>
      <c r="D1985" s="966">
        <v>6852</v>
      </c>
      <c r="E1985" s="1194" t="s">
        <v>9630</v>
      </c>
      <c r="F1985" s="967" t="s">
        <v>9</v>
      </c>
      <c r="G1985" s="967" t="s">
        <v>5391</v>
      </c>
      <c r="H1985" s="965"/>
      <c r="I1985" s="965"/>
    </row>
    <row r="1986" spans="1:9" ht="13.5">
      <c r="A1986" s="970" t="s">
        <v>9663</v>
      </c>
      <c r="B1986" s="1172" t="s">
        <v>9664</v>
      </c>
      <c r="C1986" s="1197" t="s">
        <v>9664</v>
      </c>
      <c r="D1986" s="966">
        <v>4896</v>
      </c>
      <c r="E1986" s="1194" t="s">
        <v>9630</v>
      </c>
      <c r="F1986" s="967" t="s">
        <v>9</v>
      </c>
      <c r="G1986" s="967" t="s">
        <v>5391</v>
      </c>
      <c r="H1986" s="965"/>
      <c r="I1986" s="965"/>
    </row>
    <row r="1987" spans="1:9" ht="13.5">
      <c r="A1987" s="970" t="s">
        <v>9665</v>
      </c>
      <c r="B1987" s="1172" t="s">
        <v>9666</v>
      </c>
      <c r="C1987" s="1197" t="s">
        <v>9667</v>
      </c>
      <c r="D1987" s="966">
        <v>9792</v>
      </c>
      <c r="E1987" s="1194" t="s">
        <v>9630</v>
      </c>
      <c r="F1987" s="967" t="s">
        <v>9</v>
      </c>
      <c r="G1987" s="967" t="s">
        <v>5391</v>
      </c>
      <c r="H1987" s="965"/>
      <c r="I1987" s="965"/>
    </row>
    <row r="1988" spans="1:9" ht="13.5">
      <c r="A1988" s="970" t="s">
        <v>9668</v>
      </c>
      <c r="B1988" s="1172" t="s">
        <v>9669</v>
      </c>
      <c r="C1988" s="1197" t="s">
        <v>9670</v>
      </c>
      <c r="D1988" s="966">
        <v>16644</v>
      </c>
      <c r="E1988" s="1194" t="s">
        <v>9630</v>
      </c>
      <c r="F1988" s="967" t="s">
        <v>9</v>
      </c>
      <c r="G1988" s="967" t="s">
        <v>5391</v>
      </c>
      <c r="H1988" s="965"/>
      <c r="I1988" s="965"/>
    </row>
    <row r="1989" spans="1:9" ht="13.5">
      <c r="A1989" s="970" t="s">
        <v>9671</v>
      </c>
      <c r="B1989" s="1172" t="s">
        <v>9672</v>
      </c>
      <c r="C1989" s="1197" t="s">
        <v>9673</v>
      </c>
      <c r="D1989" s="966">
        <v>30336</v>
      </c>
      <c r="E1989" s="1194" t="s">
        <v>9630</v>
      </c>
      <c r="F1989" s="967" t="s">
        <v>9</v>
      </c>
      <c r="G1989" s="967" t="s">
        <v>5391</v>
      </c>
      <c r="H1989" s="965"/>
      <c r="I1989" s="965"/>
    </row>
    <row r="1990" spans="1:9" ht="13.5">
      <c r="A1990" s="970" t="s">
        <v>5480</v>
      </c>
      <c r="B1990" s="1172" t="s">
        <v>5481</v>
      </c>
      <c r="C1990" s="1197" t="s">
        <v>5481</v>
      </c>
      <c r="D1990" s="966">
        <v>984</v>
      </c>
      <c r="E1990" s="1194" t="s">
        <v>9630</v>
      </c>
      <c r="F1990" s="967" t="s">
        <v>9</v>
      </c>
      <c r="G1990" s="967" t="s">
        <v>5391</v>
      </c>
      <c r="H1990" s="965"/>
      <c r="I1990" s="965"/>
    </row>
    <row r="1991" spans="1:9" ht="13.5">
      <c r="A1991" s="970" t="s">
        <v>5492</v>
      </c>
      <c r="B1991" s="1172" t="s">
        <v>5493</v>
      </c>
      <c r="C1991" s="1197" t="s">
        <v>5493</v>
      </c>
      <c r="D1991" s="966">
        <v>4896</v>
      </c>
      <c r="E1991" s="1194" t="s">
        <v>9630</v>
      </c>
      <c r="F1991" s="967" t="s">
        <v>9</v>
      </c>
      <c r="G1991" s="967" t="s">
        <v>5391</v>
      </c>
      <c r="H1991" s="965"/>
      <c r="I1991" s="965"/>
    </row>
    <row r="1992" spans="1:9" ht="13.5">
      <c r="A1992" s="970" t="s">
        <v>5494</v>
      </c>
      <c r="B1992" s="1172" t="s">
        <v>5495</v>
      </c>
      <c r="C1992" s="1197" t="s">
        <v>5495</v>
      </c>
      <c r="D1992" s="966">
        <v>8820</v>
      </c>
      <c r="E1992" s="1194" t="s">
        <v>9630</v>
      </c>
      <c r="F1992" s="967" t="s">
        <v>9</v>
      </c>
      <c r="G1992" s="967" t="s">
        <v>5391</v>
      </c>
      <c r="H1992" s="965"/>
      <c r="I1992" s="965"/>
    </row>
    <row r="1993" spans="1:9" ht="13.5">
      <c r="A1993" s="970" t="s">
        <v>5496</v>
      </c>
      <c r="B1993" s="1172" t="s">
        <v>5497</v>
      </c>
      <c r="C1993" s="1197" t="s">
        <v>5497</v>
      </c>
      <c r="D1993" s="966">
        <v>11748</v>
      </c>
      <c r="E1993" s="1194" t="s">
        <v>9630</v>
      </c>
      <c r="F1993" s="967" t="s">
        <v>9</v>
      </c>
      <c r="G1993" s="967" t="s">
        <v>5391</v>
      </c>
      <c r="H1993" s="965"/>
      <c r="I1993" s="965"/>
    </row>
    <row r="1994" spans="1:9" ht="13.5">
      <c r="A1994" s="970" t="s">
        <v>5498</v>
      </c>
      <c r="B1994" s="1172" t="s">
        <v>5499</v>
      </c>
      <c r="C1994" s="1197" t="s">
        <v>5499</v>
      </c>
      <c r="D1994" s="966">
        <v>19572</v>
      </c>
      <c r="E1994" s="1194" t="s">
        <v>9630</v>
      </c>
      <c r="F1994" s="967" t="s">
        <v>9</v>
      </c>
      <c r="G1994" s="967" t="s">
        <v>5391</v>
      </c>
      <c r="H1994" s="965"/>
      <c r="I1994" s="965"/>
    </row>
    <row r="1995" spans="1:9" ht="13.5">
      <c r="A1995" s="970" t="s">
        <v>5508</v>
      </c>
      <c r="B1995" s="1172" t="s">
        <v>5509</v>
      </c>
      <c r="C1995" s="1197" t="s">
        <v>5509</v>
      </c>
      <c r="D1995" s="966">
        <v>2952</v>
      </c>
      <c r="E1995" s="1194" t="s">
        <v>9630</v>
      </c>
      <c r="F1995" s="967" t="s">
        <v>9</v>
      </c>
      <c r="G1995" s="967" t="s">
        <v>5391</v>
      </c>
      <c r="H1995" s="965"/>
      <c r="I1995" s="965"/>
    </row>
    <row r="1996" spans="1:9" ht="13.5">
      <c r="A1996" s="1214" t="s">
        <v>5510</v>
      </c>
      <c r="B1996" s="1215" t="s">
        <v>5511</v>
      </c>
      <c r="C1996" s="1216" t="s">
        <v>5511</v>
      </c>
      <c r="D1996" s="966">
        <v>5880</v>
      </c>
      <c r="E1996" s="1194" t="s">
        <v>9630</v>
      </c>
      <c r="F1996" s="1029" t="s">
        <v>9</v>
      </c>
      <c r="G1996" s="1029" t="s">
        <v>5391</v>
      </c>
      <c r="H1996" s="965"/>
      <c r="I1996" s="965"/>
    </row>
    <row r="1997" spans="1:9" ht="13.5">
      <c r="A1997" s="970" t="s">
        <v>5512</v>
      </c>
      <c r="B1997" s="1172" t="s">
        <v>5513</v>
      </c>
      <c r="C1997" s="1197" t="s">
        <v>5513</v>
      </c>
      <c r="D1997" s="966">
        <v>9792</v>
      </c>
      <c r="E1997" s="1194" t="s">
        <v>9630</v>
      </c>
      <c r="F1997" s="967" t="s">
        <v>9</v>
      </c>
      <c r="G1997" s="967" t="s">
        <v>5391</v>
      </c>
      <c r="H1997" s="965"/>
      <c r="I1997" s="965"/>
    </row>
    <row r="1998" spans="1:9" ht="14.25" thickBot="1">
      <c r="A1998" s="970" t="s">
        <v>5522</v>
      </c>
      <c r="B1998" s="1172" t="s">
        <v>5523</v>
      </c>
      <c r="C1998" s="1197" t="s">
        <v>5523</v>
      </c>
      <c r="D1998" s="966">
        <v>4896</v>
      </c>
      <c r="E1998" s="1194" t="s">
        <v>9630</v>
      </c>
      <c r="F1998" s="967" t="s">
        <v>9</v>
      </c>
      <c r="G1998" s="967" t="s">
        <v>5391</v>
      </c>
      <c r="H1998" s="965"/>
      <c r="I1998" s="965"/>
    </row>
    <row r="1999" spans="1:9" ht="13.5">
      <c r="A1999" s="265" t="s">
        <v>5552</v>
      </c>
      <c r="B1999" s="219"/>
      <c r="C1999" s="219"/>
      <c r="D1999" s="219"/>
      <c r="E1999" s="219"/>
      <c r="F1999" s="219"/>
      <c r="G1999" s="416"/>
      <c r="H1999" s="258"/>
      <c r="I1999" s="258"/>
    </row>
    <row r="2000" spans="1:9" ht="13.5">
      <c r="A2000" s="970" t="s">
        <v>9657</v>
      </c>
      <c r="B2000" s="1172" t="s">
        <v>9658</v>
      </c>
      <c r="C2000" s="1197" t="s">
        <v>9658</v>
      </c>
      <c r="D2000" s="966">
        <v>984</v>
      </c>
      <c r="E2000" s="1194" t="s">
        <v>9630</v>
      </c>
      <c r="F2000" s="967" t="s">
        <v>1789</v>
      </c>
      <c r="G2000" s="967" t="s">
        <v>5391</v>
      </c>
      <c r="H2000" s="965"/>
      <c r="I2000" s="965"/>
    </row>
    <row r="2001" spans="1:9" ht="13.5">
      <c r="A2001" s="970" t="s">
        <v>9661</v>
      </c>
      <c r="B2001" s="1172" t="s">
        <v>9662</v>
      </c>
      <c r="C2001" s="1197" t="s">
        <v>9662</v>
      </c>
      <c r="D2001" s="966">
        <v>6852</v>
      </c>
      <c r="E2001" s="1194" t="s">
        <v>9630</v>
      </c>
      <c r="F2001" s="967" t="s">
        <v>1789</v>
      </c>
      <c r="G2001" s="967" t="s">
        <v>5391</v>
      </c>
      <c r="H2001" s="965"/>
      <c r="I2001" s="965"/>
    </row>
    <row r="2002" spans="1:9" ht="13.5">
      <c r="A2002" s="970" t="s">
        <v>9674</v>
      </c>
      <c r="B2002" s="1172" t="s">
        <v>9675</v>
      </c>
      <c r="C2002" s="1197" t="s">
        <v>9676</v>
      </c>
      <c r="D2002" s="966">
        <v>4896</v>
      </c>
      <c r="E2002" s="1194" t="s">
        <v>9630</v>
      </c>
      <c r="F2002" s="967" t="s">
        <v>1789</v>
      </c>
      <c r="G2002" s="967" t="s">
        <v>5391</v>
      </c>
      <c r="H2002" s="965"/>
      <c r="I2002" s="965"/>
    </row>
    <row r="2003" spans="1:9" ht="13.5">
      <c r="A2003" s="970" t="s">
        <v>9677</v>
      </c>
      <c r="B2003" s="1172" t="s">
        <v>9678</v>
      </c>
      <c r="C2003" s="1197" t="s">
        <v>9679</v>
      </c>
      <c r="D2003" s="966">
        <v>9792</v>
      </c>
      <c r="E2003" s="1194" t="s">
        <v>9630</v>
      </c>
      <c r="F2003" s="967" t="s">
        <v>1789</v>
      </c>
      <c r="G2003" s="967" t="s">
        <v>5391</v>
      </c>
      <c r="H2003" s="965"/>
      <c r="I2003" s="965"/>
    </row>
    <row r="2004" spans="1:9" ht="13.5">
      <c r="A2004" s="970" t="s">
        <v>9680</v>
      </c>
      <c r="B2004" s="1172" t="s">
        <v>9681</v>
      </c>
      <c r="C2004" s="1197" t="s">
        <v>9682</v>
      </c>
      <c r="D2004" s="966">
        <v>16644</v>
      </c>
      <c r="E2004" s="1194" t="s">
        <v>9630</v>
      </c>
      <c r="F2004" s="967" t="s">
        <v>1789</v>
      </c>
      <c r="G2004" s="967" t="s">
        <v>5391</v>
      </c>
      <c r="H2004" s="965"/>
      <c r="I2004" s="965"/>
    </row>
    <row r="2005" spans="1:9" ht="13.5">
      <c r="A2005" s="970" t="s">
        <v>9683</v>
      </c>
      <c r="B2005" s="1172" t="s">
        <v>9684</v>
      </c>
      <c r="C2005" s="1197" t="s">
        <v>9685</v>
      </c>
      <c r="D2005" s="966">
        <v>30336</v>
      </c>
      <c r="E2005" s="1194" t="s">
        <v>9630</v>
      </c>
      <c r="F2005" s="967" t="s">
        <v>1789</v>
      </c>
      <c r="G2005" s="967" t="s">
        <v>5391</v>
      </c>
      <c r="H2005" s="965"/>
      <c r="I2005" s="965"/>
    </row>
    <row r="2006" spans="1:9" ht="13.5">
      <c r="A2006" s="970" t="s">
        <v>5482</v>
      </c>
      <c r="B2006" s="1172" t="s">
        <v>5483</v>
      </c>
      <c r="C2006" s="1197" t="s">
        <v>5483</v>
      </c>
      <c r="D2006" s="966">
        <v>984</v>
      </c>
      <c r="E2006" s="1194" t="s">
        <v>9630</v>
      </c>
      <c r="F2006" s="967" t="s">
        <v>1789</v>
      </c>
      <c r="G2006" s="1187" t="s">
        <v>5391</v>
      </c>
      <c r="H2006" s="965"/>
      <c r="I2006" s="965"/>
    </row>
    <row r="2007" spans="1:9" ht="13.5">
      <c r="A2007" s="970" t="s">
        <v>5504</v>
      </c>
      <c r="B2007" s="1172" t="s">
        <v>5505</v>
      </c>
      <c r="C2007" s="1197" t="s">
        <v>5505</v>
      </c>
      <c r="D2007" s="966">
        <v>4896</v>
      </c>
      <c r="E2007" s="1194" t="s">
        <v>9630</v>
      </c>
      <c r="F2007" s="967" t="s">
        <v>1789</v>
      </c>
      <c r="G2007" s="1187" t="s">
        <v>5391</v>
      </c>
      <c r="H2007" s="965"/>
      <c r="I2007" s="965"/>
    </row>
    <row r="2008" spans="1:9" ht="13.5">
      <c r="A2008" s="970" t="s">
        <v>5502</v>
      </c>
      <c r="B2008" s="1172" t="s">
        <v>5503</v>
      </c>
      <c r="C2008" s="1197" t="s">
        <v>5503</v>
      </c>
      <c r="D2008" s="966">
        <v>8820</v>
      </c>
      <c r="E2008" s="1194" t="s">
        <v>9630</v>
      </c>
      <c r="F2008" s="967" t="s">
        <v>1789</v>
      </c>
      <c r="G2008" s="1187" t="s">
        <v>5391</v>
      </c>
      <c r="H2008" s="965"/>
      <c r="I2008" s="965"/>
    </row>
    <row r="2009" spans="1:9" ht="13.5">
      <c r="A2009" s="970" t="s">
        <v>5500</v>
      </c>
      <c r="B2009" s="1172" t="s">
        <v>5501</v>
      </c>
      <c r="C2009" s="1197" t="s">
        <v>5501</v>
      </c>
      <c r="D2009" s="966">
        <v>11748</v>
      </c>
      <c r="E2009" s="1194" t="s">
        <v>9630</v>
      </c>
      <c r="F2009" s="967" t="s">
        <v>1789</v>
      </c>
      <c r="G2009" s="1187" t="s">
        <v>5391</v>
      </c>
      <c r="H2009" s="965"/>
      <c r="I2009" s="965"/>
    </row>
    <row r="2010" spans="1:9" ht="13.5">
      <c r="A2010" s="970" t="s">
        <v>5506</v>
      </c>
      <c r="B2010" s="1172" t="s">
        <v>5507</v>
      </c>
      <c r="C2010" s="1197" t="s">
        <v>5507</v>
      </c>
      <c r="D2010" s="966">
        <v>19572</v>
      </c>
      <c r="E2010" s="1194" t="s">
        <v>9630</v>
      </c>
      <c r="F2010" s="967" t="s">
        <v>1789</v>
      </c>
      <c r="G2010" s="1187" t="s">
        <v>5391</v>
      </c>
      <c r="H2010" s="965"/>
      <c r="I2010" s="965"/>
    </row>
    <row r="2011" spans="1:9" ht="13.5">
      <c r="A2011" s="970" t="s">
        <v>5518</v>
      </c>
      <c r="B2011" s="1172" t="s">
        <v>5519</v>
      </c>
      <c r="C2011" s="1197" t="s">
        <v>5519</v>
      </c>
      <c r="D2011" s="966">
        <v>2952</v>
      </c>
      <c r="E2011" s="1194" t="s">
        <v>9630</v>
      </c>
      <c r="F2011" s="967" t="s">
        <v>1789</v>
      </c>
      <c r="G2011" s="1187" t="s">
        <v>5391</v>
      </c>
      <c r="H2011" s="965"/>
      <c r="I2011" s="965"/>
    </row>
    <row r="2012" spans="1:9" ht="13.5">
      <c r="A2012" s="970" t="s">
        <v>5516</v>
      </c>
      <c r="B2012" s="1172" t="s">
        <v>5517</v>
      </c>
      <c r="C2012" s="1197" t="s">
        <v>5517</v>
      </c>
      <c r="D2012" s="966">
        <v>5880</v>
      </c>
      <c r="E2012" s="1194" t="s">
        <v>9630</v>
      </c>
      <c r="F2012" s="967" t="s">
        <v>1789</v>
      </c>
      <c r="G2012" s="1187" t="s">
        <v>5391</v>
      </c>
      <c r="H2012" s="965"/>
      <c r="I2012" s="965"/>
    </row>
    <row r="2013" spans="1:9" ht="13.5">
      <c r="A2013" s="970" t="s">
        <v>5514</v>
      </c>
      <c r="B2013" s="1172" t="s">
        <v>5515</v>
      </c>
      <c r="C2013" s="1197" t="s">
        <v>5515</v>
      </c>
      <c r="D2013" s="966">
        <v>9792</v>
      </c>
      <c r="E2013" s="1194" t="s">
        <v>9630</v>
      </c>
      <c r="F2013" s="967" t="s">
        <v>1789</v>
      </c>
      <c r="G2013" s="1187" t="s">
        <v>5391</v>
      </c>
      <c r="H2013" s="965"/>
      <c r="I2013" s="965"/>
    </row>
    <row r="2014" spans="1:9" ht="14.25" thickBot="1">
      <c r="A2014" s="970" t="s">
        <v>5520</v>
      </c>
      <c r="B2014" s="1172" t="s">
        <v>5521</v>
      </c>
      <c r="C2014" s="1197" t="s">
        <v>5521</v>
      </c>
      <c r="D2014" s="966">
        <v>4896</v>
      </c>
      <c r="E2014" s="1194" t="s">
        <v>9630</v>
      </c>
      <c r="F2014" s="967" t="s">
        <v>1789</v>
      </c>
      <c r="G2014" s="1187" t="s">
        <v>5391</v>
      </c>
      <c r="H2014" s="965"/>
      <c r="I2014" s="965"/>
    </row>
    <row r="2015" spans="1:9" ht="13.5">
      <c r="A2015" s="265" t="s">
        <v>8636</v>
      </c>
      <c r="B2015" s="219"/>
      <c r="C2015" s="219"/>
      <c r="D2015" s="219"/>
      <c r="E2015" s="219"/>
      <c r="F2015" s="219"/>
      <c r="G2015" s="416"/>
      <c r="H2015" s="258"/>
      <c r="I2015" s="258"/>
    </row>
    <row r="2016" spans="1:9" ht="13.5">
      <c r="A2016" s="970" t="s">
        <v>8979</v>
      </c>
      <c r="B2016" s="1172" t="s">
        <v>8636</v>
      </c>
      <c r="C2016" s="1197" t="s">
        <v>8636</v>
      </c>
      <c r="D2016" s="966">
        <v>10296</v>
      </c>
      <c r="E2016" s="1194" t="s">
        <v>9630</v>
      </c>
      <c r="F2016" s="967" t="s">
        <v>9</v>
      </c>
      <c r="G2016" s="967" t="s">
        <v>13943</v>
      </c>
      <c r="H2016" s="965"/>
      <c r="I2016" s="965"/>
    </row>
    <row r="2017" spans="1:9" ht="14.25" thickBot="1">
      <c r="A2017" s="970" t="s">
        <v>8637</v>
      </c>
      <c r="B2017" s="1172" t="s">
        <v>8638</v>
      </c>
      <c r="C2017" s="1197" t="s">
        <v>8638</v>
      </c>
      <c r="D2017" s="966">
        <v>10296</v>
      </c>
      <c r="E2017" s="1194" t="s">
        <v>9630</v>
      </c>
      <c r="F2017" s="967" t="s">
        <v>1789</v>
      </c>
      <c r="G2017" s="967" t="s">
        <v>13943</v>
      </c>
      <c r="H2017" s="965"/>
      <c r="I2017" s="965"/>
    </row>
    <row r="2018" spans="1:9" ht="13.5">
      <c r="A2018" s="1217" t="s">
        <v>836</v>
      </c>
      <c r="B2018" s="219"/>
      <c r="C2018" s="219"/>
      <c r="D2018" s="219"/>
      <c r="E2018" s="219"/>
      <c r="F2018" s="219"/>
      <c r="G2018" s="416"/>
      <c r="H2018" s="258"/>
      <c r="I2018" s="258"/>
    </row>
    <row r="2019" spans="1:9" ht="13.5">
      <c r="A2019" s="1113" t="s">
        <v>10554</v>
      </c>
      <c r="B2019" s="1173" t="s">
        <v>10555</v>
      </c>
      <c r="C2019" s="1173" t="s">
        <v>10556</v>
      </c>
      <c r="D2019" s="975">
        <v>180</v>
      </c>
      <c r="E2019" s="1175" t="s">
        <v>9630</v>
      </c>
      <c r="F2019" s="976" t="s">
        <v>9</v>
      </c>
      <c r="G2019" s="976" t="s">
        <v>5388</v>
      </c>
      <c r="H2019" s="965"/>
      <c r="I2019" s="965"/>
    </row>
    <row r="2020" spans="1:9" ht="13.5">
      <c r="A2020" s="1113" t="s">
        <v>10560</v>
      </c>
      <c r="B2020" s="1173" t="s">
        <v>10561</v>
      </c>
      <c r="C2020" s="1173" t="s">
        <v>10562</v>
      </c>
      <c r="D2020" s="975">
        <v>636</v>
      </c>
      <c r="E2020" s="1175" t="s">
        <v>9630</v>
      </c>
      <c r="F2020" s="976" t="s">
        <v>9</v>
      </c>
      <c r="G2020" s="976" t="s">
        <v>5388</v>
      </c>
      <c r="H2020" s="965"/>
      <c r="I2020" s="965"/>
    </row>
    <row r="2021" spans="1:9" ht="13.5">
      <c r="A2021" s="1113" t="s">
        <v>10566</v>
      </c>
      <c r="B2021" s="1173" t="s">
        <v>10567</v>
      </c>
      <c r="C2021" s="1173" t="s">
        <v>10568</v>
      </c>
      <c r="D2021" s="975">
        <v>1440</v>
      </c>
      <c r="E2021" s="1175" t="s">
        <v>9630</v>
      </c>
      <c r="F2021" s="976" t="s">
        <v>9</v>
      </c>
      <c r="G2021" s="976" t="s">
        <v>5388</v>
      </c>
      <c r="H2021" s="965"/>
      <c r="I2021" s="965"/>
    </row>
    <row r="2022" spans="1:9" ht="13.5">
      <c r="A2022" s="1113" t="s">
        <v>10572</v>
      </c>
      <c r="B2022" s="1173" t="s">
        <v>10573</v>
      </c>
      <c r="C2022" s="1173" t="s">
        <v>10574</v>
      </c>
      <c r="D2022" s="975">
        <v>1980</v>
      </c>
      <c r="E2022" s="1175" t="s">
        <v>9630</v>
      </c>
      <c r="F2022" s="976" t="s">
        <v>9</v>
      </c>
      <c r="G2022" s="976" t="s">
        <v>5388</v>
      </c>
      <c r="H2022" s="965"/>
      <c r="I2022" s="965"/>
    </row>
    <row r="2023" spans="1:9" ht="13.5">
      <c r="A2023" s="1113" t="s">
        <v>10578</v>
      </c>
      <c r="B2023" s="1173" t="s">
        <v>10579</v>
      </c>
      <c r="C2023" s="1173" t="s">
        <v>10580</v>
      </c>
      <c r="D2023" s="975">
        <v>2976</v>
      </c>
      <c r="E2023" s="1175" t="s">
        <v>9630</v>
      </c>
      <c r="F2023" s="976" t="s">
        <v>9</v>
      </c>
      <c r="G2023" s="976" t="s">
        <v>5388</v>
      </c>
      <c r="H2023" s="965"/>
      <c r="I2023" s="965"/>
    </row>
    <row r="2024" spans="1:9" ht="13.5">
      <c r="A2024" s="1113" t="s">
        <v>10584</v>
      </c>
      <c r="B2024" s="1173" t="s">
        <v>10585</v>
      </c>
      <c r="C2024" s="1173" t="s">
        <v>10586</v>
      </c>
      <c r="D2024" s="975">
        <v>5220</v>
      </c>
      <c r="E2024" s="1175" t="s">
        <v>9630</v>
      </c>
      <c r="F2024" s="976" t="s">
        <v>9</v>
      </c>
      <c r="G2024" s="976" t="s">
        <v>5388</v>
      </c>
      <c r="H2024" s="965"/>
      <c r="I2024" s="965"/>
    </row>
    <row r="2025" spans="1:9" ht="13.5">
      <c r="A2025" s="1113" t="s">
        <v>10590</v>
      </c>
      <c r="B2025" s="1173" t="s">
        <v>10591</v>
      </c>
      <c r="C2025" s="1173" t="s">
        <v>10592</v>
      </c>
      <c r="D2025" s="975">
        <v>9360</v>
      </c>
      <c r="E2025" s="1175" t="s">
        <v>9630</v>
      </c>
      <c r="F2025" s="976" t="s">
        <v>9</v>
      </c>
      <c r="G2025" s="976" t="s">
        <v>5388</v>
      </c>
      <c r="H2025" s="965"/>
      <c r="I2025" s="965"/>
    </row>
    <row r="2026" spans="1:9" ht="13.5">
      <c r="A2026" s="1113" t="s">
        <v>10596</v>
      </c>
      <c r="B2026" s="1173" t="s">
        <v>10597</v>
      </c>
      <c r="C2026" s="1173" t="s">
        <v>10598</v>
      </c>
      <c r="D2026" s="975">
        <v>16200</v>
      </c>
      <c r="E2026" s="1175" t="s">
        <v>9630</v>
      </c>
      <c r="F2026" s="976" t="s">
        <v>9</v>
      </c>
      <c r="G2026" s="976" t="s">
        <v>5388</v>
      </c>
      <c r="H2026" s="965"/>
      <c r="I2026" s="965"/>
    </row>
    <row r="2027" spans="1:9" ht="13.5">
      <c r="A2027" s="1113" t="s">
        <v>10602</v>
      </c>
      <c r="B2027" s="1173" t="s">
        <v>10603</v>
      </c>
      <c r="C2027" s="1173" t="s">
        <v>10604</v>
      </c>
      <c r="D2027" s="975">
        <v>29808</v>
      </c>
      <c r="E2027" s="1175" t="s">
        <v>9630</v>
      </c>
      <c r="F2027" s="976" t="s">
        <v>9</v>
      </c>
      <c r="G2027" s="976" t="s">
        <v>5388</v>
      </c>
      <c r="H2027" s="965"/>
      <c r="I2027" s="965"/>
    </row>
    <row r="2028" spans="1:9" ht="13.5">
      <c r="A2028" s="1113" t="s">
        <v>11071</v>
      </c>
      <c r="B2028" s="1173" t="s">
        <v>11077</v>
      </c>
      <c r="C2028" s="1173" t="s">
        <v>11078</v>
      </c>
      <c r="D2028" s="975">
        <v>42300</v>
      </c>
      <c r="E2028" s="1175" t="s">
        <v>9630</v>
      </c>
      <c r="F2028" s="976" t="s">
        <v>9</v>
      </c>
      <c r="G2028" s="976" t="s">
        <v>5388</v>
      </c>
      <c r="H2028" s="965"/>
      <c r="I2028" s="965"/>
    </row>
    <row r="2029" spans="1:9" ht="13.5">
      <c r="A2029" s="1113" t="s">
        <v>11072</v>
      </c>
      <c r="B2029" s="1173" t="s">
        <v>11075</v>
      </c>
      <c r="C2029" s="1173" t="s">
        <v>11076</v>
      </c>
      <c r="D2029" s="975">
        <v>71280</v>
      </c>
      <c r="E2029" s="1175" t="s">
        <v>9630</v>
      </c>
      <c r="F2029" s="976" t="s">
        <v>9</v>
      </c>
      <c r="G2029" s="976" t="s">
        <v>5388</v>
      </c>
      <c r="H2029" s="965"/>
      <c r="I2029" s="965"/>
    </row>
    <row r="2030" spans="1:9" ht="13.5">
      <c r="A2030" s="1113" t="s">
        <v>10557</v>
      </c>
      <c r="B2030" s="1173" t="s">
        <v>10558</v>
      </c>
      <c r="C2030" s="1173" t="s">
        <v>10559</v>
      </c>
      <c r="D2030" s="975">
        <v>180</v>
      </c>
      <c r="E2030" s="1175" t="s">
        <v>9630</v>
      </c>
      <c r="F2030" s="976" t="s">
        <v>1789</v>
      </c>
      <c r="G2030" s="976" t="s">
        <v>5388</v>
      </c>
      <c r="H2030" s="965"/>
      <c r="I2030" s="965"/>
    </row>
    <row r="2031" spans="1:9" ht="13.5">
      <c r="A2031" s="1113" t="s">
        <v>10563</v>
      </c>
      <c r="B2031" s="1173" t="s">
        <v>10564</v>
      </c>
      <c r="C2031" s="1173" t="s">
        <v>10565</v>
      </c>
      <c r="D2031" s="975">
        <v>636</v>
      </c>
      <c r="E2031" s="1175" t="s">
        <v>9630</v>
      </c>
      <c r="F2031" s="976" t="s">
        <v>1789</v>
      </c>
      <c r="G2031" s="976" t="s">
        <v>5388</v>
      </c>
      <c r="H2031" s="965"/>
      <c r="I2031" s="965"/>
    </row>
    <row r="2032" spans="1:9" ht="13.5">
      <c r="A2032" s="1113" t="s">
        <v>10569</v>
      </c>
      <c r="B2032" s="1173" t="s">
        <v>10570</v>
      </c>
      <c r="C2032" s="1173" t="s">
        <v>10571</v>
      </c>
      <c r="D2032" s="975">
        <v>1440</v>
      </c>
      <c r="E2032" s="1175" t="s">
        <v>9630</v>
      </c>
      <c r="F2032" s="976" t="s">
        <v>1789</v>
      </c>
      <c r="G2032" s="976" t="s">
        <v>5388</v>
      </c>
      <c r="H2032" s="965"/>
      <c r="I2032" s="965"/>
    </row>
    <row r="2033" spans="1:9" ht="13.5">
      <c r="A2033" s="1113" t="s">
        <v>10575</v>
      </c>
      <c r="B2033" s="1173" t="s">
        <v>10576</v>
      </c>
      <c r="C2033" s="1173" t="s">
        <v>10577</v>
      </c>
      <c r="D2033" s="975">
        <v>1980</v>
      </c>
      <c r="E2033" s="1175" t="s">
        <v>9630</v>
      </c>
      <c r="F2033" s="976" t="s">
        <v>1789</v>
      </c>
      <c r="G2033" s="976" t="s">
        <v>5388</v>
      </c>
      <c r="H2033" s="965"/>
      <c r="I2033" s="965"/>
    </row>
    <row r="2034" spans="1:9" ht="13.5">
      <c r="A2034" s="1113" t="s">
        <v>10581</v>
      </c>
      <c r="B2034" s="1173" t="s">
        <v>10582</v>
      </c>
      <c r="C2034" s="1173" t="s">
        <v>10583</v>
      </c>
      <c r="D2034" s="975">
        <v>2976</v>
      </c>
      <c r="E2034" s="1175" t="s">
        <v>9630</v>
      </c>
      <c r="F2034" s="976" t="s">
        <v>1789</v>
      </c>
      <c r="G2034" s="976" t="s">
        <v>5388</v>
      </c>
      <c r="H2034" s="965"/>
      <c r="I2034" s="965"/>
    </row>
    <row r="2035" spans="1:9" ht="13.5">
      <c r="A2035" s="1113" t="s">
        <v>10587</v>
      </c>
      <c r="B2035" s="1173" t="s">
        <v>10588</v>
      </c>
      <c r="C2035" s="1173" t="s">
        <v>10589</v>
      </c>
      <c r="D2035" s="975">
        <v>5220</v>
      </c>
      <c r="E2035" s="1175" t="s">
        <v>9630</v>
      </c>
      <c r="F2035" s="976" t="s">
        <v>1789</v>
      </c>
      <c r="G2035" s="976" t="s">
        <v>5388</v>
      </c>
      <c r="H2035" s="965"/>
      <c r="I2035" s="965"/>
    </row>
    <row r="2036" spans="1:9" ht="13.5">
      <c r="A2036" s="1113" t="s">
        <v>10593</v>
      </c>
      <c r="B2036" s="1173" t="s">
        <v>10594</v>
      </c>
      <c r="C2036" s="1173" t="s">
        <v>10595</v>
      </c>
      <c r="D2036" s="975">
        <v>9360</v>
      </c>
      <c r="E2036" s="1175" t="s">
        <v>9630</v>
      </c>
      <c r="F2036" s="976" t="s">
        <v>1789</v>
      </c>
      <c r="G2036" s="976" t="s">
        <v>5388</v>
      </c>
      <c r="H2036" s="965"/>
      <c r="I2036" s="965"/>
    </row>
    <row r="2037" spans="1:9" ht="13.5">
      <c r="A2037" s="1113" t="s">
        <v>10599</v>
      </c>
      <c r="B2037" s="1173" t="s">
        <v>10600</v>
      </c>
      <c r="C2037" s="1173" t="s">
        <v>10601</v>
      </c>
      <c r="D2037" s="975">
        <v>16200</v>
      </c>
      <c r="E2037" s="1175" t="s">
        <v>9630</v>
      </c>
      <c r="F2037" s="976" t="s">
        <v>1789</v>
      </c>
      <c r="G2037" s="976" t="s">
        <v>5388</v>
      </c>
      <c r="H2037" s="965"/>
      <c r="I2037" s="965"/>
    </row>
    <row r="2038" spans="1:9" ht="13.5">
      <c r="A2038" s="1113" t="s">
        <v>10605</v>
      </c>
      <c r="B2038" s="1173" t="s">
        <v>10606</v>
      </c>
      <c r="C2038" s="1173" t="s">
        <v>10607</v>
      </c>
      <c r="D2038" s="975">
        <v>29808</v>
      </c>
      <c r="E2038" s="1175" t="s">
        <v>9630</v>
      </c>
      <c r="F2038" s="976" t="s">
        <v>1789</v>
      </c>
      <c r="G2038" s="976" t="s">
        <v>5388</v>
      </c>
      <c r="H2038" s="965"/>
      <c r="I2038" s="965"/>
    </row>
    <row r="2039" spans="1:9" ht="13.5">
      <c r="A2039" s="1113" t="s">
        <v>11073</v>
      </c>
      <c r="B2039" s="1173" t="s">
        <v>11079</v>
      </c>
      <c r="C2039" s="1173" t="s">
        <v>11080</v>
      </c>
      <c r="D2039" s="975">
        <v>42300</v>
      </c>
      <c r="E2039" s="1175" t="s">
        <v>9630</v>
      </c>
      <c r="F2039" s="976" t="s">
        <v>1789</v>
      </c>
      <c r="G2039" s="976" t="s">
        <v>5388</v>
      </c>
      <c r="H2039" s="965"/>
      <c r="I2039" s="965"/>
    </row>
    <row r="2040" spans="1:9" ht="14.25" thickBot="1">
      <c r="A2040" s="1113" t="s">
        <v>11074</v>
      </c>
      <c r="B2040" s="1173" t="s">
        <v>11081</v>
      </c>
      <c r="C2040" s="1173" t="s">
        <v>11082</v>
      </c>
      <c r="D2040" s="975">
        <v>71280</v>
      </c>
      <c r="E2040" s="1175" t="s">
        <v>9630</v>
      </c>
      <c r="F2040" s="976" t="s">
        <v>1789</v>
      </c>
      <c r="G2040" s="976" t="s">
        <v>5388</v>
      </c>
      <c r="H2040" s="965"/>
      <c r="I2040" s="965"/>
    </row>
    <row r="2041" spans="1:9" ht="13.5">
      <c r="A2041" s="1217" t="s">
        <v>10608</v>
      </c>
      <c r="B2041" s="219"/>
      <c r="C2041" s="219"/>
      <c r="D2041" s="219"/>
      <c r="E2041" s="219"/>
      <c r="F2041" s="219"/>
      <c r="G2041" s="416"/>
      <c r="H2041" s="258"/>
      <c r="I2041" s="258"/>
    </row>
    <row r="2042" spans="1:9" ht="13.5">
      <c r="A2042" s="1204" t="s">
        <v>1816</v>
      </c>
      <c r="B2042" s="1172" t="s">
        <v>5727</v>
      </c>
      <c r="C2042" s="1172" t="s">
        <v>5727</v>
      </c>
      <c r="D2042" s="966">
        <v>180</v>
      </c>
      <c r="E2042" s="1194" t="s">
        <v>9630</v>
      </c>
      <c r="F2042" s="1205" t="s">
        <v>9</v>
      </c>
      <c r="G2042" s="967" t="s">
        <v>5388</v>
      </c>
      <c r="H2042" s="258"/>
      <c r="I2042" s="258"/>
    </row>
    <row r="2043" spans="1:9" ht="13.5">
      <c r="A2043" s="1204" t="s">
        <v>837</v>
      </c>
      <c r="B2043" s="1172" t="s">
        <v>5728</v>
      </c>
      <c r="C2043" s="1172" t="s">
        <v>5728</v>
      </c>
      <c r="D2043" s="966">
        <v>492</v>
      </c>
      <c r="E2043" s="1194" t="s">
        <v>9630</v>
      </c>
      <c r="F2043" s="1205" t="s">
        <v>9</v>
      </c>
      <c r="G2043" s="967" t="s">
        <v>5388</v>
      </c>
      <c r="H2043" s="258"/>
      <c r="I2043" s="258"/>
    </row>
    <row r="2044" spans="1:9" ht="13.5">
      <c r="A2044" s="1184" t="s">
        <v>838</v>
      </c>
      <c r="B2044" s="1172" t="s">
        <v>5729</v>
      </c>
      <c r="C2044" s="1172" t="s">
        <v>5729</v>
      </c>
      <c r="D2044" s="966">
        <v>1452</v>
      </c>
      <c r="E2044" s="1194" t="s">
        <v>9630</v>
      </c>
      <c r="F2044" s="967" t="s">
        <v>9</v>
      </c>
      <c r="G2044" s="967" t="s">
        <v>5388</v>
      </c>
      <c r="H2044" s="258"/>
      <c r="I2044" s="258"/>
    </row>
    <row r="2045" spans="1:9" ht="13.5">
      <c r="A2045" s="1184" t="s">
        <v>839</v>
      </c>
      <c r="B2045" s="1172" t="s">
        <v>5730</v>
      </c>
      <c r="C2045" s="1172" t="s">
        <v>5730</v>
      </c>
      <c r="D2045" s="966">
        <v>2040</v>
      </c>
      <c r="E2045" s="1194" t="s">
        <v>9630</v>
      </c>
      <c r="F2045" s="967" t="s">
        <v>9</v>
      </c>
      <c r="G2045" s="967" t="s">
        <v>5388</v>
      </c>
      <c r="H2045" s="258"/>
      <c r="I2045" s="258"/>
    </row>
    <row r="2046" spans="1:9" ht="13.5">
      <c r="A2046" s="1184" t="s">
        <v>840</v>
      </c>
      <c r="B2046" s="1172" t="s">
        <v>5731</v>
      </c>
      <c r="C2046" s="1172" t="s">
        <v>5731</v>
      </c>
      <c r="D2046" s="966">
        <v>4296</v>
      </c>
      <c r="E2046" s="1194" t="s">
        <v>9630</v>
      </c>
      <c r="F2046" s="967" t="s">
        <v>9</v>
      </c>
      <c r="G2046" s="967" t="s">
        <v>5388</v>
      </c>
      <c r="H2046" s="258"/>
      <c r="I2046" s="258"/>
    </row>
    <row r="2047" spans="1:9" ht="13.5">
      <c r="A2047" s="1184" t="s">
        <v>1817</v>
      </c>
      <c r="B2047" s="1172" t="s">
        <v>5732</v>
      </c>
      <c r="C2047" s="1172" t="s">
        <v>5732</v>
      </c>
      <c r="D2047" s="966">
        <v>180</v>
      </c>
      <c r="E2047" s="1194" t="s">
        <v>9630</v>
      </c>
      <c r="F2047" s="1205" t="s">
        <v>1789</v>
      </c>
      <c r="G2047" s="967" t="s">
        <v>5388</v>
      </c>
      <c r="H2047" s="965"/>
      <c r="I2047" s="965"/>
    </row>
    <row r="2048" spans="1:9" ht="13.5">
      <c r="A2048" s="1184" t="s">
        <v>841</v>
      </c>
      <c r="B2048" s="1172" t="s">
        <v>5733</v>
      </c>
      <c r="C2048" s="1172" t="s">
        <v>5733</v>
      </c>
      <c r="D2048" s="966">
        <v>492</v>
      </c>
      <c r="E2048" s="1194" t="s">
        <v>9630</v>
      </c>
      <c r="F2048" s="967" t="s">
        <v>1789</v>
      </c>
      <c r="G2048" s="967" t="s">
        <v>5388</v>
      </c>
      <c r="H2048" s="965"/>
      <c r="I2048" s="965"/>
    </row>
    <row r="2049" spans="1:9" ht="13.5">
      <c r="A2049" s="1184" t="s">
        <v>842</v>
      </c>
      <c r="B2049" s="1172" t="s">
        <v>5734</v>
      </c>
      <c r="C2049" s="1172" t="s">
        <v>5734</v>
      </c>
      <c r="D2049" s="966">
        <v>1452</v>
      </c>
      <c r="E2049" s="1194" t="s">
        <v>9630</v>
      </c>
      <c r="F2049" s="967" t="s">
        <v>1789</v>
      </c>
      <c r="G2049" s="967" t="s">
        <v>5388</v>
      </c>
      <c r="H2049" s="965"/>
      <c r="I2049" s="965"/>
    </row>
    <row r="2050" spans="1:9" ht="13.5">
      <c r="A2050" s="1184" t="s">
        <v>843</v>
      </c>
      <c r="B2050" s="1172" t="s">
        <v>5735</v>
      </c>
      <c r="C2050" s="1172" t="s">
        <v>5735</v>
      </c>
      <c r="D2050" s="966">
        <v>2040</v>
      </c>
      <c r="E2050" s="1194" t="s">
        <v>9630</v>
      </c>
      <c r="F2050" s="967" t="s">
        <v>1789</v>
      </c>
      <c r="G2050" s="967" t="s">
        <v>5388</v>
      </c>
      <c r="H2050" s="965"/>
      <c r="I2050" s="965"/>
    </row>
    <row r="2051" spans="1:9" ht="14.25" thickBot="1">
      <c r="A2051" s="1189" t="s">
        <v>844</v>
      </c>
      <c r="B2051" s="1172" t="s">
        <v>5736</v>
      </c>
      <c r="C2051" s="1172" t="s">
        <v>5736</v>
      </c>
      <c r="D2051" s="966">
        <v>4296</v>
      </c>
      <c r="E2051" s="1194" t="s">
        <v>9630</v>
      </c>
      <c r="F2051" s="967" t="s">
        <v>1789</v>
      </c>
      <c r="G2051" s="967" t="s">
        <v>5388</v>
      </c>
      <c r="H2051" s="965"/>
      <c r="I2051" s="965"/>
    </row>
    <row r="2052" spans="1:9" ht="13.5">
      <c r="A2052" s="1218" t="s">
        <v>1984</v>
      </c>
      <c r="B2052" s="219"/>
      <c r="C2052" s="219"/>
      <c r="D2052" s="219"/>
      <c r="E2052" s="219"/>
      <c r="F2052" s="219"/>
      <c r="G2052" s="416"/>
      <c r="H2052" s="258"/>
      <c r="I2052" s="258"/>
    </row>
    <row r="2053" spans="1:9" ht="13.5">
      <c r="A2053" s="1184" t="s">
        <v>2865</v>
      </c>
      <c r="B2053" s="1172" t="s">
        <v>5737</v>
      </c>
      <c r="C2053" s="1172" t="s">
        <v>5737</v>
      </c>
      <c r="D2053" s="966">
        <v>156</v>
      </c>
      <c r="E2053" s="1194" t="s">
        <v>9630</v>
      </c>
      <c r="F2053" s="967" t="s">
        <v>9</v>
      </c>
      <c r="G2053" s="967" t="s">
        <v>5388</v>
      </c>
      <c r="H2053" s="258"/>
      <c r="I2053" s="965"/>
    </row>
    <row r="2054" spans="1:9" ht="13.5">
      <c r="A2054" s="1184" t="s">
        <v>1985</v>
      </c>
      <c r="B2054" s="1172" t="s">
        <v>5738</v>
      </c>
      <c r="C2054" s="1172" t="s">
        <v>5738</v>
      </c>
      <c r="D2054" s="966">
        <v>1176</v>
      </c>
      <c r="E2054" s="1194" t="s">
        <v>9630</v>
      </c>
      <c r="F2054" s="967" t="s">
        <v>9</v>
      </c>
      <c r="G2054" s="967" t="s">
        <v>5388</v>
      </c>
      <c r="H2054" s="258"/>
      <c r="I2054" s="258"/>
    </row>
    <row r="2055" spans="1:9" ht="13.5">
      <c r="A2055" s="1189" t="s">
        <v>1986</v>
      </c>
      <c r="B2055" s="1172" t="s">
        <v>5739</v>
      </c>
      <c r="C2055" s="1172" t="s">
        <v>5739</v>
      </c>
      <c r="D2055" s="966">
        <v>1824</v>
      </c>
      <c r="E2055" s="1194" t="s">
        <v>9630</v>
      </c>
      <c r="F2055" s="967" t="s">
        <v>9</v>
      </c>
      <c r="G2055" s="967" t="s">
        <v>5388</v>
      </c>
      <c r="H2055" s="258"/>
      <c r="I2055" s="258"/>
    </row>
    <row r="2056" spans="1:9" ht="13.5">
      <c r="A2056" s="1189" t="s">
        <v>1987</v>
      </c>
      <c r="B2056" s="1172" t="s">
        <v>5740</v>
      </c>
      <c r="C2056" s="1172" t="s">
        <v>5740</v>
      </c>
      <c r="D2056" s="966">
        <v>3744</v>
      </c>
      <c r="E2056" s="1194" t="s">
        <v>9630</v>
      </c>
      <c r="F2056" s="967" t="s">
        <v>9</v>
      </c>
      <c r="G2056" s="967" t="s">
        <v>5388</v>
      </c>
      <c r="H2056" s="258"/>
      <c r="I2056" s="258"/>
    </row>
    <row r="2057" spans="1:9" ht="13.5">
      <c r="A2057" s="1189" t="s">
        <v>3538</v>
      </c>
      <c r="B2057" s="1172" t="s">
        <v>5741</v>
      </c>
      <c r="C2057" s="1172" t="s">
        <v>5741</v>
      </c>
      <c r="D2057" s="966">
        <v>9240</v>
      </c>
      <c r="E2057" s="1194" t="s">
        <v>9630</v>
      </c>
      <c r="F2057" s="967" t="s">
        <v>9</v>
      </c>
      <c r="G2057" s="967" t="s">
        <v>5388</v>
      </c>
      <c r="H2057" s="258"/>
      <c r="I2057" s="258"/>
    </row>
    <row r="2058" spans="1:9" ht="13.5">
      <c r="A2058" s="1189" t="s">
        <v>3540</v>
      </c>
      <c r="B2058" s="1172" t="s">
        <v>5742</v>
      </c>
      <c r="C2058" s="1172" t="s">
        <v>5742</v>
      </c>
      <c r="D2058" s="966">
        <v>18480</v>
      </c>
      <c r="E2058" s="1194" t="s">
        <v>9630</v>
      </c>
      <c r="F2058" s="967" t="s">
        <v>9</v>
      </c>
      <c r="G2058" s="967" t="s">
        <v>5388</v>
      </c>
      <c r="H2058" s="258"/>
      <c r="I2058" s="258"/>
    </row>
    <row r="2059" spans="1:9" ht="13.5">
      <c r="A2059" s="1184" t="s">
        <v>2866</v>
      </c>
      <c r="B2059" s="1172" t="s">
        <v>5743</v>
      </c>
      <c r="C2059" s="1172" t="s">
        <v>5743</v>
      </c>
      <c r="D2059" s="966">
        <v>156</v>
      </c>
      <c r="E2059" s="1194" t="s">
        <v>9630</v>
      </c>
      <c r="F2059" s="967" t="s">
        <v>1789</v>
      </c>
      <c r="G2059" s="967" t="s">
        <v>5388</v>
      </c>
      <c r="H2059" s="965"/>
      <c r="I2059" s="965"/>
    </row>
    <row r="2060" spans="1:9" ht="13.5">
      <c r="A2060" s="1184" t="s">
        <v>1988</v>
      </c>
      <c r="B2060" s="1172" t="s">
        <v>5744</v>
      </c>
      <c r="C2060" s="1172" t="s">
        <v>5744</v>
      </c>
      <c r="D2060" s="966">
        <v>1176</v>
      </c>
      <c r="E2060" s="1194" t="s">
        <v>9630</v>
      </c>
      <c r="F2060" s="967" t="s">
        <v>1789</v>
      </c>
      <c r="G2060" s="967" t="s">
        <v>5388</v>
      </c>
      <c r="H2060" s="965"/>
      <c r="I2060" s="965"/>
    </row>
    <row r="2061" spans="1:9" ht="13.5">
      <c r="A2061" s="1189" t="s">
        <v>1989</v>
      </c>
      <c r="B2061" s="1172" t="s">
        <v>5745</v>
      </c>
      <c r="C2061" s="1172" t="s">
        <v>5745</v>
      </c>
      <c r="D2061" s="966">
        <v>1824</v>
      </c>
      <c r="E2061" s="1194" t="s">
        <v>9630</v>
      </c>
      <c r="F2061" s="967" t="s">
        <v>1789</v>
      </c>
      <c r="G2061" s="967" t="s">
        <v>5388</v>
      </c>
      <c r="H2061" s="965"/>
      <c r="I2061" s="965"/>
    </row>
    <row r="2062" spans="1:9" ht="13.5">
      <c r="A2062" s="1184" t="s">
        <v>2003</v>
      </c>
      <c r="B2062" s="1172" t="s">
        <v>5746</v>
      </c>
      <c r="C2062" s="1172" t="s">
        <v>5746</v>
      </c>
      <c r="D2062" s="966">
        <v>3744</v>
      </c>
      <c r="E2062" s="1194" t="s">
        <v>9630</v>
      </c>
      <c r="F2062" s="967" t="s">
        <v>1789</v>
      </c>
      <c r="G2062" s="967" t="s">
        <v>5388</v>
      </c>
      <c r="H2062" s="965"/>
      <c r="I2062" s="965"/>
    </row>
    <row r="2063" spans="1:9" ht="13.5">
      <c r="A2063" s="1189" t="s">
        <v>3539</v>
      </c>
      <c r="B2063" s="1172" t="s">
        <v>5747</v>
      </c>
      <c r="C2063" s="1172" t="s">
        <v>5747</v>
      </c>
      <c r="D2063" s="966">
        <v>9240</v>
      </c>
      <c r="E2063" s="1194" t="s">
        <v>9630</v>
      </c>
      <c r="F2063" s="967" t="s">
        <v>1789</v>
      </c>
      <c r="G2063" s="967" t="s">
        <v>5388</v>
      </c>
      <c r="H2063" s="965"/>
      <c r="I2063" s="965"/>
    </row>
    <row r="2064" spans="1:9" ht="14.25" thickBot="1">
      <c r="A2064" s="304" t="s">
        <v>3541</v>
      </c>
      <c r="B2064" s="368" t="s">
        <v>5748</v>
      </c>
      <c r="C2064" s="368" t="s">
        <v>5748</v>
      </c>
      <c r="D2064" s="966">
        <v>18480</v>
      </c>
      <c r="E2064" s="1194" t="s">
        <v>9630</v>
      </c>
      <c r="F2064" s="313" t="s">
        <v>1789</v>
      </c>
      <c r="G2064" s="313" t="s">
        <v>5388</v>
      </c>
      <c r="H2064" s="965"/>
      <c r="I2064" s="965"/>
    </row>
    <row r="2065" spans="1:9" ht="14.25">
      <c r="A2065" s="1219" t="s">
        <v>3752</v>
      </c>
      <c r="B2065" s="219"/>
      <c r="C2065" s="219"/>
      <c r="D2065" s="219"/>
      <c r="E2065" s="219"/>
      <c r="F2065" s="219"/>
      <c r="G2065" s="416"/>
      <c r="H2065" s="258"/>
      <c r="I2065" s="258"/>
    </row>
    <row r="2066" spans="1:9" ht="24">
      <c r="A2066" s="1220" t="s">
        <v>853</v>
      </c>
      <c r="B2066" s="969" t="s">
        <v>4440</v>
      </c>
      <c r="C2066" s="969" t="s">
        <v>4440</v>
      </c>
      <c r="D2066" s="966">
        <v>93</v>
      </c>
      <c r="E2066" s="1194" t="s">
        <v>9630</v>
      </c>
      <c r="F2066" s="1221" t="s">
        <v>9</v>
      </c>
      <c r="G2066" s="1222" t="s">
        <v>5391</v>
      </c>
      <c r="H2066" s="965"/>
      <c r="I2066" s="965"/>
    </row>
    <row r="2067" spans="1:9" ht="24.75" thickBot="1">
      <c r="A2067" s="1223" t="s">
        <v>854</v>
      </c>
      <c r="B2067" s="969" t="s">
        <v>4441</v>
      </c>
      <c r="C2067" s="969" t="s">
        <v>4441</v>
      </c>
      <c r="D2067" s="966">
        <v>93</v>
      </c>
      <c r="E2067" s="1194" t="s">
        <v>9630</v>
      </c>
      <c r="F2067" s="967" t="s">
        <v>1789</v>
      </c>
      <c r="G2067" s="313" t="s">
        <v>5391</v>
      </c>
      <c r="H2067" s="965"/>
      <c r="I2067" s="965"/>
    </row>
    <row r="2068" spans="1:9" ht="14.25">
      <c r="A2068" s="1219" t="s">
        <v>3753</v>
      </c>
      <c r="B2068" s="219"/>
      <c r="C2068" s="219"/>
      <c r="D2068" s="219"/>
      <c r="E2068" s="219"/>
      <c r="F2068" s="219"/>
      <c r="G2068" s="416"/>
      <c r="H2068" s="258"/>
      <c r="I2068" s="258"/>
    </row>
    <row r="2069" spans="1:9" ht="14.25">
      <c r="A2069" s="1224" t="s">
        <v>6453</v>
      </c>
      <c r="B2069" s="1225" t="s">
        <v>6454</v>
      </c>
      <c r="C2069" s="1225" t="s">
        <v>6454</v>
      </c>
      <c r="D2069" s="1226">
        <v>3744</v>
      </c>
      <c r="E2069" s="1194" t="s">
        <v>9630</v>
      </c>
      <c r="F2069" s="1221" t="s">
        <v>9</v>
      </c>
      <c r="G2069" s="1222" t="s">
        <v>5391</v>
      </c>
      <c r="H2069" s="965"/>
      <c r="I2069" s="965"/>
    </row>
    <row r="2070" spans="1:9" ht="14.25">
      <c r="A2070" s="1224" t="s">
        <v>6455</v>
      </c>
      <c r="B2070" s="1225" t="s">
        <v>6456</v>
      </c>
      <c r="C2070" s="1225" t="s">
        <v>6456</v>
      </c>
      <c r="D2070" s="1226">
        <v>4632</v>
      </c>
      <c r="E2070" s="1194" t="s">
        <v>9630</v>
      </c>
      <c r="F2070" s="1221" t="s">
        <v>9</v>
      </c>
      <c r="G2070" s="1222" t="s">
        <v>5391</v>
      </c>
      <c r="H2070" s="965"/>
      <c r="I2070" s="965"/>
    </row>
    <row r="2071" spans="1:9" ht="14.25">
      <c r="A2071" s="1224" t="s">
        <v>6457</v>
      </c>
      <c r="B2071" s="1225" t="s">
        <v>6458</v>
      </c>
      <c r="C2071" s="1225" t="s">
        <v>6458</v>
      </c>
      <c r="D2071" s="1226">
        <v>5928</v>
      </c>
      <c r="E2071" s="1194" t="s">
        <v>9630</v>
      </c>
      <c r="F2071" s="1221" t="s">
        <v>9</v>
      </c>
      <c r="G2071" s="1222" t="s">
        <v>5391</v>
      </c>
      <c r="H2071" s="965"/>
      <c r="I2071" s="965"/>
    </row>
    <row r="2072" spans="1:9" ht="14.25">
      <c r="A2072" s="1224" t="s">
        <v>6459</v>
      </c>
      <c r="B2072" s="1225" t="s">
        <v>6460</v>
      </c>
      <c r="C2072" s="1225" t="s">
        <v>6460</v>
      </c>
      <c r="D2072" s="1226">
        <v>6948</v>
      </c>
      <c r="E2072" s="1194" t="s">
        <v>9630</v>
      </c>
      <c r="F2072" s="1221" t="s">
        <v>9</v>
      </c>
      <c r="G2072" s="1222" t="s">
        <v>5391</v>
      </c>
      <c r="H2072" s="965"/>
      <c r="I2072" s="965"/>
    </row>
    <row r="2073" spans="1:9" ht="14.25">
      <c r="A2073" s="1224" t="s">
        <v>6461</v>
      </c>
      <c r="B2073" s="1225" t="s">
        <v>6462</v>
      </c>
      <c r="C2073" s="1225" t="s">
        <v>6462</v>
      </c>
      <c r="D2073" s="1226">
        <v>11952</v>
      </c>
      <c r="E2073" s="1194" t="s">
        <v>9630</v>
      </c>
      <c r="F2073" s="1221" t="s">
        <v>9</v>
      </c>
      <c r="G2073" s="1222" t="s">
        <v>5391</v>
      </c>
      <c r="H2073" s="965"/>
      <c r="I2073" s="965"/>
    </row>
    <row r="2074" spans="1:9" ht="14.25">
      <c r="A2074" s="1224" t="s">
        <v>6463</v>
      </c>
      <c r="B2074" s="1225" t="s">
        <v>6464</v>
      </c>
      <c r="C2074" s="1225" t="s">
        <v>6464</v>
      </c>
      <c r="D2074" s="1226">
        <v>14832</v>
      </c>
      <c r="E2074" s="1194" t="s">
        <v>9630</v>
      </c>
      <c r="F2074" s="1221" t="s">
        <v>9</v>
      </c>
      <c r="G2074" s="1222" t="s">
        <v>5391</v>
      </c>
      <c r="H2074" s="965"/>
      <c r="I2074" s="965"/>
    </row>
    <row r="2075" spans="1:9" ht="14.25">
      <c r="A2075" s="1224" t="s">
        <v>6465</v>
      </c>
      <c r="B2075" s="1225" t="s">
        <v>6466</v>
      </c>
      <c r="C2075" s="1225" t="s">
        <v>6466</v>
      </c>
      <c r="D2075" s="1226">
        <v>18960</v>
      </c>
      <c r="E2075" s="1194" t="s">
        <v>9630</v>
      </c>
      <c r="F2075" s="1221" t="s">
        <v>9</v>
      </c>
      <c r="G2075" s="1222" t="s">
        <v>5391</v>
      </c>
      <c r="H2075" s="965"/>
      <c r="I2075" s="965"/>
    </row>
    <row r="2076" spans="1:9" ht="14.25">
      <c r="A2076" s="1224" t="s">
        <v>6467</v>
      </c>
      <c r="B2076" s="1225" t="s">
        <v>6468</v>
      </c>
      <c r="C2076" s="1225" t="s">
        <v>6468</v>
      </c>
      <c r="D2076" s="1226">
        <v>22248</v>
      </c>
      <c r="E2076" s="1194" t="s">
        <v>9630</v>
      </c>
      <c r="F2076" s="1221" t="s">
        <v>9</v>
      </c>
      <c r="G2076" s="1222" t="s">
        <v>5391</v>
      </c>
      <c r="H2076" s="965"/>
      <c r="I2076" s="965"/>
    </row>
    <row r="2077" spans="1:9" ht="14.25">
      <c r="A2077" s="1224" t="s">
        <v>6469</v>
      </c>
      <c r="B2077" s="1225" t="s">
        <v>6470</v>
      </c>
      <c r="C2077" s="1225" t="s">
        <v>6470</v>
      </c>
      <c r="D2077" s="1226">
        <v>11208</v>
      </c>
      <c r="E2077" s="1194" t="s">
        <v>9630</v>
      </c>
      <c r="F2077" s="1221" t="s">
        <v>9</v>
      </c>
      <c r="G2077" s="1222" t="s">
        <v>5391</v>
      </c>
      <c r="H2077" s="965"/>
      <c r="I2077" s="965"/>
    </row>
    <row r="2078" spans="1:9" ht="14.25">
      <c r="A2078" s="1224" t="s">
        <v>6471</v>
      </c>
      <c r="B2078" s="1225" t="s">
        <v>6472</v>
      </c>
      <c r="C2078" s="1225" t="s">
        <v>6472</v>
      </c>
      <c r="D2078" s="1226">
        <v>13896</v>
      </c>
      <c r="E2078" s="1194" t="s">
        <v>9630</v>
      </c>
      <c r="F2078" s="1221" t="s">
        <v>9</v>
      </c>
      <c r="G2078" s="1222" t="s">
        <v>5391</v>
      </c>
      <c r="H2078" s="965"/>
      <c r="I2078" s="965"/>
    </row>
    <row r="2079" spans="1:9" ht="14.25">
      <c r="A2079" s="1224" t="s">
        <v>6473</v>
      </c>
      <c r="B2079" s="1225" t="s">
        <v>6474</v>
      </c>
      <c r="C2079" s="1225" t="s">
        <v>6474</v>
      </c>
      <c r="D2079" s="1226">
        <v>17772</v>
      </c>
      <c r="E2079" s="1194" t="s">
        <v>9630</v>
      </c>
      <c r="F2079" s="1221" t="s">
        <v>9</v>
      </c>
      <c r="G2079" s="1222" t="s">
        <v>5391</v>
      </c>
      <c r="H2079" s="965"/>
      <c r="I2079" s="965"/>
    </row>
    <row r="2080" spans="1:9" ht="14.25">
      <c r="A2080" s="1224" t="s">
        <v>6475</v>
      </c>
      <c r="B2080" s="1225" t="s">
        <v>6476</v>
      </c>
      <c r="C2080" s="1225" t="s">
        <v>6476</v>
      </c>
      <c r="D2080" s="1226">
        <v>20856</v>
      </c>
      <c r="E2080" s="1194" t="s">
        <v>9630</v>
      </c>
      <c r="F2080" s="1221" t="s">
        <v>9</v>
      </c>
      <c r="G2080" s="1222" t="s">
        <v>5391</v>
      </c>
      <c r="H2080" s="965"/>
      <c r="I2080" s="965"/>
    </row>
    <row r="2081" spans="1:9" ht="14.25">
      <c r="A2081" s="1227" t="s">
        <v>9993</v>
      </c>
      <c r="B2081" s="1228" t="s">
        <v>9994</v>
      </c>
      <c r="C2081" s="1228" t="s">
        <v>9994</v>
      </c>
      <c r="D2081" s="1229">
        <v>18672</v>
      </c>
      <c r="E2081" s="1175" t="s">
        <v>9630</v>
      </c>
      <c r="F2081" s="1230" t="s">
        <v>9</v>
      </c>
      <c r="G2081" s="1231" t="s">
        <v>5391</v>
      </c>
      <c r="H2081" s="965"/>
      <c r="I2081" s="965"/>
    </row>
    <row r="2082" spans="1:9" ht="14.25">
      <c r="A2082" s="1227" t="s">
        <v>9995</v>
      </c>
      <c r="B2082" s="1228" t="s">
        <v>9996</v>
      </c>
      <c r="C2082" s="1228" t="s">
        <v>9996</v>
      </c>
      <c r="D2082" s="1229">
        <v>23184</v>
      </c>
      <c r="E2082" s="1175" t="s">
        <v>9630</v>
      </c>
      <c r="F2082" s="1230" t="s">
        <v>9</v>
      </c>
      <c r="G2082" s="1231" t="s">
        <v>5391</v>
      </c>
      <c r="H2082" s="965"/>
      <c r="I2082" s="965"/>
    </row>
    <row r="2083" spans="1:9" ht="14.25">
      <c r="A2083" s="1227" t="s">
        <v>9997</v>
      </c>
      <c r="B2083" s="1228" t="s">
        <v>9998</v>
      </c>
      <c r="C2083" s="1228" t="s">
        <v>9998</v>
      </c>
      <c r="D2083" s="1229">
        <v>29616</v>
      </c>
      <c r="E2083" s="1175" t="s">
        <v>9630</v>
      </c>
      <c r="F2083" s="1230" t="s">
        <v>9</v>
      </c>
      <c r="G2083" s="1231" t="s">
        <v>5391</v>
      </c>
      <c r="H2083" s="965"/>
      <c r="I2083" s="965"/>
    </row>
    <row r="2084" spans="1:9" ht="14.25">
      <c r="A2084" s="1227" t="s">
        <v>9999</v>
      </c>
      <c r="B2084" s="1228" t="s">
        <v>10000</v>
      </c>
      <c r="C2084" s="1228" t="s">
        <v>10000</v>
      </c>
      <c r="D2084" s="1229">
        <v>34764</v>
      </c>
      <c r="E2084" s="1175" t="s">
        <v>9630</v>
      </c>
      <c r="F2084" s="1230" t="s">
        <v>9</v>
      </c>
      <c r="G2084" s="1231" t="s">
        <v>5391</v>
      </c>
      <c r="H2084" s="965"/>
      <c r="I2084" s="965"/>
    </row>
    <row r="2085" spans="1:9" ht="14.25">
      <c r="A2085" s="1224" t="s">
        <v>6477</v>
      </c>
      <c r="B2085" s="1225" t="s">
        <v>6478</v>
      </c>
      <c r="C2085" s="1225" t="s">
        <v>6478</v>
      </c>
      <c r="D2085" s="1226">
        <v>7476</v>
      </c>
      <c r="E2085" s="1194" t="s">
        <v>9630</v>
      </c>
      <c r="F2085" s="1221" t="s">
        <v>9</v>
      </c>
      <c r="G2085" s="1222" t="s">
        <v>5391</v>
      </c>
      <c r="H2085" s="965"/>
      <c r="I2085" s="965"/>
    </row>
    <row r="2086" spans="1:9" ht="14.25">
      <c r="A2086" s="1224" t="s">
        <v>6479</v>
      </c>
      <c r="B2086" s="1225" t="s">
        <v>6480</v>
      </c>
      <c r="C2086" s="1225" t="s">
        <v>6480</v>
      </c>
      <c r="D2086" s="1226">
        <v>9264</v>
      </c>
      <c r="E2086" s="1194" t="s">
        <v>9630</v>
      </c>
      <c r="F2086" s="1221" t="s">
        <v>9</v>
      </c>
      <c r="G2086" s="1222" t="s">
        <v>5391</v>
      </c>
      <c r="H2086" s="965"/>
      <c r="I2086" s="965"/>
    </row>
    <row r="2087" spans="1:9" ht="14.25">
      <c r="A2087" s="1224" t="s">
        <v>6481</v>
      </c>
      <c r="B2087" s="1225" t="s">
        <v>6482</v>
      </c>
      <c r="C2087" s="1225" t="s">
        <v>6482</v>
      </c>
      <c r="D2087" s="1226">
        <v>11844</v>
      </c>
      <c r="E2087" s="1194" t="s">
        <v>9630</v>
      </c>
      <c r="F2087" s="1221" t="s">
        <v>9</v>
      </c>
      <c r="G2087" s="1222" t="s">
        <v>5391</v>
      </c>
      <c r="H2087" s="965"/>
      <c r="I2087" s="965"/>
    </row>
    <row r="2088" spans="1:9" ht="14.25">
      <c r="A2088" s="1224" t="s">
        <v>6483</v>
      </c>
      <c r="B2088" s="1225" t="s">
        <v>6484</v>
      </c>
      <c r="C2088" s="1225" t="s">
        <v>6484</v>
      </c>
      <c r="D2088" s="1226">
        <v>13896</v>
      </c>
      <c r="E2088" s="1194" t="s">
        <v>9630</v>
      </c>
      <c r="F2088" s="1221" t="s">
        <v>9</v>
      </c>
      <c r="G2088" s="1222" t="s">
        <v>5391</v>
      </c>
      <c r="H2088" s="965"/>
      <c r="I2088" s="965"/>
    </row>
    <row r="2089" spans="1:9" ht="14.25">
      <c r="A2089" s="1224" t="s">
        <v>6485</v>
      </c>
      <c r="B2089" s="1225" t="s">
        <v>6486</v>
      </c>
      <c r="C2089" s="1225" t="s">
        <v>6486</v>
      </c>
      <c r="D2089" s="1226">
        <v>11952</v>
      </c>
      <c r="E2089" s="1194" t="s">
        <v>9630</v>
      </c>
      <c r="F2089" s="1221" t="s">
        <v>9</v>
      </c>
      <c r="G2089" s="1222" t="s">
        <v>5391</v>
      </c>
      <c r="H2089" s="965"/>
      <c r="I2089" s="965"/>
    </row>
    <row r="2090" spans="1:9" ht="14.25">
      <c r="A2090" s="1224" t="s">
        <v>6487</v>
      </c>
      <c r="B2090" s="1225" t="s">
        <v>6488</v>
      </c>
      <c r="C2090" s="1225" t="s">
        <v>6488</v>
      </c>
      <c r="D2090" s="1226">
        <v>14832</v>
      </c>
      <c r="E2090" s="1194" t="s">
        <v>9630</v>
      </c>
      <c r="F2090" s="1221" t="s">
        <v>9</v>
      </c>
      <c r="G2090" s="1222" t="s">
        <v>5391</v>
      </c>
      <c r="H2090" s="965"/>
      <c r="I2090" s="965"/>
    </row>
    <row r="2091" spans="1:9" ht="14.25">
      <c r="A2091" s="1224" t="s">
        <v>6489</v>
      </c>
      <c r="B2091" s="1225" t="s">
        <v>6490</v>
      </c>
      <c r="C2091" s="1225" t="s">
        <v>6490</v>
      </c>
      <c r="D2091" s="1226">
        <v>18960</v>
      </c>
      <c r="E2091" s="1194" t="s">
        <v>9630</v>
      </c>
      <c r="F2091" s="1221" t="s">
        <v>9</v>
      </c>
      <c r="G2091" s="1222" t="s">
        <v>5391</v>
      </c>
      <c r="H2091" s="965"/>
      <c r="I2091" s="965"/>
    </row>
    <row r="2092" spans="1:9" ht="14.25">
      <c r="A2092" s="1224" t="s">
        <v>6491</v>
      </c>
      <c r="B2092" s="1225" t="s">
        <v>6492</v>
      </c>
      <c r="C2092" s="1225" t="s">
        <v>6492</v>
      </c>
      <c r="D2092" s="1226">
        <v>22248</v>
      </c>
      <c r="E2092" s="1194" t="s">
        <v>9630</v>
      </c>
      <c r="F2092" s="1221" t="s">
        <v>9</v>
      </c>
      <c r="G2092" s="1222" t="s">
        <v>5391</v>
      </c>
      <c r="H2092" s="965"/>
      <c r="I2092" s="965"/>
    </row>
    <row r="2093" spans="1:9" ht="14.25">
      <c r="A2093" s="1224" t="s">
        <v>855</v>
      </c>
      <c r="B2093" s="1225" t="s">
        <v>856</v>
      </c>
      <c r="C2093" s="1225" t="s">
        <v>856</v>
      </c>
      <c r="D2093" s="1226">
        <v>3504</v>
      </c>
      <c r="E2093" s="1194" t="s">
        <v>9630</v>
      </c>
      <c r="F2093" s="1221" t="s">
        <v>9</v>
      </c>
      <c r="G2093" s="1222" t="s">
        <v>5391</v>
      </c>
      <c r="H2093" s="965"/>
      <c r="I2093" s="965"/>
    </row>
    <row r="2094" spans="1:9" ht="14.25">
      <c r="A2094" s="969" t="s">
        <v>857</v>
      </c>
      <c r="B2094" s="1225" t="s">
        <v>858</v>
      </c>
      <c r="C2094" s="1225" t="s">
        <v>858</v>
      </c>
      <c r="D2094" s="1226">
        <v>4356</v>
      </c>
      <c r="E2094" s="1194" t="s">
        <v>9630</v>
      </c>
      <c r="F2094" s="1221" t="s">
        <v>9</v>
      </c>
      <c r="G2094" s="1222" t="s">
        <v>5391</v>
      </c>
      <c r="H2094" s="965"/>
      <c r="I2094" s="965"/>
    </row>
    <row r="2095" spans="1:9" ht="14.25">
      <c r="A2095" s="969" t="s">
        <v>859</v>
      </c>
      <c r="B2095" s="1225" t="s">
        <v>860</v>
      </c>
      <c r="C2095" s="1225" t="s">
        <v>860</v>
      </c>
      <c r="D2095" s="1226">
        <v>5556</v>
      </c>
      <c r="E2095" s="1194" t="s">
        <v>9630</v>
      </c>
      <c r="F2095" s="1221" t="s">
        <v>9</v>
      </c>
      <c r="G2095" s="1222" t="s">
        <v>5391</v>
      </c>
      <c r="H2095" s="965"/>
      <c r="I2095" s="965"/>
    </row>
    <row r="2096" spans="1:9" ht="14.25">
      <c r="A2096" s="1224" t="s">
        <v>861</v>
      </c>
      <c r="B2096" s="1225" t="s">
        <v>862</v>
      </c>
      <c r="C2096" s="1225" t="s">
        <v>862</v>
      </c>
      <c r="D2096" s="1226">
        <v>6528</v>
      </c>
      <c r="E2096" s="1194" t="s">
        <v>9630</v>
      </c>
      <c r="F2096" s="1221" t="s">
        <v>9</v>
      </c>
      <c r="G2096" s="1222" t="s">
        <v>5391</v>
      </c>
      <c r="H2096" s="965"/>
      <c r="I2096" s="965"/>
    </row>
    <row r="2097" spans="1:9" ht="14.25">
      <c r="A2097" s="1224" t="s">
        <v>863</v>
      </c>
      <c r="B2097" s="1225" t="s">
        <v>864</v>
      </c>
      <c r="C2097" s="1225" t="s">
        <v>864</v>
      </c>
      <c r="D2097" s="1226">
        <v>6564</v>
      </c>
      <c r="E2097" s="1194" t="s">
        <v>9630</v>
      </c>
      <c r="F2097" s="1221" t="s">
        <v>9</v>
      </c>
      <c r="G2097" s="1222" t="s">
        <v>5391</v>
      </c>
      <c r="H2097" s="965"/>
      <c r="I2097" s="965"/>
    </row>
    <row r="2098" spans="1:9" ht="14.25">
      <c r="A2098" s="969" t="s">
        <v>865</v>
      </c>
      <c r="B2098" s="1225" t="s">
        <v>866</v>
      </c>
      <c r="C2098" s="1225" t="s">
        <v>866</v>
      </c>
      <c r="D2098" s="1226">
        <v>8148</v>
      </c>
      <c r="E2098" s="1194" t="s">
        <v>9630</v>
      </c>
      <c r="F2098" s="1221" t="s">
        <v>9</v>
      </c>
      <c r="G2098" s="1222" t="s">
        <v>5391</v>
      </c>
      <c r="H2098" s="965"/>
      <c r="I2098" s="965"/>
    </row>
    <row r="2099" spans="1:9" ht="14.25">
      <c r="A2099" s="969" t="s">
        <v>867</v>
      </c>
      <c r="B2099" s="1225" t="s">
        <v>868</v>
      </c>
      <c r="C2099" s="1225" t="s">
        <v>868</v>
      </c>
      <c r="D2099" s="1226">
        <v>10416</v>
      </c>
      <c r="E2099" s="1194" t="s">
        <v>9630</v>
      </c>
      <c r="F2099" s="1221" t="s">
        <v>9</v>
      </c>
      <c r="G2099" s="1222" t="s">
        <v>5391</v>
      </c>
      <c r="H2099" s="965"/>
      <c r="I2099" s="965"/>
    </row>
    <row r="2100" spans="1:9" ht="14.25">
      <c r="A2100" s="1224" t="s">
        <v>869</v>
      </c>
      <c r="B2100" s="1225" t="s">
        <v>870</v>
      </c>
      <c r="C2100" s="1225" t="s">
        <v>870</v>
      </c>
      <c r="D2100" s="1226">
        <v>12228</v>
      </c>
      <c r="E2100" s="1194" t="s">
        <v>9630</v>
      </c>
      <c r="F2100" s="1221" t="s">
        <v>9</v>
      </c>
      <c r="G2100" s="1222" t="s">
        <v>5391</v>
      </c>
      <c r="H2100" s="965"/>
      <c r="I2100" s="965"/>
    </row>
    <row r="2101" spans="1:9" ht="14.25">
      <c r="A2101" s="1224" t="s">
        <v>871</v>
      </c>
      <c r="B2101" s="1225" t="s">
        <v>872</v>
      </c>
      <c r="C2101" s="1225" t="s">
        <v>872</v>
      </c>
      <c r="D2101" s="1226">
        <v>8436</v>
      </c>
      <c r="E2101" s="1194" t="s">
        <v>9630</v>
      </c>
      <c r="F2101" s="1221" t="s">
        <v>9</v>
      </c>
      <c r="G2101" s="1222" t="s">
        <v>5391</v>
      </c>
      <c r="H2101" s="965"/>
      <c r="I2101" s="965"/>
    </row>
    <row r="2102" spans="1:9" ht="14.25">
      <c r="A2102" s="969" t="s">
        <v>873</v>
      </c>
      <c r="B2102" s="1225" t="s">
        <v>874</v>
      </c>
      <c r="C2102" s="1225" t="s">
        <v>874</v>
      </c>
      <c r="D2102" s="1226">
        <v>10464</v>
      </c>
      <c r="E2102" s="1194" t="s">
        <v>9630</v>
      </c>
      <c r="F2102" s="1221" t="s">
        <v>9</v>
      </c>
      <c r="G2102" s="1222" t="s">
        <v>5391</v>
      </c>
      <c r="H2102" s="965"/>
      <c r="I2102" s="965"/>
    </row>
    <row r="2103" spans="1:9" ht="14.25">
      <c r="A2103" s="969" t="s">
        <v>875</v>
      </c>
      <c r="B2103" s="1225" t="s">
        <v>876</v>
      </c>
      <c r="C2103" s="1225" t="s">
        <v>876</v>
      </c>
      <c r="D2103" s="1226">
        <v>13380</v>
      </c>
      <c r="E2103" s="1194" t="s">
        <v>9630</v>
      </c>
      <c r="F2103" s="1221" t="s">
        <v>9</v>
      </c>
      <c r="G2103" s="1222" t="s">
        <v>5391</v>
      </c>
      <c r="H2103" s="965"/>
      <c r="I2103" s="965"/>
    </row>
    <row r="2104" spans="1:9" ht="14.25">
      <c r="A2104" s="1224" t="s">
        <v>877</v>
      </c>
      <c r="B2104" s="1225" t="s">
        <v>878</v>
      </c>
      <c r="C2104" s="1225" t="s">
        <v>878</v>
      </c>
      <c r="D2104" s="1226">
        <v>15708</v>
      </c>
      <c r="E2104" s="1194" t="s">
        <v>9630</v>
      </c>
      <c r="F2104" s="1221" t="s">
        <v>9</v>
      </c>
      <c r="G2104" s="1222" t="s">
        <v>5391</v>
      </c>
      <c r="H2104" s="965"/>
      <c r="I2104" s="965"/>
    </row>
    <row r="2105" spans="1:9" ht="14.25">
      <c r="A2105" s="1224" t="s">
        <v>879</v>
      </c>
      <c r="B2105" s="1225" t="s">
        <v>880</v>
      </c>
      <c r="C2105" s="1225" t="s">
        <v>880</v>
      </c>
      <c r="D2105" s="1226">
        <v>11712</v>
      </c>
      <c r="E2105" s="1194" t="s">
        <v>9630</v>
      </c>
      <c r="F2105" s="1221" t="s">
        <v>9</v>
      </c>
      <c r="G2105" s="1222" t="s">
        <v>5391</v>
      </c>
      <c r="H2105" s="965"/>
      <c r="I2105" s="965"/>
    </row>
    <row r="2106" spans="1:9" ht="14.25">
      <c r="A2106" s="969" t="s">
        <v>881</v>
      </c>
      <c r="B2106" s="1225" t="s">
        <v>882</v>
      </c>
      <c r="C2106" s="1225" t="s">
        <v>882</v>
      </c>
      <c r="D2106" s="1226">
        <v>14544</v>
      </c>
      <c r="E2106" s="1194" t="s">
        <v>9630</v>
      </c>
      <c r="F2106" s="1221" t="s">
        <v>9</v>
      </c>
      <c r="G2106" s="1222" t="s">
        <v>5391</v>
      </c>
      <c r="H2106" s="965"/>
      <c r="I2106" s="965"/>
    </row>
    <row r="2107" spans="1:9" ht="14.25">
      <c r="A2107" s="969" t="s">
        <v>883</v>
      </c>
      <c r="B2107" s="1225" t="s">
        <v>884</v>
      </c>
      <c r="C2107" s="1225" t="s">
        <v>884</v>
      </c>
      <c r="D2107" s="1226">
        <v>18588</v>
      </c>
      <c r="E2107" s="1194" t="s">
        <v>9630</v>
      </c>
      <c r="F2107" s="1221" t="s">
        <v>9</v>
      </c>
      <c r="G2107" s="1222" t="s">
        <v>5391</v>
      </c>
      <c r="H2107" s="965"/>
      <c r="I2107" s="965"/>
    </row>
    <row r="2108" spans="1:9" ht="14.25">
      <c r="A2108" s="1224" t="s">
        <v>885</v>
      </c>
      <c r="B2108" s="1225" t="s">
        <v>886</v>
      </c>
      <c r="C2108" s="1225" t="s">
        <v>886</v>
      </c>
      <c r="D2108" s="1226">
        <v>21828</v>
      </c>
      <c r="E2108" s="1194" t="s">
        <v>9630</v>
      </c>
      <c r="F2108" s="1221" t="s">
        <v>9</v>
      </c>
      <c r="G2108" s="1222" t="s">
        <v>5391</v>
      </c>
      <c r="H2108" s="965"/>
      <c r="I2108" s="965"/>
    </row>
    <row r="2109" spans="1:9" ht="14.25">
      <c r="A2109" s="1224" t="s">
        <v>887</v>
      </c>
      <c r="B2109" s="1225" t="s">
        <v>888</v>
      </c>
      <c r="C2109" s="1225" t="s">
        <v>888</v>
      </c>
      <c r="D2109" s="1226">
        <v>14856</v>
      </c>
      <c r="E2109" s="1194" t="s">
        <v>9630</v>
      </c>
      <c r="F2109" s="1221" t="s">
        <v>9</v>
      </c>
      <c r="G2109" s="1222" t="s">
        <v>5391</v>
      </c>
      <c r="H2109" s="965"/>
      <c r="I2109" s="965"/>
    </row>
    <row r="2110" spans="1:9" ht="14.25">
      <c r="A2110" s="969" t="s">
        <v>889</v>
      </c>
      <c r="B2110" s="1225" t="s">
        <v>890</v>
      </c>
      <c r="C2110" s="1225" t="s">
        <v>890</v>
      </c>
      <c r="D2110" s="1226">
        <v>18444</v>
      </c>
      <c r="E2110" s="1194" t="s">
        <v>9630</v>
      </c>
      <c r="F2110" s="1221" t="s">
        <v>9</v>
      </c>
      <c r="G2110" s="1222" t="s">
        <v>5391</v>
      </c>
      <c r="H2110" s="965"/>
      <c r="I2110" s="965"/>
    </row>
    <row r="2111" spans="1:9" ht="14.25">
      <c r="A2111" s="969" t="s">
        <v>891</v>
      </c>
      <c r="B2111" s="1225" t="s">
        <v>892</v>
      </c>
      <c r="C2111" s="1225" t="s">
        <v>892</v>
      </c>
      <c r="D2111" s="1226">
        <v>23568</v>
      </c>
      <c r="E2111" s="1194" t="s">
        <v>9630</v>
      </c>
      <c r="F2111" s="1221" t="s">
        <v>9</v>
      </c>
      <c r="G2111" s="1222" t="s">
        <v>5391</v>
      </c>
      <c r="H2111" s="965"/>
      <c r="I2111" s="965"/>
    </row>
    <row r="2112" spans="1:9" ht="15" thickBot="1">
      <c r="A2112" s="1224" t="s">
        <v>893</v>
      </c>
      <c r="B2112" s="1225" t="s">
        <v>894</v>
      </c>
      <c r="C2112" s="1225" t="s">
        <v>894</v>
      </c>
      <c r="D2112" s="1226">
        <v>27660</v>
      </c>
      <c r="E2112" s="1194" t="s">
        <v>9630</v>
      </c>
      <c r="F2112" s="1221" t="s">
        <v>9</v>
      </c>
      <c r="G2112" s="1222" t="s">
        <v>5391</v>
      </c>
      <c r="H2112" s="965"/>
      <c r="I2112" s="965"/>
    </row>
    <row r="2113" spans="1:9" ht="14.25">
      <c r="A2113" s="1219" t="s">
        <v>3754</v>
      </c>
      <c r="B2113" s="219"/>
      <c r="C2113" s="219"/>
      <c r="D2113" s="219"/>
      <c r="E2113" s="219"/>
      <c r="F2113" s="219"/>
      <c r="G2113" s="416"/>
      <c r="H2113" s="258"/>
      <c r="I2113" s="258"/>
    </row>
    <row r="2114" spans="1:9" ht="14.25">
      <c r="A2114" s="1224" t="s">
        <v>6493</v>
      </c>
      <c r="B2114" s="1225" t="s">
        <v>6494</v>
      </c>
      <c r="C2114" s="1225" t="s">
        <v>6494</v>
      </c>
      <c r="D2114" s="1226">
        <v>3744</v>
      </c>
      <c r="E2114" s="1194" t="s">
        <v>9630</v>
      </c>
      <c r="F2114" s="1221" t="s">
        <v>1789</v>
      </c>
      <c r="G2114" s="1222" t="s">
        <v>5391</v>
      </c>
      <c r="H2114" s="965"/>
      <c r="I2114" s="965"/>
    </row>
    <row r="2115" spans="1:9" ht="14.25">
      <c r="A2115" s="1224" t="s">
        <v>6495</v>
      </c>
      <c r="B2115" s="1225" t="s">
        <v>6496</v>
      </c>
      <c r="C2115" s="1225" t="s">
        <v>6496</v>
      </c>
      <c r="D2115" s="1226">
        <v>4632</v>
      </c>
      <c r="E2115" s="1194" t="s">
        <v>9630</v>
      </c>
      <c r="F2115" s="1221" t="s">
        <v>1789</v>
      </c>
      <c r="G2115" s="1222" t="s">
        <v>5391</v>
      </c>
      <c r="H2115" s="965"/>
      <c r="I2115" s="965"/>
    </row>
    <row r="2116" spans="1:9" ht="14.25">
      <c r="A2116" s="1224" t="s">
        <v>6497</v>
      </c>
      <c r="B2116" s="1225" t="s">
        <v>6498</v>
      </c>
      <c r="C2116" s="1225" t="s">
        <v>6498</v>
      </c>
      <c r="D2116" s="1226">
        <v>5928</v>
      </c>
      <c r="E2116" s="1194" t="s">
        <v>9630</v>
      </c>
      <c r="F2116" s="1221" t="s">
        <v>1789</v>
      </c>
      <c r="G2116" s="1222" t="s">
        <v>5391</v>
      </c>
      <c r="H2116" s="965"/>
      <c r="I2116" s="965"/>
    </row>
    <row r="2117" spans="1:9" ht="14.25">
      <c r="A2117" s="1224" t="s">
        <v>6499</v>
      </c>
      <c r="B2117" s="1225" t="s">
        <v>6500</v>
      </c>
      <c r="C2117" s="1225" t="s">
        <v>6500</v>
      </c>
      <c r="D2117" s="1226">
        <v>6948</v>
      </c>
      <c r="E2117" s="1194" t="s">
        <v>9630</v>
      </c>
      <c r="F2117" s="1221" t="s">
        <v>1789</v>
      </c>
      <c r="G2117" s="1222" t="s">
        <v>5391</v>
      </c>
      <c r="H2117" s="965"/>
      <c r="I2117" s="965"/>
    </row>
    <row r="2118" spans="1:9" ht="14.25">
      <c r="A2118" s="1224" t="s">
        <v>6501</v>
      </c>
      <c r="B2118" s="1225" t="s">
        <v>6502</v>
      </c>
      <c r="C2118" s="1225" t="s">
        <v>6502</v>
      </c>
      <c r="D2118" s="1226">
        <v>11952</v>
      </c>
      <c r="E2118" s="1194" t="s">
        <v>9630</v>
      </c>
      <c r="F2118" s="1221" t="s">
        <v>1789</v>
      </c>
      <c r="G2118" s="1222" t="s">
        <v>5391</v>
      </c>
      <c r="H2118" s="965"/>
      <c r="I2118" s="965"/>
    </row>
    <row r="2119" spans="1:9" ht="14.25">
      <c r="A2119" s="1224" t="s">
        <v>6503</v>
      </c>
      <c r="B2119" s="1225" t="s">
        <v>6504</v>
      </c>
      <c r="C2119" s="1225" t="s">
        <v>6504</v>
      </c>
      <c r="D2119" s="1226">
        <v>14832</v>
      </c>
      <c r="E2119" s="1194" t="s">
        <v>9630</v>
      </c>
      <c r="F2119" s="1221" t="s">
        <v>1789</v>
      </c>
      <c r="G2119" s="1222" t="s">
        <v>5391</v>
      </c>
      <c r="H2119" s="965"/>
      <c r="I2119" s="965"/>
    </row>
    <row r="2120" spans="1:9" ht="14.25">
      <c r="A2120" s="1224" t="s">
        <v>6505</v>
      </c>
      <c r="B2120" s="1225" t="s">
        <v>6506</v>
      </c>
      <c r="C2120" s="1225" t="s">
        <v>6506</v>
      </c>
      <c r="D2120" s="1226">
        <v>18960</v>
      </c>
      <c r="E2120" s="1194" t="s">
        <v>9630</v>
      </c>
      <c r="F2120" s="1221" t="s">
        <v>1789</v>
      </c>
      <c r="G2120" s="1222" t="s">
        <v>5391</v>
      </c>
      <c r="H2120" s="965"/>
      <c r="I2120" s="965"/>
    </row>
    <row r="2121" spans="1:9" ht="14.25">
      <c r="A2121" s="1224" t="s">
        <v>6507</v>
      </c>
      <c r="B2121" s="1225" t="s">
        <v>6508</v>
      </c>
      <c r="C2121" s="1225" t="s">
        <v>6508</v>
      </c>
      <c r="D2121" s="1226">
        <v>22248</v>
      </c>
      <c r="E2121" s="1194" t="s">
        <v>9630</v>
      </c>
      <c r="F2121" s="1221" t="s">
        <v>1789</v>
      </c>
      <c r="G2121" s="1222" t="s">
        <v>5391</v>
      </c>
      <c r="H2121" s="965"/>
      <c r="I2121" s="965"/>
    </row>
    <row r="2122" spans="1:9" ht="14.25">
      <c r="A2122" s="1224" t="s">
        <v>6509</v>
      </c>
      <c r="B2122" s="1225" t="s">
        <v>6510</v>
      </c>
      <c r="C2122" s="1225" t="s">
        <v>6510</v>
      </c>
      <c r="D2122" s="1226">
        <v>11208</v>
      </c>
      <c r="E2122" s="1194" t="s">
        <v>9630</v>
      </c>
      <c r="F2122" s="1221" t="s">
        <v>1789</v>
      </c>
      <c r="G2122" s="1222" t="s">
        <v>5391</v>
      </c>
      <c r="H2122" s="965"/>
      <c r="I2122" s="965"/>
    </row>
    <row r="2123" spans="1:9" ht="14.25">
      <c r="A2123" s="1224" t="s">
        <v>6511</v>
      </c>
      <c r="B2123" s="1225" t="s">
        <v>6512</v>
      </c>
      <c r="C2123" s="1225" t="s">
        <v>6512</v>
      </c>
      <c r="D2123" s="1226">
        <v>13896</v>
      </c>
      <c r="E2123" s="1194" t="s">
        <v>9630</v>
      </c>
      <c r="F2123" s="1221" t="s">
        <v>1789</v>
      </c>
      <c r="G2123" s="1222" t="s">
        <v>5391</v>
      </c>
      <c r="H2123" s="965"/>
      <c r="I2123" s="965"/>
    </row>
    <row r="2124" spans="1:9" ht="14.25">
      <c r="A2124" s="1224" t="s">
        <v>6513</v>
      </c>
      <c r="B2124" s="1225" t="s">
        <v>6514</v>
      </c>
      <c r="C2124" s="1225" t="s">
        <v>6514</v>
      </c>
      <c r="D2124" s="1226">
        <v>17772</v>
      </c>
      <c r="E2124" s="1194" t="s">
        <v>9630</v>
      </c>
      <c r="F2124" s="1221" t="s">
        <v>1789</v>
      </c>
      <c r="G2124" s="1222" t="s">
        <v>5391</v>
      </c>
      <c r="H2124" s="965"/>
      <c r="I2124" s="965"/>
    </row>
    <row r="2125" spans="1:9" ht="14.25">
      <c r="A2125" s="1224" t="s">
        <v>6515</v>
      </c>
      <c r="B2125" s="1225" t="s">
        <v>6516</v>
      </c>
      <c r="C2125" s="1225" t="s">
        <v>6516</v>
      </c>
      <c r="D2125" s="1226">
        <v>20856</v>
      </c>
      <c r="E2125" s="1194" t="s">
        <v>9630</v>
      </c>
      <c r="F2125" s="1221" t="s">
        <v>1789</v>
      </c>
      <c r="G2125" s="1222" t="s">
        <v>5391</v>
      </c>
      <c r="H2125" s="965"/>
      <c r="I2125" s="965"/>
    </row>
    <row r="2126" spans="1:9" ht="14.25">
      <c r="A2126" s="1227" t="s">
        <v>10001</v>
      </c>
      <c r="B2126" s="1228" t="s">
        <v>10002</v>
      </c>
      <c r="C2126" s="1228" t="s">
        <v>10002</v>
      </c>
      <c r="D2126" s="1229">
        <v>18672</v>
      </c>
      <c r="E2126" s="1175" t="s">
        <v>9630</v>
      </c>
      <c r="F2126" s="1230" t="s">
        <v>1789</v>
      </c>
      <c r="G2126" s="1231" t="s">
        <v>5391</v>
      </c>
      <c r="H2126" s="965"/>
      <c r="I2126" s="965"/>
    </row>
    <row r="2127" spans="1:9" ht="14.25">
      <c r="A2127" s="1227" t="s">
        <v>10003</v>
      </c>
      <c r="B2127" s="1228" t="s">
        <v>10004</v>
      </c>
      <c r="C2127" s="1228" t="s">
        <v>10004</v>
      </c>
      <c r="D2127" s="1229">
        <v>23184</v>
      </c>
      <c r="E2127" s="1175" t="s">
        <v>9630</v>
      </c>
      <c r="F2127" s="1230" t="s">
        <v>1789</v>
      </c>
      <c r="G2127" s="1231" t="s">
        <v>5391</v>
      </c>
      <c r="H2127" s="965"/>
      <c r="I2127" s="965"/>
    </row>
    <row r="2128" spans="1:9" ht="14.25">
      <c r="A2128" s="1227" t="s">
        <v>10005</v>
      </c>
      <c r="B2128" s="1228" t="s">
        <v>10006</v>
      </c>
      <c r="C2128" s="1228" t="s">
        <v>10006</v>
      </c>
      <c r="D2128" s="1229">
        <v>29616</v>
      </c>
      <c r="E2128" s="1175" t="s">
        <v>9630</v>
      </c>
      <c r="F2128" s="1230" t="s">
        <v>1789</v>
      </c>
      <c r="G2128" s="1231" t="s">
        <v>5391</v>
      </c>
      <c r="H2128" s="965"/>
      <c r="I2128" s="965"/>
    </row>
    <row r="2129" spans="1:9" ht="14.25">
      <c r="A2129" s="1227" t="s">
        <v>10007</v>
      </c>
      <c r="B2129" s="1228" t="s">
        <v>10008</v>
      </c>
      <c r="C2129" s="1228" t="s">
        <v>10008</v>
      </c>
      <c r="D2129" s="1229">
        <v>34764</v>
      </c>
      <c r="E2129" s="1175" t="s">
        <v>9630</v>
      </c>
      <c r="F2129" s="1230" t="s">
        <v>1789</v>
      </c>
      <c r="G2129" s="1231" t="s">
        <v>5391</v>
      </c>
      <c r="H2129" s="965"/>
      <c r="I2129" s="965"/>
    </row>
    <row r="2130" spans="1:9" ht="14.25">
      <c r="A2130" s="1224" t="s">
        <v>6517</v>
      </c>
      <c r="B2130" s="1225" t="s">
        <v>6518</v>
      </c>
      <c r="C2130" s="1225" t="s">
        <v>6518</v>
      </c>
      <c r="D2130" s="1226">
        <v>7476</v>
      </c>
      <c r="E2130" s="1194" t="s">
        <v>9630</v>
      </c>
      <c r="F2130" s="1221" t="s">
        <v>1789</v>
      </c>
      <c r="G2130" s="1222" t="s">
        <v>5391</v>
      </c>
      <c r="H2130" s="965"/>
      <c r="I2130" s="965"/>
    </row>
    <row r="2131" spans="1:9" ht="14.25">
      <c r="A2131" s="1224" t="s">
        <v>6519</v>
      </c>
      <c r="B2131" s="1225" t="s">
        <v>6520</v>
      </c>
      <c r="C2131" s="1225" t="s">
        <v>6520</v>
      </c>
      <c r="D2131" s="1226">
        <v>9264</v>
      </c>
      <c r="E2131" s="1194" t="s">
        <v>9630</v>
      </c>
      <c r="F2131" s="1221" t="s">
        <v>1789</v>
      </c>
      <c r="G2131" s="1222" t="s">
        <v>5391</v>
      </c>
      <c r="H2131" s="965"/>
      <c r="I2131" s="965"/>
    </row>
    <row r="2132" spans="1:9" ht="14.25">
      <c r="A2132" s="1224" t="s">
        <v>6521</v>
      </c>
      <c r="B2132" s="1225" t="s">
        <v>6522</v>
      </c>
      <c r="C2132" s="1225" t="s">
        <v>6522</v>
      </c>
      <c r="D2132" s="1226">
        <v>11844</v>
      </c>
      <c r="E2132" s="1194" t="s">
        <v>9630</v>
      </c>
      <c r="F2132" s="1221" t="s">
        <v>1789</v>
      </c>
      <c r="G2132" s="1222" t="s">
        <v>5391</v>
      </c>
      <c r="H2132" s="965"/>
      <c r="I2132" s="965"/>
    </row>
    <row r="2133" spans="1:9" ht="14.25">
      <c r="A2133" s="1224" t="s">
        <v>6523</v>
      </c>
      <c r="B2133" s="1225" t="s">
        <v>6524</v>
      </c>
      <c r="C2133" s="1225" t="s">
        <v>6524</v>
      </c>
      <c r="D2133" s="1226">
        <v>13896</v>
      </c>
      <c r="E2133" s="1194" t="s">
        <v>9630</v>
      </c>
      <c r="F2133" s="1221" t="s">
        <v>1789</v>
      </c>
      <c r="G2133" s="1222" t="s">
        <v>5391</v>
      </c>
      <c r="H2133" s="965"/>
      <c r="I2133" s="965"/>
    </row>
    <row r="2134" spans="1:9" ht="14.25">
      <c r="A2134" s="1224" t="s">
        <v>6525</v>
      </c>
      <c r="B2134" s="1225" t="s">
        <v>6526</v>
      </c>
      <c r="C2134" s="1225" t="s">
        <v>6526</v>
      </c>
      <c r="D2134" s="1226">
        <v>11952</v>
      </c>
      <c r="E2134" s="1194" t="s">
        <v>9630</v>
      </c>
      <c r="F2134" s="1221" t="s">
        <v>1789</v>
      </c>
      <c r="G2134" s="1222" t="s">
        <v>5391</v>
      </c>
      <c r="H2134" s="965"/>
      <c r="I2134" s="965"/>
    </row>
    <row r="2135" spans="1:9" ht="14.25">
      <c r="A2135" s="1224" t="s">
        <v>6527</v>
      </c>
      <c r="B2135" s="1225" t="s">
        <v>6528</v>
      </c>
      <c r="C2135" s="1225" t="s">
        <v>6528</v>
      </c>
      <c r="D2135" s="1226">
        <v>14832</v>
      </c>
      <c r="E2135" s="1194" t="s">
        <v>9630</v>
      </c>
      <c r="F2135" s="1221" t="s">
        <v>1789</v>
      </c>
      <c r="G2135" s="1222" t="s">
        <v>5391</v>
      </c>
      <c r="H2135" s="965"/>
      <c r="I2135" s="965"/>
    </row>
    <row r="2136" spans="1:9" ht="14.25">
      <c r="A2136" s="1224" t="s">
        <v>6529</v>
      </c>
      <c r="B2136" s="1225" t="s">
        <v>6530</v>
      </c>
      <c r="C2136" s="1225" t="s">
        <v>6530</v>
      </c>
      <c r="D2136" s="1226">
        <v>18960</v>
      </c>
      <c r="E2136" s="1194" t="s">
        <v>9630</v>
      </c>
      <c r="F2136" s="1221" t="s">
        <v>1789</v>
      </c>
      <c r="G2136" s="1222" t="s">
        <v>5391</v>
      </c>
      <c r="H2136" s="965"/>
      <c r="I2136" s="965"/>
    </row>
    <row r="2137" spans="1:9" ht="14.25">
      <c r="A2137" s="1224" t="s">
        <v>6531</v>
      </c>
      <c r="B2137" s="1225" t="s">
        <v>6532</v>
      </c>
      <c r="C2137" s="1225" t="s">
        <v>6532</v>
      </c>
      <c r="D2137" s="1226">
        <v>22248</v>
      </c>
      <c r="E2137" s="1194" t="s">
        <v>9630</v>
      </c>
      <c r="F2137" s="1221" t="s">
        <v>1789</v>
      </c>
      <c r="G2137" s="1222" t="s">
        <v>5391</v>
      </c>
      <c r="H2137" s="965"/>
      <c r="I2137" s="965"/>
    </row>
    <row r="2138" spans="1:9" ht="14.25">
      <c r="A2138" s="1223" t="s">
        <v>898</v>
      </c>
      <c r="B2138" s="1223" t="s">
        <v>899</v>
      </c>
      <c r="C2138" s="969" t="s">
        <v>899</v>
      </c>
      <c r="D2138" s="966">
        <v>3504</v>
      </c>
      <c r="E2138" s="1194" t="s">
        <v>9630</v>
      </c>
      <c r="F2138" s="967" t="s">
        <v>1789</v>
      </c>
      <c r="G2138" s="967" t="s">
        <v>5391</v>
      </c>
      <c r="H2138" s="965"/>
      <c r="I2138" s="965"/>
    </row>
    <row r="2139" spans="1:9" ht="14.25">
      <c r="A2139" s="1223" t="s">
        <v>900</v>
      </c>
      <c r="B2139" s="1223" t="s">
        <v>901</v>
      </c>
      <c r="C2139" s="969" t="s">
        <v>901</v>
      </c>
      <c r="D2139" s="966">
        <v>4356</v>
      </c>
      <c r="E2139" s="1194" t="s">
        <v>9630</v>
      </c>
      <c r="F2139" s="967" t="s">
        <v>1789</v>
      </c>
      <c r="G2139" s="967" t="s">
        <v>5391</v>
      </c>
      <c r="H2139" s="965"/>
      <c r="I2139" s="965"/>
    </row>
    <row r="2140" spans="1:9" ht="14.25">
      <c r="A2140" s="1223" t="s">
        <v>902</v>
      </c>
      <c r="B2140" s="1223" t="s">
        <v>903</v>
      </c>
      <c r="C2140" s="969" t="s">
        <v>903</v>
      </c>
      <c r="D2140" s="966">
        <v>5556</v>
      </c>
      <c r="E2140" s="1194" t="s">
        <v>9630</v>
      </c>
      <c r="F2140" s="967" t="s">
        <v>1789</v>
      </c>
      <c r="G2140" s="967" t="s">
        <v>5391</v>
      </c>
      <c r="H2140" s="965"/>
      <c r="I2140" s="965"/>
    </row>
    <row r="2141" spans="1:9" ht="14.25">
      <c r="A2141" s="1223" t="s">
        <v>904</v>
      </c>
      <c r="B2141" s="1223" t="s">
        <v>905</v>
      </c>
      <c r="C2141" s="969" t="s">
        <v>905</v>
      </c>
      <c r="D2141" s="966">
        <v>6528</v>
      </c>
      <c r="E2141" s="1194" t="s">
        <v>9630</v>
      </c>
      <c r="F2141" s="967" t="s">
        <v>1789</v>
      </c>
      <c r="G2141" s="967" t="s">
        <v>5391</v>
      </c>
      <c r="H2141" s="965"/>
      <c r="I2141" s="965"/>
    </row>
    <row r="2142" spans="1:9" ht="14.25">
      <c r="A2142" s="1223" t="s">
        <v>906</v>
      </c>
      <c r="B2142" s="1223" t="s">
        <v>907</v>
      </c>
      <c r="C2142" s="969" t="s">
        <v>907</v>
      </c>
      <c r="D2142" s="966">
        <v>6564</v>
      </c>
      <c r="E2142" s="1194" t="s">
        <v>9630</v>
      </c>
      <c r="F2142" s="967" t="s">
        <v>1789</v>
      </c>
      <c r="G2142" s="967" t="s">
        <v>5391</v>
      </c>
      <c r="H2142" s="965"/>
      <c r="I2142" s="965"/>
    </row>
    <row r="2143" spans="1:9" ht="14.25">
      <c r="A2143" s="1223" t="s">
        <v>908</v>
      </c>
      <c r="B2143" s="1223" t="s">
        <v>909</v>
      </c>
      <c r="C2143" s="969" t="s">
        <v>909</v>
      </c>
      <c r="D2143" s="966">
        <v>8148</v>
      </c>
      <c r="E2143" s="1194" t="s">
        <v>9630</v>
      </c>
      <c r="F2143" s="967" t="s">
        <v>1789</v>
      </c>
      <c r="G2143" s="967" t="s">
        <v>5391</v>
      </c>
      <c r="H2143" s="965"/>
      <c r="I2143" s="965"/>
    </row>
    <row r="2144" spans="1:9" ht="14.25">
      <c r="A2144" s="1223" t="s">
        <v>910</v>
      </c>
      <c r="B2144" s="1223" t="s">
        <v>911</v>
      </c>
      <c r="C2144" s="969" t="s">
        <v>911</v>
      </c>
      <c r="D2144" s="966">
        <v>10416</v>
      </c>
      <c r="E2144" s="1194" t="s">
        <v>9630</v>
      </c>
      <c r="F2144" s="967" t="s">
        <v>1789</v>
      </c>
      <c r="G2144" s="967" t="s">
        <v>5391</v>
      </c>
      <c r="H2144" s="965"/>
      <c r="I2144" s="965"/>
    </row>
    <row r="2145" spans="1:9" ht="14.25">
      <c r="A2145" s="1223" t="s">
        <v>912</v>
      </c>
      <c r="B2145" s="1223" t="s">
        <v>913</v>
      </c>
      <c r="C2145" s="969" t="s">
        <v>913</v>
      </c>
      <c r="D2145" s="966">
        <v>12228</v>
      </c>
      <c r="E2145" s="1194" t="s">
        <v>9630</v>
      </c>
      <c r="F2145" s="967" t="s">
        <v>1789</v>
      </c>
      <c r="G2145" s="967" t="s">
        <v>5391</v>
      </c>
      <c r="H2145" s="965"/>
      <c r="I2145" s="965"/>
    </row>
    <row r="2146" spans="1:9" ht="14.25">
      <c r="A2146" s="1223" t="s">
        <v>914</v>
      </c>
      <c r="B2146" s="1223" t="s">
        <v>915</v>
      </c>
      <c r="C2146" s="969" t="s">
        <v>915</v>
      </c>
      <c r="D2146" s="966">
        <v>8436</v>
      </c>
      <c r="E2146" s="1194" t="s">
        <v>9630</v>
      </c>
      <c r="F2146" s="967" t="s">
        <v>1789</v>
      </c>
      <c r="G2146" s="967" t="s">
        <v>5391</v>
      </c>
      <c r="H2146" s="965"/>
      <c r="I2146" s="965"/>
    </row>
    <row r="2147" spans="1:9" ht="14.25">
      <c r="A2147" s="1223" t="s">
        <v>916</v>
      </c>
      <c r="B2147" s="1223" t="s">
        <v>917</v>
      </c>
      <c r="C2147" s="969" t="s">
        <v>917</v>
      </c>
      <c r="D2147" s="966">
        <v>10464</v>
      </c>
      <c r="E2147" s="1194" t="s">
        <v>9630</v>
      </c>
      <c r="F2147" s="967" t="s">
        <v>1789</v>
      </c>
      <c r="G2147" s="967" t="s">
        <v>5391</v>
      </c>
      <c r="H2147" s="965"/>
      <c r="I2147" s="965"/>
    </row>
    <row r="2148" spans="1:9" ht="14.25">
      <c r="A2148" s="1223" t="s">
        <v>918</v>
      </c>
      <c r="B2148" s="1223" t="s">
        <v>919</v>
      </c>
      <c r="C2148" s="969" t="s">
        <v>919</v>
      </c>
      <c r="D2148" s="966">
        <v>13380</v>
      </c>
      <c r="E2148" s="1194" t="s">
        <v>9630</v>
      </c>
      <c r="F2148" s="967" t="s">
        <v>1789</v>
      </c>
      <c r="G2148" s="967" t="s">
        <v>5391</v>
      </c>
      <c r="H2148" s="965"/>
      <c r="I2148" s="965"/>
    </row>
    <row r="2149" spans="1:9" ht="14.25">
      <c r="A2149" s="1223" t="s">
        <v>920</v>
      </c>
      <c r="B2149" s="1223" t="s">
        <v>921</v>
      </c>
      <c r="C2149" s="969" t="s">
        <v>921</v>
      </c>
      <c r="D2149" s="966">
        <v>15708</v>
      </c>
      <c r="E2149" s="1194" t="s">
        <v>9630</v>
      </c>
      <c r="F2149" s="967" t="s">
        <v>1789</v>
      </c>
      <c r="G2149" s="967" t="s">
        <v>5391</v>
      </c>
      <c r="H2149" s="965"/>
      <c r="I2149" s="965"/>
    </row>
    <row r="2150" spans="1:9" ht="14.25">
      <c r="A2150" s="1223" t="s">
        <v>922</v>
      </c>
      <c r="B2150" s="1223" t="s">
        <v>923</v>
      </c>
      <c r="C2150" s="969" t="s">
        <v>923</v>
      </c>
      <c r="D2150" s="966">
        <v>11712</v>
      </c>
      <c r="E2150" s="1194" t="s">
        <v>9630</v>
      </c>
      <c r="F2150" s="967" t="s">
        <v>1789</v>
      </c>
      <c r="G2150" s="967" t="s">
        <v>5391</v>
      </c>
      <c r="H2150" s="965"/>
      <c r="I2150" s="965"/>
    </row>
    <row r="2151" spans="1:9" ht="14.25">
      <c r="A2151" s="1223" t="s">
        <v>924</v>
      </c>
      <c r="B2151" s="1223" t="s">
        <v>925</v>
      </c>
      <c r="C2151" s="969" t="s">
        <v>925</v>
      </c>
      <c r="D2151" s="966">
        <v>14544</v>
      </c>
      <c r="E2151" s="1194" t="s">
        <v>9630</v>
      </c>
      <c r="F2151" s="967" t="s">
        <v>1789</v>
      </c>
      <c r="G2151" s="967" t="s">
        <v>5391</v>
      </c>
      <c r="H2151" s="965"/>
      <c r="I2151" s="965"/>
    </row>
    <row r="2152" spans="1:9" ht="14.25">
      <c r="A2152" s="1223" t="s">
        <v>926</v>
      </c>
      <c r="B2152" s="1223" t="s">
        <v>927</v>
      </c>
      <c r="C2152" s="969" t="s">
        <v>927</v>
      </c>
      <c r="D2152" s="966">
        <v>18588</v>
      </c>
      <c r="E2152" s="1194" t="s">
        <v>9630</v>
      </c>
      <c r="F2152" s="967" t="s">
        <v>1789</v>
      </c>
      <c r="G2152" s="967" t="s">
        <v>5391</v>
      </c>
      <c r="H2152" s="965"/>
      <c r="I2152" s="965"/>
    </row>
    <row r="2153" spans="1:9" ht="14.25">
      <c r="A2153" s="1223" t="s">
        <v>928</v>
      </c>
      <c r="B2153" s="1223" t="s">
        <v>929</v>
      </c>
      <c r="C2153" s="969" t="s">
        <v>929</v>
      </c>
      <c r="D2153" s="966">
        <v>21828</v>
      </c>
      <c r="E2153" s="1194" t="s">
        <v>9630</v>
      </c>
      <c r="F2153" s="967" t="s">
        <v>1789</v>
      </c>
      <c r="G2153" s="967" t="s">
        <v>5391</v>
      </c>
      <c r="H2153" s="965"/>
      <c r="I2153" s="965"/>
    </row>
    <row r="2154" spans="1:9" ht="14.25">
      <c r="A2154" s="1223" t="s">
        <v>930</v>
      </c>
      <c r="B2154" s="1223" t="s">
        <v>931</v>
      </c>
      <c r="C2154" s="969" t="s">
        <v>931</v>
      </c>
      <c r="D2154" s="966">
        <v>14856</v>
      </c>
      <c r="E2154" s="1194" t="s">
        <v>9630</v>
      </c>
      <c r="F2154" s="967" t="s">
        <v>1789</v>
      </c>
      <c r="G2154" s="967" t="s">
        <v>5391</v>
      </c>
      <c r="H2154" s="965"/>
      <c r="I2154" s="965"/>
    </row>
    <row r="2155" spans="1:9" ht="14.25">
      <c r="A2155" s="1223" t="s">
        <v>932</v>
      </c>
      <c r="B2155" s="1223" t="s">
        <v>933</v>
      </c>
      <c r="C2155" s="969" t="s">
        <v>933</v>
      </c>
      <c r="D2155" s="966">
        <v>18444</v>
      </c>
      <c r="E2155" s="1194" t="s">
        <v>9630</v>
      </c>
      <c r="F2155" s="967" t="s">
        <v>1789</v>
      </c>
      <c r="G2155" s="967" t="s">
        <v>5391</v>
      </c>
      <c r="H2155" s="965"/>
      <c r="I2155" s="965"/>
    </row>
    <row r="2156" spans="1:9" ht="14.25">
      <c r="A2156" s="1223" t="s">
        <v>934</v>
      </c>
      <c r="B2156" s="1223" t="s">
        <v>935</v>
      </c>
      <c r="C2156" s="969" t="s">
        <v>935</v>
      </c>
      <c r="D2156" s="966">
        <v>23568</v>
      </c>
      <c r="E2156" s="1194" t="s">
        <v>9630</v>
      </c>
      <c r="F2156" s="967" t="s">
        <v>1789</v>
      </c>
      <c r="G2156" s="967" t="s">
        <v>5391</v>
      </c>
      <c r="H2156" s="965"/>
      <c r="I2156" s="965"/>
    </row>
    <row r="2157" spans="1:9" ht="15" thickBot="1">
      <c r="A2157" s="1223" t="s">
        <v>936</v>
      </c>
      <c r="B2157" s="1223" t="s">
        <v>937</v>
      </c>
      <c r="C2157" s="969" t="s">
        <v>937</v>
      </c>
      <c r="D2157" s="966">
        <v>27660</v>
      </c>
      <c r="E2157" s="1194" t="s">
        <v>9630</v>
      </c>
      <c r="F2157" s="967" t="s">
        <v>1789</v>
      </c>
      <c r="G2157" s="967" t="s">
        <v>5391</v>
      </c>
      <c r="H2157" s="965"/>
      <c r="I2157" s="965"/>
    </row>
    <row r="2158" spans="1:9" ht="14.25">
      <c r="A2158" s="1219" t="s">
        <v>12739</v>
      </c>
      <c r="B2158" s="219"/>
      <c r="C2158" s="219"/>
      <c r="D2158" s="219"/>
      <c r="E2158" s="219"/>
      <c r="F2158" s="219"/>
      <c r="G2158" s="416"/>
      <c r="H2158" s="258"/>
      <c r="I2158" s="258"/>
    </row>
    <row r="2159" spans="1:9" ht="24">
      <c r="A2159" s="1232" t="s">
        <v>9834</v>
      </c>
      <c r="B2159" s="1233" t="s">
        <v>9835</v>
      </c>
      <c r="C2159" s="1233" t="s">
        <v>9835</v>
      </c>
      <c r="D2159" s="966">
        <v>492</v>
      </c>
      <c r="E2159" s="1194" t="s">
        <v>9630</v>
      </c>
      <c r="F2159" s="1194" t="s">
        <v>9</v>
      </c>
      <c r="G2159" s="967" t="s">
        <v>13943</v>
      </c>
      <c r="H2159" s="965"/>
      <c r="I2159" s="965"/>
    </row>
    <row r="2160" spans="1:9" ht="24">
      <c r="A2160" s="1223" t="s">
        <v>9593</v>
      </c>
      <c r="B2160" s="1197" t="s">
        <v>9612</v>
      </c>
      <c r="C2160" s="1197" t="s">
        <v>9612</v>
      </c>
      <c r="D2160" s="966">
        <v>984</v>
      </c>
      <c r="E2160" s="1194" t="s">
        <v>9630</v>
      </c>
      <c r="F2160" s="967" t="s">
        <v>9</v>
      </c>
      <c r="G2160" s="967" t="s">
        <v>13943</v>
      </c>
      <c r="H2160" s="965"/>
      <c r="I2160" s="965"/>
    </row>
    <row r="2161" spans="1:9" ht="24">
      <c r="A2161" s="1223" t="s">
        <v>9594</v>
      </c>
      <c r="B2161" s="1197" t="s">
        <v>9613</v>
      </c>
      <c r="C2161" s="1197" t="s">
        <v>9613</v>
      </c>
      <c r="D2161" s="966">
        <v>2940</v>
      </c>
      <c r="E2161" s="1194" t="s">
        <v>9630</v>
      </c>
      <c r="F2161" s="967" t="s">
        <v>9</v>
      </c>
      <c r="G2161" s="967" t="s">
        <v>13943</v>
      </c>
      <c r="H2161" s="965"/>
      <c r="I2161" s="965"/>
    </row>
    <row r="2162" spans="1:9" ht="24">
      <c r="A2162" s="1223" t="s">
        <v>9595</v>
      </c>
      <c r="B2162" s="1197" t="s">
        <v>9614</v>
      </c>
      <c r="C2162" s="1197" t="s">
        <v>9614</v>
      </c>
      <c r="D2162" s="966">
        <v>3912</v>
      </c>
      <c r="E2162" s="1194" t="s">
        <v>9630</v>
      </c>
      <c r="F2162" s="967" t="s">
        <v>9</v>
      </c>
      <c r="G2162" s="967" t="s">
        <v>13943</v>
      </c>
      <c r="H2162" s="965"/>
      <c r="I2162" s="965"/>
    </row>
    <row r="2163" spans="1:9" ht="24.75" thickBot="1">
      <c r="A2163" s="1234" t="s">
        <v>10009</v>
      </c>
      <c r="B2163" s="977" t="s">
        <v>10010</v>
      </c>
      <c r="C2163" s="977" t="s">
        <v>10010</v>
      </c>
      <c r="D2163" s="975">
        <v>4896</v>
      </c>
      <c r="E2163" s="1175" t="s">
        <v>9630</v>
      </c>
      <c r="F2163" s="976" t="s">
        <v>9</v>
      </c>
      <c r="G2163" s="967" t="s">
        <v>13943</v>
      </c>
      <c r="H2163" s="965"/>
      <c r="I2163" s="965"/>
    </row>
    <row r="2164" spans="1:9" ht="14.25">
      <c r="A2164" s="1219" t="s">
        <v>12740</v>
      </c>
      <c r="B2164" s="219"/>
      <c r="C2164" s="219"/>
      <c r="D2164" s="219"/>
      <c r="E2164" s="219"/>
      <c r="F2164" s="219"/>
      <c r="G2164" s="416"/>
      <c r="H2164" s="258"/>
      <c r="I2164" s="258"/>
    </row>
    <row r="2165" spans="1:9" ht="24">
      <c r="A2165" s="1235" t="s">
        <v>9836</v>
      </c>
      <c r="B2165" s="1233" t="s">
        <v>9837</v>
      </c>
      <c r="C2165" s="1233" t="s">
        <v>9837</v>
      </c>
      <c r="D2165" s="966">
        <v>684</v>
      </c>
      <c r="E2165" s="1194" t="s">
        <v>9630</v>
      </c>
      <c r="F2165" s="1194" t="s">
        <v>9</v>
      </c>
      <c r="G2165" s="967" t="s">
        <v>13943</v>
      </c>
      <c r="H2165" s="965"/>
      <c r="I2165" s="965"/>
    </row>
    <row r="2166" spans="1:9" ht="24">
      <c r="A2166" s="1223" t="s">
        <v>9596</v>
      </c>
      <c r="B2166" s="969" t="s">
        <v>9615</v>
      </c>
      <c r="C2166" s="969" t="s">
        <v>9615</v>
      </c>
      <c r="D2166" s="966">
        <v>1464</v>
      </c>
      <c r="E2166" s="1194" t="s">
        <v>9630</v>
      </c>
      <c r="F2166" s="967" t="s">
        <v>9</v>
      </c>
      <c r="G2166" s="967" t="s">
        <v>13943</v>
      </c>
      <c r="H2166" s="965"/>
      <c r="I2166" s="965"/>
    </row>
    <row r="2167" spans="1:9" ht="24">
      <c r="A2167" s="1223" t="s">
        <v>9597</v>
      </c>
      <c r="B2167" s="969" t="s">
        <v>9616</v>
      </c>
      <c r="C2167" s="969" t="s">
        <v>9616</v>
      </c>
      <c r="D2167" s="966">
        <v>3912</v>
      </c>
      <c r="E2167" s="1194" t="s">
        <v>9630</v>
      </c>
      <c r="F2167" s="967" t="s">
        <v>9</v>
      </c>
      <c r="G2167" s="967" t="s">
        <v>13943</v>
      </c>
      <c r="H2167" s="965"/>
      <c r="I2167" s="965"/>
    </row>
    <row r="2168" spans="1:9" ht="24">
      <c r="A2168" s="1223" t="s">
        <v>9598</v>
      </c>
      <c r="B2168" s="969" t="s">
        <v>9617</v>
      </c>
      <c r="C2168" s="969" t="s">
        <v>9617</v>
      </c>
      <c r="D2168" s="966">
        <v>4896</v>
      </c>
      <c r="E2168" s="1194" t="s">
        <v>9630</v>
      </c>
      <c r="F2168" s="967" t="s">
        <v>9</v>
      </c>
      <c r="G2168" s="967" t="s">
        <v>13943</v>
      </c>
      <c r="H2168" s="965"/>
      <c r="I2168" s="965"/>
    </row>
    <row r="2169" spans="1:9" ht="24.75" thickBot="1">
      <c r="A2169" s="1234" t="s">
        <v>10011</v>
      </c>
      <c r="B2169" s="1236" t="s">
        <v>10012</v>
      </c>
      <c r="C2169" s="1236" t="s">
        <v>10012</v>
      </c>
      <c r="D2169" s="975">
        <v>5868</v>
      </c>
      <c r="E2169" s="1175" t="s">
        <v>9630</v>
      </c>
      <c r="F2169" s="976" t="s">
        <v>9</v>
      </c>
      <c r="G2169" s="967" t="s">
        <v>13943</v>
      </c>
      <c r="H2169" s="965"/>
      <c r="I2169" s="965"/>
    </row>
    <row r="2170" spans="1:9" ht="14.25">
      <c r="A2170" s="1219" t="s">
        <v>10015</v>
      </c>
      <c r="B2170" s="219"/>
      <c r="C2170" s="219"/>
      <c r="D2170" s="219"/>
      <c r="E2170" s="219"/>
      <c r="F2170" s="219"/>
      <c r="G2170" s="416"/>
      <c r="H2170" s="965"/>
      <c r="I2170" s="965"/>
    </row>
    <row r="2171" spans="1:9" ht="24">
      <c r="A2171" s="1234" t="s">
        <v>10016</v>
      </c>
      <c r="B2171" s="1236" t="s">
        <v>10017</v>
      </c>
      <c r="C2171" s="1236" t="s">
        <v>10017</v>
      </c>
      <c r="D2171" s="975">
        <v>492</v>
      </c>
      <c r="E2171" s="1175" t="s">
        <v>9630</v>
      </c>
      <c r="F2171" s="976" t="s">
        <v>9</v>
      </c>
      <c r="G2171" s="967" t="s">
        <v>13943</v>
      </c>
      <c r="H2171" s="965"/>
      <c r="I2171" s="965"/>
    </row>
    <row r="2172" spans="1:9" ht="24">
      <c r="A2172" s="1234" t="s">
        <v>10018</v>
      </c>
      <c r="B2172" s="1236" t="s">
        <v>10019</v>
      </c>
      <c r="C2172" s="1236" t="s">
        <v>10019</v>
      </c>
      <c r="D2172" s="975">
        <v>984</v>
      </c>
      <c r="E2172" s="1175" t="s">
        <v>9630</v>
      </c>
      <c r="F2172" s="976" t="s">
        <v>9</v>
      </c>
      <c r="G2172" s="967" t="s">
        <v>13943</v>
      </c>
      <c r="H2172" s="965"/>
      <c r="I2172" s="965"/>
    </row>
    <row r="2173" spans="1:9" ht="24">
      <c r="A2173" s="1234" t="s">
        <v>10020</v>
      </c>
      <c r="B2173" s="1236" t="s">
        <v>10021</v>
      </c>
      <c r="C2173" s="1236" t="s">
        <v>10021</v>
      </c>
      <c r="D2173" s="975">
        <v>1956</v>
      </c>
      <c r="E2173" s="1175" t="s">
        <v>9630</v>
      </c>
      <c r="F2173" s="976" t="s">
        <v>9</v>
      </c>
      <c r="G2173" s="967" t="s">
        <v>13943</v>
      </c>
      <c r="H2173" s="965"/>
      <c r="I2173" s="965"/>
    </row>
    <row r="2174" spans="1:9" ht="24">
      <c r="A2174" s="1234" t="s">
        <v>10022</v>
      </c>
      <c r="B2174" s="1236" t="s">
        <v>10023</v>
      </c>
      <c r="C2174" s="1236" t="s">
        <v>10023</v>
      </c>
      <c r="D2174" s="975">
        <v>2940</v>
      </c>
      <c r="E2174" s="1175" t="s">
        <v>9630</v>
      </c>
      <c r="F2174" s="976" t="s">
        <v>9</v>
      </c>
      <c r="G2174" s="967" t="s">
        <v>13943</v>
      </c>
      <c r="H2174" s="965"/>
      <c r="I2174" s="965"/>
    </row>
    <row r="2175" spans="1:9" ht="24.75" thickBot="1">
      <c r="A2175" s="1234" t="s">
        <v>10024</v>
      </c>
      <c r="B2175" s="1236" t="s">
        <v>10025</v>
      </c>
      <c r="C2175" s="1236" t="s">
        <v>10025</v>
      </c>
      <c r="D2175" s="975">
        <v>3912</v>
      </c>
      <c r="E2175" s="1175" t="s">
        <v>9630</v>
      </c>
      <c r="F2175" s="976" t="s">
        <v>9</v>
      </c>
      <c r="G2175" s="967" t="s">
        <v>13943</v>
      </c>
      <c r="H2175" s="965"/>
      <c r="I2175" s="965"/>
    </row>
    <row r="2176" spans="1:9" ht="15" thickBot="1">
      <c r="A2176" s="266" t="s">
        <v>10240</v>
      </c>
      <c r="B2176" s="471"/>
      <c r="C2176" s="472"/>
      <c r="D2176" s="219"/>
      <c r="E2176" s="219"/>
      <c r="F2176" s="219"/>
      <c r="G2176" s="416"/>
      <c r="H2176" s="965"/>
      <c r="I2176" s="965"/>
    </row>
    <row r="2177" spans="1:9" ht="24">
      <c r="A2177" s="1234" t="s">
        <v>10241</v>
      </c>
      <c r="B2177" s="1236" t="s">
        <v>10242</v>
      </c>
      <c r="C2177" s="1236" t="s">
        <v>10242</v>
      </c>
      <c r="D2177" s="975">
        <v>1956</v>
      </c>
      <c r="E2177" s="1175" t="s">
        <v>9630</v>
      </c>
      <c r="F2177" s="976" t="s">
        <v>9</v>
      </c>
      <c r="G2177" s="967" t="s">
        <v>13943</v>
      </c>
      <c r="H2177" s="965"/>
      <c r="I2177" s="965"/>
    </row>
    <row r="2178" spans="1:9" ht="24">
      <c r="A2178" s="1234" t="s">
        <v>10243</v>
      </c>
      <c r="B2178" s="1236" t="s">
        <v>10244</v>
      </c>
      <c r="C2178" s="1236" t="s">
        <v>10244</v>
      </c>
      <c r="D2178" s="975">
        <v>2940</v>
      </c>
      <c r="E2178" s="1175" t="s">
        <v>9630</v>
      </c>
      <c r="F2178" s="976" t="s">
        <v>9</v>
      </c>
      <c r="G2178" s="967" t="s">
        <v>13943</v>
      </c>
      <c r="H2178" s="965"/>
      <c r="I2178" s="965"/>
    </row>
    <row r="2179" spans="1:9" ht="24">
      <c r="A2179" s="1234" t="s">
        <v>10245</v>
      </c>
      <c r="B2179" s="1236" t="s">
        <v>10246</v>
      </c>
      <c r="C2179" s="1236" t="s">
        <v>10246</v>
      </c>
      <c r="D2179" s="975">
        <v>4896</v>
      </c>
      <c r="E2179" s="1175" t="s">
        <v>9630</v>
      </c>
      <c r="F2179" s="976" t="s">
        <v>9</v>
      </c>
      <c r="G2179" s="967" t="s">
        <v>13943</v>
      </c>
      <c r="H2179" s="965"/>
      <c r="I2179" s="965"/>
    </row>
    <row r="2180" spans="1:9" ht="24">
      <c r="A2180" s="1234" t="s">
        <v>10247</v>
      </c>
      <c r="B2180" s="1236" t="s">
        <v>10248</v>
      </c>
      <c r="C2180" s="1236" t="s">
        <v>10248</v>
      </c>
      <c r="D2180" s="975">
        <v>5868</v>
      </c>
      <c r="E2180" s="1175" t="s">
        <v>9630</v>
      </c>
      <c r="F2180" s="976" t="s">
        <v>9</v>
      </c>
      <c r="G2180" s="967" t="s">
        <v>13943</v>
      </c>
      <c r="H2180" s="965"/>
      <c r="I2180" s="965"/>
    </row>
    <row r="2181" spans="1:9" ht="24.75" thickBot="1">
      <c r="A2181" s="1234" t="s">
        <v>10249</v>
      </c>
      <c r="B2181" s="1236" t="s">
        <v>10250</v>
      </c>
      <c r="C2181" s="1236" t="s">
        <v>10250</v>
      </c>
      <c r="D2181" s="975">
        <v>6852</v>
      </c>
      <c r="E2181" s="1175" t="s">
        <v>9630</v>
      </c>
      <c r="F2181" s="976" t="s">
        <v>9</v>
      </c>
      <c r="G2181" s="967" t="s">
        <v>13943</v>
      </c>
      <c r="H2181" s="965"/>
      <c r="I2181" s="965"/>
    </row>
    <row r="2182" spans="1:9" ht="14.25">
      <c r="A2182" s="1219" t="s">
        <v>12741</v>
      </c>
      <c r="B2182" s="219"/>
      <c r="C2182" s="219"/>
      <c r="D2182" s="219"/>
      <c r="E2182" s="219"/>
      <c r="F2182" s="219"/>
      <c r="G2182" s="416"/>
      <c r="H2182" s="258"/>
      <c r="I2182" s="258"/>
    </row>
    <row r="2183" spans="1:9" ht="24">
      <c r="A2183" s="1235" t="s">
        <v>9862</v>
      </c>
      <c r="B2183" s="1233" t="s">
        <v>9863</v>
      </c>
      <c r="C2183" s="1233" t="s">
        <v>9863</v>
      </c>
      <c r="D2183" s="966">
        <v>492</v>
      </c>
      <c r="E2183" s="1194" t="s">
        <v>9630</v>
      </c>
      <c r="F2183" s="1194" t="s">
        <v>1789</v>
      </c>
      <c r="G2183" s="967" t="s">
        <v>13943</v>
      </c>
      <c r="H2183" s="965"/>
      <c r="I2183" s="965"/>
    </row>
    <row r="2184" spans="1:9" ht="24">
      <c r="A2184" s="196" t="s">
        <v>9599</v>
      </c>
      <c r="B2184" s="1197" t="s">
        <v>9600</v>
      </c>
      <c r="C2184" s="1197" t="s">
        <v>9600</v>
      </c>
      <c r="D2184" s="966">
        <v>984</v>
      </c>
      <c r="E2184" s="1194" t="s">
        <v>9630</v>
      </c>
      <c r="F2184" s="967" t="s">
        <v>1789</v>
      </c>
      <c r="G2184" s="967" t="s">
        <v>13943</v>
      </c>
      <c r="H2184" s="965"/>
      <c r="I2184" s="965"/>
    </row>
    <row r="2185" spans="1:9" ht="24">
      <c r="A2185" s="196" t="s">
        <v>9601</v>
      </c>
      <c r="B2185" s="1197" t="s">
        <v>9602</v>
      </c>
      <c r="C2185" s="1197" t="s">
        <v>9602</v>
      </c>
      <c r="D2185" s="966">
        <v>2940</v>
      </c>
      <c r="E2185" s="1194" t="s">
        <v>9630</v>
      </c>
      <c r="F2185" s="967" t="s">
        <v>1789</v>
      </c>
      <c r="G2185" s="967" t="s">
        <v>13943</v>
      </c>
      <c r="H2185" s="965"/>
      <c r="I2185" s="965"/>
    </row>
    <row r="2186" spans="1:9" ht="24">
      <c r="A2186" s="196" t="s">
        <v>9603</v>
      </c>
      <c r="B2186" s="1197" t="s">
        <v>9604</v>
      </c>
      <c r="C2186" s="1197" t="s">
        <v>9604</v>
      </c>
      <c r="D2186" s="966">
        <v>3912</v>
      </c>
      <c r="E2186" s="1194" t="s">
        <v>9630</v>
      </c>
      <c r="F2186" s="967" t="s">
        <v>1789</v>
      </c>
      <c r="G2186" s="967" t="s">
        <v>13943</v>
      </c>
      <c r="H2186" s="965"/>
      <c r="I2186" s="965"/>
    </row>
    <row r="2187" spans="1:9" ht="24.75" thickBot="1">
      <c r="A2187" s="1234" t="s">
        <v>10013</v>
      </c>
      <c r="B2187" s="1236" t="s">
        <v>10146</v>
      </c>
      <c r="C2187" s="1236" t="s">
        <v>10146</v>
      </c>
      <c r="D2187" s="975">
        <v>4896</v>
      </c>
      <c r="E2187" s="1175" t="s">
        <v>9630</v>
      </c>
      <c r="F2187" s="976" t="s">
        <v>1789</v>
      </c>
      <c r="G2187" s="967" t="s">
        <v>13943</v>
      </c>
      <c r="H2187" s="965"/>
      <c r="I2187" s="965"/>
    </row>
    <row r="2188" spans="1:9" ht="14.25">
      <c r="A2188" s="1219" t="s">
        <v>12742</v>
      </c>
      <c r="B2188" s="219"/>
      <c r="C2188" s="219"/>
      <c r="D2188" s="219"/>
      <c r="E2188" s="219"/>
      <c r="F2188" s="219"/>
      <c r="G2188" s="416"/>
      <c r="H2188" s="258"/>
      <c r="I2188" s="258"/>
    </row>
    <row r="2189" spans="1:9" ht="24">
      <c r="A2189" s="1234" t="s">
        <v>9864</v>
      </c>
      <c r="B2189" s="1236" t="s">
        <v>9865</v>
      </c>
      <c r="C2189" s="1236" t="s">
        <v>9865</v>
      </c>
      <c r="D2189" s="975">
        <v>684</v>
      </c>
      <c r="E2189" s="1175" t="s">
        <v>9630</v>
      </c>
      <c r="F2189" s="976" t="s">
        <v>1789</v>
      </c>
      <c r="G2189" s="967" t="s">
        <v>13943</v>
      </c>
      <c r="H2189" s="965"/>
      <c r="I2189" s="965"/>
    </row>
    <row r="2190" spans="1:9" ht="24">
      <c r="A2190" s="1223" t="s">
        <v>9605</v>
      </c>
      <c r="B2190" s="969" t="s">
        <v>9606</v>
      </c>
      <c r="C2190" s="1237" t="s">
        <v>9948</v>
      </c>
      <c r="D2190" s="966">
        <v>1464</v>
      </c>
      <c r="E2190" s="1194" t="s">
        <v>9630</v>
      </c>
      <c r="F2190" s="967" t="s">
        <v>1789</v>
      </c>
      <c r="G2190" s="967" t="s">
        <v>13943</v>
      </c>
      <c r="H2190" s="965"/>
      <c r="I2190" s="965"/>
    </row>
    <row r="2191" spans="1:9" ht="24">
      <c r="A2191" s="1223" t="s">
        <v>9607</v>
      </c>
      <c r="B2191" s="969" t="s">
        <v>9608</v>
      </c>
      <c r="C2191" s="1237" t="s">
        <v>9949</v>
      </c>
      <c r="D2191" s="966">
        <v>3912</v>
      </c>
      <c r="E2191" s="1194" t="s">
        <v>9630</v>
      </c>
      <c r="F2191" s="967" t="s">
        <v>1789</v>
      </c>
      <c r="G2191" s="967" t="s">
        <v>13943</v>
      </c>
      <c r="H2191" s="965"/>
      <c r="I2191" s="965"/>
    </row>
    <row r="2192" spans="1:9" ht="24">
      <c r="A2192" s="1223" t="s">
        <v>9609</v>
      </c>
      <c r="B2192" s="969" t="s">
        <v>9610</v>
      </c>
      <c r="C2192" s="969" t="s">
        <v>9610</v>
      </c>
      <c r="D2192" s="966">
        <v>4896</v>
      </c>
      <c r="E2192" s="1194" t="s">
        <v>9630</v>
      </c>
      <c r="F2192" s="967" t="s">
        <v>1789</v>
      </c>
      <c r="G2192" s="967" t="s">
        <v>13943</v>
      </c>
      <c r="H2192" s="965"/>
      <c r="I2192" s="965"/>
    </row>
    <row r="2193" spans="1:9" ht="24.75" thickBot="1">
      <c r="A2193" s="1234" t="s">
        <v>10014</v>
      </c>
      <c r="B2193" s="1236" t="s">
        <v>10147</v>
      </c>
      <c r="C2193" s="1236" t="s">
        <v>10147</v>
      </c>
      <c r="D2193" s="975">
        <v>5868</v>
      </c>
      <c r="E2193" s="1175" t="s">
        <v>9630</v>
      </c>
      <c r="F2193" s="976" t="s">
        <v>1789</v>
      </c>
      <c r="G2193" s="967" t="s">
        <v>13943</v>
      </c>
      <c r="H2193" s="965"/>
      <c r="I2193" s="965"/>
    </row>
    <row r="2194" spans="1:9" ht="14.25">
      <c r="A2194" s="1219" t="s">
        <v>10026</v>
      </c>
      <c r="B2194" s="219"/>
      <c r="C2194" s="219"/>
      <c r="D2194" s="219"/>
      <c r="E2194" s="219"/>
      <c r="F2194" s="219"/>
      <c r="G2194" s="416"/>
      <c r="H2194" s="965"/>
      <c r="I2194" s="965"/>
    </row>
    <row r="2195" spans="1:9" ht="24">
      <c r="A2195" s="1234" t="s">
        <v>10027</v>
      </c>
      <c r="B2195" s="1236" t="s">
        <v>10148</v>
      </c>
      <c r="C2195" s="1236" t="s">
        <v>10148</v>
      </c>
      <c r="D2195" s="975">
        <v>492</v>
      </c>
      <c r="E2195" s="1175" t="s">
        <v>9630</v>
      </c>
      <c r="F2195" s="976" t="s">
        <v>1789</v>
      </c>
      <c r="G2195" s="967" t="s">
        <v>13943</v>
      </c>
      <c r="H2195" s="965"/>
      <c r="I2195" s="965"/>
    </row>
    <row r="2196" spans="1:9" ht="24">
      <c r="A2196" s="1234" t="s">
        <v>10028</v>
      </c>
      <c r="B2196" s="1236" t="s">
        <v>10149</v>
      </c>
      <c r="C2196" s="1236" t="s">
        <v>10149</v>
      </c>
      <c r="D2196" s="975">
        <v>984</v>
      </c>
      <c r="E2196" s="1175" t="s">
        <v>9630</v>
      </c>
      <c r="F2196" s="976" t="s">
        <v>1789</v>
      </c>
      <c r="G2196" s="967" t="s">
        <v>13943</v>
      </c>
      <c r="H2196" s="965"/>
      <c r="I2196" s="965"/>
    </row>
    <row r="2197" spans="1:9" ht="24">
      <c r="A2197" s="1234" t="s">
        <v>10029</v>
      </c>
      <c r="B2197" s="1236" t="s">
        <v>10150</v>
      </c>
      <c r="C2197" s="1236" t="s">
        <v>10150</v>
      </c>
      <c r="D2197" s="975">
        <v>1956</v>
      </c>
      <c r="E2197" s="1175" t="s">
        <v>9630</v>
      </c>
      <c r="F2197" s="976" t="s">
        <v>1789</v>
      </c>
      <c r="G2197" s="967" t="s">
        <v>13943</v>
      </c>
      <c r="H2197" s="965"/>
      <c r="I2197" s="965"/>
    </row>
    <row r="2198" spans="1:9" ht="24">
      <c r="A2198" s="1234" t="s">
        <v>10030</v>
      </c>
      <c r="B2198" s="1236" t="s">
        <v>10151</v>
      </c>
      <c r="C2198" s="1236" t="s">
        <v>10151</v>
      </c>
      <c r="D2198" s="975">
        <v>2940</v>
      </c>
      <c r="E2198" s="1175" t="s">
        <v>9630</v>
      </c>
      <c r="F2198" s="976" t="s">
        <v>1789</v>
      </c>
      <c r="G2198" s="967" t="s">
        <v>13943</v>
      </c>
      <c r="H2198" s="965"/>
      <c r="I2198" s="965"/>
    </row>
    <row r="2199" spans="1:9" ht="24.75" thickBot="1">
      <c r="A2199" s="1234" t="s">
        <v>10031</v>
      </c>
      <c r="B2199" s="1236" t="s">
        <v>10152</v>
      </c>
      <c r="C2199" s="1236" t="s">
        <v>10152</v>
      </c>
      <c r="D2199" s="975">
        <v>3912</v>
      </c>
      <c r="E2199" s="1175" t="s">
        <v>9630</v>
      </c>
      <c r="F2199" s="976" t="s">
        <v>1789</v>
      </c>
      <c r="G2199" s="967" t="s">
        <v>13943</v>
      </c>
      <c r="H2199" s="965"/>
      <c r="I2199" s="965"/>
    </row>
    <row r="2200" spans="1:9" ht="14.25" thickBot="1">
      <c r="A2200" s="266" t="s">
        <v>10240</v>
      </c>
      <c r="B2200" s="471"/>
      <c r="C2200" s="471"/>
      <c r="D2200" s="219"/>
      <c r="E2200" s="219"/>
      <c r="F2200" s="219"/>
      <c r="G2200" s="416"/>
      <c r="H2200" s="965"/>
      <c r="I2200" s="965"/>
    </row>
    <row r="2201" spans="1:9" ht="24">
      <c r="A2201" s="1234" t="s">
        <v>10251</v>
      </c>
      <c r="B2201" s="1236" t="s">
        <v>10252</v>
      </c>
      <c r="C2201" s="1236" t="s">
        <v>10252</v>
      </c>
      <c r="D2201" s="975">
        <v>1956</v>
      </c>
      <c r="E2201" s="1175" t="s">
        <v>9630</v>
      </c>
      <c r="F2201" s="976" t="s">
        <v>1789</v>
      </c>
      <c r="G2201" s="967" t="s">
        <v>13943</v>
      </c>
      <c r="H2201" s="965"/>
      <c r="I2201" s="965"/>
    </row>
    <row r="2202" spans="1:9" ht="24">
      <c r="A2202" s="1234" t="s">
        <v>10253</v>
      </c>
      <c r="B2202" s="1236" t="s">
        <v>10254</v>
      </c>
      <c r="C2202" s="1236" t="s">
        <v>10254</v>
      </c>
      <c r="D2202" s="975">
        <v>2940</v>
      </c>
      <c r="E2202" s="1175" t="s">
        <v>9630</v>
      </c>
      <c r="F2202" s="976" t="s">
        <v>1789</v>
      </c>
      <c r="G2202" s="967" t="s">
        <v>13943</v>
      </c>
      <c r="H2202" s="965"/>
      <c r="I2202" s="965"/>
    </row>
    <row r="2203" spans="1:9" ht="24">
      <c r="A2203" s="1234" t="s">
        <v>10255</v>
      </c>
      <c r="B2203" s="1236" t="s">
        <v>10256</v>
      </c>
      <c r="C2203" s="1236" t="s">
        <v>10256</v>
      </c>
      <c r="D2203" s="975">
        <v>4896</v>
      </c>
      <c r="E2203" s="1175" t="s">
        <v>9630</v>
      </c>
      <c r="F2203" s="976" t="s">
        <v>1789</v>
      </c>
      <c r="G2203" s="967" t="s">
        <v>13943</v>
      </c>
      <c r="H2203" s="965"/>
      <c r="I2203" s="965"/>
    </row>
    <row r="2204" spans="1:9" ht="24">
      <c r="A2204" s="1234" t="s">
        <v>10257</v>
      </c>
      <c r="B2204" s="1236" t="s">
        <v>10258</v>
      </c>
      <c r="C2204" s="1236" t="s">
        <v>10258</v>
      </c>
      <c r="D2204" s="975">
        <v>5868</v>
      </c>
      <c r="E2204" s="1175" t="s">
        <v>9630</v>
      </c>
      <c r="F2204" s="976" t="s">
        <v>1789</v>
      </c>
      <c r="G2204" s="967" t="s">
        <v>13943</v>
      </c>
      <c r="H2204" s="965"/>
      <c r="I2204" s="965"/>
    </row>
    <row r="2205" spans="1:9" ht="24.75" thickBot="1">
      <c r="A2205" s="1234" t="s">
        <v>10259</v>
      </c>
      <c r="B2205" s="1236" t="s">
        <v>10260</v>
      </c>
      <c r="C2205" s="1236" t="s">
        <v>10260</v>
      </c>
      <c r="D2205" s="975">
        <v>6852</v>
      </c>
      <c r="E2205" s="1175" t="s">
        <v>9630</v>
      </c>
      <c r="F2205" s="976" t="s">
        <v>1789</v>
      </c>
      <c r="G2205" s="967" t="s">
        <v>13943</v>
      </c>
      <c r="H2205" s="965"/>
      <c r="I2205" s="965"/>
    </row>
    <row r="2206" spans="1:9" ht="14.25" thickBot="1">
      <c r="A2206" s="1182" t="s">
        <v>9817</v>
      </c>
      <c r="B2206" s="634"/>
      <c r="C2206" s="631"/>
      <c r="D2206" s="632"/>
      <c r="E2206" s="632"/>
      <c r="F2206" s="632"/>
      <c r="G2206" s="637"/>
      <c r="H2206" s="965"/>
      <c r="I2206" s="965"/>
    </row>
    <row r="2207" spans="1:9" ht="14.25">
      <c r="A2207" s="1235" t="s">
        <v>9818</v>
      </c>
      <c r="B2207" s="1233" t="s">
        <v>9819</v>
      </c>
      <c r="C2207" s="1233" t="s">
        <v>9819</v>
      </c>
      <c r="D2207" s="1238">
        <v>180</v>
      </c>
      <c r="E2207" s="1194" t="s">
        <v>9630</v>
      </c>
      <c r="F2207" s="1194" t="s">
        <v>9</v>
      </c>
      <c r="G2207" s="1194" t="s">
        <v>5391</v>
      </c>
      <c r="H2207" s="965"/>
      <c r="I2207" s="965"/>
    </row>
    <row r="2208" spans="1:9" ht="14.25">
      <c r="A2208" s="1235" t="s">
        <v>9826</v>
      </c>
      <c r="B2208" s="1233" t="s">
        <v>9827</v>
      </c>
      <c r="C2208" s="1233" t="s">
        <v>9827</v>
      </c>
      <c r="D2208" s="1238">
        <v>1548</v>
      </c>
      <c r="E2208" s="1194" t="s">
        <v>9630</v>
      </c>
      <c r="F2208" s="1194" t="s">
        <v>9</v>
      </c>
      <c r="G2208" s="1194" t="s">
        <v>5391</v>
      </c>
      <c r="H2208" s="965"/>
      <c r="I2208" s="965"/>
    </row>
    <row r="2209" spans="1:9" ht="14.25">
      <c r="A2209" s="1235" t="s">
        <v>9822</v>
      </c>
      <c r="B2209" s="1233" t="s">
        <v>9823</v>
      </c>
      <c r="C2209" s="1233" t="s">
        <v>9823</v>
      </c>
      <c r="D2209" s="1238">
        <v>852</v>
      </c>
      <c r="E2209" s="1194" t="s">
        <v>9630</v>
      </c>
      <c r="F2209" s="1194" t="s">
        <v>9</v>
      </c>
      <c r="G2209" s="1194" t="s">
        <v>5391</v>
      </c>
      <c r="H2209" s="965"/>
      <c r="I2209" s="965"/>
    </row>
    <row r="2210" spans="1:9" ht="15" thickBot="1">
      <c r="A2210" s="1235" t="s">
        <v>9830</v>
      </c>
      <c r="B2210" s="1233" t="s">
        <v>9831</v>
      </c>
      <c r="C2210" s="1233" t="s">
        <v>9831</v>
      </c>
      <c r="D2210" s="1238">
        <v>2316</v>
      </c>
      <c r="E2210" s="1194" t="s">
        <v>9630</v>
      </c>
      <c r="F2210" s="1194" t="s">
        <v>9</v>
      </c>
      <c r="G2210" s="1194" t="s">
        <v>5391</v>
      </c>
      <c r="H2210" s="965"/>
      <c r="I2210" s="965"/>
    </row>
    <row r="2211" spans="1:9" ht="14.25" thickBot="1">
      <c r="A2211" s="1182" t="s">
        <v>9838</v>
      </c>
      <c r="B2211" s="634"/>
      <c r="C2211" s="631"/>
      <c r="D2211" s="632"/>
      <c r="E2211" s="632"/>
      <c r="F2211" s="632"/>
      <c r="G2211" s="637"/>
      <c r="H2211" s="965"/>
      <c r="I2211" s="965"/>
    </row>
    <row r="2212" spans="1:9" ht="14.25">
      <c r="A2212" s="1235" t="s">
        <v>9820</v>
      </c>
      <c r="B2212" s="1233" t="s">
        <v>9821</v>
      </c>
      <c r="C2212" s="1233" t="s">
        <v>9821</v>
      </c>
      <c r="D2212" s="1238">
        <v>180</v>
      </c>
      <c r="E2212" s="1194" t="s">
        <v>9630</v>
      </c>
      <c r="F2212" s="1194" t="s">
        <v>1789</v>
      </c>
      <c r="G2212" s="1194" t="s">
        <v>5391</v>
      </c>
      <c r="H2212" s="965"/>
      <c r="I2212" s="965"/>
    </row>
    <row r="2213" spans="1:9" ht="14.25">
      <c r="A2213" s="1235" t="s">
        <v>9828</v>
      </c>
      <c r="B2213" s="1233" t="s">
        <v>9829</v>
      </c>
      <c r="C2213" s="1233" t="s">
        <v>9829</v>
      </c>
      <c r="D2213" s="1238">
        <v>1548</v>
      </c>
      <c r="E2213" s="1194" t="s">
        <v>9630</v>
      </c>
      <c r="F2213" s="1194" t="s">
        <v>1789</v>
      </c>
      <c r="G2213" s="1194" t="s">
        <v>5391</v>
      </c>
      <c r="H2213" s="965"/>
      <c r="I2213" s="965"/>
    </row>
    <row r="2214" spans="1:9" ht="14.25">
      <c r="A2214" s="1235" t="s">
        <v>9824</v>
      </c>
      <c r="B2214" s="1233" t="s">
        <v>9825</v>
      </c>
      <c r="C2214" s="1233" t="s">
        <v>9825</v>
      </c>
      <c r="D2214" s="1238">
        <v>852</v>
      </c>
      <c r="E2214" s="1194" t="s">
        <v>9630</v>
      </c>
      <c r="F2214" s="1194" t="s">
        <v>1789</v>
      </c>
      <c r="G2214" s="1194" t="s">
        <v>5391</v>
      </c>
      <c r="H2214" s="965"/>
      <c r="I2214" s="965"/>
    </row>
    <row r="2215" spans="1:9" ht="15" thickBot="1">
      <c r="A2215" s="1235" t="s">
        <v>9832</v>
      </c>
      <c r="B2215" s="1233" t="s">
        <v>9833</v>
      </c>
      <c r="C2215" s="1233" t="s">
        <v>9833</v>
      </c>
      <c r="D2215" s="1238">
        <v>2316</v>
      </c>
      <c r="E2215" s="1194" t="s">
        <v>9630</v>
      </c>
      <c r="F2215" s="1194" t="s">
        <v>1789</v>
      </c>
      <c r="G2215" s="1194" t="s">
        <v>5391</v>
      </c>
      <c r="H2215" s="965"/>
      <c r="I2215" s="965"/>
    </row>
    <row r="2216" spans="1:9" ht="14.25">
      <c r="A2216" s="1219" t="s">
        <v>3755</v>
      </c>
      <c r="B2216" s="219"/>
      <c r="C2216" s="219"/>
      <c r="D2216" s="219"/>
      <c r="E2216" s="219"/>
      <c r="F2216" s="219"/>
      <c r="G2216" s="416"/>
      <c r="H2216" s="258"/>
      <c r="I2216" s="258"/>
    </row>
    <row r="2217" spans="1:9" ht="14.25">
      <c r="A2217" s="1235" t="s">
        <v>512</v>
      </c>
      <c r="B2217" s="1232" t="s">
        <v>4453</v>
      </c>
      <c r="C2217" s="1232" t="s">
        <v>4453</v>
      </c>
      <c r="D2217" s="1238">
        <v>180</v>
      </c>
      <c r="E2217" s="1194" t="s">
        <v>9630</v>
      </c>
      <c r="F2217" s="1239" t="s">
        <v>9</v>
      </c>
      <c r="G2217" s="1239" t="s">
        <v>5391</v>
      </c>
      <c r="H2217" s="258"/>
      <c r="I2217" s="258"/>
    </row>
    <row r="2218" spans="1:9" ht="14.25">
      <c r="A2218" s="1235" t="s">
        <v>513</v>
      </c>
      <c r="B2218" s="1232" t="s">
        <v>4454</v>
      </c>
      <c r="C2218" s="1232" t="s">
        <v>4454</v>
      </c>
      <c r="D2218" s="1238">
        <v>180</v>
      </c>
      <c r="E2218" s="1194" t="s">
        <v>9630</v>
      </c>
      <c r="F2218" s="1194" t="s">
        <v>1789</v>
      </c>
      <c r="G2218" s="1194" t="s">
        <v>5391</v>
      </c>
      <c r="H2218" s="965"/>
      <c r="I2218" s="965"/>
    </row>
    <row r="2219" spans="1:9" ht="14.25">
      <c r="A2219" s="1235" t="s">
        <v>514</v>
      </c>
      <c r="B2219" s="1232" t="s">
        <v>4455</v>
      </c>
      <c r="C2219" s="1232" t="s">
        <v>4455</v>
      </c>
      <c r="D2219" s="1238">
        <v>828</v>
      </c>
      <c r="E2219" s="1194" t="s">
        <v>9630</v>
      </c>
      <c r="F2219" s="1239" t="s">
        <v>9</v>
      </c>
      <c r="G2219" s="1239" t="s">
        <v>5391</v>
      </c>
      <c r="H2219" s="258"/>
      <c r="I2219" s="258"/>
    </row>
    <row r="2220" spans="1:9" ht="14.25">
      <c r="A2220" s="1235" t="s">
        <v>515</v>
      </c>
      <c r="B2220" s="1232" t="s">
        <v>4456</v>
      </c>
      <c r="C2220" s="1232" t="s">
        <v>4456</v>
      </c>
      <c r="D2220" s="1238">
        <v>828</v>
      </c>
      <c r="E2220" s="1194" t="s">
        <v>9630</v>
      </c>
      <c r="F2220" s="1194" t="s">
        <v>1789</v>
      </c>
      <c r="G2220" s="1194" t="s">
        <v>5391</v>
      </c>
      <c r="H2220" s="965"/>
      <c r="I2220" s="965"/>
    </row>
    <row r="2221" spans="1:9" ht="14.25">
      <c r="A2221" s="1235" t="s">
        <v>516</v>
      </c>
      <c r="B2221" s="1232" t="s">
        <v>4457</v>
      </c>
      <c r="C2221" s="1232" t="s">
        <v>4457</v>
      </c>
      <c r="D2221" s="1238">
        <v>1500</v>
      </c>
      <c r="E2221" s="1194" t="s">
        <v>9630</v>
      </c>
      <c r="F2221" s="1239" t="s">
        <v>9</v>
      </c>
      <c r="G2221" s="1239" t="s">
        <v>5391</v>
      </c>
      <c r="H2221" s="258"/>
      <c r="I2221" s="258"/>
    </row>
    <row r="2222" spans="1:9" ht="15" thickBot="1">
      <c r="A2222" s="1235" t="s">
        <v>517</v>
      </c>
      <c r="B2222" s="1232" t="s">
        <v>4458</v>
      </c>
      <c r="C2222" s="1232" t="s">
        <v>4458</v>
      </c>
      <c r="D2222" s="1238">
        <v>1500</v>
      </c>
      <c r="E2222" s="1194" t="s">
        <v>9630</v>
      </c>
      <c r="F2222" s="1194" t="s">
        <v>1789</v>
      </c>
      <c r="G2222" s="1194" t="s">
        <v>5391</v>
      </c>
      <c r="H2222" s="965"/>
      <c r="I2222" s="965"/>
    </row>
    <row r="2223" spans="1:9" ht="13.5">
      <c r="A2223" s="312" t="s">
        <v>3745</v>
      </c>
      <c r="B2223" s="219"/>
      <c r="C2223" s="219"/>
      <c r="D2223" s="219"/>
      <c r="E2223" s="219"/>
      <c r="F2223" s="219"/>
      <c r="G2223" s="416"/>
      <c r="H2223" s="258"/>
      <c r="I2223" s="258"/>
    </row>
    <row r="2224" spans="1:9" ht="13.5">
      <c r="A2224" s="1184" t="s">
        <v>941</v>
      </c>
      <c r="B2224" s="1184" t="s">
        <v>4459</v>
      </c>
      <c r="C2224" s="1188" t="s">
        <v>4460</v>
      </c>
      <c r="D2224" s="966">
        <v>6204</v>
      </c>
      <c r="E2224" s="1194" t="s">
        <v>9630</v>
      </c>
      <c r="F2224" s="967" t="s">
        <v>9</v>
      </c>
      <c r="G2224" s="967" t="s">
        <v>5391</v>
      </c>
      <c r="H2224" s="965"/>
      <c r="I2224" s="965"/>
    </row>
    <row r="2225" spans="1:9" ht="13.5">
      <c r="A2225" s="1184" t="s">
        <v>942</v>
      </c>
      <c r="B2225" s="1184" t="s">
        <v>4461</v>
      </c>
      <c r="C2225" s="1188" t="s">
        <v>4462</v>
      </c>
      <c r="D2225" s="966">
        <v>7668</v>
      </c>
      <c r="E2225" s="1194" t="s">
        <v>9630</v>
      </c>
      <c r="F2225" s="967" t="s">
        <v>9</v>
      </c>
      <c r="G2225" s="967" t="s">
        <v>5391</v>
      </c>
      <c r="H2225" s="965"/>
      <c r="I2225" s="965"/>
    </row>
    <row r="2226" spans="1:9" ht="13.5">
      <c r="A2226" s="1184" t="s">
        <v>943</v>
      </c>
      <c r="B2226" s="1184" t="s">
        <v>4463</v>
      </c>
      <c r="C2226" s="1188" t="s">
        <v>4464</v>
      </c>
      <c r="D2226" s="966">
        <v>9348</v>
      </c>
      <c r="E2226" s="1194" t="s">
        <v>9630</v>
      </c>
      <c r="F2226" s="967" t="s">
        <v>9</v>
      </c>
      <c r="G2226" s="967" t="s">
        <v>5391</v>
      </c>
      <c r="H2226" s="965"/>
      <c r="I2226" s="965"/>
    </row>
    <row r="2227" spans="1:9" ht="13.5">
      <c r="A2227" s="1184" t="s">
        <v>944</v>
      </c>
      <c r="B2227" s="1184" t="s">
        <v>4465</v>
      </c>
      <c r="C2227" s="1188" t="s">
        <v>4466</v>
      </c>
      <c r="D2227" s="966">
        <v>11556</v>
      </c>
      <c r="E2227" s="1194" t="s">
        <v>9630</v>
      </c>
      <c r="F2227" s="967" t="s">
        <v>9</v>
      </c>
      <c r="G2227" s="967" t="s">
        <v>5391</v>
      </c>
      <c r="H2227" s="965"/>
      <c r="I2227" s="965"/>
    </row>
    <row r="2228" spans="1:9" ht="13.5">
      <c r="A2228" s="1184" t="s">
        <v>945</v>
      </c>
      <c r="B2228" s="1184" t="s">
        <v>4467</v>
      </c>
      <c r="C2228" s="1188" t="s">
        <v>4468</v>
      </c>
      <c r="D2228" s="966">
        <v>9456</v>
      </c>
      <c r="E2228" s="1194" t="s">
        <v>9630</v>
      </c>
      <c r="F2228" s="967" t="s">
        <v>9</v>
      </c>
      <c r="G2228" s="967" t="s">
        <v>5391</v>
      </c>
      <c r="H2228" s="965"/>
      <c r="I2228" s="965"/>
    </row>
    <row r="2229" spans="1:9" ht="13.5">
      <c r="A2229" s="1184" t="s">
        <v>946</v>
      </c>
      <c r="B2229" s="1184" t="s">
        <v>4469</v>
      </c>
      <c r="C2229" s="1188" t="s">
        <v>4470</v>
      </c>
      <c r="D2229" s="966">
        <v>11760</v>
      </c>
      <c r="E2229" s="1194" t="s">
        <v>9630</v>
      </c>
      <c r="F2229" s="967" t="s">
        <v>9</v>
      </c>
      <c r="G2229" s="967" t="s">
        <v>5391</v>
      </c>
      <c r="H2229" s="965"/>
      <c r="I2229" s="965"/>
    </row>
    <row r="2230" spans="1:9" ht="13.5">
      <c r="A2230" s="1184" t="s">
        <v>947</v>
      </c>
      <c r="B2230" s="1184" t="s">
        <v>4471</v>
      </c>
      <c r="C2230" s="1188" t="s">
        <v>4472</v>
      </c>
      <c r="D2230" s="966">
        <v>14604</v>
      </c>
      <c r="E2230" s="1194" t="s">
        <v>9630</v>
      </c>
      <c r="F2230" s="967" t="s">
        <v>9</v>
      </c>
      <c r="G2230" s="967" t="s">
        <v>5391</v>
      </c>
      <c r="H2230" s="965"/>
      <c r="I2230" s="965"/>
    </row>
    <row r="2231" spans="1:9" ht="13.5">
      <c r="A2231" s="1184" t="s">
        <v>948</v>
      </c>
      <c r="B2231" s="1184" t="s">
        <v>4473</v>
      </c>
      <c r="C2231" s="1188" t="s">
        <v>4474</v>
      </c>
      <c r="D2231" s="966">
        <v>17640</v>
      </c>
      <c r="E2231" s="1194" t="s">
        <v>9630</v>
      </c>
      <c r="F2231" s="967" t="s">
        <v>9</v>
      </c>
      <c r="G2231" s="967" t="s">
        <v>5391</v>
      </c>
      <c r="H2231" s="965"/>
      <c r="I2231" s="965"/>
    </row>
    <row r="2232" spans="1:9" ht="13.5">
      <c r="A2232" s="1184" t="s">
        <v>949</v>
      </c>
      <c r="B2232" s="1184" t="s">
        <v>4475</v>
      </c>
      <c r="C2232" s="1188" t="s">
        <v>4476</v>
      </c>
      <c r="D2232" s="966">
        <v>12708</v>
      </c>
      <c r="E2232" s="1194" t="s">
        <v>9630</v>
      </c>
      <c r="F2232" s="967" t="s">
        <v>9</v>
      </c>
      <c r="G2232" s="967" t="s">
        <v>5391</v>
      </c>
      <c r="H2232" s="965"/>
      <c r="I2232" s="965"/>
    </row>
    <row r="2233" spans="1:9" ht="13.5">
      <c r="A2233" s="1184" t="s">
        <v>950</v>
      </c>
      <c r="B2233" s="1184" t="s">
        <v>4477</v>
      </c>
      <c r="C2233" s="1188" t="s">
        <v>4478</v>
      </c>
      <c r="D2233" s="966">
        <v>15756</v>
      </c>
      <c r="E2233" s="1194" t="s">
        <v>9630</v>
      </c>
      <c r="F2233" s="967" t="s">
        <v>9</v>
      </c>
      <c r="G2233" s="967" t="s">
        <v>5391</v>
      </c>
      <c r="H2233" s="965"/>
      <c r="I2233" s="965"/>
    </row>
    <row r="2234" spans="1:9" ht="13.5">
      <c r="A2234" s="1184" t="s">
        <v>951</v>
      </c>
      <c r="B2234" s="1184" t="s">
        <v>4479</v>
      </c>
      <c r="C2234" s="1188" t="s">
        <v>4480</v>
      </c>
      <c r="D2234" s="966">
        <v>19644</v>
      </c>
      <c r="E2234" s="1194" t="s">
        <v>9630</v>
      </c>
      <c r="F2234" s="967" t="s">
        <v>9</v>
      </c>
      <c r="G2234" s="967" t="s">
        <v>5391</v>
      </c>
      <c r="H2234" s="965"/>
      <c r="I2234" s="965"/>
    </row>
    <row r="2235" spans="1:9" ht="13.5">
      <c r="A2235" s="1184" t="s">
        <v>952</v>
      </c>
      <c r="B2235" s="1184" t="s">
        <v>4481</v>
      </c>
      <c r="C2235" s="1188" t="s">
        <v>4482</v>
      </c>
      <c r="D2235" s="966">
        <v>23628</v>
      </c>
      <c r="E2235" s="1194" t="s">
        <v>9630</v>
      </c>
      <c r="F2235" s="967" t="s">
        <v>9</v>
      </c>
      <c r="G2235" s="967" t="s">
        <v>5391</v>
      </c>
      <c r="H2235" s="965"/>
      <c r="I2235" s="965"/>
    </row>
    <row r="2236" spans="1:9" ht="13.5">
      <c r="A2236" s="1184" t="s">
        <v>953</v>
      </c>
      <c r="B2236" s="1184" t="s">
        <v>4483</v>
      </c>
      <c r="C2236" s="1184" t="s">
        <v>4483</v>
      </c>
      <c r="D2236" s="966">
        <v>7884</v>
      </c>
      <c r="E2236" s="1194" t="s">
        <v>9630</v>
      </c>
      <c r="F2236" s="967" t="s">
        <v>9</v>
      </c>
      <c r="G2236" s="967" t="s">
        <v>5391</v>
      </c>
      <c r="H2236" s="965"/>
      <c r="I2236" s="965"/>
    </row>
    <row r="2237" spans="1:9" ht="13.5">
      <c r="A2237" s="1184" t="s">
        <v>954</v>
      </c>
      <c r="B2237" s="1184" t="s">
        <v>4484</v>
      </c>
      <c r="C2237" s="1184" t="s">
        <v>4484</v>
      </c>
      <c r="D2237" s="966">
        <v>9768</v>
      </c>
      <c r="E2237" s="1194" t="s">
        <v>9630</v>
      </c>
      <c r="F2237" s="967" t="s">
        <v>9</v>
      </c>
      <c r="G2237" s="967" t="s">
        <v>5391</v>
      </c>
      <c r="H2237" s="965"/>
      <c r="I2237" s="965"/>
    </row>
    <row r="2238" spans="1:9" ht="13.5">
      <c r="A2238" s="1184" t="s">
        <v>955</v>
      </c>
      <c r="B2238" s="1184" t="s">
        <v>4485</v>
      </c>
      <c r="C2238" s="1184" t="s">
        <v>4485</v>
      </c>
      <c r="D2238" s="966">
        <v>12396</v>
      </c>
      <c r="E2238" s="1194" t="s">
        <v>9630</v>
      </c>
      <c r="F2238" s="967" t="s">
        <v>9</v>
      </c>
      <c r="G2238" s="967" t="s">
        <v>5391</v>
      </c>
      <c r="H2238" s="965"/>
      <c r="I2238" s="965"/>
    </row>
    <row r="2239" spans="1:9" ht="13.5">
      <c r="A2239" s="1184" t="s">
        <v>956</v>
      </c>
      <c r="B2239" s="1184" t="s">
        <v>4486</v>
      </c>
      <c r="C2239" s="1184" t="s">
        <v>4486</v>
      </c>
      <c r="D2239" s="966">
        <v>14604</v>
      </c>
      <c r="E2239" s="1194" t="s">
        <v>9630</v>
      </c>
      <c r="F2239" s="967" t="s">
        <v>9</v>
      </c>
      <c r="G2239" s="967" t="s">
        <v>5391</v>
      </c>
      <c r="H2239" s="965"/>
      <c r="I2239" s="965"/>
    </row>
    <row r="2240" spans="1:9" ht="13.5">
      <c r="A2240" s="1184" t="s">
        <v>957</v>
      </c>
      <c r="B2240" s="1184" t="s">
        <v>4487</v>
      </c>
      <c r="C2240" s="1184" t="s">
        <v>4487</v>
      </c>
      <c r="D2240" s="966">
        <v>12708</v>
      </c>
      <c r="E2240" s="1194" t="s">
        <v>9630</v>
      </c>
      <c r="F2240" s="967" t="s">
        <v>9</v>
      </c>
      <c r="G2240" s="967" t="s">
        <v>5391</v>
      </c>
      <c r="H2240" s="965"/>
      <c r="I2240" s="965"/>
    </row>
    <row r="2241" spans="1:9" ht="13.5">
      <c r="A2241" s="1184" t="s">
        <v>958</v>
      </c>
      <c r="B2241" s="1184" t="s">
        <v>4488</v>
      </c>
      <c r="C2241" s="1184" t="s">
        <v>4488</v>
      </c>
      <c r="D2241" s="966">
        <v>15756</v>
      </c>
      <c r="E2241" s="1194" t="s">
        <v>9630</v>
      </c>
      <c r="F2241" s="967" t="s">
        <v>9</v>
      </c>
      <c r="G2241" s="967" t="s">
        <v>5391</v>
      </c>
      <c r="H2241" s="965"/>
      <c r="I2241" s="965"/>
    </row>
    <row r="2242" spans="1:9" ht="13.5">
      <c r="A2242" s="1184" t="s">
        <v>959</v>
      </c>
      <c r="B2242" s="1184" t="s">
        <v>4489</v>
      </c>
      <c r="C2242" s="1184" t="s">
        <v>4489</v>
      </c>
      <c r="D2242" s="966">
        <v>20064</v>
      </c>
      <c r="E2242" s="1194" t="s">
        <v>9630</v>
      </c>
      <c r="F2242" s="967" t="s">
        <v>9</v>
      </c>
      <c r="G2242" s="967" t="s">
        <v>5391</v>
      </c>
      <c r="H2242" s="965"/>
      <c r="I2242" s="965"/>
    </row>
    <row r="2243" spans="1:9" ht="13.5">
      <c r="A2243" s="1184" t="s">
        <v>960</v>
      </c>
      <c r="B2243" s="1184" t="s">
        <v>4490</v>
      </c>
      <c r="C2243" s="1184" t="s">
        <v>4490</v>
      </c>
      <c r="D2243" s="966">
        <v>23628</v>
      </c>
      <c r="E2243" s="1194" t="s">
        <v>9630</v>
      </c>
      <c r="F2243" s="967" t="s">
        <v>9</v>
      </c>
      <c r="G2243" s="967" t="s">
        <v>5391</v>
      </c>
      <c r="H2243" s="965"/>
      <c r="I2243" s="965"/>
    </row>
    <row r="2244" spans="1:9" ht="13.5">
      <c r="A2244" s="1184" t="s">
        <v>961</v>
      </c>
      <c r="B2244" s="1184" t="s">
        <v>4491</v>
      </c>
      <c r="C2244" s="1184" t="s">
        <v>4491</v>
      </c>
      <c r="D2244" s="966">
        <v>20580</v>
      </c>
      <c r="E2244" s="1194" t="s">
        <v>9630</v>
      </c>
      <c r="F2244" s="967" t="s">
        <v>9</v>
      </c>
      <c r="G2244" s="967" t="s">
        <v>5391</v>
      </c>
      <c r="H2244" s="965"/>
      <c r="I2244" s="965"/>
    </row>
    <row r="2245" spans="1:9" ht="13.5">
      <c r="A2245" s="1184" t="s">
        <v>962</v>
      </c>
      <c r="B2245" s="1184" t="s">
        <v>4492</v>
      </c>
      <c r="C2245" s="1184" t="s">
        <v>4492</v>
      </c>
      <c r="D2245" s="966">
        <v>25524</v>
      </c>
      <c r="E2245" s="1194" t="s">
        <v>9630</v>
      </c>
      <c r="F2245" s="967" t="s">
        <v>9</v>
      </c>
      <c r="G2245" s="967" t="s">
        <v>5391</v>
      </c>
      <c r="H2245" s="965"/>
      <c r="I2245" s="965"/>
    </row>
    <row r="2246" spans="1:9" ht="13.5">
      <c r="A2246" s="1184" t="s">
        <v>963</v>
      </c>
      <c r="B2246" s="1184" t="s">
        <v>4493</v>
      </c>
      <c r="C2246" s="1184" t="s">
        <v>4493</v>
      </c>
      <c r="D2246" s="966">
        <v>32664</v>
      </c>
      <c r="E2246" s="1194" t="s">
        <v>9630</v>
      </c>
      <c r="F2246" s="967" t="s">
        <v>9</v>
      </c>
      <c r="G2246" s="967" t="s">
        <v>5391</v>
      </c>
      <c r="H2246" s="258"/>
      <c r="I2246" s="965"/>
    </row>
    <row r="2247" spans="1:9" ht="13.5">
      <c r="A2247" s="1184" t="s">
        <v>964</v>
      </c>
      <c r="B2247" s="1184" t="s">
        <v>4494</v>
      </c>
      <c r="C2247" s="1184" t="s">
        <v>4494</v>
      </c>
      <c r="D2247" s="966">
        <v>38328</v>
      </c>
      <c r="E2247" s="1194" t="s">
        <v>9630</v>
      </c>
      <c r="F2247" s="967" t="s">
        <v>9</v>
      </c>
      <c r="G2247" s="967" t="s">
        <v>5391</v>
      </c>
      <c r="H2247" s="258"/>
      <c r="I2247" s="258"/>
    </row>
    <row r="2248" spans="1:9" ht="13.5">
      <c r="A2248" s="1189" t="s">
        <v>965</v>
      </c>
      <c r="B2248" s="1189" t="s">
        <v>4495</v>
      </c>
      <c r="C2248" s="1189" t="s">
        <v>4495</v>
      </c>
      <c r="D2248" s="966">
        <v>29052</v>
      </c>
      <c r="E2248" s="1194" t="s">
        <v>9630</v>
      </c>
      <c r="F2248" s="967" t="s">
        <v>9</v>
      </c>
      <c r="G2248" s="967" t="s">
        <v>5391</v>
      </c>
      <c r="H2248" s="965"/>
      <c r="I2248" s="965"/>
    </row>
    <row r="2249" spans="1:9" ht="13.5">
      <c r="A2249" s="1189" t="s">
        <v>966</v>
      </c>
      <c r="B2249" s="1189" t="s">
        <v>4496</v>
      </c>
      <c r="C2249" s="1189" t="s">
        <v>4496</v>
      </c>
      <c r="D2249" s="966">
        <v>36024</v>
      </c>
      <c r="E2249" s="1194" t="s">
        <v>9630</v>
      </c>
      <c r="F2249" s="967" t="s">
        <v>9</v>
      </c>
      <c r="G2249" s="967" t="s">
        <v>5391</v>
      </c>
      <c r="H2249" s="258"/>
      <c r="I2249" s="258"/>
    </row>
    <row r="2250" spans="1:9" ht="13.5">
      <c r="A2250" s="1189" t="s">
        <v>967</v>
      </c>
      <c r="B2250" s="1189" t="s">
        <v>4497</v>
      </c>
      <c r="C2250" s="1189" t="s">
        <v>4497</v>
      </c>
      <c r="D2250" s="966">
        <v>46032</v>
      </c>
      <c r="E2250" s="1194" t="s">
        <v>9630</v>
      </c>
      <c r="F2250" s="967" t="s">
        <v>9</v>
      </c>
      <c r="G2250" s="967" t="s">
        <v>5391</v>
      </c>
      <c r="H2250" s="258"/>
      <c r="I2250" s="258"/>
    </row>
    <row r="2251" spans="1:9" ht="13.5">
      <c r="A2251" s="1189" t="s">
        <v>968</v>
      </c>
      <c r="B2251" s="1189" t="s">
        <v>4498</v>
      </c>
      <c r="C2251" s="1189" t="s">
        <v>4498</v>
      </c>
      <c r="D2251" s="966">
        <v>54036</v>
      </c>
      <c r="E2251" s="1194" t="s">
        <v>9630</v>
      </c>
      <c r="F2251" s="967" t="s">
        <v>9</v>
      </c>
      <c r="G2251" s="967" t="s">
        <v>5391</v>
      </c>
      <c r="H2251" s="258"/>
      <c r="I2251" s="258"/>
    </row>
    <row r="2252" spans="1:9" ht="13.5">
      <c r="A2252" s="1189" t="s">
        <v>969</v>
      </c>
      <c r="B2252" s="1189" t="s">
        <v>4499</v>
      </c>
      <c r="C2252" s="1189" t="s">
        <v>4499</v>
      </c>
      <c r="D2252" s="966">
        <v>15048</v>
      </c>
      <c r="E2252" s="1194" t="s">
        <v>9630</v>
      </c>
      <c r="F2252" s="967" t="s">
        <v>9</v>
      </c>
      <c r="G2252" s="967" t="s">
        <v>5391</v>
      </c>
      <c r="H2252" s="965"/>
      <c r="I2252" s="965"/>
    </row>
    <row r="2253" spans="1:9" ht="13.5">
      <c r="A2253" s="1189" t="s">
        <v>970</v>
      </c>
      <c r="B2253" s="1189" t="s">
        <v>4500</v>
      </c>
      <c r="C2253" s="1189" t="s">
        <v>4500</v>
      </c>
      <c r="D2253" s="966">
        <v>18720</v>
      </c>
      <c r="E2253" s="1194" t="s">
        <v>9630</v>
      </c>
      <c r="F2253" s="967" t="s">
        <v>9</v>
      </c>
      <c r="G2253" s="967" t="s">
        <v>5391</v>
      </c>
      <c r="H2253" s="965"/>
      <c r="I2253" s="965"/>
    </row>
    <row r="2254" spans="1:9" ht="13.5">
      <c r="A2254" s="1189" t="s">
        <v>971</v>
      </c>
      <c r="B2254" s="1189" t="s">
        <v>4501</v>
      </c>
      <c r="C2254" s="1189" t="s">
        <v>4501</v>
      </c>
      <c r="D2254" s="966">
        <v>23916</v>
      </c>
      <c r="E2254" s="1194" t="s">
        <v>9630</v>
      </c>
      <c r="F2254" s="967" t="s">
        <v>9</v>
      </c>
      <c r="G2254" s="967" t="s">
        <v>5391</v>
      </c>
      <c r="H2254" s="965"/>
      <c r="I2254" s="965"/>
    </row>
    <row r="2255" spans="1:9" ht="13.5">
      <c r="A2255" s="1189" t="s">
        <v>972</v>
      </c>
      <c r="B2255" s="1189" t="s">
        <v>4502</v>
      </c>
      <c r="C2255" s="1189" t="s">
        <v>4502</v>
      </c>
      <c r="D2255" s="966">
        <v>28128</v>
      </c>
      <c r="E2255" s="1194" t="s">
        <v>9630</v>
      </c>
      <c r="F2255" s="967" t="s">
        <v>9</v>
      </c>
      <c r="G2255" s="967" t="s">
        <v>5391</v>
      </c>
      <c r="H2255" s="965"/>
      <c r="I2255" s="965"/>
    </row>
    <row r="2256" spans="1:9" ht="13.5">
      <c r="A2256" s="1184" t="s">
        <v>973</v>
      </c>
      <c r="B2256" s="1184" t="s">
        <v>4503</v>
      </c>
      <c r="C2256" s="1184" t="s">
        <v>4503</v>
      </c>
      <c r="D2256" s="966">
        <v>3156</v>
      </c>
      <c r="E2256" s="1194" t="s">
        <v>9630</v>
      </c>
      <c r="F2256" s="967" t="s">
        <v>9</v>
      </c>
      <c r="G2256" s="967" t="s">
        <v>5391</v>
      </c>
      <c r="H2256" s="965"/>
      <c r="I2256" s="965"/>
    </row>
    <row r="2257" spans="1:9" ht="13.5">
      <c r="A2257" s="1184" t="s">
        <v>974</v>
      </c>
      <c r="B2257" s="1184" t="s">
        <v>4504</v>
      </c>
      <c r="C2257" s="1184" t="s">
        <v>4504</v>
      </c>
      <c r="D2257" s="966">
        <v>4008</v>
      </c>
      <c r="E2257" s="1194" t="s">
        <v>9630</v>
      </c>
      <c r="F2257" s="967" t="s">
        <v>9</v>
      </c>
      <c r="G2257" s="967" t="s">
        <v>5391</v>
      </c>
      <c r="H2257" s="965"/>
      <c r="I2257" s="965"/>
    </row>
    <row r="2258" spans="1:9" ht="13.5">
      <c r="A2258" s="1184" t="s">
        <v>975</v>
      </c>
      <c r="B2258" s="1184" t="s">
        <v>4505</v>
      </c>
      <c r="C2258" s="1184" t="s">
        <v>4505</v>
      </c>
      <c r="D2258" s="966">
        <v>5040</v>
      </c>
      <c r="E2258" s="1194" t="s">
        <v>9630</v>
      </c>
      <c r="F2258" s="967" t="s">
        <v>9</v>
      </c>
      <c r="G2258" s="967" t="s">
        <v>5391</v>
      </c>
      <c r="H2258" s="965"/>
      <c r="I2258" s="965"/>
    </row>
    <row r="2259" spans="1:9" ht="13.5">
      <c r="A2259" s="1184" t="s">
        <v>976</v>
      </c>
      <c r="B2259" s="1184" t="s">
        <v>4506</v>
      </c>
      <c r="C2259" s="1184" t="s">
        <v>4506</v>
      </c>
      <c r="D2259" s="966">
        <v>5880</v>
      </c>
      <c r="E2259" s="1194" t="s">
        <v>9630</v>
      </c>
      <c r="F2259" s="967" t="s">
        <v>9</v>
      </c>
      <c r="G2259" s="967" t="s">
        <v>5391</v>
      </c>
      <c r="H2259" s="965"/>
      <c r="I2259" s="965"/>
    </row>
    <row r="2260" spans="1:9" ht="13.5">
      <c r="A2260" s="1184" t="s">
        <v>977</v>
      </c>
      <c r="B2260" s="1184" t="s">
        <v>4507</v>
      </c>
      <c r="C2260" s="1184" t="s">
        <v>4507</v>
      </c>
      <c r="D2260" s="966">
        <v>5568</v>
      </c>
      <c r="E2260" s="1194" t="s">
        <v>9630</v>
      </c>
      <c r="F2260" s="967" t="s">
        <v>9</v>
      </c>
      <c r="G2260" s="967" t="s">
        <v>5391</v>
      </c>
      <c r="H2260" s="965"/>
      <c r="I2260" s="965"/>
    </row>
    <row r="2261" spans="1:9" ht="13.5">
      <c r="A2261" s="1184" t="s">
        <v>978</v>
      </c>
      <c r="B2261" s="1184" t="s">
        <v>4508</v>
      </c>
      <c r="C2261" s="1184" t="s">
        <v>4508</v>
      </c>
      <c r="D2261" s="966">
        <v>6936</v>
      </c>
      <c r="E2261" s="1194" t="s">
        <v>9630</v>
      </c>
      <c r="F2261" s="967" t="s">
        <v>9</v>
      </c>
      <c r="G2261" s="967" t="s">
        <v>5391</v>
      </c>
      <c r="H2261" s="965"/>
      <c r="I2261" s="965"/>
    </row>
    <row r="2262" spans="1:9" ht="13.5">
      <c r="A2262" s="1184" t="s">
        <v>979</v>
      </c>
      <c r="B2262" s="1184" t="s">
        <v>4509</v>
      </c>
      <c r="C2262" s="1184" t="s">
        <v>4509</v>
      </c>
      <c r="D2262" s="966">
        <v>8820</v>
      </c>
      <c r="E2262" s="1194" t="s">
        <v>9630</v>
      </c>
      <c r="F2262" s="967" t="s">
        <v>9</v>
      </c>
      <c r="G2262" s="967" t="s">
        <v>5391</v>
      </c>
      <c r="H2262" s="965"/>
      <c r="I2262" s="965"/>
    </row>
    <row r="2263" spans="1:9" ht="13.5">
      <c r="A2263" s="1184" t="s">
        <v>980</v>
      </c>
      <c r="B2263" s="1184" t="s">
        <v>4510</v>
      </c>
      <c r="C2263" s="1184" t="s">
        <v>4510</v>
      </c>
      <c r="D2263" s="966">
        <v>10296</v>
      </c>
      <c r="E2263" s="1194" t="s">
        <v>9630</v>
      </c>
      <c r="F2263" s="967" t="s">
        <v>9</v>
      </c>
      <c r="G2263" s="967" t="s">
        <v>5391</v>
      </c>
      <c r="H2263" s="965"/>
      <c r="I2263" s="965"/>
    </row>
    <row r="2264" spans="1:9" ht="13.5">
      <c r="A2264" s="1184" t="s">
        <v>981</v>
      </c>
      <c r="B2264" s="1184" t="s">
        <v>4511</v>
      </c>
      <c r="C2264" s="1184" t="s">
        <v>4511</v>
      </c>
      <c r="D2264" s="966">
        <v>7884</v>
      </c>
      <c r="E2264" s="1194" t="s">
        <v>9630</v>
      </c>
      <c r="F2264" s="967" t="s">
        <v>9</v>
      </c>
      <c r="G2264" s="967" t="s">
        <v>5391</v>
      </c>
      <c r="H2264" s="965"/>
      <c r="I2264" s="965"/>
    </row>
    <row r="2265" spans="1:9" ht="13.5">
      <c r="A2265" s="1184" t="s">
        <v>982</v>
      </c>
      <c r="B2265" s="1184" t="s">
        <v>4512</v>
      </c>
      <c r="C2265" s="1184" t="s">
        <v>4512</v>
      </c>
      <c r="D2265" s="966">
        <v>9876</v>
      </c>
      <c r="E2265" s="1194" t="s">
        <v>9630</v>
      </c>
      <c r="F2265" s="967" t="s">
        <v>9</v>
      </c>
      <c r="G2265" s="967" t="s">
        <v>5391</v>
      </c>
      <c r="H2265" s="965"/>
      <c r="I2265" s="965"/>
    </row>
    <row r="2266" spans="1:9" ht="13.5">
      <c r="A2266" s="1184" t="s">
        <v>983</v>
      </c>
      <c r="B2266" s="1184" t="s">
        <v>4513</v>
      </c>
      <c r="C2266" s="1184" t="s">
        <v>4513</v>
      </c>
      <c r="D2266" s="966">
        <v>12600</v>
      </c>
      <c r="E2266" s="1194" t="s">
        <v>9630</v>
      </c>
      <c r="F2266" s="967" t="s">
        <v>9</v>
      </c>
      <c r="G2266" s="967" t="s">
        <v>5391</v>
      </c>
      <c r="H2266" s="965"/>
      <c r="I2266" s="965"/>
    </row>
    <row r="2267" spans="1:9" ht="13.5">
      <c r="A2267" s="1184" t="s">
        <v>984</v>
      </c>
      <c r="B2267" s="1184" t="s">
        <v>4514</v>
      </c>
      <c r="C2267" s="1184" t="s">
        <v>4514</v>
      </c>
      <c r="D2267" s="966">
        <v>14700</v>
      </c>
      <c r="E2267" s="1194" t="s">
        <v>9630</v>
      </c>
      <c r="F2267" s="967" t="s">
        <v>9</v>
      </c>
      <c r="G2267" s="967" t="s">
        <v>5391</v>
      </c>
      <c r="H2267" s="965"/>
      <c r="I2267" s="965"/>
    </row>
    <row r="2268" spans="1:9" ht="13.5">
      <c r="A2268" s="1184" t="s">
        <v>985</v>
      </c>
      <c r="B2268" s="1184" t="s">
        <v>4515</v>
      </c>
      <c r="C2268" s="1184" t="s">
        <v>4515</v>
      </c>
      <c r="D2268" s="966">
        <v>10608</v>
      </c>
      <c r="E2268" s="1194" t="s">
        <v>9630</v>
      </c>
      <c r="F2268" s="967" t="s">
        <v>9</v>
      </c>
      <c r="G2268" s="967" t="s">
        <v>5391</v>
      </c>
      <c r="H2268" s="965"/>
      <c r="I2268" s="965"/>
    </row>
    <row r="2269" spans="1:9" ht="13.5">
      <c r="A2269" s="1184" t="s">
        <v>986</v>
      </c>
      <c r="B2269" s="1184" t="s">
        <v>4516</v>
      </c>
      <c r="C2269" s="1184" t="s">
        <v>4516</v>
      </c>
      <c r="D2269" s="966">
        <v>13212</v>
      </c>
      <c r="E2269" s="1194" t="s">
        <v>9630</v>
      </c>
      <c r="F2269" s="967" t="s">
        <v>9</v>
      </c>
      <c r="G2269" s="967" t="s">
        <v>5391</v>
      </c>
      <c r="H2269" s="965"/>
      <c r="I2269" s="965"/>
    </row>
    <row r="2270" spans="1:9" ht="13.5">
      <c r="A2270" s="1184" t="s">
        <v>987</v>
      </c>
      <c r="B2270" s="1184" t="s">
        <v>4517</v>
      </c>
      <c r="C2270" s="1184" t="s">
        <v>4517</v>
      </c>
      <c r="D2270" s="966">
        <v>16776</v>
      </c>
      <c r="E2270" s="1194" t="s">
        <v>9630</v>
      </c>
      <c r="F2270" s="967" t="s">
        <v>9</v>
      </c>
      <c r="G2270" s="967" t="s">
        <v>5391</v>
      </c>
      <c r="H2270" s="965"/>
      <c r="I2270" s="965"/>
    </row>
    <row r="2271" spans="1:9" ht="13.5">
      <c r="A2271" s="1184" t="s">
        <v>988</v>
      </c>
      <c r="B2271" s="1184" t="s">
        <v>4518</v>
      </c>
      <c r="C2271" s="1184" t="s">
        <v>4518</v>
      </c>
      <c r="D2271" s="966">
        <v>19812</v>
      </c>
      <c r="E2271" s="1194" t="s">
        <v>9630</v>
      </c>
      <c r="F2271" s="967" t="s">
        <v>9</v>
      </c>
      <c r="G2271" s="967" t="s">
        <v>5391</v>
      </c>
      <c r="H2271" s="965"/>
      <c r="I2271" s="965"/>
    </row>
    <row r="2272" spans="1:9" ht="13.5">
      <c r="A2272" s="1184" t="s">
        <v>989</v>
      </c>
      <c r="B2272" s="1184" t="s">
        <v>4519</v>
      </c>
      <c r="C2272" s="1184" t="s">
        <v>4519</v>
      </c>
      <c r="D2272" s="966">
        <v>13092</v>
      </c>
      <c r="E2272" s="1194" t="s">
        <v>9630</v>
      </c>
      <c r="F2272" s="967" t="s">
        <v>9</v>
      </c>
      <c r="G2272" s="967" t="s">
        <v>5391</v>
      </c>
      <c r="H2272" s="965"/>
      <c r="I2272" s="965"/>
    </row>
    <row r="2273" spans="1:9" ht="13.5">
      <c r="A2273" s="1184" t="s">
        <v>990</v>
      </c>
      <c r="B2273" s="1184" t="s">
        <v>4520</v>
      </c>
      <c r="C2273" s="1184" t="s">
        <v>4520</v>
      </c>
      <c r="D2273" s="966">
        <v>16236</v>
      </c>
      <c r="E2273" s="1194" t="s">
        <v>9630</v>
      </c>
      <c r="F2273" s="967" t="s">
        <v>9</v>
      </c>
      <c r="G2273" s="967" t="s">
        <v>5391</v>
      </c>
      <c r="H2273" s="965"/>
      <c r="I2273" s="965"/>
    </row>
    <row r="2274" spans="1:9" ht="13.5">
      <c r="A2274" s="1184" t="s">
        <v>991</v>
      </c>
      <c r="B2274" s="1184" t="s">
        <v>4521</v>
      </c>
      <c r="C2274" s="1184" t="s">
        <v>4521</v>
      </c>
      <c r="D2274" s="966">
        <v>20676</v>
      </c>
      <c r="E2274" s="1194" t="s">
        <v>9630</v>
      </c>
      <c r="F2274" s="967" t="s">
        <v>9</v>
      </c>
      <c r="G2274" s="967" t="s">
        <v>5391</v>
      </c>
      <c r="H2274" s="965"/>
      <c r="I2274" s="965"/>
    </row>
    <row r="2275" spans="1:9" ht="13.5">
      <c r="A2275" s="1184" t="s">
        <v>992</v>
      </c>
      <c r="B2275" s="1184" t="s">
        <v>4522</v>
      </c>
      <c r="C2275" s="1184" t="s">
        <v>4522</v>
      </c>
      <c r="D2275" s="966">
        <v>24348</v>
      </c>
      <c r="E2275" s="1194" t="s">
        <v>9630</v>
      </c>
      <c r="F2275" s="967" t="s">
        <v>9</v>
      </c>
      <c r="G2275" s="967" t="s">
        <v>5391</v>
      </c>
      <c r="H2275" s="965"/>
      <c r="I2275" s="965"/>
    </row>
    <row r="2276" spans="1:9" ht="13.5">
      <c r="A2276" s="1184" t="s">
        <v>993</v>
      </c>
      <c r="B2276" s="1184" t="s">
        <v>994</v>
      </c>
      <c r="C2276" s="1184" t="s">
        <v>994</v>
      </c>
      <c r="D2276" s="966">
        <v>5880</v>
      </c>
      <c r="E2276" s="1194" t="s">
        <v>9630</v>
      </c>
      <c r="F2276" s="967" t="s">
        <v>9</v>
      </c>
      <c r="G2276" s="967" t="s">
        <v>5391</v>
      </c>
      <c r="H2276" s="965"/>
      <c r="I2276" s="965"/>
    </row>
    <row r="2277" spans="1:9" ht="13.5">
      <c r="A2277" s="1184" t="s">
        <v>995</v>
      </c>
      <c r="B2277" s="1184" t="s">
        <v>996</v>
      </c>
      <c r="C2277" s="1184" t="s">
        <v>996</v>
      </c>
      <c r="D2277" s="966">
        <v>7248</v>
      </c>
      <c r="E2277" s="1194" t="s">
        <v>9630</v>
      </c>
      <c r="F2277" s="967" t="s">
        <v>9</v>
      </c>
      <c r="G2277" s="967" t="s">
        <v>5391</v>
      </c>
      <c r="H2277" s="965"/>
      <c r="I2277" s="965"/>
    </row>
    <row r="2278" spans="1:9" ht="13.5">
      <c r="A2278" s="1184" t="s">
        <v>997</v>
      </c>
      <c r="B2278" s="1184" t="s">
        <v>998</v>
      </c>
      <c r="C2278" s="1184" t="s">
        <v>998</v>
      </c>
      <c r="D2278" s="966">
        <v>9348</v>
      </c>
      <c r="E2278" s="1194" t="s">
        <v>9630</v>
      </c>
      <c r="F2278" s="967" t="s">
        <v>9</v>
      </c>
      <c r="G2278" s="967" t="s">
        <v>5391</v>
      </c>
      <c r="H2278" s="965"/>
      <c r="I2278" s="965"/>
    </row>
    <row r="2279" spans="1:9" ht="13.5">
      <c r="A2279" s="1184" t="s">
        <v>999</v>
      </c>
      <c r="B2279" s="1184" t="s">
        <v>1000</v>
      </c>
      <c r="C2279" s="1184" t="s">
        <v>1000</v>
      </c>
      <c r="D2279" s="966">
        <v>10920</v>
      </c>
      <c r="E2279" s="1194" t="s">
        <v>9630</v>
      </c>
      <c r="F2279" s="967" t="s">
        <v>9</v>
      </c>
      <c r="G2279" s="967" t="s">
        <v>5391</v>
      </c>
      <c r="H2279" s="965"/>
      <c r="I2279" s="965"/>
    </row>
    <row r="2280" spans="1:9" ht="13.5">
      <c r="A2280" s="1184" t="s">
        <v>1001</v>
      </c>
      <c r="B2280" s="1184" t="s">
        <v>1002</v>
      </c>
      <c r="C2280" s="1184" t="s">
        <v>1002</v>
      </c>
      <c r="D2280" s="966">
        <v>6720</v>
      </c>
      <c r="E2280" s="1194" t="s">
        <v>9630</v>
      </c>
      <c r="F2280" s="967" t="s">
        <v>9</v>
      </c>
      <c r="G2280" s="967" t="s">
        <v>5391</v>
      </c>
      <c r="H2280" s="965"/>
      <c r="I2280" s="965"/>
    </row>
    <row r="2281" spans="1:9" ht="13.5">
      <c r="A2281" s="1184" t="s">
        <v>1003</v>
      </c>
      <c r="B2281" s="1184" t="s">
        <v>1004</v>
      </c>
      <c r="C2281" s="1184" t="s">
        <v>1004</v>
      </c>
      <c r="D2281" s="966">
        <v>8340</v>
      </c>
      <c r="E2281" s="1194" t="s">
        <v>9630</v>
      </c>
      <c r="F2281" s="967" t="s">
        <v>9</v>
      </c>
      <c r="G2281" s="967" t="s">
        <v>5391</v>
      </c>
      <c r="H2281" s="965"/>
      <c r="I2281" s="965"/>
    </row>
    <row r="2282" spans="1:9" ht="13.5">
      <c r="A2282" s="1184" t="s">
        <v>1005</v>
      </c>
      <c r="B2282" s="1184" t="s">
        <v>1006</v>
      </c>
      <c r="C2282" s="1184" t="s">
        <v>1006</v>
      </c>
      <c r="D2282" s="966">
        <v>10608</v>
      </c>
      <c r="E2282" s="1194" t="s">
        <v>9630</v>
      </c>
      <c r="F2282" s="967" t="s">
        <v>9</v>
      </c>
      <c r="G2282" s="967" t="s">
        <v>5391</v>
      </c>
      <c r="H2282" s="965"/>
      <c r="I2282" s="965"/>
    </row>
    <row r="2283" spans="1:9" ht="13.5">
      <c r="A2283" s="1184" t="s">
        <v>1007</v>
      </c>
      <c r="B2283" s="1184" t="s">
        <v>1008</v>
      </c>
      <c r="C2283" s="1184" t="s">
        <v>1008</v>
      </c>
      <c r="D2283" s="966">
        <v>12456</v>
      </c>
      <c r="E2283" s="1194" t="s">
        <v>9630</v>
      </c>
      <c r="F2283" s="967" t="s">
        <v>9</v>
      </c>
      <c r="G2283" s="967" t="s">
        <v>5391</v>
      </c>
      <c r="H2283" s="965"/>
      <c r="I2283" s="965"/>
    </row>
    <row r="2284" spans="1:9" ht="13.5">
      <c r="A2284" s="1184" t="s">
        <v>1009</v>
      </c>
      <c r="B2284" s="1184" t="s">
        <v>1010</v>
      </c>
      <c r="C2284" s="1184" t="s">
        <v>1010</v>
      </c>
      <c r="D2284" s="966">
        <v>7104</v>
      </c>
      <c r="E2284" s="1194" t="s">
        <v>9630</v>
      </c>
      <c r="F2284" s="967" t="s">
        <v>9</v>
      </c>
      <c r="G2284" s="967" t="s">
        <v>5391</v>
      </c>
      <c r="H2284" s="965"/>
      <c r="I2284" s="965"/>
    </row>
    <row r="2285" spans="1:9" ht="13.5">
      <c r="A2285" s="1184" t="s">
        <v>1011</v>
      </c>
      <c r="B2285" s="1184" t="s">
        <v>1012</v>
      </c>
      <c r="C2285" s="1184" t="s">
        <v>1012</v>
      </c>
      <c r="D2285" s="966">
        <v>8748</v>
      </c>
      <c r="E2285" s="1194" t="s">
        <v>9630</v>
      </c>
      <c r="F2285" s="967" t="s">
        <v>9</v>
      </c>
      <c r="G2285" s="967" t="s">
        <v>5391</v>
      </c>
      <c r="H2285" s="965"/>
      <c r="I2285" s="965"/>
    </row>
    <row r="2286" spans="1:9" ht="13.5">
      <c r="A2286" s="1184" t="s">
        <v>1013</v>
      </c>
      <c r="B2286" s="1184" t="s">
        <v>1014</v>
      </c>
      <c r="C2286" s="1184" t="s">
        <v>1014</v>
      </c>
      <c r="D2286" s="966">
        <v>11220</v>
      </c>
      <c r="E2286" s="1194" t="s">
        <v>9630</v>
      </c>
      <c r="F2286" s="967" t="s">
        <v>9</v>
      </c>
      <c r="G2286" s="967" t="s">
        <v>5391</v>
      </c>
      <c r="H2286" s="965"/>
      <c r="I2286" s="965"/>
    </row>
    <row r="2287" spans="1:9" ht="13.5">
      <c r="A2287" s="1184" t="s">
        <v>1015</v>
      </c>
      <c r="B2287" s="1184" t="s">
        <v>1016</v>
      </c>
      <c r="C2287" s="1184" t="s">
        <v>1016</v>
      </c>
      <c r="D2287" s="966">
        <v>13176</v>
      </c>
      <c r="E2287" s="1194" t="s">
        <v>9630</v>
      </c>
      <c r="F2287" s="967" t="s">
        <v>9</v>
      </c>
      <c r="G2287" s="967" t="s">
        <v>5391</v>
      </c>
      <c r="H2287" s="965"/>
      <c r="I2287" s="965"/>
    </row>
    <row r="2288" spans="1:9" ht="13.5">
      <c r="A2288" s="1184" t="s">
        <v>1017</v>
      </c>
      <c r="B2288" s="1184" t="s">
        <v>1018</v>
      </c>
      <c r="C2288" s="1184" t="s">
        <v>1018</v>
      </c>
      <c r="D2288" s="966">
        <v>6828</v>
      </c>
      <c r="E2288" s="1194" t="s">
        <v>9630</v>
      </c>
      <c r="F2288" s="967" t="s">
        <v>9</v>
      </c>
      <c r="G2288" s="967" t="s">
        <v>5391</v>
      </c>
      <c r="H2288" s="965"/>
      <c r="I2288" s="965"/>
    </row>
    <row r="2289" spans="1:9" ht="13.5">
      <c r="A2289" s="1184" t="s">
        <v>1019</v>
      </c>
      <c r="B2289" s="1184" t="s">
        <v>1020</v>
      </c>
      <c r="C2289" s="1184" t="s">
        <v>1020</v>
      </c>
      <c r="D2289" s="966">
        <v>8400</v>
      </c>
      <c r="E2289" s="1194" t="s">
        <v>9630</v>
      </c>
      <c r="F2289" s="967" t="s">
        <v>9</v>
      </c>
      <c r="G2289" s="967" t="s">
        <v>5391</v>
      </c>
      <c r="H2289" s="965"/>
      <c r="I2289" s="965"/>
    </row>
    <row r="2290" spans="1:9" ht="13.5">
      <c r="A2290" s="1184" t="s">
        <v>1021</v>
      </c>
      <c r="B2290" s="1184" t="s">
        <v>1022</v>
      </c>
      <c r="C2290" s="1184" t="s">
        <v>1022</v>
      </c>
      <c r="D2290" s="966">
        <v>10824</v>
      </c>
      <c r="E2290" s="1194" t="s">
        <v>9630</v>
      </c>
      <c r="F2290" s="967" t="s">
        <v>9</v>
      </c>
      <c r="G2290" s="967" t="s">
        <v>5391</v>
      </c>
      <c r="H2290" s="965"/>
      <c r="I2290" s="965"/>
    </row>
    <row r="2291" spans="1:9" ht="13.5">
      <c r="A2291" s="1184" t="s">
        <v>1023</v>
      </c>
      <c r="B2291" s="1184" t="s">
        <v>1024</v>
      </c>
      <c r="C2291" s="1184" t="s">
        <v>1024</v>
      </c>
      <c r="D2291" s="966">
        <v>12708</v>
      </c>
      <c r="E2291" s="1194" t="s">
        <v>9630</v>
      </c>
      <c r="F2291" s="967" t="s">
        <v>9</v>
      </c>
      <c r="G2291" s="967" t="s">
        <v>5391</v>
      </c>
      <c r="H2291" s="965"/>
      <c r="I2291" s="965"/>
    </row>
    <row r="2292" spans="1:9" ht="13.5">
      <c r="A2292" s="1184" t="s">
        <v>1025</v>
      </c>
      <c r="B2292" s="1184" t="s">
        <v>1026</v>
      </c>
      <c r="C2292" s="1184" t="s">
        <v>1026</v>
      </c>
      <c r="D2292" s="966">
        <v>7692</v>
      </c>
      <c r="E2292" s="1194" t="s">
        <v>9630</v>
      </c>
      <c r="F2292" s="967" t="s">
        <v>9</v>
      </c>
      <c r="G2292" s="967" t="s">
        <v>5391</v>
      </c>
      <c r="H2292" s="965"/>
      <c r="I2292" s="965"/>
    </row>
    <row r="2293" spans="1:9" ht="13.5">
      <c r="A2293" s="1184" t="s">
        <v>1027</v>
      </c>
      <c r="B2293" s="1184" t="s">
        <v>1028</v>
      </c>
      <c r="C2293" s="1184" t="s">
        <v>1028</v>
      </c>
      <c r="D2293" s="966">
        <v>9528</v>
      </c>
      <c r="E2293" s="1194" t="s">
        <v>9630</v>
      </c>
      <c r="F2293" s="967" t="s">
        <v>9</v>
      </c>
      <c r="G2293" s="967" t="s">
        <v>5391</v>
      </c>
      <c r="H2293" s="965"/>
      <c r="I2293" s="965"/>
    </row>
    <row r="2294" spans="1:9" ht="13.5">
      <c r="A2294" s="1184" t="s">
        <v>1029</v>
      </c>
      <c r="B2294" s="1184" t="s">
        <v>1030</v>
      </c>
      <c r="C2294" s="1184" t="s">
        <v>1030</v>
      </c>
      <c r="D2294" s="966">
        <v>12120</v>
      </c>
      <c r="E2294" s="1194" t="s">
        <v>9630</v>
      </c>
      <c r="F2294" s="967" t="s">
        <v>9</v>
      </c>
      <c r="G2294" s="967" t="s">
        <v>5391</v>
      </c>
      <c r="H2294" s="965"/>
      <c r="I2294" s="965"/>
    </row>
    <row r="2295" spans="1:9" ht="13.5">
      <c r="A2295" s="1184" t="s">
        <v>1031</v>
      </c>
      <c r="B2295" s="1184" t="s">
        <v>1032</v>
      </c>
      <c r="C2295" s="1184" t="s">
        <v>1032</v>
      </c>
      <c r="D2295" s="966">
        <v>14280</v>
      </c>
      <c r="E2295" s="1194" t="s">
        <v>9630</v>
      </c>
      <c r="F2295" s="967" t="s">
        <v>9</v>
      </c>
      <c r="G2295" s="967" t="s">
        <v>5391</v>
      </c>
      <c r="H2295" s="965"/>
      <c r="I2295" s="965"/>
    </row>
    <row r="2296" spans="1:9" ht="13.5">
      <c r="A2296" s="1184" t="s">
        <v>1033</v>
      </c>
      <c r="B2296" s="1184" t="s">
        <v>1034</v>
      </c>
      <c r="C2296" s="1184" t="s">
        <v>1034</v>
      </c>
      <c r="D2296" s="966">
        <v>11136</v>
      </c>
      <c r="E2296" s="1194" t="s">
        <v>9630</v>
      </c>
      <c r="F2296" s="967" t="s">
        <v>9</v>
      </c>
      <c r="G2296" s="967" t="s">
        <v>5391</v>
      </c>
      <c r="H2296" s="965"/>
      <c r="I2296" s="965"/>
    </row>
    <row r="2297" spans="1:9" ht="13.5">
      <c r="A2297" s="1184" t="s">
        <v>1035</v>
      </c>
      <c r="B2297" s="1184" t="s">
        <v>1036</v>
      </c>
      <c r="C2297" s="1184" t="s">
        <v>1036</v>
      </c>
      <c r="D2297" s="966">
        <v>13764</v>
      </c>
      <c r="E2297" s="1194" t="s">
        <v>9630</v>
      </c>
      <c r="F2297" s="967" t="s">
        <v>9</v>
      </c>
      <c r="G2297" s="967" t="s">
        <v>5391</v>
      </c>
      <c r="H2297" s="965"/>
      <c r="I2297" s="965"/>
    </row>
    <row r="2298" spans="1:9" ht="13.5">
      <c r="A2298" s="1184" t="s">
        <v>1037</v>
      </c>
      <c r="B2298" s="1184" t="s">
        <v>1038</v>
      </c>
      <c r="C2298" s="1184" t="s">
        <v>1038</v>
      </c>
      <c r="D2298" s="966">
        <v>17544</v>
      </c>
      <c r="E2298" s="1194" t="s">
        <v>9630</v>
      </c>
      <c r="F2298" s="967" t="s">
        <v>9</v>
      </c>
      <c r="G2298" s="967" t="s">
        <v>5391</v>
      </c>
      <c r="H2298" s="965"/>
      <c r="I2298" s="965"/>
    </row>
    <row r="2299" spans="1:9" ht="13.5">
      <c r="A2299" s="1184" t="s">
        <v>1039</v>
      </c>
      <c r="B2299" s="1184" t="s">
        <v>1040</v>
      </c>
      <c r="C2299" s="1184" t="s">
        <v>1040</v>
      </c>
      <c r="D2299" s="966">
        <v>20688</v>
      </c>
      <c r="E2299" s="1194" t="s">
        <v>9630</v>
      </c>
      <c r="F2299" s="967" t="s">
        <v>9</v>
      </c>
      <c r="G2299" s="967" t="s">
        <v>5391</v>
      </c>
      <c r="H2299" s="965"/>
      <c r="I2299" s="965"/>
    </row>
    <row r="2300" spans="1:9" ht="13.5">
      <c r="A2300" s="1184" t="s">
        <v>1041</v>
      </c>
      <c r="B2300" s="1184" t="s">
        <v>1042</v>
      </c>
      <c r="C2300" s="1184" t="s">
        <v>1042</v>
      </c>
      <c r="D2300" s="966">
        <v>11472</v>
      </c>
      <c r="E2300" s="1194" t="s">
        <v>9630</v>
      </c>
      <c r="F2300" s="967" t="s">
        <v>9</v>
      </c>
      <c r="G2300" s="967" t="s">
        <v>5391</v>
      </c>
      <c r="H2300" s="965"/>
      <c r="I2300" s="965"/>
    </row>
    <row r="2301" spans="1:9" ht="13.5">
      <c r="A2301" s="1184" t="s">
        <v>1043</v>
      </c>
      <c r="B2301" s="1184" t="s">
        <v>1044</v>
      </c>
      <c r="C2301" s="1184" t="s">
        <v>1044</v>
      </c>
      <c r="D2301" s="966">
        <v>14184</v>
      </c>
      <c r="E2301" s="1194" t="s">
        <v>9630</v>
      </c>
      <c r="F2301" s="967" t="s">
        <v>9</v>
      </c>
      <c r="G2301" s="967" t="s">
        <v>5391</v>
      </c>
      <c r="H2301" s="965"/>
      <c r="I2301" s="965"/>
    </row>
    <row r="2302" spans="1:9" ht="13.5">
      <c r="A2302" s="1184" t="s">
        <v>1045</v>
      </c>
      <c r="B2302" s="1184" t="s">
        <v>1046</v>
      </c>
      <c r="C2302" s="1184" t="s">
        <v>1046</v>
      </c>
      <c r="D2302" s="966">
        <v>18072</v>
      </c>
      <c r="E2302" s="1194" t="s">
        <v>9630</v>
      </c>
      <c r="F2302" s="967" t="s">
        <v>9</v>
      </c>
      <c r="G2302" s="967" t="s">
        <v>5391</v>
      </c>
      <c r="H2302" s="965"/>
      <c r="I2302" s="965"/>
    </row>
    <row r="2303" spans="1:9" ht="13.5">
      <c r="A2303" s="1184" t="s">
        <v>1047</v>
      </c>
      <c r="B2303" s="1184" t="s">
        <v>1048</v>
      </c>
      <c r="C2303" s="1184" t="s">
        <v>1048</v>
      </c>
      <c r="D2303" s="966">
        <v>21312</v>
      </c>
      <c r="E2303" s="1194" t="s">
        <v>9630</v>
      </c>
      <c r="F2303" s="967" t="s">
        <v>9</v>
      </c>
      <c r="G2303" s="967" t="s">
        <v>5391</v>
      </c>
      <c r="H2303" s="965"/>
      <c r="I2303" s="965"/>
    </row>
    <row r="2304" spans="1:9" ht="13.5">
      <c r="A2304" s="1189" t="s">
        <v>1049</v>
      </c>
      <c r="B2304" s="1184" t="s">
        <v>1050</v>
      </c>
      <c r="C2304" s="1184" t="s">
        <v>1050</v>
      </c>
      <c r="D2304" s="966">
        <v>1596</v>
      </c>
      <c r="E2304" s="1194" t="s">
        <v>9630</v>
      </c>
      <c r="F2304" s="967" t="s">
        <v>9</v>
      </c>
      <c r="G2304" s="967" t="s">
        <v>5391</v>
      </c>
      <c r="H2304" s="397"/>
      <c r="I2304" s="965"/>
    </row>
    <row r="2305" spans="1:9" ht="13.5">
      <c r="A2305" s="1189" t="s">
        <v>1051</v>
      </c>
      <c r="B2305" s="1189" t="s">
        <v>1052</v>
      </c>
      <c r="C2305" s="1189" t="s">
        <v>1052</v>
      </c>
      <c r="D2305" s="966">
        <v>6372</v>
      </c>
      <c r="E2305" s="1194" t="s">
        <v>9630</v>
      </c>
      <c r="F2305" s="967" t="s">
        <v>9</v>
      </c>
      <c r="G2305" s="967" t="s">
        <v>5391</v>
      </c>
      <c r="H2305" s="397"/>
      <c r="I2305" s="965"/>
    </row>
    <row r="2306" spans="1:9" ht="13.5">
      <c r="A2306" s="1189" t="s">
        <v>1053</v>
      </c>
      <c r="B2306" s="1189" t="s">
        <v>1054</v>
      </c>
      <c r="C2306" s="1189" t="s">
        <v>1054</v>
      </c>
      <c r="D2306" s="966">
        <v>11148</v>
      </c>
      <c r="E2306" s="1194" t="s">
        <v>9630</v>
      </c>
      <c r="F2306" s="967" t="s">
        <v>9</v>
      </c>
      <c r="G2306" s="967" t="s">
        <v>5391</v>
      </c>
      <c r="H2306" s="397"/>
      <c r="I2306" s="965"/>
    </row>
    <row r="2307" spans="1:9" ht="13.5">
      <c r="A2307" s="1189" t="s">
        <v>1055</v>
      </c>
      <c r="B2307" s="1189" t="s">
        <v>1056</v>
      </c>
      <c r="C2307" s="1189" t="s">
        <v>1056</v>
      </c>
      <c r="D2307" s="966">
        <v>1596</v>
      </c>
      <c r="E2307" s="1194" t="s">
        <v>9630</v>
      </c>
      <c r="F2307" s="967" t="s">
        <v>9</v>
      </c>
      <c r="G2307" s="967" t="s">
        <v>5391</v>
      </c>
      <c r="H2307" s="397"/>
      <c r="I2307" s="965"/>
    </row>
    <row r="2308" spans="1:9" ht="13.5">
      <c r="A2308" s="1189" t="s">
        <v>1057</v>
      </c>
      <c r="B2308" s="1189" t="s">
        <v>1058</v>
      </c>
      <c r="C2308" s="1189" t="s">
        <v>1058</v>
      </c>
      <c r="D2308" s="966">
        <v>6372</v>
      </c>
      <c r="E2308" s="1194" t="s">
        <v>9630</v>
      </c>
      <c r="F2308" s="967" t="s">
        <v>9</v>
      </c>
      <c r="G2308" s="967" t="s">
        <v>5391</v>
      </c>
      <c r="H2308" s="397"/>
      <c r="I2308" s="965"/>
    </row>
    <row r="2309" spans="1:9" ht="13.5">
      <c r="A2309" s="1189" t="s">
        <v>1059</v>
      </c>
      <c r="B2309" s="1189" t="s">
        <v>1060</v>
      </c>
      <c r="C2309" s="1189" t="s">
        <v>1060</v>
      </c>
      <c r="D2309" s="966">
        <v>11148</v>
      </c>
      <c r="E2309" s="1194" t="s">
        <v>9630</v>
      </c>
      <c r="F2309" s="967" t="s">
        <v>9</v>
      </c>
      <c r="G2309" s="967" t="s">
        <v>5391</v>
      </c>
      <c r="H2309" s="397"/>
      <c r="I2309" s="965"/>
    </row>
    <row r="2310" spans="1:9" ht="14.25">
      <c r="A2310" s="1240" t="s">
        <v>1061</v>
      </c>
      <c r="B2310" s="1241" t="s">
        <v>4523</v>
      </c>
      <c r="C2310" s="1241" t="s">
        <v>4523</v>
      </c>
      <c r="D2310" s="966">
        <v>6.18</v>
      </c>
      <c r="E2310" s="1194" t="s">
        <v>9630</v>
      </c>
      <c r="F2310" s="967" t="s">
        <v>9</v>
      </c>
      <c r="G2310" s="967" t="s">
        <v>5391</v>
      </c>
      <c r="H2310" s="397"/>
      <c r="I2310" s="965"/>
    </row>
    <row r="2311" spans="1:9" ht="14.25">
      <c r="A2311" s="1240" t="s">
        <v>1062</v>
      </c>
      <c r="B2311" s="1241" t="s">
        <v>4524</v>
      </c>
      <c r="C2311" s="1241" t="s">
        <v>4524</v>
      </c>
      <c r="D2311" s="966">
        <v>6.18</v>
      </c>
      <c r="E2311" s="1194" t="s">
        <v>9630</v>
      </c>
      <c r="F2311" s="967" t="s">
        <v>9</v>
      </c>
      <c r="G2311" s="967" t="s">
        <v>5391</v>
      </c>
      <c r="H2311" s="965"/>
      <c r="I2311" s="965"/>
    </row>
    <row r="2312" spans="1:9" ht="14.25">
      <c r="A2312" s="1240" t="s">
        <v>1063</v>
      </c>
      <c r="B2312" s="1241" t="s">
        <v>4525</v>
      </c>
      <c r="C2312" s="1241" t="s">
        <v>4525</v>
      </c>
      <c r="D2312" s="966">
        <v>6.18</v>
      </c>
      <c r="E2312" s="1194" t="s">
        <v>9630</v>
      </c>
      <c r="F2312" s="967" t="s">
        <v>9</v>
      </c>
      <c r="G2312" s="967" t="s">
        <v>5391</v>
      </c>
      <c r="H2312" s="965"/>
      <c r="I2312" s="965"/>
    </row>
    <row r="2313" spans="1:9" ht="14.25">
      <c r="A2313" s="1223" t="s">
        <v>1064</v>
      </c>
      <c r="B2313" s="1241" t="s">
        <v>4526</v>
      </c>
      <c r="C2313" s="1241" t="s">
        <v>4526</v>
      </c>
      <c r="D2313" s="966">
        <v>5.15</v>
      </c>
      <c r="E2313" s="1194" t="s">
        <v>9630</v>
      </c>
      <c r="F2313" s="967" t="s">
        <v>9</v>
      </c>
      <c r="G2313" s="967" t="s">
        <v>5391</v>
      </c>
      <c r="H2313" s="965"/>
      <c r="I2313" s="965"/>
    </row>
    <row r="2314" spans="1:9" ht="14.25">
      <c r="A2314" s="1223" t="s">
        <v>1065</v>
      </c>
      <c r="B2314" s="1241" t="s">
        <v>4527</v>
      </c>
      <c r="C2314" s="1241" t="s">
        <v>4527</v>
      </c>
      <c r="D2314" s="966">
        <v>5.15</v>
      </c>
      <c r="E2314" s="1194" t="s">
        <v>9630</v>
      </c>
      <c r="F2314" s="967" t="s">
        <v>9</v>
      </c>
      <c r="G2314" s="967" t="s">
        <v>5391</v>
      </c>
      <c r="H2314" s="965"/>
      <c r="I2314" s="965"/>
    </row>
    <row r="2315" spans="1:9" ht="15" thickBot="1">
      <c r="A2315" s="1223" t="s">
        <v>1066</v>
      </c>
      <c r="B2315" s="1189" t="s">
        <v>4528</v>
      </c>
      <c r="C2315" s="1189" t="s">
        <v>4528</v>
      </c>
      <c r="D2315" s="966">
        <v>4.12</v>
      </c>
      <c r="E2315" s="1194" t="s">
        <v>9630</v>
      </c>
      <c r="F2315" s="967" t="s">
        <v>9</v>
      </c>
      <c r="G2315" s="967" t="s">
        <v>5391</v>
      </c>
      <c r="H2315" s="965"/>
      <c r="I2315" s="965"/>
    </row>
    <row r="2316" spans="1:9" ht="13.5">
      <c r="A2316" s="295" t="s">
        <v>3746</v>
      </c>
      <c r="B2316" s="219"/>
      <c r="C2316" s="219"/>
      <c r="D2316" s="219"/>
      <c r="E2316" s="219"/>
      <c r="F2316" s="219"/>
      <c r="G2316" s="416"/>
      <c r="H2316" s="258"/>
      <c r="I2316" s="258"/>
    </row>
    <row r="2317" spans="1:9" ht="13.5">
      <c r="A2317" s="1184" t="s">
        <v>1070</v>
      </c>
      <c r="B2317" s="1188" t="s">
        <v>4535</v>
      </c>
      <c r="C2317" s="1188" t="s">
        <v>4536</v>
      </c>
      <c r="D2317" s="966">
        <v>6204</v>
      </c>
      <c r="E2317" s="1194" t="s">
        <v>9630</v>
      </c>
      <c r="F2317" s="967" t="s">
        <v>1789</v>
      </c>
      <c r="G2317" s="967" t="s">
        <v>5391</v>
      </c>
      <c r="H2317" s="965"/>
      <c r="I2317" s="965"/>
    </row>
    <row r="2318" spans="1:9" ht="13.5">
      <c r="A2318" s="1184" t="s">
        <v>1071</v>
      </c>
      <c r="B2318" s="1188" t="s">
        <v>4537</v>
      </c>
      <c r="C2318" s="1188" t="s">
        <v>4538</v>
      </c>
      <c r="D2318" s="966">
        <v>7668</v>
      </c>
      <c r="E2318" s="1194" t="s">
        <v>9630</v>
      </c>
      <c r="F2318" s="967" t="s">
        <v>1789</v>
      </c>
      <c r="G2318" s="967" t="s">
        <v>5391</v>
      </c>
      <c r="H2318" s="965"/>
      <c r="I2318" s="965"/>
    </row>
    <row r="2319" spans="1:9" ht="13.5">
      <c r="A2319" s="1184" t="s">
        <v>1072</v>
      </c>
      <c r="B2319" s="1188" t="s">
        <v>4539</v>
      </c>
      <c r="C2319" s="1188" t="s">
        <v>4540</v>
      </c>
      <c r="D2319" s="966">
        <v>9348</v>
      </c>
      <c r="E2319" s="1194" t="s">
        <v>9630</v>
      </c>
      <c r="F2319" s="967" t="s">
        <v>1789</v>
      </c>
      <c r="G2319" s="967" t="s">
        <v>5391</v>
      </c>
      <c r="H2319" s="965"/>
      <c r="I2319" s="965"/>
    </row>
    <row r="2320" spans="1:9" ht="13.5">
      <c r="A2320" s="1184" t="s">
        <v>1073</v>
      </c>
      <c r="B2320" s="1188" t="s">
        <v>4541</v>
      </c>
      <c r="C2320" s="1188" t="s">
        <v>4542</v>
      </c>
      <c r="D2320" s="966">
        <v>11556</v>
      </c>
      <c r="E2320" s="1194" t="s">
        <v>9630</v>
      </c>
      <c r="F2320" s="967" t="s">
        <v>1789</v>
      </c>
      <c r="G2320" s="967" t="s">
        <v>5391</v>
      </c>
      <c r="H2320" s="965"/>
      <c r="I2320" s="965"/>
    </row>
    <row r="2321" spans="1:9" ht="13.5">
      <c r="A2321" s="1184" t="s">
        <v>1074</v>
      </c>
      <c r="B2321" s="1188" t="s">
        <v>4543</v>
      </c>
      <c r="C2321" s="1188" t="s">
        <v>4544</v>
      </c>
      <c r="D2321" s="966">
        <v>9456</v>
      </c>
      <c r="E2321" s="1194" t="s">
        <v>9630</v>
      </c>
      <c r="F2321" s="967" t="s">
        <v>1789</v>
      </c>
      <c r="G2321" s="967" t="s">
        <v>5391</v>
      </c>
      <c r="H2321" s="965"/>
      <c r="I2321" s="965"/>
    </row>
    <row r="2322" spans="1:9" ht="13.5">
      <c r="A2322" s="1184" t="s">
        <v>1075</v>
      </c>
      <c r="B2322" s="1188" t="s">
        <v>4545</v>
      </c>
      <c r="C2322" s="1188" t="s">
        <v>4546</v>
      </c>
      <c r="D2322" s="966">
        <v>11760</v>
      </c>
      <c r="E2322" s="1194" t="s">
        <v>9630</v>
      </c>
      <c r="F2322" s="967" t="s">
        <v>1789</v>
      </c>
      <c r="G2322" s="967" t="s">
        <v>5391</v>
      </c>
      <c r="H2322" s="965"/>
      <c r="I2322" s="965"/>
    </row>
    <row r="2323" spans="1:9" ht="13.5">
      <c r="A2323" s="1184" t="s">
        <v>1076</v>
      </c>
      <c r="B2323" s="1188" t="s">
        <v>4547</v>
      </c>
      <c r="C2323" s="1188" t="s">
        <v>4548</v>
      </c>
      <c r="D2323" s="966">
        <v>14604</v>
      </c>
      <c r="E2323" s="1194" t="s">
        <v>9630</v>
      </c>
      <c r="F2323" s="967" t="s">
        <v>1789</v>
      </c>
      <c r="G2323" s="967" t="s">
        <v>5391</v>
      </c>
      <c r="H2323" s="965"/>
      <c r="I2323" s="965"/>
    </row>
    <row r="2324" spans="1:9" ht="13.5">
      <c r="A2324" s="1184" t="s">
        <v>1077</v>
      </c>
      <c r="B2324" s="1188" t="s">
        <v>4549</v>
      </c>
      <c r="C2324" s="1188" t="s">
        <v>4550</v>
      </c>
      <c r="D2324" s="966">
        <v>17640</v>
      </c>
      <c r="E2324" s="1194" t="s">
        <v>9630</v>
      </c>
      <c r="F2324" s="967" t="s">
        <v>1789</v>
      </c>
      <c r="G2324" s="967" t="s">
        <v>5391</v>
      </c>
      <c r="H2324" s="965"/>
      <c r="I2324" s="965"/>
    </row>
    <row r="2325" spans="1:9" ht="13.5">
      <c r="A2325" s="1184" t="s">
        <v>1078</v>
      </c>
      <c r="B2325" s="1188" t="s">
        <v>4551</v>
      </c>
      <c r="C2325" s="1188" t="s">
        <v>4552</v>
      </c>
      <c r="D2325" s="966">
        <v>12708</v>
      </c>
      <c r="E2325" s="1194" t="s">
        <v>9630</v>
      </c>
      <c r="F2325" s="967" t="s">
        <v>1789</v>
      </c>
      <c r="G2325" s="967" t="s">
        <v>5391</v>
      </c>
      <c r="H2325" s="965"/>
      <c r="I2325" s="965"/>
    </row>
    <row r="2326" spans="1:9" ht="13.5">
      <c r="A2326" s="1184" t="s">
        <v>1079</v>
      </c>
      <c r="B2326" s="1188" t="s">
        <v>4553</v>
      </c>
      <c r="C2326" s="1188" t="s">
        <v>4554</v>
      </c>
      <c r="D2326" s="966">
        <v>15756</v>
      </c>
      <c r="E2326" s="1194" t="s">
        <v>9630</v>
      </c>
      <c r="F2326" s="967" t="s">
        <v>1789</v>
      </c>
      <c r="G2326" s="967" t="s">
        <v>5391</v>
      </c>
      <c r="H2326" s="965"/>
      <c r="I2326" s="965"/>
    </row>
    <row r="2327" spans="1:9" ht="13.5">
      <c r="A2327" s="1184" t="s">
        <v>1080</v>
      </c>
      <c r="B2327" s="1188" t="s">
        <v>4555</v>
      </c>
      <c r="C2327" s="1188" t="s">
        <v>4556</v>
      </c>
      <c r="D2327" s="966">
        <v>19644</v>
      </c>
      <c r="E2327" s="1194" t="s">
        <v>9630</v>
      </c>
      <c r="F2327" s="967" t="s">
        <v>1789</v>
      </c>
      <c r="G2327" s="967" t="s">
        <v>5391</v>
      </c>
      <c r="H2327" s="965"/>
      <c r="I2327" s="965"/>
    </row>
    <row r="2328" spans="1:9" ht="13.5">
      <c r="A2328" s="1184" t="s">
        <v>1081</v>
      </c>
      <c r="B2328" s="1188" t="s">
        <v>4557</v>
      </c>
      <c r="C2328" s="1188" t="s">
        <v>4558</v>
      </c>
      <c r="D2328" s="966">
        <v>23628</v>
      </c>
      <c r="E2328" s="1194" t="s">
        <v>9630</v>
      </c>
      <c r="F2328" s="967" t="s">
        <v>1789</v>
      </c>
      <c r="G2328" s="967" t="s">
        <v>5391</v>
      </c>
      <c r="H2328" s="965"/>
      <c r="I2328" s="965"/>
    </row>
    <row r="2329" spans="1:9" ht="13.5">
      <c r="A2329" s="1184" t="s">
        <v>1082</v>
      </c>
      <c r="B2329" s="1188" t="s">
        <v>4559</v>
      </c>
      <c r="C2329" s="1188" t="s">
        <v>4560</v>
      </c>
      <c r="D2329" s="966">
        <v>7884</v>
      </c>
      <c r="E2329" s="1194" t="s">
        <v>9630</v>
      </c>
      <c r="F2329" s="967" t="s">
        <v>1789</v>
      </c>
      <c r="G2329" s="967" t="s">
        <v>5391</v>
      </c>
      <c r="H2329" s="965"/>
      <c r="I2329" s="965"/>
    </row>
    <row r="2330" spans="1:9" ht="13.5">
      <c r="A2330" s="1184" t="s">
        <v>1083</v>
      </c>
      <c r="B2330" s="1188" t="s">
        <v>4561</v>
      </c>
      <c r="C2330" s="1188" t="s">
        <v>4562</v>
      </c>
      <c r="D2330" s="966">
        <v>9768</v>
      </c>
      <c r="E2330" s="1194" t="s">
        <v>9630</v>
      </c>
      <c r="F2330" s="967" t="s">
        <v>1789</v>
      </c>
      <c r="G2330" s="967" t="s">
        <v>5391</v>
      </c>
      <c r="H2330" s="965"/>
      <c r="I2330" s="965"/>
    </row>
    <row r="2331" spans="1:9" ht="13.5">
      <c r="A2331" s="1184" t="s">
        <v>1084</v>
      </c>
      <c r="B2331" s="1188" t="s">
        <v>4563</v>
      </c>
      <c r="C2331" s="1188" t="s">
        <v>4564</v>
      </c>
      <c r="D2331" s="966">
        <v>12396</v>
      </c>
      <c r="E2331" s="1194" t="s">
        <v>9630</v>
      </c>
      <c r="F2331" s="967" t="s">
        <v>1789</v>
      </c>
      <c r="G2331" s="967" t="s">
        <v>5391</v>
      </c>
      <c r="H2331" s="965"/>
      <c r="I2331" s="965"/>
    </row>
    <row r="2332" spans="1:9" ht="13.5">
      <c r="A2332" s="1184" t="s">
        <v>1085</v>
      </c>
      <c r="B2332" s="1188" t="s">
        <v>4565</v>
      </c>
      <c r="C2332" s="1188" t="s">
        <v>4566</v>
      </c>
      <c r="D2332" s="966">
        <v>14604</v>
      </c>
      <c r="E2332" s="1194" t="s">
        <v>9630</v>
      </c>
      <c r="F2332" s="967" t="s">
        <v>1789</v>
      </c>
      <c r="G2332" s="967" t="s">
        <v>5391</v>
      </c>
      <c r="H2332" s="965"/>
      <c r="I2332" s="965"/>
    </row>
    <row r="2333" spans="1:9" ht="13.5">
      <c r="A2333" s="1184" t="s">
        <v>1086</v>
      </c>
      <c r="B2333" s="1188" t="s">
        <v>4567</v>
      </c>
      <c r="C2333" s="1188" t="s">
        <v>4568</v>
      </c>
      <c r="D2333" s="966">
        <v>12708</v>
      </c>
      <c r="E2333" s="1194" t="s">
        <v>9630</v>
      </c>
      <c r="F2333" s="967" t="s">
        <v>1789</v>
      </c>
      <c r="G2333" s="967" t="s">
        <v>5391</v>
      </c>
      <c r="H2333" s="965"/>
      <c r="I2333" s="965"/>
    </row>
    <row r="2334" spans="1:9" ht="13.5">
      <c r="A2334" s="1184" t="s">
        <v>1087</v>
      </c>
      <c r="B2334" s="1188" t="s">
        <v>4569</v>
      </c>
      <c r="C2334" s="1188" t="s">
        <v>4570</v>
      </c>
      <c r="D2334" s="966">
        <v>15756</v>
      </c>
      <c r="E2334" s="1194" t="s">
        <v>9630</v>
      </c>
      <c r="F2334" s="967" t="s">
        <v>1789</v>
      </c>
      <c r="G2334" s="967" t="s">
        <v>5391</v>
      </c>
      <c r="H2334" s="965"/>
      <c r="I2334" s="965"/>
    </row>
    <row r="2335" spans="1:9" ht="13.5">
      <c r="A2335" s="1184" t="s">
        <v>1088</v>
      </c>
      <c r="B2335" s="1188" t="s">
        <v>4571</v>
      </c>
      <c r="C2335" s="1188" t="s">
        <v>4572</v>
      </c>
      <c r="D2335" s="966">
        <v>20064</v>
      </c>
      <c r="E2335" s="1194" t="s">
        <v>9630</v>
      </c>
      <c r="F2335" s="967" t="s">
        <v>1789</v>
      </c>
      <c r="G2335" s="967" t="s">
        <v>5391</v>
      </c>
      <c r="H2335" s="965"/>
      <c r="I2335" s="965"/>
    </row>
    <row r="2336" spans="1:9" ht="13.5">
      <c r="A2336" s="1184" t="s">
        <v>1089</v>
      </c>
      <c r="B2336" s="1188" t="s">
        <v>4573</v>
      </c>
      <c r="C2336" s="1188" t="s">
        <v>4574</v>
      </c>
      <c r="D2336" s="966">
        <v>23628</v>
      </c>
      <c r="E2336" s="1194" t="s">
        <v>9630</v>
      </c>
      <c r="F2336" s="967" t="s">
        <v>1789</v>
      </c>
      <c r="G2336" s="967" t="s">
        <v>5391</v>
      </c>
      <c r="H2336" s="965"/>
      <c r="I2336" s="965"/>
    </row>
    <row r="2337" spans="1:9" ht="13.5">
      <c r="A2337" s="1184" t="s">
        <v>1090</v>
      </c>
      <c r="B2337" s="1188" t="s">
        <v>4575</v>
      </c>
      <c r="C2337" s="1188" t="s">
        <v>4576</v>
      </c>
      <c r="D2337" s="966">
        <v>20580</v>
      </c>
      <c r="E2337" s="1194" t="s">
        <v>9630</v>
      </c>
      <c r="F2337" s="967" t="s">
        <v>1789</v>
      </c>
      <c r="G2337" s="967" t="s">
        <v>5391</v>
      </c>
      <c r="H2337" s="965"/>
      <c r="I2337" s="965"/>
    </row>
    <row r="2338" spans="1:9" ht="13.5">
      <c r="A2338" s="1184" t="s">
        <v>1091</v>
      </c>
      <c r="B2338" s="1188" t="s">
        <v>4577</v>
      </c>
      <c r="C2338" s="1188" t="s">
        <v>4578</v>
      </c>
      <c r="D2338" s="966">
        <v>25524</v>
      </c>
      <c r="E2338" s="1194" t="s">
        <v>9630</v>
      </c>
      <c r="F2338" s="967" t="s">
        <v>1789</v>
      </c>
      <c r="G2338" s="967" t="s">
        <v>5391</v>
      </c>
      <c r="H2338" s="965"/>
      <c r="I2338" s="965"/>
    </row>
    <row r="2339" spans="1:9" ht="13.5">
      <c r="A2339" s="1184" t="s">
        <v>1092</v>
      </c>
      <c r="B2339" s="1188" t="s">
        <v>4579</v>
      </c>
      <c r="C2339" s="1188" t="s">
        <v>4580</v>
      </c>
      <c r="D2339" s="966">
        <v>32664</v>
      </c>
      <c r="E2339" s="1194" t="s">
        <v>9630</v>
      </c>
      <c r="F2339" s="967" t="s">
        <v>1789</v>
      </c>
      <c r="G2339" s="967" t="s">
        <v>5391</v>
      </c>
      <c r="H2339" s="258"/>
      <c r="I2339" s="965"/>
    </row>
    <row r="2340" spans="1:9" ht="13.5">
      <c r="A2340" s="1184" t="s">
        <v>1093</v>
      </c>
      <c r="B2340" s="1188" t="s">
        <v>4581</v>
      </c>
      <c r="C2340" s="1188" t="s">
        <v>4582</v>
      </c>
      <c r="D2340" s="966">
        <v>38328</v>
      </c>
      <c r="E2340" s="1194" t="s">
        <v>9630</v>
      </c>
      <c r="F2340" s="967" t="s">
        <v>1789</v>
      </c>
      <c r="G2340" s="967" t="s">
        <v>5391</v>
      </c>
      <c r="H2340" s="258"/>
      <c r="I2340" s="258"/>
    </row>
    <row r="2341" spans="1:9" ht="13.5">
      <c r="A2341" s="1184" t="s">
        <v>1094</v>
      </c>
      <c r="B2341" s="1188" t="s">
        <v>4583</v>
      </c>
      <c r="C2341" s="1188" t="s">
        <v>4584</v>
      </c>
      <c r="D2341" s="966">
        <v>29052</v>
      </c>
      <c r="E2341" s="1194" t="s">
        <v>9630</v>
      </c>
      <c r="F2341" s="967" t="s">
        <v>1789</v>
      </c>
      <c r="G2341" s="967" t="s">
        <v>5391</v>
      </c>
      <c r="H2341" s="965"/>
      <c r="I2341" s="965"/>
    </row>
    <row r="2342" spans="1:9" ht="13.5">
      <c r="A2342" s="1184" t="s">
        <v>1095</v>
      </c>
      <c r="B2342" s="1188" t="s">
        <v>4585</v>
      </c>
      <c r="C2342" s="1188" t="s">
        <v>4586</v>
      </c>
      <c r="D2342" s="966">
        <v>36024</v>
      </c>
      <c r="E2342" s="1194" t="s">
        <v>9630</v>
      </c>
      <c r="F2342" s="967" t="s">
        <v>1789</v>
      </c>
      <c r="G2342" s="967" t="s">
        <v>5391</v>
      </c>
      <c r="H2342" s="258"/>
      <c r="I2342" s="258"/>
    </row>
    <row r="2343" spans="1:9" ht="13.5">
      <c r="A2343" s="1184" t="s">
        <v>1096</v>
      </c>
      <c r="B2343" s="1188" t="s">
        <v>4587</v>
      </c>
      <c r="C2343" s="1188" t="s">
        <v>4588</v>
      </c>
      <c r="D2343" s="966">
        <v>46032</v>
      </c>
      <c r="E2343" s="1194" t="s">
        <v>9630</v>
      </c>
      <c r="F2343" s="967" t="s">
        <v>1789</v>
      </c>
      <c r="G2343" s="967" t="s">
        <v>5391</v>
      </c>
      <c r="H2343" s="258"/>
      <c r="I2343" s="258"/>
    </row>
    <row r="2344" spans="1:9" ht="13.5">
      <c r="A2344" s="1184" t="s">
        <v>1097</v>
      </c>
      <c r="B2344" s="1188" t="s">
        <v>1098</v>
      </c>
      <c r="C2344" s="1188" t="s">
        <v>1099</v>
      </c>
      <c r="D2344" s="966">
        <v>54036</v>
      </c>
      <c r="E2344" s="1194" t="s">
        <v>9630</v>
      </c>
      <c r="F2344" s="967" t="s">
        <v>1789</v>
      </c>
      <c r="G2344" s="967" t="s">
        <v>5391</v>
      </c>
      <c r="H2344" s="258"/>
      <c r="I2344" s="258"/>
    </row>
    <row r="2345" spans="1:9" ht="13.5">
      <c r="A2345" s="1184" t="s">
        <v>1100</v>
      </c>
      <c r="B2345" s="1188" t="s">
        <v>4589</v>
      </c>
      <c r="C2345" s="1188" t="s">
        <v>4590</v>
      </c>
      <c r="D2345" s="966">
        <v>15048</v>
      </c>
      <c r="E2345" s="1194" t="s">
        <v>9630</v>
      </c>
      <c r="F2345" s="967" t="s">
        <v>1789</v>
      </c>
      <c r="G2345" s="967" t="s">
        <v>5391</v>
      </c>
      <c r="H2345" s="965"/>
      <c r="I2345" s="965"/>
    </row>
    <row r="2346" spans="1:9" ht="13.5">
      <c r="A2346" s="1184" t="s">
        <v>1101</v>
      </c>
      <c r="B2346" s="1188" t="s">
        <v>4591</v>
      </c>
      <c r="C2346" s="1188" t="s">
        <v>4592</v>
      </c>
      <c r="D2346" s="966">
        <v>18720</v>
      </c>
      <c r="E2346" s="1194" t="s">
        <v>9630</v>
      </c>
      <c r="F2346" s="967" t="s">
        <v>1789</v>
      </c>
      <c r="G2346" s="967" t="s">
        <v>5391</v>
      </c>
      <c r="H2346" s="965"/>
      <c r="I2346" s="965"/>
    </row>
    <row r="2347" spans="1:9" ht="24">
      <c r="A2347" s="1184" t="s">
        <v>1102</v>
      </c>
      <c r="B2347" s="1188" t="s">
        <v>4593</v>
      </c>
      <c r="C2347" s="1188" t="s">
        <v>4594</v>
      </c>
      <c r="D2347" s="966">
        <v>23916</v>
      </c>
      <c r="E2347" s="1194" t="s">
        <v>9630</v>
      </c>
      <c r="F2347" s="967" t="s">
        <v>1789</v>
      </c>
      <c r="G2347" s="967" t="s">
        <v>5391</v>
      </c>
      <c r="H2347" s="965"/>
      <c r="I2347" s="965"/>
    </row>
    <row r="2348" spans="1:9" ht="24">
      <c r="A2348" s="1184" t="s">
        <v>1103</v>
      </c>
      <c r="B2348" s="1188" t="s">
        <v>4595</v>
      </c>
      <c r="C2348" s="1188" t="s">
        <v>4596</v>
      </c>
      <c r="D2348" s="966">
        <v>28128</v>
      </c>
      <c r="E2348" s="1194" t="s">
        <v>9630</v>
      </c>
      <c r="F2348" s="967" t="s">
        <v>1789</v>
      </c>
      <c r="G2348" s="967" t="s">
        <v>5391</v>
      </c>
      <c r="H2348" s="965"/>
      <c r="I2348" s="965"/>
    </row>
    <row r="2349" spans="1:9" ht="13.5">
      <c r="A2349" s="1184" t="s">
        <v>1104</v>
      </c>
      <c r="B2349" s="1188" t="s">
        <v>4597</v>
      </c>
      <c r="C2349" s="1188" t="s">
        <v>4598</v>
      </c>
      <c r="D2349" s="966">
        <v>3156</v>
      </c>
      <c r="E2349" s="1194" t="s">
        <v>9630</v>
      </c>
      <c r="F2349" s="967" t="s">
        <v>1789</v>
      </c>
      <c r="G2349" s="967" t="s">
        <v>5391</v>
      </c>
      <c r="H2349" s="965"/>
      <c r="I2349" s="965"/>
    </row>
    <row r="2350" spans="1:9" ht="13.5">
      <c r="A2350" s="1184" t="s">
        <v>1105</v>
      </c>
      <c r="B2350" s="1188" t="s">
        <v>4599</v>
      </c>
      <c r="C2350" s="1188" t="s">
        <v>4600</v>
      </c>
      <c r="D2350" s="966">
        <v>3888</v>
      </c>
      <c r="E2350" s="1194" t="s">
        <v>9630</v>
      </c>
      <c r="F2350" s="967" t="s">
        <v>1789</v>
      </c>
      <c r="G2350" s="967" t="s">
        <v>5391</v>
      </c>
      <c r="H2350" s="965"/>
      <c r="I2350" s="965"/>
    </row>
    <row r="2351" spans="1:9" ht="13.5">
      <c r="A2351" s="1184" t="s">
        <v>1106</v>
      </c>
      <c r="B2351" s="1188" t="s">
        <v>4601</v>
      </c>
      <c r="C2351" s="1188" t="s">
        <v>4602</v>
      </c>
      <c r="D2351" s="966">
        <v>5040</v>
      </c>
      <c r="E2351" s="1194" t="s">
        <v>9630</v>
      </c>
      <c r="F2351" s="967" t="s">
        <v>1789</v>
      </c>
      <c r="G2351" s="967" t="s">
        <v>5391</v>
      </c>
      <c r="H2351" s="965"/>
      <c r="I2351" s="965"/>
    </row>
    <row r="2352" spans="1:9" ht="13.5">
      <c r="A2352" s="1184" t="s">
        <v>1107</v>
      </c>
      <c r="B2352" s="1188" t="s">
        <v>4603</v>
      </c>
      <c r="C2352" s="1188" t="s">
        <v>4604</v>
      </c>
      <c r="D2352" s="966">
        <v>5880</v>
      </c>
      <c r="E2352" s="1194" t="s">
        <v>9630</v>
      </c>
      <c r="F2352" s="967" t="s">
        <v>1789</v>
      </c>
      <c r="G2352" s="967" t="s">
        <v>5391</v>
      </c>
      <c r="H2352" s="965"/>
      <c r="I2352" s="965"/>
    </row>
    <row r="2353" spans="1:9" ht="13.5">
      <c r="A2353" s="1184" t="s">
        <v>1108</v>
      </c>
      <c r="B2353" s="1188" t="s">
        <v>4605</v>
      </c>
      <c r="C2353" s="1188" t="s">
        <v>4606</v>
      </c>
      <c r="D2353" s="966">
        <v>5568</v>
      </c>
      <c r="E2353" s="1194" t="s">
        <v>9630</v>
      </c>
      <c r="F2353" s="967" t="s">
        <v>1789</v>
      </c>
      <c r="G2353" s="967" t="s">
        <v>5391</v>
      </c>
      <c r="H2353" s="965"/>
      <c r="I2353" s="965"/>
    </row>
    <row r="2354" spans="1:9" ht="13.5">
      <c r="A2354" s="1184" t="s">
        <v>1109</v>
      </c>
      <c r="B2354" s="1188" t="s">
        <v>4607</v>
      </c>
      <c r="C2354" s="1188" t="s">
        <v>4608</v>
      </c>
      <c r="D2354" s="966">
        <v>6936</v>
      </c>
      <c r="E2354" s="1194" t="s">
        <v>9630</v>
      </c>
      <c r="F2354" s="967" t="s">
        <v>1789</v>
      </c>
      <c r="G2354" s="967" t="s">
        <v>5391</v>
      </c>
      <c r="H2354" s="965"/>
      <c r="I2354" s="965"/>
    </row>
    <row r="2355" spans="1:9" ht="13.5">
      <c r="A2355" s="1184" t="s">
        <v>1110</v>
      </c>
      <c r="B2355" s="1188" t="s">
        <v>4609</v>
      </c>
      <c r="C2355" s="1188" t="s">
        <v>4610</v>
      </c>
      <c r="D2355" s="966">
        <v>8820</v>
      </c>
      <c r="E2355" s="1194" t="s">
        <v>9630</v>
      </c>
      <c r="F2355" s="967" t="s">
        <v>1789</v>
      </c>
      <c r="G2355" s="967" t="s">
        <v>5391</v>
      </c>
      <c r="H2355" s="965"/>
      <c r="I2355" s="965"/>
    </row>
    <row r="2356" spans="1:9" ht="13.5">
      <c r="A2356" s="1184" t="s">
        <v>1111</v>
      </c>
      <c r="B2356" s="1188" t="s">
        <v>4611</v>
      </c>
      <c r="C2356" s="1188" t="s">
        <v>4612</v>
      </c>
      <c r="D2356" s="966">
        <v>10296</v>
      </c>
      <c r="E2356" s="1194" t="s">
        <v>9630</v>
      </c>
      <c r="F2356" s="967" t="s">
        <v>1789</v>
      </c>
      <c r="G2356" s="967" t="s">
        <v>5391</v>
      </c>
      <c r="H2356" s="965"/>
      <c r="I2356" s="965"/>
    </row>
    <row r="2357" spans="1:9" ht="13.5">
      <c r="A2357" s="1184" t="s">
        <v>1112</v>
      </c>
      <c r="B2357" s="1188" t="s">
        <v>4613</v>
      </c>
      <c r="C2357" s="1188" t="s">
        <v>4614</v>
      </c>
      <c r="D2357" s="966">
        <v>7884</v>
      </c>
      <c r="E2357" s="1194" t="s">
        <v>9630</v>
      </c>
      <c r="F2357" s="967" t="s">
        <v>1789</v>
      </c>
      <c r="G2357" s="967" t="s">
        <v>5391</v>
      </c>
      <c r="H2357" s="965"/>
      <c r="I2357" s="965"/>
    </row>
    <row r="2358" spans="1:9" ht="13.5">
      <c r="A2358" s="1184" t="s">
        <v>1113</v>
      </c>
      <c r="B2358" s="1188" t="s">
        <v>4615</v>
      </c>
      <c r="C2358" s="1188" t="s">
        <v>4616</v>
      </c>
      <c r="D2358" s="966">
        <v>9876</v>
      </c>
      <c r="E2358" s="1194" t="s">
        <v>9630</v>
      </c>
      <c r="F2358" s="967" t="s">
        <v>1789</v>
      </c>
      <c r="G2358" s="967" t="s">
        <v>5391</v>
      </c>
      <c r="H2358" s="965"/>
      <c r="I2358" s="965"/>
    </row>
    <row r="2359" spans="1:9" ht="13.5">
      <c r="A2359" s="1184" t="s">
        <v>1114</v>
      </c>
      <c r="B2359" s="1188" t="s">
        <v>4617</v>
      </c>
      <c r="C2359" s="1188" t="s">
        <v>4618</v>
      </c>
      <c r="D2359" s="966">
        <v>12600</v>
      </c>
      <c r="E2359" s="1194" t="s">
        <v>9630</v>
      </c>
      <c r="F2359" s="967" t="s">
        <v>1789</v>
      </c>
      <c r="G2359" s="967" t="s">
        <v>5391</v>
      </c>
      <c r="H2359" s="965"/>
      <c r="I2359" s="965"/>
    </row>
    <row r="2360" spans="1:9" ht="13.5">
      <c r="A2360" s="1184" t="s">
        <v>1115</v>
      </c>
      <c r="B2360" s="1188" t="s">
        <v>4619</v>
      </c>
      <c r="C2360" s="1188" t="s">
        <v>4620</v>
      </c>
      <c r="D2360" s="966">
        <v>14700</v>
      </c>
      <c r="E2360" s="1194" t="s">
        <v>9630</v>
      </c>
      <c r="F2360" s="967" t="s">
        <v>1789</v>
      </c>
      <c r="G2360" s="967" t="s">
        <v>5391</v>
      </c>
      <c r="H2360" s="965"/>
      <c r="I2360" s="965"/>
    </row>
    <row r="2361" spans="1:9" ht="13.5">
      <c r="A2361" s="1184" t="s">
        <v>1116</v>
      </c>
      <c r="B2361" s="1188" t="s">
        <v>4621</v>
      </c>
      <c r="C2361" s="1188" t="s">
        <v>4622</v>
      </c>
      <c r="D2361" s="966">
        <v>10608</v>
      </c>
      <c r="E2361" s="1194" t="s">
        <v>9630</v>
      </c>
      <c r="F2361" s="967" t="s">
        <v>1789</v>
      </c>
      <c r="G2361" s="967" t="s">
        <v>5391</v>
      </c>
      <c r="H2361" s="965"/>
      <c r="I2361" s="965"/>
    </row>
    <row r="2362" spans="1:9" ht="13.5">
      <c r="A2362" s="1184" t="s">
        <v>1117</v>
      </c>
      <c r="B2362" s="1188" t="s">
        <v>4623</v>
      </c>
      <c r="C2362" s="1188" t="s">
        <v>4624</v>
      </c>
      <c r="D2362" s="966">
        <v>13212</v>
      </c>
      <c r="E2362" s="1194" t="s">
        <v>9630</v>
      </c>
      <c r="F2362" s="967" t="s">
        <v>1789</v>
      </c>
      <c r="G2362" s="967" t="s">
        <v>5391</v>
      </c>
      <c r="H2362" s="965"/>
      <c r="I2362" s="965"/>
    </row>
    <row r="2363" spans="1:9" ht="13.5">
      <c r="A2363" s="1184" t="s">
        <v>1118</v>
      </c>
      <c r="B2363" s="1188" t="s">
        <v>4625</v>
      </c>
      <c r="C2363" s="1188" t="s">
        <v>4626</v>
      </c>
      <c r="D2363" s="966">
        <v>16776</v>
      </c>
      <c r="E2363" s="1194" t="s">
        <v>9630</v>
      </c>
      <c r="F2363" s="967" t="s">
        <v>1789</v>
      </c>
      <c r="G2363" s="967" t="s">
        <v>5391</v>
      </c>
      <c r="H2363" s="965"/>
      <c r="I2363" s="965"/>
    </row>
    <row r="2364" spans="1:9" ht="13.5">
      <c r="A2364" s="1184" t="s">
        <v>1119</v>
      </c>
      <c r="B2364" s="1188" t="s">
        <v>4627</v>
      </c>
      <c r="C2364" s="1188" t="s">
        <v>4628</v>
      </c>
      <c r="D2364" s="966">
        <v>19812</v>
      </c>
      <c r="E2364" s="1194" t="s">
        <v>9630</v>
      </c>
      <c r="F2364" s="967" t="s">
        <v>1789</v>
      </c>
      <c r="G2364" s="967" t="s">
        <v>5391</v>
      </c>
      <c r="H2364" s="965"/>
      <c r="I2364" s="965"/>
    </row>
    <row r="2365" spans="1:9" ht="13.5">
      <c r="A2365" s="1184" t="s">
        <v>1120</v>
      </c>
      <c r="B2365" s="1188" t="s">
        <v>4629</v>
      </c>
      <c r="C2365" s="1188" t="s">
        <v>4629</v>
      </c>
      <c r="D2365" s="966">
        <v>13092</v>
      </c>
      <c r="E2365" s="1194" t="s">
        <v>9630</v>
      </c>
      <c r="F2365" s="967" t="s">
        <v>1789</v>
      </c>
      <c r="G2365" s="967" t="s">
        <v>5391</v>
      </c>
      <c r="H2365" s="965"/>
      <c r="I2365" s="965"/>
    </row>
    <row r="2366" spans="1:9" ht="13.5">
      <c r="A2366" s="1184" t="s">
        <v>1121</v>
      </c>
      <c r="B2366" s="1188" t="s">
        <v>4630</v>
      </c>
      <c r="C2366" s="1188" t="s">
        <v>4630</v>
      </c>
      <c r="D2366" s="966">
        <v>16236</v>
      </c>
      <c r="E2366" s="1194" t="s">
        <v>9630</v>
      </c>
      <c r="F2366" s="967" t="s">
        <v>1789</v>
      </c>
      <c r="G2366" s="967" t="s">
        <v>5391</v>
      </c>
      <c r="H2366" s="965"/>
      <c r="I2366" s="965"/>
    </row>
    <row r="2367" spans="1:9" ht="13.5">
      <c r="A2367" s="1184" t="s">
        <v>1122</v>
      </c>
      <c r="B2367" s="1188" t="s">
        <v>4631</v>
      </c>
      <c r="C2367" s="1188" t="s">
        <v>4631</v>
      </c>
      <c r="D2367" s="966">
        <v>20676</v>
      </c>
      <c r="E2367" s="1194" t="s">
        <v>9630</v>
      </c>
      <c r="F2367" s="967" t="s">
        <v>1789</v>
      </c>
      <c r="G2367" s="967" t="s">
        <v>5391</v>
      </c>
      <c r="H2367" s="965"/>
      <c r="I2367" s="965"/>
    </row>
    <row r="2368" spans="1:9" ht="13.5">
      <c r="A2368" s="1184" t="s">
        <v>1123</v>
      </c>
      <c r="B2368" s="1188" t="s">
        <v>4632</v>
      </c>
      <c r="C2368" s="1188" t="s">
        <v>4632</v>
      </c>
      <c r="D2368" s="966">
        <v>24348</v>
      </c>
      <c r="E2368" s="1194" t="s">
        <v>9630</v>
      </c>
      <c r="F2368" s="967" t="s">
        <v>1789</v>
      </c>
      <c r="G2368" s="967" t="s">
        <v>5391</v>
      </c>
      <c r="H2368" s="965"/>
      <c r="I2368" s="965"/>
    </row>
    <row r="2369" spans="1:9" ht="13.5">
      <c r="A2369" s="1184" t="s">
        <v>1124</v>
      </c>
      <c r="B2369" s="1188" t="s">
        <v>1125</v>
      </c>
      <c r="C2369" s="1188" t="s">
        <v>1126</v>
      </c>
      <c r="D2369" s="966">
        <v>5880</v>
      </c>
      <c r="E2369" s="1194" t="s">
        <v>9630</v>
      </c>
      <c r="F2369" s="967" t="s">
        <v>1789</v>
      </c>
      <c r="G2369" s="967" t="s">
        <v>5391</v>
      </c>
      <c r="H2369" s="965"/>
      <c r="I2369" s="965"/>
    </row>
    <row r="2370" spans="1:9" ht="13.5">
      <c r="A2370" s="1184" t="s">
        <v>1127</v>
      </c>
      <c r="B2370" s="1188" t="s">
        <v>1128</v>
      </c>
      <c r="C2370" s="1188" t="s">
        <v>1129</v>
      </c>
      <c r="D2370" s="966">
        <v>7248</v>
      </c>
      <c r="E2370" s="1194" t="s">
        <v>9630</v>
      </c>
      <c r="F2370" s="967" t="s">
        <v>1789</v>
      </c>
      <c r="G2370" s="967" t="s">
        <v>5391</v>
      </c>
      <c r="H2370" s="965"/>
      <c r="I2370" s="965"/>
    </row>
    <row r="2371" spans="1:9" ht="13.5">
      <c r="A2371" s="1184" t="s">
        <v>1130</v>
      </c>
      <c r="B2371" s="1188" t="s">
        <v>1131</v>
      </c>
      <c r="C2371" s="1188" t="s">
        <v>1132</v>
      </c>
      <c r="D2371" s="966">
        <v>9348</v>
      </c>
      <c r="E2371" s="1194" t="s">
        <v>9630</v>
      </c>
      <c r="F2371" s="967" t="s">
        <v>1789</v>
      </c>
      <c r="G2371" s="967" t="s">
        <v>5391</v>
      </c>
      <c r="H2371" s="965"/>
      <c r="I2371" s="965"/>
    </row>
    <row r="2372" spans="1:9" ht="13.5">
      <c r="A2372" s="1184" t="s">
        <v>1133</v>
      </c>
      <c r="B2372" s="1188" t="s">
        <v>1134</v>
      </c>
      <c r="C2372" s="1188" t="s">
        <v>1135</v>
      </c>
      <c r="D2372" s="966">
        <v>10920</v>
      </c>
      <c r="E2372" s="1194" t="s">
        <v>9630</v>
      </c>
      <c r="F2372" s="967" t="s">
        <v>1789</v>
      </c>
      <c r="G2372" s="967" t="s">
        <v>5391</v>
      </c>
      <c r="H2372" s="965"/>
      <c r="I2372" s="965"/>
    </row>
    <row r="2373" spans="1:9" ht="13.5">
      <c r="A2373" s="1184" t="s">
        <v>1136</v>
      </c>
      <c r="B2373" s="1188" t="s">
        <v>1137</v>
      </c>
      <c r="C2373" s="1188" t="s">
        <v>1138</v>
      </c>
      <c r="D2373" s="966">
        <v>6720</v>
      </c>
      <c r="E2373" s="1194" t="s">
        <v>9630</v>
      </c>
      <c r="F2373" s="967" t="s">
        <v>1789</v>
      </c>
      <c r="G2373" s="967" t="s">
        <v>5391</v>
      </c>
      <c r="H2373" s="965"/>
      <c r="I2373" s="965"/>
    </row>
    <row r="2374" spans="1:9" ht="13.5">
      <c r="A2374" s="1184" t="s">
        <v>1139</v>
      </c>
      <c r="B2374" s="1188" t="s">
        <v>1140</v>
      </c>
      <c r="C2374" s="1188" t="s">
        <v>1141</v>
      </c>
      <c r="D2374" s="966">
        <v>8340</v>
      </c>
      <c r="E2374" s="1194" t="s">
        <v>9630</v>
      </c>
      <c r="F2374" s="967" t="s">
        <v>1789</v>
      </c>
      <c r="G2374" s="967" t="s">
        <v>5391</v>
      </c>
      <c r="H2374" s="965"/>
      <c r="I2374" s="965"/>
    </row>
    <row r="2375" spans="1:9" ht="13.5">
      <c r="A2375" s="1184" t="s">
        <v>1142</v>
      </c>
      <c r="B2375" s="1188" t="s">
        <v>1143</v>
      </c>
      <c r="C2375" s="1188" t="s">
        <v>1144</v>
      </c>
      <c r="D2375" s="966">
        <v>10608</v>
      </c>
      <c r="E2375" s="1194" t="s">
        <v>9630</v>
      </c>
      <c r="F2375" s="967" t="s">
        <v>1789</v>
      </c>
      <c r="G2375" s="967" t="s">
        <v>5391</v>
      </c>
      <c r="H2375" s="965"/>
      <c r="I2375" s="965"/>
    </row>
    <row r="2376" spans="1:9" ht="13.5">
      <c r="A2376" s="1184" t="s">
        <v>1145</v>
      </c>
      <c r="B2376" s="1188" t="s">
        <v>1146</v>
      </c>
      <c r="C2376" s="1188" t="s">
        <v>1147</v>
      </c>
      <c r="D2376" s="966">
        <v>12456</v>
      </c>
      <c r="E2376" s="1194" t="s">
        <v>9630</v>
      </c>
      <c r="F2376" s="967" t="s">
        <v>1789</v>
      </c>
      <c r="G2376" s="967" t="s">
        <v>5391</v>
      </c>
      <c r="H2376" s="965"/>
      <c r="I2376" s="965"/>
    </row>
    <row r="2377" spans="1:9" ht="13.5">
      <c r="A2377" s="1184" t="s">
        <v>1148</v>
      </c>
      <c r="B2377" s="1188" t="s">
        <v>1149</v>
      </c>
      <c r="C2377" s="1188" t="s">
        <v>1150</v>
      </c>
      <c r="D2377" s="966">
        <v>7104</v>
      </c>
      <c r="E2377" s="1194" t="s">
        <v>9630</v>
      </c>
      <c r="F2377" s="967" t="s">
        <v>1789</v>
      </c>
      <c r="G2377" s="967" t="s">
        <v>5391</v>
      </c>
      <c r="H2377" s="965"/>
      <c r="I2377" s="965"/>
    </row>
    <row r="2378" spans="1:9" ht="13.5">
      <c r="A2378" s="1184" t="s">
        <v>1151</v>
      </c>
      <c r="B2378" s="1188" t="s">
        <v>1152</v>
      </c>
      <c r="C2378" s="1188" t="s">
        <v>1153</v>
      </c>
      <c r="D2378" s="966">
        <v>8748</v>
      </c>
      <c r="E2378" s="1194" t="s">
        <v>9630</v>
      </c>
      <c r="F2378" s="967" t="s">
        <v>1789</v>
      </c>
      <c r="G2378" s="967" t="s">
        <v>5391</v>
      </c>
      <c r="H2378" s="965"/>
      <c r="I2378" s="965"/>
    </row>
    <row r="2379" spans="1:9" ht="13.5">
      <c r="A2379" s="1184" t="s">
        <v>1154</v>
      </c>
      <c r="B2379" s="1188" t="s">
        <v>1155</v>
      </c>
      <c r="C2379" s="1188" t="s">
        <v>1156</v>
      </c>
      <c r="D2379" s="966">
        <v>11220</v>
      </c>
      <c r="E2379" s="1194" t="s">
        <v>9630</v>
      </c>
      <c r="F2379" s="967" t="s">
        <v>1789</v>
      </c>
      <c r="G2379" s="967" t="s">
        <v>5391</v>
      </c>
      <c r="H2379" s="965"/>
      <c r="I2379" s="965"/>
    </row>
    <row r="2380" spans="1:9" ht="13.5">
      <c r="A2380" s="1184" t="s">
        <v>1157</v>
      </c>
      <c r="B2380" s="1188" t="s">
        <v>1158</v>
      </c>
      <c r="C2380" s="1188" t="s">
        <v>1159</v>
      </c>
      <c r="D2380" s="966">
        <v>13176</v>
      </c>
      <c r="E2380" s="1194" t="s">
        <v>9630</v>
      </c>
      <c r="F2380" s="967" t="s">
        <v>1789</v>
      </c>
      <c r="G2380" s="967" t="s">
        <v>5391</v>
      </c>
      <c r="H2380" s="965"/>
      <c r="I2380" s="965"/>
    </row>
    <row r="2381" spans="1:9" ht="13.5">
      <c r="A2381" s="1184" t="s">
        <v>1160</v>
      </c>
      <c r="B2381" s="1188" t="s">
        <v>1161</v>
      </c>
      <c r="C2381" s="1188" t="s">
        <v>1162</v>
      </c>
      <c r="D2381" s="966">
        <v>6828</v>
      </c>
      <c r="E2381" s="1194" t="s">
        <v>9630</v>
      </c>
      <c r="F2381" s="967" t="s">
        <v>1789</v>
      </c>
      <c r="G2381" s="967" t="s">
        <v>5391</v>
      </c>
      <c r="H2381" s="965"/>
      <c r="I2381" s="965"/>
    </row>
    <row r="2382" spans="1:9" ht="13.5">
      <c r="A2382" s="1184" t="s">
        <v>1163</v>
      </c>
      <c r="B2382" s="1188" t="s">
        <v>1164</v>
      </c>
      <c r="C2382" s="1188" t="s">
        <v>1165</v>
      </c>
      <c r="D2382" s="966">
        <v>8400</v>
      </c>
      <c r="E2382" s="1194" t="s">
        <v>9630</v>
      </c>
      <c r="F2382" s="967" t="s">
        <v>1789</v>
      </c>
      <c r="G2382" s="967" t="s">
        <v>5391</v>
      </c>
      <c r="H2382" s="965"/>
      <c r="I2382" s="965"/>
    </row>
    <row r="2383" spans="1:9" ht="13.5">
      <c r="A2383" s="1184" t="s">
        <v>1166</v>
      </c>
      <c r="B2383" s="1188" t="s">
        <v>1167</v>
      </c>
      <c r="C2383" s="1188" t="s">
        <v>1168</v>
      </c>
      <c r="D2383" s="966">
        <v>10824</v>
      </c>
      <c r="E2383" s="1194" t="s">
        <v>9630</v>
      </c>
      <c r="F2383" s="967" t="s">
        <v>1789</v>
      </c>
      <c r="G2383" s="967" t="s">
        <v>5391</v>
      </c>
      <c r="H2383" s="965"/>
      <c r="I2383" s="965"/>
    </row>
    <row r="2384" spans="1:9" ht="13.5">
      <c r="A2384" s="1184" t="s">
        <v>1169</v>
      </c>
      <c r="B2384" s="1188" t="s">
        <v>1170</v>
      </c>
      <c r="C2384" s="1188" t="s">
        <v>1171</v>
      </c>
      <c r="D2384" s="966">
        <v>12708</v>
      </c>
      <c r="E2384" s="1194" t="s">
        <v>9630</v>
      </c>
      <c r="F2384" s="967" t="s">
        <v>1789</v>
      </c>
      <c r="G2384" s="967" t="s">
        <v>5391</v>
      </c>
      <c r="H2384" s="965"/>
      <c r="I2384" s="965"/>
    </row>
    <row r="2385" spans="1:9" ht="13.5">
      <c r="A2385" s="1184" t="s">
        <v>1172</v>
      </c>
      <c r="B2385" s="1188" t="s">
        <v>1173</v>
      </c>
      <c r="C2385" s="1188" t="s">
        <v>1174</v>
      </c>
      <c r="D2385" s="966">
        <v>7692</v>
      </c>
      <c r="E2385" s="1194" t="s">
        <v>9630</v>
      </c>
      <c r="F2385" s="967" t="s">
        <v>1789</v>
      </c>
      <c r="G2385" s="967" t="s">
        <v>5391</v>
      </c>
      <c r="H2385" s="965"/>
      <c r="I2385" s="965"/>
    </row>
    <row r="2386" spans="1:9" ht="13.5">
      <c r="A2386" s="1184" t="s">
        <v>1175</v>
      </c>
      <c r="B2386" s="1188" t="s">
        <v>1176</v>
      </c>
      <c r="C2386" s="1188" t="s">
        <v>1177</v>
      </c>
      <c r="D2386" s="966">
        <v>9528</v>
      </c>
      <c r="E2386" s="1194" t="s">
        <v>9630</v>
      </c>
      <c r="F2386" s="967" t="s">
        <v>1789</v>
      </c>
      <c r="G2386" s="967" t="s">
        <v>5391</v>
      </c>
      <c r="H2386" s="965"/>
      <c r="I2386" s="965"/>
    </row>
    <row r="2387" spans="1:9" ht="13.5">
      <c r="A2387" s="1184" t="s">
        <v>1178</v>
      </c>
      <c r="B2387" s="1188" t="s">
        <v>1179</v>
      </c>
      <c r="C2387" s="1188" t="s">
        <v>1180</v>
      </c>
      <c r="D2387" s="966">
        <v>12120</v>
      </c>
      <c r="E2387" s="1194" t="s">
        <v>9630</v>
      </c>
      <c r="F2387" s="967" t="s">
        <v>1789</v>
      </c>
      <c r="G2387" s="967" t="s">
        <v>5391</v>
      </c>
      <c r="H2387" s="965"/>
      <c r="I2387" s="965"/>
    </row>
    <row r="2388" spans="1:9" ht="13.5">
      <c r="A2388" s="1184" t="s">
        <v>1181</v>
      </c>
      <c r="B2388" s="1188" t="s">
        <v>1182</v>
      </c>
      <c r="C2388" s="1188" t="s">
        <v>1183</v>
      </c>
      <c r="D2388" s="966">
        <v>14280</v>
      </c>
      <c r="E2388" s="1194" t="s">
        <v>9630</v>
      </c>
      <c r="F2388" s="967" t="s">
        <v>1789</v>
      </c>
      <c r="G2388" s="967" t="s">
        <v>5391</v>
      </c>
      <c r="H2388" s="965"/>
      <c r="I2388" s="965"/>
    </row>
    <row r="2389" spans="1:9" ht="13.5">
      <c r="A2389" s="1184" t="s">
        <v>1184</v>
      </c>
      <c r="B2389" s="1188" t="s">
        <v>1185</v>
      </c>
      <c r="C2389" s="1188" t="s">
        <v>1186</v>
      </c>
      <c r="D2389" s="966">
        <v>11136</v>
      </c>
      <c r="E2389" s="1194" t="s">
        <v>9630</v>
      </c>
      <c r="F2389" s="967" t="s">
        <v>1789</v>
      </c>
      <c r="G2389" s="967" t="s">
        <v>5391</v>
      </c>
      <c r="H2389" s="965"/>
      <c r="I2389" s="965"/>
    </row>
    <row r="2390" spans="1:9" ht="13.5">
      <c r="A2390" s="1184" t="s">
        <v>1187</v>
      </c>
      <c r="B2390" s="1188" t="s">
        <v>1188</v>
      </c>
      <c r="C2390" s="1188" t="s">
        <v>1189</v>
      </c>
      <c r="D2390" s="966">
        <v>13764</v>
      </c>
      <c r="E2390" s="1194" t="s">
        <v>9630</v>
      </c>
      <c r="F2390" s="967" t="s">
        <v>1789</v>
      </c>
      <c r="G2390" s="967" t="s">
        <v>5391</v>
      </c>
      <c r="H2390" s="965"/>
      <c r="I2390" s="965"/>
    </row>
    <row r="2391" spans="1:9" ht="13.5">
      <c r="A2391" s="1184" t="s">
        <v>1190</v>
      </c>
      <c r="B2391" s="1188" t="s">
        <v>1191</v>
      </c>
      <c r="C2391" s="1188" t="s">
        <v>1192</v>
      </c>
      <c r="D2391" s="966">
        <v>17544</v>
      </c>
      <c r="E2391" s="1194" t="s">
        <v>9630</v>
      </c>
      <c r="F2391" s="967" t="s">
        <v>1789</v>
      </c>
      <c r="G2391" s="967" t="s">
        <v>5391</v>
      </c>
      <c r="H2391" s="965"/>
      <c r="I2391" s="965"/>
    </row>
    <row r="2392" spans="1:9" ht="13.5">
      <c r="A2392" s="1184" t="s">
        <v>1193</v>
      </c>
      <c r="B2392" s="1188" t="s">
        <v>1194</v>
      </c>
      <c r="C2392" s="1188" t="s">
        <v>1195</v>
      </c>
      <c r="D2392" s="966">
        <v>20688</v>
      </c>
      <c r="E2392" s="1194" t="s">
        <v>9630</v>
      </c>
      <c r="F2392" s="967" t="s">
        <v>1789</v>
      </c>
      <c r="G2392" s="967" t="s">
        <v>5391</v>
      </c>
      <c r="H2392" s="965"/>
      <c r="I2392" s="965"/>
    </row>
    <row r="2393" spans="1:9" ht="13.5">
      <c r="A2393" s="1184" t="s">
        <v>1196</v>
      </c>
      <c r="B2393" s="1188" t="s">
        <v>1197</v>
      </c>
      <c r="C2393" s="1188" t="s">
        <v>1198</v>
      </c>
      <c r="D2393" s="966">
        <v>11472</v>
      </c>
      <c r="E2393" s="1194" t="s">
        <v>9630</v>
      </c>
      <c r="F2393" s="967" t="s">
        <v>1789</v>
      </c>
      <c r="G2393" s="967" t="s">
        <v>5391</v>
      </c>
      <c r="H2393" s="965"/>
      <c r="I2393" s="965"/>
    </row>
    <row r="2394" spans="1:9" ht="13.5">
      <c r="A2394" s="1184" t="s">
        <v>1199</v>
      </c>
      <c r="B2394" s="1188" t="s">
        <v>1200</v>
      </c>
      <c r="C2394" s="1188" t="s">
        <v>1201</v>
      </c>
      <c r="D2394" s="966">
        <v>14184</v>
      </c>
      <c r="E2394" s="1194" t="s">
        <v>9630</v>
      </c>
      <c r="F2394" s="967" t="s">
        <v>1789</v>
      </c>
      <c r="G2394" s="967" t="s">
        <v>5391</v>
      </c>
      <c r="H2394" s="965"/>
      <c r="I2394" s="965"/>
    </row>
    <row r="2395" spans="1:9" ht="13.5">
      <c r="A2395" s="1184" t="s">
        <v>1202</v>
      </c>
      <c r="B2395" s="1188" t="s">
        <v>1203</v>
      </c>
      <c r="C2395" s="1188" t="s">
        <v>1204</v>
      </c>
      <c r="D2395" s="966">
        <v>18072</v>
      </c>
      <c r="E2395" s="1194" t="s">
        <v>9630</v>
      </c>
      <c r="F2395" s="967" t="s">
        <v>1789</v>
      </c>
      <c r="G2395" s="967" t="s">
        <v>5391</v>
      </c>
      <c r="H2395" s="965"/>
      <c r="I2395" s="965"/>
    </row>
    <row r="2396" spans="1:9" ht="13.5">
      <c r="A2396" s="1184" t="s">
        <v>1205</v>
      </c>
      <c r="B2396" s="1188" t="s">
        <v>1206</v>
      </c>
      <c r="C2396" s="1188" t="s">
        <v>1207</v>
      </c>
      <c r="D2396" s="966">
        <v>21312</v>
      </c>
      <c r="E2396" s="1194" t="s">
        <v>9630</v>
      </c>
      <c r="F2396" s="967" t="s">
        <v>1789</v>
      </c>
      <c r="G2396" s="967" t="s">
        <v>5391</v>
      </c>
      <c r="H2396" s="965"/>
      <c r="I2396" s="965"/>
    </row>
    <row r="2397" spans="1:9" ht="13.5">
      <c r="A2397" s="1184" t="s">
        <v>1208</v>
      </c>
      <c r="B2397" s="1188" t="s">
        <v>1209</v>
      </c>
      <c r="C2397" s="1188" t="s">
        <v>1210</v>
      </c>
      <c r="D2397" s="966">
        <v>1596</v>
      </c>
      <c r="E2397" s="1194" t="s">
        <v>9630</v>
      </c>
      <c r="F2397" s="967" t="s">
        <v>1789</v>
      </c>
      <c r="G2397" s="967" t="s">
        <v>5391</v>
      </c>
      <c r="H2397" s="965"/>
      <c r="I2397" s="965"/>
    </row>
    <row r="2398" spans="1:9" ht="13.5">
      <c r="A2398" s="1184" t="s">
        <v>1211</v>
      </c>
      <c r="B2398" s="1188" t="s">
        <v>1212</v>
      </c>
      <c r="C2398" s="1188" t="s">
        <v>1213</v>
      </c>
      <c r="D2398" s="966">
        <v>6372</v>
      </c>
      <c r="E2398" s="1194" t="s">
        <v>9630</v>
      </c>
      <c r="F2398" s="967" t="s">
        <v>1789</v>
      </c>
      <c r="G2398" s="967" t="s">
        <v>5391</v>
      </c>
      <c r="H2398" s="965"/>
      <c r="I2398" s="965"/>
    </row>
    <row r="2399" spans="1:9" ht="13.5">
      <c r="A2399" s="1184" t="s">
        <v>1214</v>
      </c>
      <c r="B2399" s="1188" t="s">
        <v>1215</v>
      </c>
      <c r="C2399" s="1188" t="s">
        <v>1216</v>
      </c>
      <c r="D2399" s="966">
        <v>11148</v>
      </c>
      <c r="E2399" s="1194" t="s">
        <v>9630</v>
      </c>
      <c r="F2399" s="967" t="s">
        <v>1789</v>
      </c>
      <c r="G2399" s="967" t="s">
        <v>5391</v>
      </c>
      <c r="H2399" s="965"/>
      <c r="I2399" s="965"/>
    </row>
    <row r="2400" spans="1:9" ht="13.5">
      <c r="A2400" s="1184" t="s">
        <v>1217</v>
      </c>
      <c r="B2400" s="1188" t="s">
        <v>1218</v>
      </c>
      <c r="C2400" s="1188" t="s">
        <v>1219</v>
      </c>
      <c r="D2400" s="966">
        <v>1596</v>
      </c>
      <c r="E2400" s="1194" t="s">
        <v>9630</v>
      </c>
      <c r="F2400" s="967" t="s">
        <v>1789</v>
      </c>
      <c r="G2400" s="967" t="s">
        <v>5391</v>
      </c>
      <c r="H2400" s="965"/>
      <c r="I2400" s="965"/>
    </row>
    <row r="2401" spans="1:9" ht="13.5">
      <c r="A2401" s="1188" t="s">
        <v>1220</v>
      </c>
      <c r="B2401" s="1188" t="s">
        <v>1221</v>
      </c>
      <c r="C2401" s="1188" t="s">
        <v>1222</v>
      </c>
      <c r="D2401" s="966">
        <v>6372</v>
      </c>
      <c r="E2401" s="1194" t="s">
        <v>9630</v>
      </c>
      <c r="F2401" s="967" t="s">
        <v>1789</v>
      </c>
      <c r="G2401" s="967" t="s">
        <v>5391</v>
      </c>
      <c r="H2401" s="965"/>
      <c r="I2401" s="965"/>
    </row>
    <row r="2402" spans="1:9" ht="13.5">
      <c r="A2402" s="1188" t="s">
        <v>1223</v>
      </c>
      <c r="B2402" s="1188" t="s">
        <v>1224</v>
      </c>
      <c r="C2402" s="1188" t="s">
        <v>1225</v>
      </c>
      <c r="D2402" s="966">
        <v>11148</v>
      </c>
      <c r="E2402" s="1194" t="s">
        <v>9630</v>
      </c>
      <c r="F2402" s="967" t="s">
        <v>1789</v>
      </c>
      <c r="G2402" s="967" t="s">
        <v>5391</v>
      </c>
      <c r="H2402" s="965"/>
      <c r="I2402" s="965"/>
    </row>
    <row r="2403" spans="1:9" ht="13.5">
      <c r="A2403" s="1184" t="s">
        <v>1226</v>
      </c>
      <c r="B2403" s="1188" t="s">
        <v>4633</v>
      </c>
      <c r="C2403" s="1188" t="s">
        <v>4634</v>
      </c>
      <c r="D2403" s="966">
        <v>6.18</v>
      </c>
      <c r="E2403" s="1194" t="s">
        <v>9630</v>
      </c>
      <c r="F2403" s="967" t="s">
        <v>1789</v>
      </c>
      <c r="G2403" s="967" t="s">
        <v>5391</v>
      </c>
      <c r="H2403" s="965"/>
      <c r="I2403" s="965"/>
    </row>
    <row r="2404" spans="1:9" ht="13.5">
      <c r="A2404" s="1184" t="s">
        <v>1227</v>
      </c>
      <c r="B2404" s="1188" t="s">
        <v>4635</v>
      </c>
      <c r="C2404" s="1188" t="s">
        <v>4636</v>
      </c>
      <c r="D2404" s="966">
        <v>6.18</v>
      </c>
      <c r="E2404" s="1194" t="s">
        <v>9630</v>
      </c>
      <c r="F2404" s="967" t="s">
        <v>1789</v>
      </c>
      <c r="G2404" s="967" t="s">
        <v>5391</v>
      </c>
      <c r="H2404" s="965"/>
      <c r="I2404" s="965"/>
    </row>
    <row r="2405" spans="1:9" ht="13.5">
      <c r="A2405" s="1184" t="s">
        <v>1228</v>
      </c>
      <c r="B2405" s="1188" t="s">
        <v>4637</v>
      </c>
      <c r="C2405" s="1188" t="s">
        <v>4638</v>
      </c>
      <c r="D2405" s="966">
        <v>6.18</v>
      </c>
      <c r="E2405" s="1194" t="s">
        <v>9630</v>
      </c>
      <c r="F2405" s="967" t="s">
        <v>1789</v>
      </c>
      <c r="G2405" s="967" t="s">
        <v>5391</v>
      </c>
      <c r="H2405" s="965"/>
      <c r="I2405" s="965"/>
    </row>
    <row r="2406" spans="1:9" ht="13.5">
      <c r="A2406" s="1184" t="s">
        <v>1229</v>
      </c>
      <c r="B2406" s="1188" t="s">
        <v>4639</v>
      </c>
      <c r="C2406" s="1188" t="s">
        <v>4640</v>
      </c>
      <c r="D2406" s="966">
        <v>5.15</v>
      </c>
      <c r="E2406" s="1194" t="s">
        <v>9630</v>
      </c>
      <c r="F2406" s="967" t="s">
        <v>1789</v>
      </c>
      <c r="G2406" s="967" t="s">
        <v>5391</v>
      </c>
      <c r="H2406" s="965"/>
      <c r="I2406" s="965"/>
    </row>
    <row r="2407" spans="1:9" ht="13.5">
      <c r="A2407" s="1184" t="s">
        <v>1230</v>
      </c>
      <c r="B2407" s="1188" t="s">
        <v>4641</v>
      </c>
      <c r="C2407" s="1188" t="s">
        <v>4642</v>
      </c>
      <c r="D2407" s="966">
        <v>5.15</v>
      </c>
      <c r="E2407" s="1194" t="s">
        <v>9630</v>
      </c>
      <c r="F2407" s="967" t="s">
        <v>1789</v>
      </c>
      <c r="G2407" s="967" t="s">
        <v>5391</v>
      </c>
      <c r="H2407" s="965"/>
      <c r="I2407" s="965"/>
    </row>
    <row r="2408" spans="1:9" ht="14.25" thickBot="1">
      <c r="A2408" s="1184" t="s">
        <v>1231</v>
      </c>
      <c r="B2408" s="1188" t="s">
        <v>4643</v>
      </c>
      <c r="C2408" s="1188" t="s">
        <v>4644</v>
      </c>
      <c r="D2408" s="966">
        <v>4.12</v>
      </c>
      <c r="E2408" s="1194" t="s">
        <v>9630</v>
      </c>
      <c r="F2408" s="967" t="s">
        <v>1789</v>
      </c>
      <c r="G2408" s="967" t="s">
        <v>5391</v>
      </c>
      <c r="H2408" s="965"/>
      <c r="I2408" s="965"/>
    </row>
    <row r="2409" spans="1:9" ht="13.5">
      <c r="A2409" s="1198" t="s">
        <v>3747</v>
      </c>
      <c r="B2409" s="219"/>
      <c r="C2409" s="219"/>
      <c r="D2409" s="219"/>
      <c r="E2409" s="219"/>
      <c r="F2409" s="219"/>
      <c r="G2409" s="416"/>
      <c r="H2409" s="258"/>
      <c r="I2409" s="258"/>
    </row>
    <row r="2410" spans="1:9" ht="13.5">
      <c r="A2410" s="1189" t="s">
        <v>1235</v>
      </c>
      <c r="B2410" s="1188" t="s">
        <v>4645</v>
      </c>
      <c r="C2410" s="1188" t="s">
        <v>4645</v>
      </c>
      <c r="D2410" s="966">
        <v>3708</v>
      </c>
      <c r="E2410" s="1194" t="s">
        <v>9630</v>
      </c>
      <c r="F2410" s="967" t="s">
        <v>9</v>
      </c>
      <c r="G2410" s="967" t="s">
        <v>5391</v>
      </c>
      <c r="H2410" s="258"/>
      <c r="I2410" s="965"/>
    </row>
    <row r="2411" spans="1:9" ht="13.5">
      <c r="A2411" s="1189" t="s">
        <v>1236</v>
      </c>
      <c r="B2411" s="1188" t="s">
        <v>4646</v>
      </c>
      <c r="C2411" s="1188" t="s">
        <v>4646</v>
      </c>
      <c r="D2411" s="966">
        <v>4620</v>
      </c>
      <c r="E2411" s="1194" t="s">
        <v>9630</v>
      </c>
      <c r="F2411" s="967" t="s">
        <v>9</v>
      </c>
      <c r="G2411" s="967" t="s">
        <v>5391</v>
      </c>
      <c r="H2411" s="965"/>
      <c r="I2411" s="965"/>
    </row>
    <row r="2412" spans="1:9" ht="13.5">
      <c r="A2412" s="1189" t="s">
        <v>1237</v>
      </c>
      <c r="B2412" s="1188" t="s">
        <v>4647</v>
      </c>
      <c r="C2412" s="1188" t="s">
        <v>4647</v>
      </c>
      <c r="D2412" s="966">
        <v>5892</v>
      </c>
      <c r="E2412" s="1194" t="s">
        <v>9630</v>
      </c>
      <c r="F2412" s="967" t="s">
        <v>9</v>
      </c>
      <c r="G2412" s="967" t="s">
        <v>5391</v>
      </c>
      <c r="H2412" s="965"/>
      <c r="I2412" s="965"/>
    </row>
    <row r="2413" spans="1:9" ht="13.5">
      <c r="A2413" s="1189" t="s">
        <v>1238</v>
      </c>
      <c r="B2413" s="1188" t="s">
        <v>4648</v>
      </c>
      <c r="C2413" s="1188" t="s">
        <v>4648</v>
      </c>
      <c r="D2413" s="966">
        <v>6912</v>
      </c>
      <c r="E2413" s="1194" t="s">
        <v>9630</v>
      </c>
      <c r="F2413" s="967" t="s">
        <v>9</v>
      </c>
      <c r="G2413" s="967" t="s">
        <v>5391</v>
      </c>
      <c r="H2413" s="965"/>
      <c r="I2413" s="965"/>
    </row>
    <row r="2414" spans="1:9" ht="13.5">
      <c r="A2414" s="1189" t="s">
        <v>1239</v>
      </c>
      <c r="B2414" s="1188" t="s">
        <v>4649</v>
      </c>
      <c r="C2414" s="1188" t="s">
        <v>4649</v>
      </c>
      <c r="D2414" s="966">
        <v>3528</v>
      </c>
      <c r="E2414" s="1194" t="s">
        <v>9630</v>
      </c>
      <c r="F2414" s="967" t="s">
        <v>9</v>
      </c>
      <c r="G2414" s="967" t="s">
        <v>5391</v>
      </c>
      <c r="H2414" s="258"/>
      <c r="I2414" s="965"/>
    </row>
    <row r="2415" spans="1:9" ht="13.5">
      <c r="A2415" s="1189" t="s">
        <v>1240</v>
      </c>
      <c r="B2415" s="1188" t="s">
        <v>4650</v>
      </c>
      <c r="C2415" s="1188" t="s">
        <v>4650</v>
      </c>
      <c r="D2415" s="966">
        <v>4392</v>
      </c>
      <c r="E2415" s="1194" t="s">
        <v>9630</v>
      </c>
      <c r="F2415" s="967" t="s">
        <v>9</v>
      </c>
      <c r="G2415" s="967" t="s">
        <v>5391</v>
      </c>
      <c r="H2415" s="965"/>
      <c r="I2415" s="965"/>
    </row>
    <row r="2416" spans="1:9" ht="13.5">
      <c r="A2416" s="1189" t="s">
        <v>1241</v>
      </c>
      <c r="B2416" s="1188" t="s">
        <v>4651</v>
      </c>
      <c r="C2416" s="1188" t="s">
        <v>4651</v>
      </c>
      <c r="D2416" s="966">
        <v>5616</v>
      </c>
      <c r="E2416" s="1194" t="s">
        <v>9630</v>
      </c>
      <c r="F2416" s="967" t="s">
        <v>9</v>
      </c>
      <c r="G2416" s="967" t="s">
        <v>5391</v>
      </c>
      <c r="H2416" s="965"/>
      <c r="I2416" s="965"/>
    </row>
    <row r="2417" spans="1:9" ht="13.5">
      <c r="A2417" s="1189" t="s">
        <v>1242</v>
      </c>
      <c r="B2417" s="1188" t="s">
        <v>4652</v>
      </c>
      <c r="C2417" s="1188" t="s">
        <v>4652</v>
      </c>
      <c r="D2417" s="966">
        <v>6588</v>
      </c>
      <c r="E2417" s="1194" t="s">
        <v>9630</v>
      </c>
      <c r="F2417" s="967" t="s">
        <v>9</v>
      </c>
      <c r="G2417" s="967" t="s">
        <v>5391</v>
      </c>
      <c r="H2417" s="965"/>
      <c r="I2417" s="965"/>
    </row>
    <row r="2418" spans="1:9" ht="13.5">
      <c r="A2418" s="1189" t="s">
        <v>1243</v>
      </c>
      <c r="B2418" s="1188" t="s">
        <v>4653</v>
      </c>
      <c r="C2418" s="1188" t="s">
        <v>4653</v>
      </c>
      <c r="D2418" s="966">
        <v>5412</v>
      </c>
      <c r="E2418" s="1194" t="s">
        <v>9630</v>
      </c>
      <c r="F2418" s="967" t="s">
        <v>9</v>
      </c>
      <c r="G2418" s="967" t="s">
        <v>5391</v>
      </c>
      <c r="H2418" s="258"/>
      <c r="I2418" s="965"/>
    </row>
    <row r="2419" spans="1:9" ht="13.5">
      <c r="A2419" s="1189" t="s">
        <v>1244</v>
      </c>
      <c r="B2419" s="1188" t="s">
        <v>4654</v>
      </c>
      <c r="C2419" s="1188" t="s">
        <v>4654</v>
      </c>
      <c r="D2419" s="966">
        <v>6684</v>
      </c>
      <c r="E2419" s="1194" t="s">
        <v>9630</v>
      </c>
      <c r="F2419" s="967" t="s">
        <v>9</v>
      </c>
      <c r="G2419" s="967" t="s">
        <v>5391</v>
      </c>
      <c r="H2419" s="965"/>
      <c r="I2419" s="965"/>
    </row>
    <row r="2420" spans="1:9" ht="13.5">
      <c r="A2420" s="1189" t="s">
        <v>1245</v>
      </c>
      <c r="B2420" s="1188" t="s">
        <v>4655</v>
      </c>
      <c r="C2420" s="1188" t="s">
        <v>4655</v>
      </c>
      <c r="D2420" s="966">
        <v>8556</v>
      </c>
      <c r="E2420" s="1194" t="s">
        <v>9630</v>
      </c>
      <c r="F2420" s="967" t="s">
        <v>9</v>
      </c>
      <c r="G2420" s="967" t="s">
        <v>5391</v>
      </c>
      <c r="H2420" s="965"/>
      <c r="I2420" s="965"/>
    </row>
    <row r="2421" spans="1:9" ht="13.5">
      <c r="A2421" s="1184" t="s">
        <v>1246</v>
      </c>
      <c r="B2421" s="1188" t="s">
        <v>4656</v>
      </c>
      <c r="C2421" s="1188" t="s">
        <v>4656</v>
      </c>
      <c r="D2421" s="966">
        <v>10080</v>
      </c>
      <c r="E2421" s="1194" t="s">
        <v>9630</v>
      </c>
      <c r="F2421" s="967" t="s">
        <v>9</v>
      </c>
      <c r="G2421" s="967" t="s">
        <v>5391</v>
      </c>
      <c r="H2421" s="965"/>
      <c r="I2421" s="965"/>
    </row>
    <row r="2422" spans="1:9" ht="13.5">
      <c r="A2422" s="1184" t="s">
        <v>1247</v>
      </c>
      <c r="B2422" s="1188" t="s">
        <v>4657</v>
      </c>
      <c r="C2422" s="1188" t="s">
        <v>4657</v>
      </c>
      <c r="D2422" s="966">
        <v>8856</v>
      </c>
      <c r="E2422" s="1194" t="s">
        <v>9630</v>
      </c>
      <c r="F2422" s="967" t="s">
        <v>9</v>
      </c>
      <c r="G2422" s="967" t="s">
        <v>5391</v>
      </c>
      <c r="H2422" s="258"/>
      <c r="I2422" s="965"/>
    </row>
    <row r="2423" spans="1:9" ht="13.5">
      <c r="A2423" s="1184" t="s">
        <v>1248</v>
      </c>
      <c r="B2423" s="1188" t="s">
        <v>4658</v>
      </c>
      <c r="C2423" s="1188" t="s">
        <v>4658</v>
      </c>
      <c r="D2423" s="966">
        <v>10980</v>
      </c>
      <c r="E2423" s="1194" t="s">
        <v>9630</v>
      </c>
      <c r="F2423" s="967" t="s">
        <v>9</v>
      </c>
      <c r="G2423" s="967" t="s">
        <v>5391</v>
      </c>
      <c r="H2423" s="965"/>
      <c r="I2423" s="965"/>
    </row>
    <row r="2424" spans="1:9" ht="13.5">
      <c r="A2424" s="1184" t="s">
        <v>1249</v>
      </c>
      <c r="B2424" s="1188" t="s">
        <v>4659</v>
      </c>
      <c r="C2424" s="1188" t="s">
        <v>4659</v>
      </c>
      <c r="D2424" s="966">
        <v>14040</v>
      </c>
      <c r="E2424" s="1194" t="s">
        <v>9630</v>
      </c>
      <c r="F2424" s="967" t="s">
        <v>9</v>
      </c>
      <c r="G2424" s="967" t="s">
        <v>5391</v>
      </c>
      <c r="H2424" s="965"/>
      <c r="I2424" s="965"/>
    </row>
    <row r="2425" spans="1:9" ht="13.5">
      <c r="A2425" s="1184" t="s">
        <v>1250</v>
      </c>
      <c r="B2425" s="1188" t="s">
        <v>4660</v>
      </c>
      <c r="C2425" s="1188" t="s">
        <v>4660</v>
      </c>
      <c r="D2425" s="966">
        <v>16464</v>
      </c>
      <c r="E2425" s="1194" t="s">
        <v>9630</v>
      </c>
      <c r="F2425" s="967" t="s">
        <v>9</v>
      </c>
      <c r="G2425" s="967" t="s">
        <v>5391</v>
      </c>
      <c r="H2425" s="965"/>
      <c r="I2425" s="965"/>
    </row>
    <row r="2426" spans="1:9" ht="13.5">
      <c r="A2426" s="1184" t="s">
        <v>1251</v>
      </c>
      <c r="B2426" s="1188" t="s">
        <v>4661</v>
      </c>
      <c r="C2426" s="1188" t="s">
        <v>4661</v>
      </c>
      <c r="D2426" s="966">
        <v>2652</v>
      </c>
      <c r="E2426" s="1194" t="s">
        <v>9630</v>
      </c>
      <c r="F2426" s="967" t="s">
        <v>9</v>
      </c>
      <c r="G2426" s="967" t="s">
        <v>5391</v>
      </c>
      <c r="H2426" s="258"/>
      <c r="I2426" s="965"/>
    </row>
    <row r="2427" spans="1:9" ht="13.5">
      <c r="A2427" s="1184" t="s">
        <v>1252</v>
      </c>
      <c r="B2427" s="1188" t="s">
        <v>4662</v>
      </c>
      <c r="C2427" s="1188" t="s">
        <v>4662</v>
      </c>
      <c r="D2427" s="966">
        <v>3288</v>
      </c>
      <c r="E2427" s="1194" t="s">
        <v>9630</v>
      </c>
      <c r="F2427" s="967" t="s">
        <v>9</v>
      </c>
      <c r="G2427" s="967" t="s">
        <v>5391</v>
      </c>
      <c r="H2427" s="965"/>
      <c r="I2427" s="965"/>
    </row>
    <row r="2428" spans="1:9" ht="13.5">
      <c r="A2428" s="1184" t="s">
        <v>1253</v>
      </c>
      <c r="B2428" s="1188" t="s">
        <v>4663</v>
      </c>
      <c r="C2428" s="1188" t="s">
        <v>4663</v>
      </c>
      <c r="D2428" s="966">
        <v>4212</v>
      </c>
      <c r="E2428" s="1194" t="s">
        <v>9630</v>
      </c>
      <c r="F2428" s="967" t="s">
        <v>9</v>
      </c>
      <c r="G2428" s="967" t="s">
        <v>5391</v>
      </c>
      <c r="H2428" s="965"/>
      <c r="I2428" s="965"/>
    </row>
    <row r="2429" spans="1:9" ht="13.5">
      <c r="A2429" s="1184" t="s">
        <v>1254</v>
      </c>
      <c r="B2429" s="1188" t="s">
        <v>4664</v>
      </c>
      <c r="C2429" s="1188" t="s">
        <v>4664</v>
      </c>
      <c r="D2429" s="966">
        <v>4992</v>
      </c>
      <c r="E2429" s="1194" t="s">
        <v>9630</v>
      </c>
      <c r="F2429" s="967" t="s">
        <v>9</v>
      </c>
      <c r="G2429" s="967" t="s">
        <v>5391</v>
      </c>
      <c r="H2429" s="965"/>
      <c r="I2429" s="965"/>
    </row>
    <row r="2430" spans="1:9" ht="13.5">
      <c r="A2430" s="1184" t="s">
        <v>1255</v>
      </c>
      <c r="B2430" s="1188" t="s">
        <v>4665</v>
      </c>
      <c r="C2430" s="1188" t="s">
        <v>4665</v>
      </c>
      <c r="D2430" s="966">
        <v>2652</v>
      </c>
      <c r="E2430" s="1194" t="s">
        <v>9630</v>
      </c>
      <c r="F2430" s="967" t="s">
        <v>9</v>
      </c>
      <c r="G2430" s="967" t="s">
        <v>5391</v>
      </c>
      <c r="H2430" s="258"/>
      <c r="I2430" s="965"/>
    </row>
    <row r="2431" spans="1:9" ht="13.5">
      <c r="A2431" s="1184" t="s">
        <v>1256</v>
      </c>
      <c r="B2431" s="1188" t="s">
        <v>4666</v>
      </c>
      <c r="C2431" s="1188" t="s">
        <v>4666</v>
      </c>
      <c r="D2431" s="966">
        <v>3288</v>
      </c>
      <c r="E2431" s="1194" t="s">
        <v>9630</v>
      </c>
      <c r="F2431" s="967" t="s">
        <v>9</v>
      </c>
      <c r="G2431" s="967" t="s">
        <v>5391</v>
      </c>
      <c r="H2431" s="965"/>
      <c r="I2431" s="965"/>
    </row>
    <row r="2432" spans="1:9" ht="13.5">
      <c r="A2432" s="1184" t="s">
        <v>1257</v>
      </c>
      <c r="B2432" s="1188" t="s">
        <v>4667</v>
      </c>
      <c r="C2432" s="1188" t="s">
        <v>4667</v>
      </c>
      <c r="D2432" s="966">
        <v>4212</v>
      </c>
      <c r="E2432" s="1194" t="s">
        <v>9630</v>
      </c>
      <c r="F2432" s="967" t="s">
        <v>9</v>
      </c>
      <c r="G2432" s="967" t="s">
        <v>5391</v>
      </c>
      <c r="H2432" s="965"/>
      <c r="I2432" s="965"/>
    </row>
    <row r="2433" spans="1:9" ht="13.5">
      <c r="A2433" s="1184" t="s">
        <v>1258</v>
      </c>
      <c r="B2433" s="1188" t="s">
        <v>4668</v>
      </c>
      <c r="C2433" s="1188" t="s">
        <v>4668</v>
      </c>
      <c r="D2433" s="966">
        <v>4992</v>
      </c>
      <c r="E2433" s="1194" t="s">
        <v>9630</v>
      </c>
      <c r="F2433" s="967" t="s">
        <v>9</v>
      </c>
      <c r="G2433" s="967" t="s">
        <v>5391</v>
      </c>
      <c r="H2433" s="965"/>
      <c r="I2433" s="965"/>
    </row>
    <row r="2434" spans="1:9" ht="13.5">
      <c r="A2434" s="1184" t="s">
        <v>1259</v>
      </c>
      <c r="B2434" s="1188" t="s">
        <v>4669</v>
      </c>
      <c r="C2434" s="1188" t="s">
        <v>4669</v>
      </c>
      <c r="D2434" s="966">
        <v>2652</v>
      </c>
      <c r="E2434" s="1194" t="s">
        <v>9630</v>
      </c>
      <c r="F2434" s="967" t="s">
        <v>9</v>
      </c>
      <c r="G2434" s="967" t="s">
        <v>5391</v>
      </c>
      <c r="H2434" s="258"/>
      <c r="I2434" s="965"/>
    </row>
    <row r="2435" spans="1:9" ht="13.5">
      <c r="A2435" s="1184" t="s">
        <v>1260</v>
      </c>
      <c r="B2435" s="1188" t="s">
        <v>4670</v>
      </c>
      <c r="C2435" s="1188" t="s">
        <v>4670</v>
      </c>
      <c r="D2435" s="966">
        <v>3288</v>
      </c>
      <c r="E2435" s="1194" t="s">
        <v>9630</v>
      </c>
      <c r="F2435" s="967" t="s">
        <v>9</v>
      </c>
      <c r="G2435" s="967" t="s">
        <v>5391</v>
      </c>
      <c r="H2435" s="965"/>
      <c r="I2435" s="965"/>
    </row>
    <row r="2436" spans="1:9" ht="13.5">
      <c r="A2436" s="1184" t="s">
        <v>1261</v>
      </c>
      <c r="B2436" s="1188" t="s">
        <v>4671</v>
      </c>
      <c r="C2436" s="1188" t="s">
        <v>4671</v>
      </c>
      <c r="D2436" s="966">
        <v>4212</v>
      </c>
      <c r="E2436" s="1194" t="s">
        <v>9630</v>
      </c>
      <c r="F2436" s="967" t="s">
        <v>9</v>
      </c>
      <c r="G2436" s="967" t="s">
        <v>5391</v>
      </c>
      <c r="H2436" s="965"/>
      <c r="I2436" s="965"/>
    </row>
    <row r="2437" spans="1:9" ht="13.5">
      <c r="A2437" s="1184" t="s">
        <v>1262</v>
      </c>
      <c r="B2437" s="1188" t="s">
        <v>4672</v>
      </c>
      <c r="C2437" s="1188" t="s">
        <v>4672</v>
      </c>
      <c r="D2437" s="966">
        <v>4992</v>
      </c>
      <c r="E2437" s="1194" t="s">
        <v>9630</v>
      </c>
      <c r="F2437" s="967" t="s">
        <v>9</v>
      </c>
      <c r="G2437" s="967" t="s">
        <v>5391</v>
      </c>
      <c r="H2437" s="965"/>
      <c r="I2437" s="965"/>
    </row>
    <row r="2438" spans="1:9" ht="13.5">
      <c r="A2438" s="1184" t="s">
        <v>1263</v>
      </c>
      <c r="B2438" s="1188" t="s">
        <v>4673</v>
      </c>
      <c r="C2438" s="1188" t="s">
        <v>4673</v>
      </c>
      <c r="D2438" s="966">
        <v>2652</v>
      </c>
      <c r="E2438" s="1194" t="s">
        <v>9630</v>
      </c>
      <c r="F2438" s="967" t="s">
        <v>9</v>
      </c>
      <c r="G2438" s="967" t="s">
        <v>5391</v>
      </c>
      <c r="H2438" s="258"/>
      <c r="I2438" s="965"/>
    </row>
    <row r="2439" spans="1:9" ht="13.5">
      <c r="A2439" s="1184" t="s">
        <v>1264</v>
      </c>
      <c r="B2439" s="1188" t="s">
        <v>4674</v>
      </c>
      <c r="C2439" s="1188" t="s">
        <v>4674</v>
      </c>
      <c r="D2439" s="966">
        <v>3288</v>
      </c>
      <c r="E2439" s="1194" t="s">
        <v>9630</v>
      </c>
      <c r="F2439" s="967" t="s">
        <v>9</v>
      </c>
      <c r="G2439" s="967" t="s">
        <v>5391</v>
      </c>
      <c r="H2439" s="965"/>
      <c r="I2439" s="965"/>
    </row>
    <row r="2440" spans="1:9" ht="13.5">
      <c r="A2440" s="1184" t="s">
        <v>1265</v>
      </c>
      <c r="B2440" s="1188" t="s">
        <v>4675</v>
      </c>
      <c r="C2440" s="1188" t="s">
        <v>4675</v>
      </c>
      <c r="D2440" s="966">
        <v>4212</v>
      </c>
      <c r="E2440" s="1194" t="s">
        <v>9630</v>
      </c>
      <c r="F2440" s="967" t="s">
        <v>9</v>
      </c>
      <c r="G2440" s="967" t="s">
        <v>5391</v>
      </c>
      <c r="H2440" s="965"/>
      <c r="I2440" s="965"/>
    </row>
    <row r="2441" spans="1:9" ht="13.5">
      <c r="A2441" s="1184" t="s">
        <v>1266</v>
      </c>
      <c r="B2441" s="1188" t="s">
        <v>4676</v>
      </c>
      <c r="C2441" s="1188" t="s">
        <v>4676</v>
      </c>
      <c r="D2441" s="966">
        <v>4992</v>
      </c>
      <c r="E2441" s="1194" t="s">
        <v>9630</v>
      </c>
      <c r="F2441" s="967" t="s">
        <v>9</v>
      </c>
      <c r="G2441" s="967" t="s">
        <v>5391</v>
      </c>
      <c r="H2441" s="965"/>
      <c r="I2441" s="965"/>
    </row>
    <row r="2442" spans="1:9" ht="13.5">
      <c r="A2442" s="1184" t="s">
        <v>1267</v>
      </c>
      <c r="B2442" s="1190" t="s">
        <v>1268</v>
      </c>
      <c r="C2442" s="1190" t="s">
        <v>1268</v>
      </c>
      <c r="D2442" s="966">
        <v>2964</v>
      </c>
      <c r="E2442" s="1194" t="s">
        <v>9630</v>
      </c>
      <c r="F2442" s="967" t="s">
        <v>9</v>
      </c>
      <c r="G2442" s="967" t="s">
        <v>5391</v>
      </c>
      <c r="H2442" s="965"/>
      <c r="I2442" s="965"/>
    </row>
    <row r="2443" spans="1:9" ht="13.5">
      <c r="A2443" s="1184" t="s">
        <v>1269</v>
      </c>
      <c r="B2443" s="1190" t="s">
        <v>1270</v>
      </c>
      <c r="C2443" s="1190" t="s">
        <v>1270</v>
      </c>
      <c r="D2443" s="966">
        <v>7644</v>
      </c>
      <c r="E2443" s="1194" t="s">
        <v>9630</v>
      </c>
      <c r="F2443" s="967" t="s">
        <v>9</v>
      </c>
      <c r="G2443" s="967" t="s">
        <v>5391</v>
      </c>
      <c r="H2443" s="965"/>
      <c r="I2443" s="965"/>
    </row>
    <row r="2444" spans="1:9" ht="13.5">
      <c r="A2444" s="1184" t="s">
        <v>1271</v>
      </c>
      <c r="B2444" s="1190" t="s">
        <v>1272</v>
      </c>
      <c r="C2444" s="1190" t="s">
        <v>1272</v>
      </c>
      <c r="D2444" s="966">
        <v>2856</v>
      </c>
      <c r="E2444" s="1194" t="s">
        <v>9630</v>
      </c>
      <c r="F2444" s="967" t="s">
        <v>9</v>
      </c>
      <c r="G2444" s="967" t="s">
        <v>5391</v>
      </c>
      <c r="H2444" s="965"/>
      <c r="I2444" s="965"/>
    </row>
    <row r="2445" spans="1:9" ht="13.5">
      <c r="A2445" s="1184" t="s">
        <v>1273</v>
      </c>
      <c r="B2445" s="1190" t="s">
        <v>1274</v>
      </c>
      <c r="C2445" s="1190" t="s">
        <v>1274</v>
      </c>
      <c r="D2445" s="966">
        <v>2856</v>
      </c>
      <c r="E2445" s="1194" t="s">
        <v>9630</v>
      </c>
      <c r="F2445" s="967" t="s">
        <v>9</v>
      </c>
      <c r="G2445" s="967" t="s">
        <v>5391</v>
      </c>
      <c r="H2445" s="965"/>
      <c r="I2445" s="965"/>
    </row>
    <row r="2446" spans="1:9" ht="13.5">
      <c r="A2446" s="1184" t="s">
        <v>1275</v>
      </c>
      <c r="B2446" s="1190" t="s">
        <v>1276</v>
      </c>
      <c r="C2446" s="1190" t="s">
        <v>1276</v>
      </c>
      <c r="D2446" s="966">
        <v>2856</v>
      </c>
      <c r="E2446" s="1194" t="s">
        <v>9630</v>
      </c>
      <c r="F2446" s="967" t="s">
        <v>9</v>
      </c>
      <c r="G2446" s="967" t="s">
        <v>5391</v>
      </c>
      <c r="H2446" s="965"/>
      <c r="I2446" s="965"/>
    </row>
    <row r="2447" spans="1:9" ht="13.5">
      <c r="A2447" s="1184" t="s">
        <v>1277</v>
      </c>
      <c r="B2447" s="1190" t="s">
        <v>1278</v>
      </c>
      <c r="C2447" s="1190" t="s">
        <v>1278</v>
      </c>
      <c r="D2447" s="966">
        <v>6576</v>
      </c>
      <c r="E2447" s="1194" t="s">
        <v>9630</v>
      </c>
      <c r="F2447" s="967" t="s">
        <v>9</v>
      </c>
      <c r="G2447" s="967" t="s">
        <v>5391</v>
      </c>
      <c r="H2447" s="965"/>
      <c r="I2447" s="965"/>
    </row>
    <row r="2448" spans="1:9" ht="13.5">
      <c r="A2448" s="1188" t="s">
        <v>1279</v>
      </c>
      <c r="B2448" s="1190" t="s">
        <v>1280</v>
      </c>
      <c r="C2448" s="1190" t="s">
        <v>1280</v>
      </c>
      <c r="D2448" s="966">
        <v>6576</v>
      </c>
      <c r="E2448" s="1194" t="s">
        <v>9630</v>
      </c>
      <c r="F2448" s="967" t="s">
        <v>9</v>
      </c>
      <c r="G2448" s="967" t="s">
        <v>5391</v>
      </c>
      <c r="H2448" s="965"/>
      <c r="I2448" s="965"/>
    </row>
    <row r="2449" spans="1:9" ht="13.5">
      <c r="A2449" s="1188" t="s">
        <v>1281</v>
      </c>
      <c r="B2449" s="1190" t="s">
        <v>1282</v>
      </c>
      <c r="C2449" s="1190" t="s">
        <v>1282</v>
      </c>
      <c r="D2449" s="966">
        <v>6576</v>
      </c>
      <c r="E2449" s="1194" t="s">
        <v>9630</v>
      </c>
      <c r="F2449" s="967" t="s">
        <v>9</v>
      </c>
      <c r="G2449" s="967" t="s">
        <v>5391</v>
      </c>
      <c r="H2449" s="965"/>
      <c r="I2449" s="965"/>
    </row>
    <row r="2450" spans="1:9" ht="14.25" thickBot="1">
      <c r="A2450" s="1188" t="s">
        <v>1283</v>
      </c>
      <c r="B2450" s="1190" t="s">
        <v>1284</v>
      </c>
      <c r="C2450" s="1190" t="s">
        <v>1284</v>
      </c>
      <c r="D2450" s="966">
        <v>6576</v>
      </c>
      <c r="E2450" s="1194" t="s">
        <v>9630</v>
      </c>
      <c r="F2450" s="967" t="s">
        <v>9</v>
      </c>
      <c r="G2450" s="967" t="s">
        <v>5391</v>
      </c>
      <c r="H2450" s="965"/>
      <c r="I2450" s="965"/>
    </row>
    <row r="2451" spans="1:9" ht="13.5">
      <c r="A2451" s="1198" t="s">
        <v>3748</v>
      </c>
      <c r="B2451" s="219"/>
      <c r="C2451" s="219"/>
      <c r="D2451" s="219"/>
      <c r="E2451" s="219"/>
      <c r="F2451" s="219"/>
      <c r="G2451" s="416"/>
      <c r="H2451" s="258"/>
      <c r="I2451" s="258"/>
    </row>
    <row r="2452" spans="1:9" ht="13.5">
      <c r="A2452" s="1189" t="s">
        <v>1285</v>
      </c>
      <c r="B2452" s="1188" t="s">
        <v>4677</v>
      </c>
      <c r="C2452" s="1188" t="s">
        <v>4678</v>
      </c>
      <c r="D2452" s="966">
        <v>3708</v>
      </c>
      <c r="E2452" s="1194" t="s">
        <v>9630</v>
      </c>
      <c r="F2452" s="967" t="s">
        <v>1789</v>
      </c>
      <c r="G2452" s="967" t="s">
        <v>5391</v>
      </c>
      <c r="H2452" s="965"/>
      <c r="I2452" s="965"/>
    </row>
    <row r="2453" spans="1:9" ht="13.5">
      <c r="A2453" s="1189" t="s">
        <v>1286</v>
      </c>
      <c r="B2453" s="1188" t="s">
        <v>4679</v>
      </c>
      <c r="C2453" s="1188" t="s">
        <v>4680</v>
      </c>
      <c r="D2453" s="966">
        <v>4620</v>
      </c>
      <c r="E2453" s="1194" t="s">
        <v>9630</v>
      </c>
      <c r="F2453" s="967" t="s">
        <v>1789</v>
      </c>
      <c r="G2453" s="967" t="s">
        <v>5391</v>
      </c>
      <c r="H2453" s="965"/>
      <c r="I2453" s="965"/>
    </row>
    <row r="2454" spans="1:9" ht="13.5">
      <c r="A2454" s="1189" t="s">
        <v>1287</v>
      </c>
      <c r="B2454" s="1188" t="s">
        <v>4681</v>
      </c>
      <c r="C2454" s="1188" t="s">
        <v>4682</v>
      </c>
      <c r="D2454" s="966">
        <v>5892</v>
      </c>
      <c r="E2454" s="1194" t="s">
        <v>9630</v>
      </c>
      <c r="F2454" s="967" t="s">
        <v>1789</v>
      </c>
      <c r="G2454" s="967" t="s">
        <v>5391</v>
      </c>
      <c r="H2454" s="965"/>
      <c r="I2454" s="965"/>
    </row>
    <row r="2455" spans="1:9" ht="13.5">
      <c r="A2455" s="1189" t="s">
        <v>1288</v>
      </c>
      <c r="B2455" s="1188" t="s">
        <v>4683</v>
      </c>
      <c r="C2455" s="1188" t="s">
        <v>4684</v>
      </c>
      <c r="D2455" s="966">
        <v>6912</v>
      </c>
      <c r="E2455" s="1194" t="s">
        <v>9630</v>
      </c>
      <c r="F2455" s="967" t="s">
        <v>1789</v>
      </c>
      <c r="G2455" s="967" t="s">
        <v>5391</v>
      </c>
      <c r="H2455" s="965"/>
      <c r="I2455" s="965"/>
    </row>
    <row r="2456" spans="1:9" ht="13.5">
      <c r="A2456" s="1189" t="s">
        <v>1289</v>
      </c>
      <c r="B2456" s="1188" t="s">
        <v>4685</v>
      </c>
      <c r="C2456" s="1188" t="s">
        <v>4686</v>
      </c>
      <c r="D2456" s="966">
        <v>3528</v>
      </c>
      <c r="E2456" s="1194" t="s">
        <v>9630</v>
      </c>
      <c r="F2456" s="967" t="s">
        <v>1789</v>
      </c>
      <c r="G2456" s="967" t="s">
        <v>5391</v>
      </c>
      <c r="H2456" s="965"/>
      <c r="I2456" s="965"/>
    </row>
    <row r="2457" spans="1:9" ht="13.5">
      <c r="A2457" s="1189" t="s">
        <v>1290</v>
      </c>
      <c r="B2457" s="1188" t="s">
        <v>4687</v>
      </c>
      <c r="C2457" s="1188" t="s">
        <v>4688</v>
      </c>
      <c r="D2457" s="966">
        <v>4392</v>
      </c>
      <c r="E2457" s="1194" t="s">
        <v>9630</v>
      </c>
      <c r="F2457" s="967" t="s">
        <v>1789</v>
      </c>
      <c r="G2457" s="967" t="s">
        <v>5391</v>
      </c>
      <c r="H2457" s="965"/>
      <c r="I2457" s="965"/>
    </row>
    <row r="2458" spans="1:9" ht="13.5">
      <c r="A2458" s="1189" t="s">
        <v>1291</v>
      </c>
      <c r="B2458" s="1188" t="s">
        <v>4689</v>
      </c>
      <c r="C2458" s="1188" t="s">
        <v>4690</v>
      </c>
      <c r="D2458" s="966">
        <v>5616</v>
      </c>
      <c r="E2458" s="1194" t="s">
        <v>9630</v>
      </c>
      <c r="F2458" s="967" t="s">
        <v>1789</v>
      </c>
      <c r="G2458" s="967" t="s">
        <v>5391</v>
      </c>
      <c r="H2458" s="965"/>
      <c r="I2458" s="965"/>
    </row>
    <row r="2459" spans="1:9" ht="13.5">
      <c r="A2459" s="1189" t="s">
        <v>1292</v>
      </c>
      <c r="B2459" s="1188" t="s">
        <v>4691</v>
      </c>
      <c r="C2459" s="1188" t="s">
        <v>4692</v>
      </c>
      <c r="D2459" s="966">
        <v>6588</v>
      </c>
      <c r="E2459" s="1194" t="s">
        <v>9630</v>
      </c>
      <c r="F2459" s="967" t="s">
        <v>1789</v>
      </c>
      <c r="G2459" s="967" t="s">
        <v>5391</v>
      </c>
      <c r="H2459" s="965"/>
      <c r="I2459" s="965"/>
    </row>
    <row r="2460" spans="1:9" ht="13.5">
      <c r="A2460" s="1189" t="s">
        <v>1293</v>
      </c>
      <c r="B2460" s="1188" t="s">
        <v>4693</v>
      </c>
      <c r="C2460" s="1188" t="s">
        <v>4694</v>
      </c>
      <c r="D2460" s="966">
        <v>5412</v>
      </c>
      <c r="E2460" s="1194" t="s">
        <v>9630</v>
      </c>
      <c r="F2460" s="967" t="s">
        <v>1789</v>
      </c>
      <c r="G2460" s="967" t="s">
        <v>5391</v>
      </c>
      <c r="H2460" s="965"/>
      <c r="I2460" s="965"/>
    </row>
    <row r="2461" spans="1:9" ht="13.5">
      <c r="A2461" s="1189" t="s">
        <v>1294</v>
      </c>
      <c r="B2461" s="1188" t="s">
        <v>4695</v>
      </c>
      <c r="C2461" s="1188" t="s">
        <v>4696</v>
      </c>
      <c r="D2461" s="966">
        <v>6684</v>
      </c>
      <c r="E2461" s="1194" t="s">
        <v>9630</v>
      </c>
      <c r="F2461" s="967" t="s">
        <v>1789</v>
      </c>
      <c r="G2461" s="967" t="s">
        <v>5391</v>
      </c>
      <c r="H2461" s="965"/>
      <c r="I2461" s="965"/>
    </row>
    <row r="2462" spans="1:9" ht="13.5">
      <c r="A2462" s="1189" t="s">
        <v>1295</v>
      </c>
      <c r="B2462" s="1188" t="s">
        <v>4697</v>
      </c>
      <c r="C2462" s="1188" t="s">
        <v>4698</v>
      </c>
      <c r="D2462" s="966">
        <v>8556</v>
      </c>
      <c r="E2462" s="1194" t="s">
        <v>9630</v>
      </c>
      <c r="F2462" s="967" t="s">
        <v>1789</v>
      </c>
      <c r="G2462" s="967" t="s">
        <v>5391</v>
      </c>
      <c r="H2462" s="965"/>
      <c r="I2462" s="965"/>
    </row>
    <row r="2463" spans="1:9" ht="13.5">
      <c r="A2463" s="1189" t="s">
        <v>1296</v>
      </c>
      <c r="B2463" s="1188" t="s">
        <v>4699</v>
      </c>
      <c r="C2463" s="1188" t="s">
        <v>4700</v>
      </c>
      <c r="D2463" s="966">
        <v>10080</v>
      </c>
      <c r="E2463" s="1194" t="s">
        <v>9630</v>
      </c>
      <c r="F2463" s="967" t="s">
        <v>1789</v>
      </c>
      <c r="G2463" s="967" t="s">
        <v>5391</v>
      </c>
      <c r="H2463" s="965"/>
      <c r="I2463" s="965"/>
    </row>
    <row r="2464" spans="1:9" ht="13.5">
      <c r="A2464" s="1189" t="s">
        <v>1297</v>
      </c>
      <c r="B2464" s="1188" t="s">
        <v>4701</v>
      </c>
      <c r="C2464" s="1188" t="s">
        <v>4702</v>
      </c>
      <c r="D2464" s="966">
        <v>8856</v>
      </c>
      <c r="E2464" s="1194" t="s">
        <v>9630</v>
      </c>
      <c r="F2464" s="967" t="s">
        <v>1789</v>
      </c>
      <c r="G2464" s="967" t="s">
        <v>5391</v>
      </c>
      <c r="H2464" s="965"/>
      <c r="I2464" s="965"/>
    </row>
    <row r="2465" spans="1:9" ht="13.5">
      <c r="A2465" s="1189" t="s">
        <v>1298</v>
      </c>
      <c r="B2465" s="1188" t="s">
        <v>4703</v>
      </c>
      <c r="C2465" s="1188" t="s">
        <v>4704</v>
      </c>
      <c r="D2465" s="966">
        <v>10980</v>
      </c>
      <c r="E2465" s="1194" t="s">
        <v>9630</v>
      </c>
      <c r="F2465" s="967" t="s">
        <v>1789</v>
      </c>
      <c r="G2465" s="967" t="s">
        <v>5391</v>
      </c>
      <c r="H2465" s="965"/>
      <c r="I2465" s="965"/>
    </row>
    <row r="2466" spans="1:9" ht="13.5">
      <c r="A2466" s="1189" t="s">
        <v>1299</v>
      </c>
      <c r="B2466" s="1188" t="s">
        <v>4705</v>
      </c>
      <c r="C2466" s="1188" t="s">
        <v>4706</v>
      </c>
      <c r="D2466" s="966">
        <v>14040</v>
      </c>
      <c r="E2466" s="1194" t="s">
        <v>9630</v>
      </c>
      <c r="F2466" s="967" t="s">
        <v>1789</v>
      </c>
      <c r="G2466" s="967" t="s">
        <v>5391</v>
      </c>
      <c r="H2466" s="965"/>
      <c r="I2466" s="965"/>
    </row>
    <row r="2467" spans="1:9" ht="13.5">
      <c r="A2467" s="1189" t="s">
        <v>1300</v>
      </c>
      <c r="B2467" s="1188" t="s">
        <v>4707</v>
      </c>
      <c r="C2467" s="1188" t="s">
        <v>4708</v>
      </c>
      <c r="D2467" s="966">
        <v>16464</v>
      </c>
      <c r="E2467" s="1194" t="s">
        <v>9630</v>
      </c>
      <c r="F2467" s="967" t="s">
        <v>1789</v>
      </c>
      <c r="G2467" s="967" t="s">
        <v>5391</v>
      </c>
      <c r="H2467" s="965"/>
      <c r="I2467" s="965"/>
    </row>
    <row r="2468" spans="1:9" ht="13.5">
      <c r="A2468" s="1189" t="s">
        <v>1301</v>
      </c>
      <c r="B2468" s="1188" t="s">
        <v>4709</v>
      </c>
      <c r="C2468" s="1188" t="s">
        <v>4710</v>
      </c>
      <c r="D2468" s="966">
        <v>2652</v>
      </c>
      <c r="E2468" s="1194" t="s">
        <v>9630</v>
      </c>
      <c r="F2468" s="967" t="s">
        <v>1789</v>
      </c>
      <c r="G2468" s="967" t="s">
        <v>5391</v>
      </c>
      <c r="H2468" s="965"/>
      <c r="I2468" s="965"/>
    </row>
    <row r="2469" spans="1:9" ht="13.5">
      <c r="A2469" s="1189" t="s">
        <v>1302</v>
      </c>
      <c r="B2469" s="1188" t="s">
        <v>4711</v>
      </c>
      <c r="C2469" s="1188" t="s">
        <v>4712</v>
      </c>
      <c r="D2469" s="966">
        <v>3288</v>
      </c>
      <c r="E2469" s="1194" t="s">
        <v>9630</v>
      </c>
      <c r="F2469" s="967" t="s">
        <v>1789</v>
      </c>
      <c r="G2469" s="967" t="s">
        <v>5391</v>
      </c>
      <c r="H2469" s="965"/>
      <c r="I2469" s="965"/>
    </row>
    <row r="2470" spans="1:9" ht="24">
      <c r="A2470" s="1189" t="s">
        <v>1303</v>
      </c>
      <c r="B2470" s="1188" t="s">
        <v>4713</v>
      </c>
      <c r="C2470" s="1188" t="s">
        <v>4714</v>
      </c>
      <c r="D2470" s="966">
        <v>4212</v>
      </c>
      <c r="E2470" s="1194" t="s">
        <v>9630</v>
      </c>
      <c r="F2470" s="967" t="s">
        <v>1789</v>
      </c>
      <c r="G2470" s="967" t="s">
        <v>5391</v>
      </c>
      <c r="H2470" s="965"/>
      <c r="I2470" s="965"/>
    </row>
    <row r="2471" spans="1:9" ht="24">
      <c r="A2471" s="1189" t="s">
        <v>1304</v>
      </c>
      <c r="B2471" s="1188" t="s">
        <v>4715</v>
      </c>
      <c r="C2471" s="1188" t="s">
        <v>4716</v>
      </c>
      <c r="D2471" s="966">
        <v>4992</v>
      </c>
      <c r="E2471" s="1194" t="s">
        <v>9630</v>
      </c>
      <c r="F2471" s="967" t="s">
        <v>1789</v>
      </c>
      <c r="G2471" s="967" t="s">
        <v>5391</v>
      </c>
      <c r="H2471" s="965"/>
      <c r="I2471" s="965"/>
    </row>
    <row r="2472" spans="1:9" ht="13.5">
      <c r="A2472" s="1189" t="s">
        <v>1305</v>
      </c>
      <c r="B2472" s="1188" t="s">
        <v>4717</v>
      </c>
      <c r="C2472" s="1188" t="s">
        <v>4718</v>
      </c>
      <c r="D2472" s="966">
        <v>2652</v>
      </c>
      <c r="E2472" s="1194" t="s">
        <v>9630</v>
      </c>
      <c r="F2472" s="967" t="s">
        <v>1789</v>
      </c>
      <c r="G2472" s="967" t="s">
        <v>5391</v>
      </c>
      <c r="H2472" s="965"/>
      <c r="I2472" s="965"/>
    </row>
    <row r="2473" spans="1:9" ht="13.5">
      <c r="A2473" s="1189" t="s">
        <v>1306</v>
      </c>
      <c r="B2473" s="1188" t="s">
        <v>4719</v>
      </c>
      <c r="C2473" s="1188" t="s">
        <v>4720</v>
      </c>
      <c r="D2473" s="966">
        <v>3288</v>
      </c>
      <c r="E2473" s="1194" t="s">
        <v>9630</v>
      </c>
      <c r="F2473" s="967" t="s">
        <v>1789</v>
      </c>
      <c r="G2473" s="967" t="s">
        <v>5391</v>
      </c>
      <c r="H2473" s="965"/>
      <c r="I2473" s="965"/>
    </row>
    <row r="2474" spans="1:9" ht="24">
      <c r="A2474" s="1189" t="s">
        <v>1307</v>
      </c>
      <c r="B2474" s="1188" t="s">
        <v>4721</v>
      </c>
      <c r="C2474" s="1188" t="s">
        <v>4722</v>
      </c>
      <c r="D2474" s="966">
        <v>4212</v>
      </c>
      <c r="E2474" s="1194" t="s">
        <v>9630</v>
      </c>
      <c r="F2474" s="967" t="s">
        <v>1789</v>
      </c>
      <c r="G2474" s="967" t="s">
        <v>5391</v>
      </c>
      <c r="H2474" s="965"/>
      <c r="I2474" s="965"/>
    </row>
    <row r="2475" spans="1:9" ht="24">
      <c r="A2475" s="1189" t="s">
        <v>1308</v>
      </c>
      <c r="B2475" s="1188" t="s">
        <v>4723</v>
      </c>
      <c r="C2475" s="1188" t="s">
        <v>4724</v>
      </c>
      <c r="D2475" s="966">
        <v>4992</v>
      </c>
      <c r="E2475" s="1194" t="s">
        <v>9630</v>
      </c>
      <c r="F2475" s="967" t="s">
        <v>1789</v>
      </c>
      <c r="G2475" s="967" t="s">
        <v>5391</v>
      </c>
      <c r="H2475" s="965"/>
      <c r="I2475" s="965"/>
    </row>
    <row r="2476" spans="1:9" ht="13.5">
      <c r="A2476" s="1189" t="s">
        <v>1309</v>
      </c>
      <c r="B2476" s="1188" t="s">
        <v>4725</v>
      </c>
      <c r="C2476" s="1188" t="s">
        <v>4726</v>
      </c>
      <c r="D2476" s="966">
        <v>2652</v>
      </c>
      <c r="E2476" s="1194" t="s">
        <v>9630</v>
      </c>
      <c r="F2476" s="967" t="s">
        <v>1789</v>
      </c>
      <c r="G2476" s="967" t="s">
        <v>5391</v>
      </c>
      <c r="H2476" s="965"/>
      <c r="I2476" s="965"/>
    </row>
    <row r="2477" spans="1:9" ht="13.5">
      <c r="A2477" s="1189" t="s">
        <v>1310</v>
      </c>
      <c r="B2477" s="1188" t="s">
        <v>4727</v>
      </c>
      <c r="C2477" s="1188" t="s">
        <v>4728</v>
      </c>
      <c r="D2477" s="966">
        <v>3288</v>
      </c>
      <c r="E2477" s="1194" t="s">
        <v>9630</v>
      </c>
      <c r="F2477" s="967" t="s">
        <v>1789</v>
      </c>
      <c r="G2477" s="967" t="s">
        <v>5391</v>
      </c>
      <c r="H2477" s="965"/>
      <c r="I2477" s="965"/>
    </row>
    <row r="2478" spans="1:9" ht="24">
      <c r="A2478" s="1189" t="s">
        <v>1311</v>
      </c>
      <c r="B2478" s="1188" t="s">
        <v>4729</v>
      </c>
      <c r="C2478" s="1188" t="s">
        <v>4730</v>
      </c>
      <c r="D2478" s="966">
        <v>4212</v>
      </c>
      <c r="E2478" s="1194" t="s">
        <v>9630</v>
      </c>
      <c r="F2478" s="967" t="s">
        <v>1789</v>
      </c>
      <c r="G2478" s="967" t="s">
        <v>5391</v>
      </c>
      <c r="H2478" s="965"/>
      <c r="I2478" s="965"/>
    </row>
    <row r="2479" spans="1:9" ht="24">
      <c r="A2479" s="1189" t="s">
        <v>1312</v>
      </c>
      <c r="B2479" s="1188" t="s">
        <v>4731</v>
      </c>
      <c r="C2479" s="1188" t="s">
        <v>4732</v>
      </c>
      <c r="D2479" s="966">
        <v>4992</v>
      </c>
      <c r="E2479" s="1194" t="s">
        <v>9630</v>
      </c>
      <c r="F2479" s="967" t="s">
        <v>1789</v>
      </c>
      <c r="G2479" s="967" t="s">
        <v>5391</v>
      </c>
      <c r="H2479" s="965"/>
      <c r="I2479" s="965"/>
    </row>
    <row r="2480" spans="1:9" ht="13.5">
      <c r="A2480" s="1189" t="s">
        <v>1313</v>
      </c>
      <c r="B2480" s="1188" t="s">
        <v>4733</v>
      </c>
      <c r="C2480" s="1188" t="s">
        <v>4733</v>
      </c>
      <c r="D2480" s="966">
        <v>2652</v>
      </c>
      <c r="E2480" s="1194" t="s">
        <v>9630</v>
      </c>
      <c r="F2480" s="967" t="s">
        <v>1789</v>
      </c>
      <c r="G2480" s="967" t="s">
        <v>5391</v>
      </c>
      <c r="H2480" s="965"/>
      <c r="I2480" s="965"/>
    </row>
    <row r="2481" spans="1:9" ht="13.5">
      <c r="A2481" s="1189" t="s">
        <v>1314</v>
      </c>
      <c r="B2481" s="1188" t="s">
        <v>4734</v>
      </c>
      <c r="C2481" s="1188" t="s">
        <v>4734</v>
      </c>
      <c r="D2481" s="966">
        <v>3288</v>
      </c>
      <c r="E2481" s="1194" t="s">
        <v>9630</v>
      </c>
      <c r="F2481" s="967" t="s">
        <v>1789</v>
      </c>
      <c r="G2481" s="967" t="s">
        <v>5391</v>
      </c>
      <c r="H2481" s="965"/>
      <c r="I2481" s="965"/>
    </row>
    <row r="2482" spans="1:9" ht="24">
      <c r="A2482" s="1189" t="s">
        <v>1315</v>
      </c>
      <c r="B2482" s="1188" t="s">
        <v>4735</v>
      </c>
      <c r="C2482" s="1188" t="s">
        <v>4735</v>
      </c>
      <c r="D2482" s="966">
        <v>4212</v>
      </c>
      <c r="E2482" s="1194" t="s">
        <v>9630</v>
      </c>
      <c r="F2482" s="967" t="s">
        <v>1789</v>
      </c>
      <c r="G2482" s="967" t="s">
        <v>5391</v>
      </c>
      <c r="H2482" s="965"/>
      <c r="I2482" s="965"/>
    </row>
    <row r="2483" spans="1:9" ht="24.75" thickBot="1">
      <c r="A2483" s="1242" t="s">
        <v>1316</v>
      </c>
      <c r="B2483" s="1243" t="s">
        <v>4736</v>
      </c>
      <c r="C2483" s="1243" t="s">
        <v>4736</v>
      </c>
      <c r="D2483" s="966">
        <v>4992</v>
      </c>
      <c r="E2483" s="1194" t="s">
        <v>9630</v>
      </c>
      <c r="F2483" s="1244" t="s">
        <v>1789</v>
      </c>
      <c r="G2483" s="1244" t="s">
        <v>5391</v>
      </c>
      <c r="H2483" s="965"/>
      <c r="I2483" s="965"/>
    </row>
    <row r="2484" spans="1:9" ht="13.5">
      <c r="A2484" s="1245" t="s">
        <v>1317</v>
      </c>
      <c r="B2484" s="219"/>
      <c r="C2484" s="219"/>
      <c r="D2484" s="219"/>
      <c r="E2484" s="219"/>
      <c r="F2484" s="219"/>
      <c r="G2484" s="416"/>
      <c r="H2484" s="258"/>
      <c r="I2484" s="258"/>
    </row>
    <row r="2485" spans="1:9" ht="13.5">
      <c r="A2485" s="1246" t="s">
        <v>1318</v>
      </c>
      <c r="B2485" s="1241" t="s">
        <v>1319</v>
      </c>
      <c r="C2485" s="1241" t="s">
        <v>1319</v>
      </c>
      <c r="D2485" s="966">
        <v>2976</v>
      </c>
      <c r="E2485" s="1194" t="s">
        <v>9630</v>
      </c>
      <c r="F2485" s="967" t="s">
        <v>9</v>
      </c>
      <c r="G2485" s="967" t="s">
        <v>5391</v>
      </c>
      <c r="H2485" s="397"/>
      <c r="I2485" s="965"/>
    </row>
    <row r="2486" spans="1:9" ht="14.25" thickBot="1">
      <c r="A2486" s="1247" t="s">
        <v>1320</v>
      </c>
      <c r="B2486" s="1248" t="s">
        <v>1321</v>
      </c>
      <c r="C2486" s="1241" t="s">
        <v>1321</v>
      </c>
      <c r="D2486" s="966">
        <v>2784</v>
      </c>
      <c r="E2486" s="1194" t="s">
        <v>9630</v>
      </c>
      <c r="F2486" s="1244" t="s">
        <v>9</v>
      </c>
      <c r="G2486" s="1244" t="s">
        <v>5391</v>
      </c>
      <c r="H2486" s="397"/>
      <c r="I2486" s="965"/>
    </row>
    <row r="2487" spans="1:9" ht="13.5">
      <c r="A2487" s="1245" t="s">
        <v>1322</v>
      </c>
      <c r="B2487" s="219"/>
      <c r="C2487" s="219"/>
      <c r="D2487" s="219"/>
      <c r="E2487" s="219"/>
      <c r="F2487" s="219"/>
      <c r="G2487" s="416"/>
      <c r="H2487" s="258"/>
      <c r="I2487" s="258"/>
    </row>
    <row r="2488" spans="1:9" ht="13.5">
      <c r="A2488" s="1189" t="s">
        <v>1323</v>
      </c>
      <c r="B2488" s="1189" t="s">
        <v>1324</v>
      </c>
      <c r="C2488" s="1189" t="s">
        <v>1325</v>
      </c>
      <c r="D2488" s="966">
        <v>2976</v>
      </c>
      <c r="E2488" s="1194" t="s">
        <v>9630</v>
      </c>
      <c r="F2488" s="967" t="s">
        <v>1789</v>
      </c>
      <c r="G2488" s="967" t="s">
        <v>5391</v>
      </c>
      <c r="H2488" s="965"/>
      <c r="I2488" s="965"/>
    </row>
    <row r="2489" spans="1:9" ht="14.25" thickBot="1">
      <c r="A2489" s="1242" t="s">
        <v>1326</v>
      </c>
      <c r="B2489" s="1249" t="s">
        <v>1327</v>
      </c>
      <c r="C2489" s="1249" t="s">
        <v>1328</v>
      </c>
      <c r="D2489" s="966">
        <v>2784</v>
      </c>
      <c r="E2489" s="1194" t="s">
        <v>9630</v>
      </c>
      <c r="F2489" s="1244" t="s">
        <v>1789</v>
      </c>
      <c r="G2489" s="1244" t="s">
        <v>5391</v>
      </c>
      <c r="H2489" s="965"/>
      <c r="I2489" s="965"/>
    </row>
    <row r="2490" spans="1:9" ht="13.5">
      <c r="A2490" s="1198" t="s">
        <v>3756</v>
      </c>
      <c r="B2490" s="219"/>
      <c r="C2490" s="219"/>
      <c r="D2490" s="219"/>
      <c r="E2490" s="219"/>
      <c r="F2490" s="219"/>
      <c r="G2490" s="416"/>
      <c r="H2490" s="258"/>
      <c r="I2490" s="258"/>
    </row>
    <row r="2491" spans="1:9" ht="13.5">
      <c r="A2491" s="1250" t="s">
        <v>1329</v>
      </c>
      <c r="B2491" s="1241" t="s">
        <v>1330</v>
      </c>
      <c r="C2491" s="1241" t="s">
        <v>1330</v>
      </c>
      <c r="D2491" s="966">
        <v>3180</v>
      </c>
      <c r="E2491" s="1194" t="s">
        <v>9630</v>
      </c>
      <c r="F2491" s="1205" t="s">
        <v>9</v>
      </c>
      <c r="G2491" s="967" t="s">
        <v>5391</v>
      </c>
      <c r="H2491" s="965"/>
      <c r="I2491" s="965"/>
    </row>
    <row r="2492" spans="1:9" ht="13.5">
      <c r="A2492" s="1250" t="s">
        <v>1331</v>
      </c>
      <c r="B2492" s="1241" t="s">
        <v>1332</v>
      </c>
      <c r="C2492" s="1241" t="s">
        <v>1332</v>
      </c>
      <c r="D2492" s="966">
        <v>3924</v>
      </c>
      <c r="E2492" s="1194" t="s">
        <v>9630</v>
      </c>
      <c r="F2492" s="1205" t="s">
        <v>9</v>
      </c>
      <c r="G2492" s="967" t="s">
        <v>5391</v>
      </c>
      <c r="H2492" s="965"/>
      <c r="I2492" s="965"/>
    </row>
    <row r="2493" spans="1:9" ht="14.25" thickBot="1">
      <c r="A2493" s="1251" t="s">
        <v>3714</v>
      </c>
      <c r="B2493" s="1248" t="s">
        <v>1333</v>
      </c>
      <c r="C2493" s="1241" t="s">
        <v>1333</v>
      </c>
      <c r="D2493" s="966">
        <v>5940</v>
      </c>
      <c r="E2493" s="1194" t="s">
        <v>9630</v>
      </c>
      <c r="F2493" s="1244" t="s">
        <v>9</v>
      </c>
      <c r="G2493" s="967" t="s">
        <v>5391</v>
      </c>
      <c r="H2493" s="397"/>
      <c r="I2493" s="965"/>
    </row>
    <row r="2494" spans="1:9" ht="13.5">
      <c r="A2494" s="1198" t="s">
        <v>3757</v>
      </c>
      <c r="B2494" s="219"/>
      <c r="C2494" s="219"/>
      <c r="D2494" s="219"/>
      <c r="E2494" s="219"/>
      <c r="F2494" s="219"/>
      <c r="G2494" s="416"/>
      <c r="H2494" s="258"/>
      <c r="I2494" s="258"/>
    </row>
    <row r="2495" spans="1:9" ht="13.5">
      <c r="A2495" s="1189" t="s">
        <v>1334</v>
      </c>
      <c r="B2495" s="1189" t="s">
        <v>1335</v>
      </c>
      <c r="C2495" s="1189" t="s">
        <v>1336</v>
      </c>
      <c r="D2495" s="966">
        <v>3180</v>
      </c>
      <c r="E2495" s="1194" t="s">
        <v>9630</v>
      </c>
      <c r="F2495" s="967" t="s">
        <v>1789</v>
      </c>
      <c r="G2495" s="967" t="s">
        <v>5391</v>
      </c>
      <c r="H2495" s="965"/>
      <c r="I2495" s="965"/>
    </row>
    <row r="2496" spans="1:9" ht="13.5">
      <c r="A2496" s="1189" t="s">
        <v>1337</v>
      </c>
      <c r="B2496" s="1189" t="s">
        <v>1338</v>
      </c>
      <c r="C2496" s="1189" t="s">
        <v>1339</v>
      </c>
      <c r="D2496" s="966">
        <v>3924</v>
      </c>
      <c r="E2496" s="1194" t="s">
        <v>9630</v>
      </c>
      <c r="F2496" s="967" t="s">
        <v>1789</v>
      </c>
      <c r="G2496" s="967" t="s">
        <v>5391</v>
      </c>
      <c r="H2496" s="965"/>
      <c r="I2496" s="965"/>
    </row>
    <row r="2497" spans="1:9" ht="14.25" thickBot="1">
      <c r="A2497" s="1189" t="s">
        <v>1340</v>
      </c>
      <c r="B2497" s="1189" t="s">
        <v>1341</v>
      </c>
      <c r="C2497" s="1189" t="s">
        <v>1342</v>
      </c>
      <c r="D2497" s="966">
        <v>5940</v>
      </c>
      <c r="E2497" s="1194" t="s">
        <v>9630</v>
      </c>
      <c r="F2497" s="967" t="s">
        <v>1789</v>
      </c>
      <c r="G2497" s="967" t="s">
        <v>5391</v>
      </c>
      <c r="H2497" s="965"/>
      <c r="I2497" s="965"/>
    </row>
    <row r="2498" spans="1:9" ht="13.5">
      <c r="A2498" s="1252" t="s">
        <v>10423</v>
      </c>
      <c r="B2498" s="219"/>
      <c r="C2498" s="219"/>
      <c r="D2498" s="219"/>
      <c r="E2498" s="219"/>
      <c r="F2498" s="219"/>
      <c r="G2498" s="416"/>
      <c r="H2498" s="258"/>
      <c r="I2498" s="258"/>
    </row>
    <row r="2499" spans="1:9" ht="13.5">
      <c r="A2499" s="970" t="s">
        <v>2731</v>
      </c>
      <c r="B2499" s="1197" t="s">
        <v>2732</v>
      </c>
      <c r="C2499" s="1197" t="s">
        <v>2732</v>
      </c>
      <c r="D2499" s="966">
        <v>156</v>
      </c>
      <c r="E2499" s="1194" t="s">
        <v>9630</v>
      </c>
      <c r="F2499" s="967" t="s">
        <v>9</v>
      </c>
      <c r="G2499" s="967" t="s">
        <v>5388</v>
      </c>
      <c r="H2499" s="965"/>
      <c r="I2499" s="965"/>
    </row>
    <row r="2500" spans="1:9" ht="13.5">
      <c r="A2500" s="1193" t="s">
        <v>168</v>
      </c>
      <c r="B2500" s="1197" t="s">
        <v>9000</v>
      </c>
      <c r="C2500" s="1197" t="s">
        <v>9000</v>
      </c>
      <c r="D2500" s="966">
        <v>312</v>
      </c>
      <c r="E2500" s="1194" t="s">
        <v>9630</v>
      </c>
      <c r="F2500" s="967" t="s">
        <v>9</v>
      </c>
      <c r="G2500" s="967" t="s">
        <v>5388</v>
      </c>
      <c r="H2500" s="965"/>
      <c r="I2500" s="965"/>
    </row>
    <row r="2501" spans="1:9" ht="13.5">
      <c r="A2501" s="1193" t="s">
        <v>169</v>
      </c>
      <c r="B2501" s="1172" t="s">
        <v>170</v>
      </c>
      <c r="C2501" s="1172" t="s">
        <v>170</v>
      </c>
      <c r="D2501" s="966">
        <v>312</v>
      </c>
      <c r="E2501" s="1194" t="s">
        <v>9630</v>
      </c>
      <c r="F2501" s="967" t="s">
        <v>9</v>
      </c>
      <c r="G2501" s="967" t="s">
        <v>5388</v>
      </c>
      <c r="H2501" s="965"/>
      <c r="I2501" s="965"/>
    </row>
    <row r="2502" spans="1:9" ht="13.5">
      <c r="A2502" s="1193" t="s">
        <v>171</v>
      </c>
      <c r="B2502" s="1197" t="s">
        <v>9001</v>
      </c>
      <c r="C2502" s="1197" t="s">
        <v>9001</v>
      </c>
      <c r="D2502" s="966">
        <v>552</v>
      </c>
      <c r="E2502" s="1194" t="s">
        <v>9630</v>
      </c>
      <c r="F2502" s="967" t="s">
        <v>9</v>
      </c>
      <c r="G2502" s="967" t="s">
        <v>5388</v>
      </c>
      <c r="H2502" s="965"/>
      <c r="I2502" s="965"/>
    </row>
    <row r="2503" spans="1:9" ht="13.5">
      <c r="A2503" s="1193" t="s">
        <v>172</v>
      </c>
      <c r="B2503" s="1172" t="s">
        <v>173</v>
      </c>
      <c r="C2503" s="1172" t="s">
        <v>173</v>
      </c>
      <c r="D2503" s="966">
        <v>552</v>
      </c>
      <c r="E2503" s="1194" t="s">
        <v>9630</v>
      </c>
      <c r="F2503" s="967" t="s">
        <v>9</v>
      </c>
      <c r="G2503" s="967" t="s">
        <v>5388</v>
      </c>
      <c r="H2503" s="965"/>
      <c r="I2503" s="965"/>
    </row>
    <row r="2504" spans="1:9" ht="13.5">
      <c r="A2504" s="1193" t="s">
        <v>174</v>
      </c>
      <c r="B2504" s="1197" t="s">
        <v>9003</v>
      </c>
      <c r="C2504" s="1197" t="s">
        <v>9003</v>
      </c>
      <c r="D2504" s="966">
        <v>1320</v>
      </c>
      <c r="E2504" s="1194" t="s">
        <v>9630</v>
      </c>
      <c r="F2504" s="967" t="s">
        <v>9</v>
      </c>
      <c r="G2504" s="967" t="s">
        <v>5388</v>
      </c>
      <c r="H2504" s="965"/>
      <c r="I2504" s="965"/>
    </row>
    <row r="2505" spans="1:9" ht="13.5">
      <c r="A2505" s="1193" t="s">
        <v>175</v>
      </c>
      <c r="B2505" s="1197" t="s">
        <v>9002</v>
      </c>
      <c r="C2505" s="1197" t="s">
        <v>9002</v>
      </c>
      <c r="D2505" s="966">
        <v>1932</v>
      </c>
      <c r="E2505" s="1194" t="s">
        <v>9630</v>
      </c>
      <c r="F2505" s="967" t="s">
        <v>9</v>
      </c>
      <c r="G2505" s="967" t="s">
        <v>5388</v>
      </c>
      <c r="H2505" s="965"/>
      <c r="I2505" s="965"/>
    </row>
    <row r="2506" spans="1:9" ht="13.5">
      <c r="A2506" s="1193" t="s">
        <v>176</v>
      </c>
      <c r="B2506" s="1197" t="s">
        <v>9004</v>
      </c>
      <c r="C2506" s="1197" t="s">
        <v>9004</v>
      </c>
      <c r="D2506" s="966">
        <v>1932</v>
      </c>
      <c r="E2506" s="1194" t="s">
        <v>9630</v>
      </c>
      <c r="F2506" s="967" t="s">
        <v>9</v>
      </c>
      <c r="G2506" s="967" t="s">
        <v>5388</v>
      </c>
      <c r="H2506" s="965"/>
      <c r="I2506" s="965"/>
    </row>
    <row r="2507" spans="1:9" ht="13.5">
      <c r="A2507" s="1193" t="s">
        <v>1903</v>
      </c>
      <c r="B2507" s="1197" t="s">
        <v>9005</v>
      </c>
      <c r="C2507" s="1197" t="s">
        <v>9005</v>
      </c>
      <c r="D2507" s="966">
        <v>1932</v>
      </c>
      <c r="E2507" s="1194" t="s">
        <v>9630</v>
      </c>
      <c r="F2507" s="967" t="s">
        <v>9</v>
      </c>
      <c r="G2507" s="967" t="s">
        <v>5388</v>
      </c>
      <c r="H2507" s="965"/>
      <c r="I2507" s="965"/>
    </row>
    <row r="2508" spans="1:9" ht="13.5">
      <c r="A2508" s="1193" t="s">
        <v>1904</v>
      </c>
      <c r="B2508" s="1209" t="s">
        <v>13024</v>
      </c>
      <c r="C2508" s="1209" t="s">
        <v>13024</v>
      </c>
      <c r="D2508" s="966">
        <v>5100</v>
      </c>
      <c r="E2508" s="1194" t="s">
        <v>9630</v>
      </c>
      <c r="F2508" s="967" t="s">
        <v>9</v>
      </c>
      <c r="G2508" s="967" t="s">
        <v>5388</v>
      </c>
      <c r="H2508" s="965"/>
      <c r="I2508" s="965"/>
    </row>
    <row r="2509" spans="1:9" ht="13.5">
      <c r="A2509" s="1193" t="s">
        <v>10372</v>
      </c>
      <c r="B2509" s="1209" t="s">
        <v>10373</v>
      </c>
      <c r="C2509" s="1209" t="s">
        <v>10373</v>
      </c>
      <c r="D2509" s="1253">
        <v>17136</v>
      </c>
      <c r="E2509" s="1194" t="s">
        <v>9630</v>
      </c>
      <c r="F2509" s="967" t="s">
        <v>9</v>
      </c>
      <c r="G2509" s="967" t="s">
        <v>5388</v>
      </c>
      <c r="H2509" s="965"/>
      <c r="I2509" s="965"/>
    </row>
    <row r="2510" spans="1:9" ht="13.5">
      <c r="A2510" s="1193" t="s">
        <v>2733</v>
      </c>
      <c r="B2510" s="1209" t="s">
        <v>2734</v>
      </c>
      <c r="C2510" s="1209" t="s">
        <v>2734</v>
      </c>
      <c r="D2510" s="966">
        <v>156</v>
      </c>
      <c r="E2510" s="1194" t="s">
        <v>9630</v>
      </c>
      <c r="F2510" s="967" t="s">
        <v>1789</v>
      </c>
      <c r="G2510" s="967" t="s">
        <v>5388</v>
      </c>
      <c r="H2510" s="965"/>
      <c r="I2510" s="965"/>
    </row>
    <row r="2511" spans="1:9" ht="13.5">
      <c r="A2511" s="1193" t="s">
        <v>177</v>
      </c>
      <c r="B2511" s="1209" t="s">
        <v>9006</v>
      </c>
      <c r="C2511" s="1209" t="s">
        <v>9006</v>
      </c>
      <c r="D2511" s="966">
        <v>312</v>
      </c>
      <c r="E2511" s="1194" t="s">
        <v>9630</v>
      </c>
      <c r="F2511" s="967" t="s">
        <v>1789</v>
      </c>
      <c r="G2511" s="967" t="s">
        <v>5388</v>
      </c>
      <c r="H2511" s="965"/>
      <c r="I2511" s="965"/>
    </row>
    <row r="2512" spans="1:9" ht="13.5">
      <c r="A2512" s="1193" t="s">
        <v>178</v>
      </c>
      <c r="B2512" s="1209" t="s">
        <v>9520</v>
      </c>
      <c r="C2512" s="1209" t="s">
        <v>9520</v>
      </c>
      <c r="D2512" s="966">
        <v>312</v>
      </c>
      <c r="E2512" s="1194" t="s">
        <v>9630</v>
      </c>
      <c r="F2512" s="967" t="s">
        <v>1789</v>
      </c>
      <c r="G2512" s="967" t="s">
        <v>5388</v>
      </c>
      <c r="H2512" s="965"/>
      <c r="I2512" s="965"/>
    </row>
    <row r="2513" spans="1:9" ht="13.5">
      <c r="A2513" s="1193" t="s">
        <v>179</v>
      </c>
      <c r="B2513" s="1209" t="s">
        <v>9007</v>
      </c>
      <c r="C2513" s="1209" t="s">
        <v>9007</v>
      </c>
      <c r="D2513" s="966">
        <v>552</v>
      </c>
      <c r="E2513" s="1194" t="s">
        <v>9630</v>
      </c>
      <c r="F2513" s="967" t="s">
        <v>1789</v>
      </c>
      <c r="G2513" s="967" t="s">
        <v>5388</v>
      </c>
      <c r="H2513" s="965"/>
      <c r="I2513" s="965"/>
    </row>
    <row r="2514" spans="1:9" ht="13.5">
      <c r="A2514" s="1193" t="s">
        <v>180</v>
      </c>
      <c r="B2514" s="1209" t="s">
        <v>9521</v>
      </c>
      <c r="C2514" s="1209" t="s">
        <v>9521</v>
      </c>
      <c r="D2514" s="966">
        <v>552</v>
      </c>
      <c r="E2514" s="1194" t="s">
        <v>9630</v>
      </c>
      <c r="F2514" s="967" t="s">
        <v>1789</v>
      </c>
      <c r="G2514" s="967" t="s">
        <v>5388</v>
      </c>
      <c r="H2514" s="965"/>
      <c r="I2514" s="965"/>
    </row>
    <row r="2515" spans="1:9" ht="13.5">
      <c r="A2515" s="1193" t="s">
        <v>181</v>
      </c>
      <c r="B2515" s="1209" t="s">
        <v>9008</v>
      </c>
      <c r="C2515" s="1209" t="s">
        <v>9008</v>
      </c>
      <c r="D2515" s="966">
        <v>1320</v>
      </c>
      <c r="E2515" s="1194" t="s">
        <v>9630</v>
      </c>
      <c r="F2515" s="967" t="s">
        <v>1789</v>
      </c>
      <c r="G2515" s="967" t="s">
        <v>5388</v>
      </c>
      <c r="H2515" s="965"/>
      <c r="I2515" s="965"/>
    </row>
    <row r="2516" spans="1:9" ht="13.5">
      <c r="A2516" s="1193" t="s">
        <v>182</v>
      </c>
      <c r="B2516" s="1209" t="s">
        <v>9009</v>
      </c>
      <c r="C2516" s="1209" t="s">
        <v>9009</v>
      </c>
      <c r="D2516" s="966">
        <v>1932</v>
      </c>
      <c r="E2516" s="1194" t="s">
        <v>9630</v>
      </c>
      <c r="F2516" s="967" t="s">
        <v>1789</v>
      </c>
      <c r="G2516" s="967" t="s">
        <v>5388</v>
      </c>
      <c r="H2516" s="965"/>
      <c r="I2516" s="965"/>
    </row>
    <row r="2517" spans="1:9" ht="13.5">
      <c r="A2517" s="1193" t="s">
        <v>183</v>
      </c>
      <c r="B2517" s="1209" t="s">
        <v>9010</v>
      </c>
      <c r="C2517" s="1209" t="s">
        <v>9010</v>
      </c>
      <c r="D2517" s="966">
        <v>1932</v>
      </c>
      <c r="E2517" s="1194" t="s">
        <v>9630</v>
      </c>
      <c r="F2517" s="967" t="s">
        <v>1789</v>
      </c>
      <c r="G2517" s="967" t="s">
        <v>5388</v>
      </c>
      <c r="H2517" s="965"/>
      <c r="I2517" s="965"/>
    </row>
    <row r="2518" spans="1:9" ht="13.5">
      <c r="A2518" s="1193" t="s">
        <v>1905</v>
      </c>
      <c r="B2518" s="1209" t="s">
        <v>9011</v>
      </c>
      <c r="C2518" s="1209" t="s">
        <v>9011</v>
      </c>
      <c r="D2518" s="966">
        <v>1932</v>
      </c>
      <c r="E2518" s="1194" t="s">
        <v>9630</v>
      </c>
      <c r="F2518" s="967" t="s">
        <v>1789</v>
      </c>
      <c r="G2518" s="967" t="s">
        <v>5388</v>
      </c>
      <c r="H2518" s="965"/>
      <c r="I2518" s="965"/>
    </row>
    <row r="2519" spans="1:9" ht="13.5">
      <c r="A2519" s="1193" t="s">
        <v>1906</v>
      </c>
      <c r="B2519" s="1209" t="s">
        <v>13025</v>
      </c>
      <c r="C2519" s="1209" t="s">
        <v>13025</v>
      </c>
      <c r="D2519" s="966">
        <v>5100</v>
      </c>
      <c r="E2519" s="1194" t="s">
        <v>9630</v>
      </c>
      <c r="F2519" s="967" t="s">
        <v>1789</v>
      </c>
      <c r="G2519" s="967" t="s">
        <v>5388</v>
      </c>
      <c r="H2519" s="965"/>
      <c r="I2519" s="965"/>
    </row>
    <row r="2520" spans="1:9" ht="14.25" thickBot="1">
      <c r="A2520" s="1193" t="s">
        <v>10366</v>
      </c>
      <c r="B2520" s="1197" t="s">
        <v>10367</v>
      </c>
      <c r="C2520" s="1197" t="s">
        <v>10367</v>
      </c>
      <c r="D2520" s="1253">
        <v>17136</v>
      </c>
      <c r="E2520" s="1194" t="s">
        <v>9630</v>
      </c>
      <c r="F2520" s="967" t="s">
        <v>1789</v>
      </c>
      <c r="G2520" s="967" t="s">
        <v>5388</v>
      </c>
      <c r="H2520" s="965"/>
      <c r="I2520" s="965"/>
    </row>
    <row r="2521" spans="1:9" ht="13.5">
      <c r="A2521" s="1252" t="s">
        <v>6250</v>
      </c>
      <c r="B2521" s="219"/>
      <c r="C2521" s="219"/>
      <c r="D2521" s="219"/>
      <c r="E2521" s="219"/>
      <c r="F2521" s="219"/>
      <c r="G2521" s="416"/>
      <c r="H2521" s="258"/>
      <c r="I2521" s="258"/>
    </row>
    <row r="2522" spans="1:9" ht="13.5">
      <c r="A2522" s="1193" t="s">
        <v>6251</v>
      </c>
      <c r="B2522" s="1172" t="s">
        <v>6252</v>
      </c>
      <c r="C2522" s="1172" t="s">
        <v>6252</v>
      </c>
      <c r="D2522" s="966">
        <v>204</v>
      </c>
      <c r="E2522" s="1194" t="s">
        <v>9630</v>
      </c>
      <c r="F2522" s="967" t="s">
        <v>9</v>
      </c>
      <c r="G2522" s="967" t="s">
        <v>5388</v>
      </c>
      <c r="H2522" s="965"/>
      <c r="I2522" s="965"/>
    </row>
    <row r="2523" spans="1:9" ht="13.5">
      <c r="A2523" s="1193" t="s">
        <v>6253</v>
      </c>
      <c r="B2523" s="1172" t="s">
        <v>6254</v>
      </c>
      <c r="C2523" s="1172" t="s">
        <v>6254</v>
      </c>
      <c r="D2523" s="966">
        <v>384</v>
      </c>
      <c r="E2523" s="1194" t="s">
        <v>9630</v>
      </c>
      <c r="F2523" s="967" t="s">
        <v>9</v>
      </c>
      <c r="G2523" s="967" t="s">
        <v>5388</v>
      </c>
      <c r="H2523" s="965"/>
      <c r="I2523" s="965"/>
    </row>
    <row r="2524" spans="1:9" ht="13.5">
      <c r="A2524" s="1193" t="s">
        <v>6255</v>
      </c>
      <c r="B2524" s="1172" t="s">
        <v>6256</v>
      </c>
      <c r="C2524" s="1172" t="s">
        <v>6256</v>
      </c>
      <c r="D2524" s="966">
        <v>564</v>
      </c>
      <c r="E2524" s="1194" t="s">
        <v>9630</v>
      </c>
      <c r="F2524" s="967" t="s">
        <v>9</v>
      </c>
      <c r="G2524" s="967" t="s">
        <v>5388</v>
      </c>
      <c r="H2524" s="965"/>
      <c r="I2524" s="965"/>
    </row>
    <row r="2525" spans="1:9" ht="13.5">
      <c r="A2525" s="1193" t="s">
        <v>6257</v>
      </c>
      <c r="B2525" s="1172" t="s">
        <v>6258</v>
      </c>
      <c r="C2525" s="1172" t="s">
        <v>6258</v>
      </c>
      <c r="D2525" s="966">
        <v>636</v>
      </c>
      <c r="E2525" s="1194" t="s">
        <v>9630</v>
      </c>
      <c r="F2525" s="967" t="s">
        <v>9</v>
      </c>
      <c r="G2525" s="967" t="s">
        <v>5388</v>
      </c>
      <c r="H2525" s="965"/>
      <c r="I2525" s="965"/>
    </row>
    <row r="2526" spans="1:9" ht="13.5">
      <c r="A2526" s="1193" t="s">
        <v>6259</v>
      </c>
      <c r="B2526" s="1172" t="s">
        <v>6260</v>
      </c>
      <c r="C2526" s="1172" t="s">
        <v>6260</v>
      </c>
      <c r="D2526" s="966">
        <v>1164</v>
      </c>
      <c r="E2526" s="1194" t="s">
        <v>9630</v>
      </c>
      <c r="F2526" s="967" t="s">
        <v>9</v>
      </c>
      <c r="G2526" s="967" t="s">
        <v>5388</v>
      </c>
      <c r="H2526" s="965"/>
      <c r="I2526" s="965"/>
    </row>
    <row r="2527" spans="1:9" ht="13.5">
      <c r="A2527" s="1193" t="s">
        <v>6261</v>
      </c>
      <c r="B2527" s="1172" t="s">
        <v>6262</v>
      </c>
      <c r="C2527" s="1172" t="s">
        <v>6262</v>
      </c>
      <c r="D2527" s="966">
        <v>2328</v>
      </c>
      <c r="E2527" s="1194" t="s">
        <v>9630</v>
      </c>
      <c r="F2527" s="967" t="s">
        <v>9</v>
      </c>
      <c r="G2527" s="967" t="s">
        <v>5388</v>
      </c>
      <c r="H2527" s="965"/>
      <c r="I2527" s="965"/>
    </row>
    <row r="2528" spans="1:9" ht="13.5">
      <c r="A2528" s="1193" t="s">
        <v>6263</v>
      </c>
      <c r="B2528" s="1172" t="s">
        <v>6264</v>
      </c>
      <c r="C2528" s="1172" t="s">
        <v>6264</v>
      </c>
      <c r="D2528" s="966">
        <v>204</v>
      </c>
      <c r="E2528" s="1194" t="s">
        <v>9630</v>
      </c>
      <c r="F2528" s="967" t="s">
        <v>1789</v>
      </c>
      <c r="G2528" s="967" t="s">
        <v>5388</v>
      </c>
      <c r="H2528" s="965"/>
      <c r="I2528" s="965"/>
    </row>
    <row r="2529" spans="1:9" ht="13.5">
      <c r="A2529" s="1193" t="s">
        <v>6265</v>
      </c>
      <c r="B2529" s="1172" t="s">
        <v>6266</v>
      </c>
      <c r="C2529" s="1172" t="s">
        <v>6266</v>
      </c>
      <c r="D2529" s="966">
        <v>384</v>
      </c>
      <c r="E2529" s="1194" t="s">
        <v>9630</v>
      </c>
      <c r="F2529" s="967" t="s">
        <v>1789</v>
      </c>
      <c r="G2529" s="967" t="s">
        <v>5388</v>
      </c>
      <c r="H2529" s="965"/>
      <c r="I2529" s="965"/>
    </row>
    <row r="2530" spans="1:9" ht="13.5">
      <c r="A2530" s="1193" t="s">
        <v>6267</v>
      </c>
      <c r="B2530" s="1172" t="s">
        <v>6268</v>
      </c>
      <c r="C2530" s="1172" t="s">
        <v>6268</v>
      </c>
      <c r="D2530" s="966">
        <v>564</v>
      </c>
      <c r="E2530" s="1194" t="s">
        <v>9630</v>
      </c>
      <c r="F2530" s="967" t="s">
        <v>1789</v>
      </c>
      <c r="G2530" s="967" t="s">
        <v>5388</v>
      </c>
      <c r="H2530" s="965"/>
      <c r="I2530" s="965"/>
    </row>
    <row r="2531" spans="1:9" ht="13.5">
      <c r="A2531" s="1193" t="s">
        <v>6269</v>
      </c>
      <c r="B2531" s="1172" t="s">
        <v>6270</v>
      </c>
      <c r="C2531" s="1172" t="s">
        <v>6270</v>
      </c>
      <c r="D2531" s="966">
        <v>636</v>
      </c>
      <c r="E2531" s="1194" t="s">
        <v>9630</v>
      </c>
      <c r="F2531" s="967" t="s">
        <v>1789</v>
      </c>
      <c r="G2531" s="967" t="s">
        <v>5388</v>
      </c>
      <c r="H2531" s="965"/>
      <c r="I2531" s="965"/>
    </row>
    <row r="2532" spans="1:9" ht="13.5">
      <c r="A2532" s="1193" t="s">
        <v>6271</v>
      </c>
      <c r="B2532" s="1172" t="s">
        <v>6272</v>
      </c>
      <c r="C2532" s="1172" t="s">
        <v>6272</v>
      </c>
      <c r="D2532" s="966">
        <v>1164</v>
      </c>
      <c r="E2532" s="1194" t="s">
        <v>9630</v>
      </c>
      <c r="F2532" s="967" t="s">
        <v>1789</v>
      </c>
      <c r="G2532" s="967" t="s">
        <v>5388</v>
      </c>
      <c r="H2532" s="965"/>
      <c r="I2532" s="965"/>
    </row>
    <row r="2533" spans="1:9" ht="14.25" thickBot="1">
      <c r="A2533" s="1193" t="s">
        <v>6273</v>
      </c>
      <c r="B2533" s="1172" t="s">
        <v>6274</v>
      </c>
      <c r="C2533" s="1172" t="s">
        <v>6274</v>
      </c>
      <c r="D2533" s="966">
        <v>2328</v>
      </c>
      <c r="E2533" s="1194" t="s">
        <v>9630</v>
      </c>
      <c r="F2533" s="967" t="s">
        <v>1789</v>
      </c>
      <c r="G2533" s="967" t="s">
        <v>5388</v>
      </c>
      <c r="H2533" s="965"/>
      <c r="I2533" s="965"/>
    </row>
    <row r="2534" spans="1:9" ht="13.5">
      <c r="A2534" s="1252" t="s">
        <v>10424</v>
      </c>
      <c r="B2534" s="219"/>
      <c r="C2534" s="219"/>
      <c r="D2534" s="219"/>
      <c r="E2534" s="219"/>
      <c r="F2534" s="219"/>
      <c r="G2534" s="416"/>
      <c r="H2534" s="258"/>
      <c r="I2534" s="258"/>
    </row>
    <row r="2535" spans="1:9" ht="13.5">
      <c r="A2535" s="970" t="s">
        <v>3341</v>
      </c>
      <c r="B2535" s="1197" t="s">
        <v>6243</v>
      </c>
      <c r="C2535" s="1197" t="s">
        <v>6243</v>
      </c>
      <c r="D2535" s="966">
        <v>204</v>
      </c>
      <c r="E2535" s="1194" t="s">
        <v>9630</v>
      </c>
      <c r="F2535" s="967" t="s">
        <v>9</v>
      </c>
      <c r="G2535" s="967" t="s">
        <v>5388</v>
      </c>
      <c r="H2535" s="965"/>
      <c r="I2535" s="965"/>
    </row>
    <row r="2536" spans="1:9" ht="13.5">
      <c r="A2536" s="970" t="s">
        <v>3342</v>
      </c>
      <c r="B2536" s="1197" t="s">
        <v>8788</v>
      </c>
      <c r="C2536" s="1197" t="s">
        <v>8802</v>
      </c>
      <c r="D2536" s="966">
        <v>384</v>
      </c>
      <c r="E2536" s="1194" t="s">
        <v>9630</v>
      </c>
      <c r="F2536" s="967" t="s">
        <v>9</v>
      </c>
      <c r="G2536" s="967" t="s">
        <v>5388</v>
      </c>
      <c r="H2536" s="965"/>
      <c r="I2536" s="965"/>
    </row>
    <row r="2537" spans="1:9" ht="13.5">
      <c r="A2537" s="970" t="s">
        <v>3343</v>
      </c>
      <c r="B2537" s="1197" t="s">
        <v>8789</v>
      </c>
      <c r="C2537" s="1197" t="s">
        <v>8803</v>
      </c>
      <c r="D2537" s="966">
        <v>564</v>
      </c>
      <c r="E2537" s="1194" t="s">
        <v>9630</v>
      </c>
      <c r="F2537" s="967" t="s">
        <v>9</v>
      </c>
      <c r="G2537" s="967" t="s">
        <v>5388</v>
      </c>
      <c r="H2537" s="965"/>
      <c r="I2537" s="965"/>
    </row>
    <row r="2538" spans="1:9" ht="36">
      <c r="A2538" s="970" t="s">
        <v>3344</v>
      </c>
      <c r="B2538" s="1197" t="s">
        <v>8790</v>
      </c>
      <c r="C2538" s="1197" t="s">
        <v>8804</v>
      </c>
      <c r="D2538" s="966">
        <v>636</v>
      </c>
      <c r="E2538" s="1194" t="s">
        <v>9630</v>
      </c>
      <c r="F2538" s="967" t="s">
        <v>9</v>
      </c>
      <c r="G2538" s="967" t="s">
        <v>5388</v>
      </c>
      <c r="H2538" s="965"/>
      <c r="I2538" s="965"/>
    </row>
    <row r="2539" spans="1:9" ht="24">
      <c r="A2539" s="970" t="s">
        <v>3345</v>
      </c>
      <c r="B2539" s="1197" t="s">
        <v>8791</v>
      </c>
      <c r="C2539" s="1197" t="s">
        <v>8805</v>
      </c>
      <c r="D2539" s="966">
        <v>1164</v>
      </c>
      <c r="E2539" s="1194" t="s">
        <v>9630</v>
      </c>
      <c r="F2539" s="967" t="s">
        <v>9</v>
      </c>
      <c r="G2539" s="967" t="s">
        <v>5388</v>
      </c>
      <c r="H2539" s="965"/>
      <c r="I2539" s="965"/>
    </row>
    <row r="2540" spans="1:9" ht="13.5">
      <c r="A2540" s="970" t="s">
        <v>3346</v>
      </c>
      <c r="B2540" s="1197" t="s">
        <v>8792</v>
      </c>
      <c r="C2540" s="1197" t="s">
        <v>8806</v>
      </c>
      <c r="D2540" s="966">
        <v>2328</v>
      </c>
      <c r="E2540" s="1194" t="s">
        <v>9630</v>
      </c>
      <c r="F2540" s="967" t="s">
        <v>9</v>
      </c>
      <c r="G2540" s="967" t="s">
        <v>5388</v>
      </c>
      <c r="H2540" s="965"/>
      <c r="I2540" s="965"/>
    </row>
    <row r="2541" spans="1:9" ht="13.5">
      <c r="A2541" s="970" t="s">
        <v>5209</v>
      </c>
      <c r="B2541" s="1197" t="s">
        <v>8793</v>
      </c>
      <c r="C2541" s="1197" t="s">
        <v>8975</v>
      </c>
      <c r="D2541" s="966">
        <v>552</v>
      </c>
      <c r="E2541" s="1194" t="s">
        <v>9630</v>
      </c>
      <c r="F2541" s="967" t="s">
        <v>9</v>
      </c>
      <c r="G2541" s="967" t="s">
        <v>5388</v>
      </c>
      <c r="H2541" s="965"/>
      <c r="I2541" s="965"/>
    </row>
    <row r="2542" spans="1:9" ht="13.5">
      <c r="A2542" s="970" t="s">
        <v>5548</v>
      </c>
      <c r="B2542" s="1197" t="s">
        <v>8794</v>
      </c>
      <c r="C2542" s="1197" t="s">
        <v>5542</v>
      </c>
      <c r="D2542" s="966">
        <v>504</v>
      </c>
      <c r="E2542" s="1194" t="s">
        <v>9630</v>
      </c>
      <c r="F2542" s="967" t="s">
        <v>9</v>
      </c>
      <c r="G2542" s="967" t="s">
        <v>5388</v>
      </c>
      <c r="H2542" s="965"/>
      <c r="I2542" s="965"/>
    </row>
    <row r="2543" spans="1:9" ht="13.5">
      <c r="A2543" s="970" t="s">
        <v>8965</v>
      </c>
      <c r="B2543" s="1197" t="s">
        <v>8966</v>
      </c>
      <c r="C2543" s="1197" t="s">
        <v>8967</v>
      </c>
      <c r="D2543" s="966">
        <v>552</v>
      </c>
      <c r="E2543" s="1194" t="s">
        <v>9630</v>
      </c>
      <c r="F2543" s="967" t="s">
        <v>9</v>
      </c>
      <c r="G2543" s="967" t="s">
        <v>5388</v>
      </c>
      <c r="H2543" s="965"/>
      <c r="I2543" s="965"/>
    </row>
    <row r="2544" spans="1:9" ht="13.5">
      <c r="A2544" s="970" t="s">
        <v>10370</v>
      </c>
      <c r="B2544" s="1197" t="s">
        <v>10371</v>
      </c>
      <c r="C2544" s="1197" t="s">
        <v>10371</v>
      </c>
      <c r="D2544" s="1253">
        <v>7788</v>
      </c>
      <c r="E2544" s="1194" t="s">
        <v>9630</v>
      </c>
      <c r="F2544" s="967" t="s">
        <v>9</v>
      </c>
      <c r="G2544" s="967" t="s">
        <v>5388</v>
      </c>
      <c r="H2544" s="965"/>
      <c r="I2544" s="965"/>
    </row>
    <row r="2545" spans="1:9" ht="13.5">
      <c r="A2545" s="970" t="s">
        <v>3347</v>
      </c>
      <c r="B2545" s="1197" t="s">
        <v>9519</v>
      </c>
      <c r="C2545" s="1197" t="s">
        <v>9519</v>
      </c>
      <c r="D2545" s="966">
        <v>204</v>
      </c>
      <c r="E2545" s="1194" t="s">
        <v>9630</v>
      </c>
      <c r="F2545" s="967" t="s">
        <v>1789</v>
      </c>
      <c r="G2545" s="967" t="s">
        <v>5388</v>
      </c>
      <c r="H2545" s="965"/>
      <c r="I2545" s="965"/>
    </row>
    <row r="2546" spans="1:9" ht="13.5">
      <c r="A2546" s="970" t="s">
        <v>3348</v>
      </c>
      <c r="B2546" s="1197" t="s">
        <v>8795</v>
      </c>
      <c r="C2546" s="1197" t="s">
        <v>8807</v>
      </c>
      <c r="D2546" s="966">
        <v>384</v>
      </c>
      <c r="E2546" s="1194" t="s">
        <v>9630</v>
      </c>
      <c r="F2546" s="967" t="s">
        <v>1789</v>
      </c>
      <c r="G2546" s="967" t="s">
        <v>5388</v>
      </c>
      <c r="H2546" s="965"/>
      <c r="I2546" s="965"/>
    </row>
    <row r="2547" spans="1:9" ht="13.5">
      <c r="A2547" s="970" t="s">
        <v>3349</v>
      </c>
      <c r="B2547" s="1197" t="s">
        <v>8796</v>
      </c>
      <c r="C2547" s="1197" t="s">
        <v>9522</v>
      </c>
      <c r="D2547" s="966">
        <v>564</v>
      </c>
      <c r="E2547" s="1194" t="s">
        <v>9630</v>
      </c>
      <c r="F2547" s="967" t="s">
        <v>1789</v>
      </c>
      <c r="G2547" s="967" t="s">
        <v>5388</v>
      </c>
      <c r="H2547" s="965"/>
      <c r="I2547" s="965"/>
    </row>
    <row r="2548" spans="1:9" ht="36">
      <c r="A2548" s="970" t="s">
        <v>3350</v>
      </c>
      <c r="B2548" s="1197" t="s">
        <v>8797</v>
      </c>
      <c r="C2548" s="1197" t="s">
        <v>8808</v>
      </c>
      <c r="D2548" s="966">
        <v>636</v>
      </c>
      <c r="E2548" s="1194" t="s">
        <v>9630</v>
      </c>
      <c r="F2548" s="967" t="s">
        <v>1789</v>
      </c>
      <c r="G2548" s="967" t="s">
        <v>5388</v>
      </c>
      <c r="H2548" s="965"/>
      <c r="I2548" s="965"/>
    </row>
    <row r="2549" spans="1:9" ht="36">
      <c r="A2549" s="970" t="s">
        <v>3351</v>
      </c>
      <c r="B2549" s="1197" t="s">
        <v>8798</v>
      </c>
      <c r="C2549" s="1197" t="s">
        <v>8809</v>
      </c>
      <c r="D2549" s="966">
        <v>1164</v>
      </c>
      <c r="E2549" s="1194" t="s">
        <v>9630</v>
      </c>
      <c r="F2549" s="967" t="s">
        <v>1789</v>
      </c>
      <c r="G2549" s="967" t="s">
        <v>5388</v>
      </c>
      <c r="H2549" s="965"/>
      <c r="I2549" s="965"/>
    </row>
    <row r="2550" spans="1:9" ht="13.5">
      <c r="A2550" s="970" t="s">
        <v>3352</v>
      </c>
      <c r="B2550" s="1197" t="s">
        <v>8799</v>
      </c>
      <c r="C2550" s="1197" t="s">
        <v>8810</v>
      </c>
      <c r="D2550" s="966">
        <v>2328</v>
      </c>
      <c r="E2550" s="1194" t="s">
        <v>9630</v>
      </c>
      <c r="F2550" s="967" t="s">
        <v>1789</v>
      </c>
      <c r="G2550" s="967" t="s">
        <v>5388</v>
      </c>
      <c r="H2550" s="965"/>
      <c r="I2550" s="965"/>
    </row>
    <row r="2551" spans="1:9" ht="13.5">
      <c r="A2551" s="970" t="s">
        <v>5210</v>
      </c>
      <c r="B2551" s="1197" t="s">
        <v>8800</v>
      </c>
      <c r="C2551" s="1197" t="s">
        <v>8976</v>
      </c>
      <c r="D2551" s="966">
        <v>552</v>
      </c>
      <c r="E2551" s="1194" t="s">
        <v>9630</v>
      </c>
      <c r="F2551" s="967" t="s">
        <v>1789</v>
      </c>
      <c r="G2551" s="967" t="s">
        <v>5388</v>
      </c>
      <c r="H2551" s="965"/>
      <c r="I2551" s="965"/>
    </row>
    <row r="2552" spans="1:9" ht="13.5">
      <c r="A2552" s="970" t="s">
        <v>5549</v>
      </c>
      <c r="B2552" s="1197" t="s">
        <v>8801</v>
      </c>
      <c r="C2552" s="1197" t="s">
        <v>5543</v>
      </c>
      <c r="D2552" s="966">
        <v>504</v>
      </c>
      <c r="E2552" s="1194" t="s">
        <v>9630</v>
      </c>
      <c r="F2552" s="967" t="s">
        <v>1789</v>
      </c>
      <c r="G2552" s="967" t="s">
        <v>5388</v>
      </c>
      <c r="H2552" s="965"/>
      <c r="I2552" s="965"/>
    </row>
    <row r="2553" spans="1:9" ht="13.5">
      <c r="A2553" s="970" t="s">
        <v>8964</v>
      </c>
      <c r="B2553" s="1197" t="s">
        <v>8968</v>
      </c>
      <c r="C2553" s="1197" t="s">
        <v>8967</v>
      </c>
      <c r="D2553" s="966">
        <v>552</v>
      </c>
      <c r="E2553" s="1194" t="s">
        <v>9630</v>
      </c>
      <c r="F2553" s="967" t="s">
        <v>1789</v>
      </c>
      <c r="G2553" s="967" t="s">
        <v>5388</v>
      </c>
      <c r="H2553" s="965"/>
      <c r="I2553" s="965"/>
    </row>
    <row r="2554" spans="1:9" ht="14.25" thickBot="1">
      <c r="A2554" s="970" t="s">
        <v>10368</v>
      </c>
      <c r="B2554" s="1197" t="s">
        <v>10369</v>
      </c>
      <c r="C2554" s="1197" t="s">
        <v>10369</v>
      </c>
      <c r="D2554" s="1253">
        <v>7788</v>
      </c>
      <c r="E2554" s="1194" t="s">
        <v>9630</v>
      </c>
      <c r="F2554" s="967" t="s">
        <v>1789</v>
      </c>
      <c r="G2554" s="967" t="s">
        <v>5388</v>
      </c>
      <c r="H2554" s="965"/>
      <c r="I2554" s="965"/>
    </row>
    <row r="2555" spans="1:9" ht="13.5">
      <c r="A2555" s="295" t="s">
        <v>8538</v>
      </c>
      <c r="B2555" s="219"/>
      <c r="C2555" s="219"/>
      <c r="D2555" s="219"/>
      <c r="E2555" s="219"/>
      <c r="F2555" s="219"/>
      <c r="G2555" s="416"/>
      <c r="H2555" s="258"/>
      <c r="I2555" s="258"/>
    </row>
    <row r="2556" spans="1:9" ht="13.5">
      <c r="A2556" s="196" t="s">
        <v>8651</v>
      </c>
      <c r="B2556" s="327" t="s">
        <v>8652</v>
      </c>
      <c r="C2556" s="327" t="s">
        <v>8653</v>
      </c>
      <c r="D2556" s="966">
        <v>480</v>
      </c>
      <c r="E2556" s="1194" t="s">
        <v>9630</v>
      </c>
      <c r="F2556" s="305" t="s">
        <v>9</v>
      </c>
      <c r="G2556" s="1194" t="s">
        <v>5389</v>
      </c>
      <c r="H2556" s="965"/>
      <c r="I2556" s="965"/>
    </row>
    <row r="2557" spans="1:9" ht="13.5">
      <c r="A2557" s="196" t="s">
        <v>8654</v>
      </c>
      <c r="B2557" s="327" t="s">
        <v>8655</v>
      </c>
      <c r="C2557" s="327" t="s">
        <v>8656</v>
      </c>
      <c r="D2557" s="966">
        <v>696</v>
      </c>
      <c r="E2557" s="1194" t="s">
        <v>9630</v>
      </c>
      <c r="F2557" s="305" t="s">
        <v>9</v>
      </c>
      <c r="G2557" s="1194" t="s">
        <v>5389</v>
      </c>
      <c r="H2557" s="965"/>
      <c r="I2557" s="965"/>
    </row>
    <row r="2558" spans="1:9" ht="24">
      <c r="A2558" s="196" t="s">
        <v>8657</v>
      </c>
      <c r="B2558" s="327" t="s">
        <v>8658</v>
      </c>
      <c r="C2558" s="327" t="s">
        <v>8659</v>
      </c>
      <c r="D2558" s="966">
        <v>288</v>
      </c>
      <c r="E2558" s="1194" t="s">
        <v>9630</v>
      </c>
      <c r="F2558" s="305" t="s">
        <v>9</v>
      </c>
      <c r="G2558" s="1194" t="s">
        <v>5389</v>
      </c>
      <c r="H2558" s="965"/>
      <c r="I2558" s="965"/>
    </row>
    <row r="2559" spans="1:9" ht="24">
      <c r="A2559" s="196" t="s">
        <v>8660</v>
      </c>
      <c r="B2559" s="327" t="s">
        <v>8661</v>
      </c>
      <c r="C2559" s="327" t="s">
        <v>8662</v>
      </c>
      <c r="D2559" s="966">
        <v>480</v>
      </c>
      <c r="E2559" s="1194" t="s">
        <v>9630</v>
      </c>
      <c r="F2559" s="305" t="s">
        <v>9</v>
      </c>
      <c r="G2559" s="1194" t="s">
        <v>5389</v>
      </c>
      <c r="H2559" s="965"/>
      <c r="I2559" s="965"/>
    </row>
    <row r="2560" spans="1:9" ht="13.5">
      <c r="A2560" s="196" t="s">
        <v>8539</v>
      </c>
      <c r="B2560" s="327" t="s">
        <v>8540</v>
      </c>
      <c r="C2560" s="327" t="s">
        <v>13924</v>
      </c>
      <c r="D2560" s="966">
        <v>936</v>
      </c>
      <c r="E2560" s="1194" t="s">
        <v>9630</v>
      </c>
      <c r="F2560" s="305" t="s">
        <v>9</v>
      </c>
      <c r="G2560" s="1194" t="s">
        <v>5389</v>
      </c>
      <c r="H2560" s="965"/>
      <c r="I2560" s="965"/>
    </row>
    <row r="2561" spans="1:9" ht="13.5">
      <c r="A2561" s="196" t="s">
        <v>13921</v>
      </c>
      <c r="B2561" s="327" t="s">
        <v>13922</v>
      </c>
      <c r="C2561" s="327" t="s">
        <v>13923</v>
      </c>
      <c r="D2561" s="369">
        <v>900</v>
      </c>
      <c r="E2561" s="1194" t="s">
        <v>9630</v>
      </c>
      <c r="F2561" s="305" t="s">
        <v>9</v>
      </c>
      <c r="G2561" s="1194" t="s">
        <v>5389</v>
      </c>
      <c r="H2561" s="965"/>
      <c r="I2561" s="965"/>
    </row>
    <row r="2562" spans="1:9" ht="13.5">
      <c r="A2562" s="196" t="s">
        <v>8663</v>
      </c>
      <c r="B2562" s="327" t="s">
        <v>8664</v>
      </c>
      <c r="C2562" s="327" t="s">
        <v>8665</v>
      </c>
      <c r="D2562" s="966">
        <v>480</v>
      </c>
      <c r="E2562" s="1194" t="s">
        <v>9630</v>
      </c>
      <c r="F2562" s="305" t="s">
        <v>1789</v>
      </c>
      <c r="G2562" s="1194" t="s">
        <v>5389</v>
      </c>
      <c r="H2562" s="965"/>
      <c r="I2562" s="965"/>
    </row>
    <row r="2563" spans="1:9" ht="13.5">
      <c r="A2563" s="196" t="s">
        <v>8666</v>
      </c>
      <c r="B2563" s="327" t="s">
        <v>8667</v>
      </c>
      <c r="C2563" s="327" t="s">
        <v>8668</v>
      </c>
      <c r="D2563" s="966">
        <v>696</v>
      </c>
      <c r="E2563" s="1194" t="s">
        <v>9630</v>
      </c>
      <c r="F2563" s="305" t="s">
        <v>1789</v>
      </c>
      <c r="G2563" s="1194" t="s">
        <v>5389</v>
      </c>
      <c r="H2563" s="965"/>
      <c r="I2563" s="965"/>
    </row>
    <row r="2564" spans="1:9" ht="24">
      <c r="A2564" s="196" t="s">
        <v>8669</v>
      </c>
      <c r="B2564" s="327" t="s">
        <v>8670</v>
      </c>
      <c r="C2564" s="327" t="s">
        <v>8671</v>
      </c>
      <c r="D2564" s="966">
        <v>288</v>
      </c>
      <c r="E2564" s="1194" t="s">
        <v>9630</v>
      </c>
      <c r="F2564" s="305" t="s">
        <v>1789</v>
      </c>
      <c r="G2564" s="1194" t="s">
        <v>5389</v>
      </c>
      <c r="H2564" s="965"/>
      <c r="I2564" s="965"/>
    </row>
    <row r="2565" spans="1:9" ht="24">
      <c r="A2565" s="196" t="s">
        <v>8672</v>
      </c>
      <c r="B2565" s="327" t="s">
        <v>8673</v>
      </c>
      <c r="C2565" s="327" t="s">
        <v>8674</v>
      </c>
      <c r="D2565" s="966">
        <v>480</v>
      </c>
      <c r="E2565" s="1194" t="s">
        <v>9630</v>
      </c>
      <c r="F2565" s="305" t="s">
        <v>1789</v>
      </c>
      <c r="G2565" s="1194" t="s">
        <v>5389</v>
      </c>
      <c r="H2565" s="965"/>
      <c r="I2565" s="965"/>
    </row>
    <row r="2566" spans="1:9" ht="13.5">
      <c r="A2566" s="196" t="s">
        <v>8541</v>
      </c>
      <c r="B2566" s="327" t="s">
        <v>8542</v>
      </c>
      <c r="C2566" s="327" t="s">
        <v>13925</v>
      </c>
      <c r="D2566" s="966">
        <v>936</v>
      </c>
      <c r="E2566" s="1194" t="s">
        <v>9630</v>
      </c>
      <c r="F2566" s="305" t="s">
        <v>1789</v>
      </c>
      <c r="G2566" s="1194" t="s">
        <v>5389</v>
      </c>
      <c r="H2566" s="965"/>
      <c r="I2566" s="965"/>
    </row>
    <row r="2567" spans="1:9" ht="14.25" thickBot="1">
      <c r="A2567" s="196" t="s">
        <v>13918</v>
      </c>
      <c r="B2567" s="327" t="s">
        <v>13919</v>
      </c>
      <c r="C2567" s="327" t="s">
        <v>13920</v>
      </c>
      <c r="D2567" s="369">
        <v>900</v>
      </c>
      <c r="E2567" s="1194" t="s">
        <v>9630</v>
      </c>
      <c r="F2567" s="305" t="s">
        <v>1789</v>
      </c>
      <c r="G2567" s="1194" t="s">
        <v>5389</v>
      </c>
      <c r="H2567" s="965"/>
      <c r="I2567" s="965"/>
    </row>
    <row r="2568" spans="1:9" ht="13.5">
      <c r="A2568" s="295" t="s">
        <v>3758</v>
      </c>
      <c r="B2568" s="219"/>
      <c r="C2568" s="219"/>
      <c r="D2568" s="219"/>
      <c r="E2568" s="219"/>
      <c r="F2568" s="219"/>
      <c r="G2568" s="416"/>
      <c r="H2568" s="258"/>
      <c r="I2568" s="258"/>
    </row>
    <row r="2569" spans="1:9" ht="13.5">
      <c r="A2569" s="196" t="s">
        <v>3410</v>
      </c>
      <c r="B2569" s="1172" t="s">
        <v>5185</v>
      </c>
      <c r="C2569" s="1172" t="s">
        <v>5185</v>
      </c>
      <c r="D2569" s="966">
        <v>696</v>
      </c>
      <c r="E2569" s="1194" t="s">
        <v>9630</v>
      </c>
      <c r="F2569" s="967" t="s">
        <v>9</v>
      </c>
      <c r="G2569" s="1194" t="s">
        <v>5389</v>
      </c>
      <c r="H2569" s="965"/>
      <c r="I2569" s="965"/>
    </row>
    <row r="2570" spans="1:9" ht="13.5">
      <c r="A2570" s="196" t="s">
        <v>3413</v>
      </c>
      <c r="B2570" s="1172" t="s">
        <v>5186</v>
      </c>
      <c r="C2570" s="1172" t="s">
        <v>5186</v>
      </c>
      <c r="D2570" s="966">
        <v>696</v>
      </c>
      <c r="E2570" s="1194" t="s">
        <v>9630</v>
      </c>
      <c r="F2570" s="967" t="s">
        <v>1789</v>
      </c>
      <c r="G2570" s="1194" t="s">
        <v>5389</v>
      </c>
      <c r="H2570" s="965"/>
      <c r="I2570" s="965"/>
    </row>
    <row r="2571" spans="1:9" ht="13.5">
      <c r="A2571" s="196" t="s">
        <v>3649</v>
      </c>
      <c r="B2571" s="1172" t="s">
        <v>4737</v>
      </c>
      <c r="C2571" s="1172" t="s">
        <v>4737</v>
      </c>
      <c r="D2571" s="966">
        <v>912</v>
      </c>
      <c r="E2571" s="1194" t="s">
        <v>9630</v>
      </c>
      <c r="F2571" s="967" t="s">
        <v>9</v>
      </c>
      <c r="G2571" s="1194" t="s">
        <v>5389</v>
      </c>
      <c r="H2571" s="965"/>
      <c r="I2571" s="965"/>
    </row>
    <row r="2572" spans="1:9" ht="13.5">
      <c r="A2572" s="196" t="s">
        <v>3650</v>
      </c>
      <c r="B2572" s="1172" t="s">
        <v>4738</v>
      </c>
      <c r="C2572" s="1172" t="s">
        <v>4738</v>
      </c>
      <c r="D2572" s="966">
        <v>912</v>
      </c>
      <c r="E2572" s="1194" t="s">
        <v>9630</v>
      </c>
      <c r="F2572" s="967" t="s">
        <v>1789</v>
      </c>
      <c r="G2572" s="1194" t="s">
        <v>5389</v>
      </c>
      <c r="H2572" s="965"/>
      <c r="I2572" s="965"/>
    </row>
    <row r="2573" spans="1:9" ht="13.5">
      <c r="A2573" s="196" t="s">
        <v>3408</v>
      </c>
      <c r="B2573" s="1172" t="s">
        <v>5187</v>
      </c>
      <c r="C2573" s="1172" t="s">
        <v>5187</v>
      </c>
      <c r="D2573" s="966">
        <v>384</v>
      </c>
      <c r="E2573" s="1194" t="s">
        <v>9630</v>
      </c>
      <c r="F2573" s="967" t="s">
        <v>9</v>
      </c>
      <c r="G2573" s="1194" t="s">
        <v>5389</v>
      </c>
      <c r="H2573" s="965"/>
      <c r="I2573" s="965"/>
    </row>
    <row r="2574" spans="1:9" ht="13.5">
      <c r="A2574" s="196" t="s">
        <v>3409</v>
      </c>
      <c r="B2574" s="1172" t="s">
        <v>5188</v>
      </c>
      <c r="C2574" s="1172" t="s">
        <v>5188</v>
      </c>
      <c r="D2574" s="966">
        <v>624</v>
      </c>
      <c r="E2574" s="1194" t="s">
        <v>9630</v>
      </c>
      <c r="F2574" s="967" t="s">
        <v>9</v>
      </c>
      <c r="G2574" s="1194" t="s">
        <v>5389</v>
      </c>
      <c r="H2574" s="965"/>
      <c r="I2574" s="965"/>
    </row>
    <row r="2575" spans="1:9" ht="13.5">
      <c r="A2575" s="970" t="s">
        <v>3411</v>
      </c>
      <c r="B2575" s="1172" t="s">
        <v>5189</v>
      </c>
      <c r="C2575" s="1172" t="s">
        <v>5189</v>
      </c>
      <c r="D2575" s="966">
        <v>384</v>
      </c>
      <c r="E2575" s="1194" t="s">
        <v>9630</v>
      </c>
      <c r="F2575" s="967" t="s">
        <v>1789</v>
      </c>
      <c r="G2575" s="1194" t="s">
        <v>5389</v>
      </c>
      <c r="H2575" s="965"/>
      <c r="I2575" s="965"/>
    </row>
    <row r="2576" spans="1:9" ht="14.25" thickBot="1">
      <c r="A2576" s="970" t="s">
        <v>3412</v>
      </c>
      <c r="B2576" s="1172" t="s">
        <v>5190</v>
      </c>
      <c r="C2576" s="1172" t="s">
        <v>5190</v>
      </c>
      <c r="D2576" s="966">
        <v>624</v>
      </c>
      <c r="E2576" s="1194" t="s">
        <v>9630</v>
      </c>
      <c r="F2576" s="967" t="s">
        <v>1789</v>
      </c>
      <c r="G2576" s="1194" t="s">
        <v>5389</v>
      </c>
      <c r="H2576" s="965"/>
      <c r="I2576" s="965"/>
    </row>
    <row r="2577" spans="1:9" ht="13.5">
      <c r="A2577" s="1198" t="s">
        <v>8890</v>
      </c>
      <c r="B2577" s="219"/>
      <c r="C2577" s="219"/>
      <c r="D2577" s="219"/>
      <c r="E2577" s="219"/>
      <c r="F2577" s="219"/>
      <c r="G2577" s="416"/>
      <c r="H2577" s="258"/>
      <c r="I2577" s="258"/>
    </row>
    <row r="2578" spans="1:9" ht="13.5">
      <c r="A2578" s="196" t="s">
        <v>8891</v>
      </c>
      <c r="B2578" s="1197" t="s">
        <v>8892</v>
      </c>
      <c r="C2578" s="1197" t="s">
        <v>8877</v>
      </c>
      <c r="D2578" s="966">
        <v>269.25</v>
      </c>
      <c r="E2578" s="1194" t="s">
        <v>9630</v>
      </c>
      <c r="F2578" s="967" t="s">
        <v>9</v>
      </c>
      <c r="G2578" s="967" t="s">
        <v>5391</v>
      </c>
      <c r="H2578" s="965"/>
      <c r="I2578" s="965"/>
    </row>
    <row r="2579" spans="1:9" ht="13.5">
      <c r="A2579" s="196" t="s">
        <v>8893</v>
      </c>
      <c r="B2579" s="1197" t="s">
        <v>8894</v>
      </c>
      <c r="C2579" s="1197" t="s">
        <v>8880</v>
      </c>
      <c r="D2579" s="966">
        <v>389.25</v>
      </c>
      <c r="E2579" s="1194" t="s">
        <v>9630</v>
      </c>
      <c r="F2579" s="967" t="s">
        <v>9</v>
      </c>
      <c r="G2579" s="967" t="s">
        <v>5391</v>
      </c>
      <c r="H2579" s="965"/>
      <c r="I2579" s="965"/>
    </row>
    <row r="2580" spans="1:9" ht="13.5">
      <c r="A2580" s="196" t="s">
        <v>8895</v>
      </c>
      <c r="B2580" s="1197" t="s">
        <v>8896</v>
      </c>
      <c r="C2580" s="1197" t="s">
        <v>8883</v>
      </c>
      <c r="D2580" s="966">
        <v>749.25</v>
      </c>
      <c r="E2580" s="1194" t="s">
        <v>9630</v>
      </c>
      <c r="F2580" s="967" t="s">
        <v>9</v>
      </c>
      <c r="G2580" s="967" t="s">
        <v>5391</v>
      </c>
      <c r="H2580" s="965"/>
      <c r="I2580" s="965"/>
    </row>
    <row r="2581" spans="1:9" ht="13.5">
      <c r="A2581" s="196" t="s">
        <v>8897</v>
      </c>
      <c r="B2581" s="1197" t="s">
        <v>8898</v>
      </c>
      <c r="C2581" s="1197" t="s">
        <v>8877</v>
      </c>
      <c r="D2581" s="966">
        <v>269.25</v>
      </c>
      <c r="E2581" s="1194" t="s">
        <v>9630</v>
      </c>
      <c r="F2581" s="967" t="s">
        <v>1789</v>
      </c>
      <c r="G2581" s="967" t="s">
        <v>5391</v>
      </c>
      <c r="H2581" s="965"/>
      <c r="I2581" s="965"/>
    </row>
    <row r="2582" spans="1:9" ht="13.5">
      <c r="A2582" s="196" t="s">
        <v>8899</v>
      </c>
      <c r="B2582" s="1197" t="s">
        <v>8900</v>
      </c>
      <c r="C2582" s="1197" t="s">
        <v>8880</v>
      </c>
      <c r="D2582" s="966">
        <v>389.25</v>
      </c>
      <c r="E2582" s="1194" t="s">
        <v>9630</v>
      </c>
      <c r="F2582" s="967" t="s">
        <v>1789</v>
      </c>
      <c r="G2582" s="967" t="s">
        <v>5391</v>
      </c>
      <c r="H2582" s="965"/>
      <c r="I2582" s="965"/>
    </row>
    <row r="2583" spans="1:9" ht="14.25" thickBot="1">
      <c r="A2583" s="196" t="s">
        <v>8901</v>
      </c>
      <c r="B2583" s="1197" t="s">
        <v>8902</v>
      </c>
      <c r="C2583" s="1197" t="s">
        <v>8883</v>
      </c>
      <c r="D2583" s="966">
        <v>749.25</v>
      </c>
      <c r="E2583" s="1194" t="s">
        <v>9630</v>
      </c>
      <c r="F2583" s="967" t="s">
        <v>1789</v>
      </c>
      <c r="G2583" s="967" t="s">
        <v>5391</v>
      </c>
      <c r="H2583" s="965"/>
      <c r="I2583" s="965"/>
    </row>
    <row r="2584" spans="1:9" ht="13.5">
      <c r="A2584" s="1198" t="s">
        <v>3759</v>
      </c>
      <c r="B2584" s="219"/>
      <c r="C2584" s="219"/>
      <c r="D2584" s="219"/>
      <c r="E2584" s="219"/>
      <c r="F2584" s="219"/>
      <c r="G2584" s="416"/>
      <c r="H2584" s="258"/>
      <c r="I2584" s="258"/>
    </row>
    <row r="2585" spans="1:9" ht="13.5">
      <c r="A2585" s="970" t="s">
        <v>3397</v>
      </c>
      <c r="B2585" s="1197" t="s">
        <v>4739</v>
      </c>
      <c r="C2585" s="1197" t="s">
        <v>4739</v>
      </c>
      <c r="D2585" s="1253">
        <v>228</v>
      </c>
      <c r="E2585" s="1194" t="s">
        <v>9630</v>
      </c>
      <c r="F2585" s="967" t="s">
        <v>9</v>
      </c>
      <c r="G2585" s="967" t="s">
        <v>5391</v>
      </c>
      <c r="H2585" s="965"/>
      <c r="I2585" s="965"/>
    </row>
    <row r="2586" spans="1:9" ht="13.5">
      <c r="A2586" s="970" t="s">
        <v>3398</v>
      </c>
      <c r="B2586" s="1197" t="s">
        <v>4740</v>
      </c>
      <c r="C2586" s="1197" t="s">
        <v>4740</v>
      </c>
      <c r="D2586" s="1253">
        <v>228</v>
      </c>
      <c r="E2586" s="1194" t="s">
        <v>9630</v>
      </c>
      <c r="F2586" s="967" t="s">
        <v>9</v>
      </c>
      <c r="G2586" s="967" t="s">
        <v>5391</v>
      </c>
      <c r="H2586" s="965"/>
      <c r="I2586" s="965"/>
    </row>
    <row r="2587" spans="1:9" ht="13.5">
      <c r="A2587" s="970" t="s">
        <v>3399</v>
      </c>
      <c r="B2587" s="1197" t="s">
        <v>4741</v>
      </c>
      <c r="C2587" s="1197" t="s">
        <v>4741</v>
      </c>
      <c r="D2587" s="1253">
        <v>264</v>
      </c>
      <c r="E2587" s="1194" t="s">
        <v>9630</v>
      </c>
      <c r="F2587" s="967" t="s">
        <v>9</v>
      </c>
      <c r="G2587" s="967" t="s">
        <v>5391</v>
      </c>
      <c r="H2587" s="965"/>
      <c r="I2587" s="965"/>
    </row>
    <row r="2588" spans="1:9" ht="13.5">
      <c r="A2588" s="970" t="s">
        <v>3400</v>
      </c>
      <c r="B2588" s="1197" t="s">
        <v>4742</v>
      </c>
      <c r="C2588" s="1197" t="s">
        <v>4742</v>
      </c>
      <c r="D2588" s="1253">
        <v>384</v>
      </c>
      <c r="E2588" s="1194" t="s">
        <v>9630</v>
      </c>
      <c r="F2588" s="967" t="s">
        <v>9</v>
      </c>
      <c r="G2588" s="967" t="s">
        <v>5391</v>
      </c>
      <c r="H2588" s="965"/>
      <c r="I2588" s="965"/>
    </row>
    <row r="2589" spans="1:9" ht="13.5">
      <c r="A2589" s="970" t="s">
        <v>3401</v>
      </c>
      <c r="B2589" s="1197" t="s">
        <v>4743</v>
      </c>
      <c r="C2589" s="1197" t="s">
        <v>4743</v>
      </c>
      <c r="D2589" s="1253">
        <v>744</v>
      </c>
      <c r="E2589" s="1194" t="s">
        <v>9630</v>
      </c>
      <c r="F2589" s="967" t="s">
        <v>9</v>
      </c>
      <c r="G2589" s="967" t="s">
        <v>5391</v>
      </c>
      <c r="H2589" s="965"/>
      <c r="I2589" s="965"/>
    </row>
    <row r="2590" spans="1:9" ht="13.5">
      <c r="A2590" s="970" t="s">
        <v>3402</v>
      </c>
      <c r="B2590" s="1197" t="s">
        <v>4744</v>
      </c>
      <c r="C2590" s="1197" t="s">
        <v>4744</v>
      </c>
      <c r="D2590" s="1253">
        <v>228</v>
      </c>
      <c r="E2590" s="1194" t="s">
        <v>9630</v>
      </c>
      <c r="F2590" s="967" t="s">
        <v>1789</v>
      </c>
      <c r="G2590" s="967" t="s">
        <v>5391</v>
      </c>
      <c r="H2590" s="965"/>
      <c r="I2590" s="965"/>
    </row>
    <row r="2591" spans="1:9" ht="13.5">
      <c r="A2591" s="970" t="s">
        <v>3403</v>
      </c>
      <c r="B2591" s="1197" t="s">
        <v>4745</v>
      </c>
      <c r="C2591" s="1197" t="s">
        <v>4745</v>
      </c>
      <c r="D2591" s="1253">
        <v>228</v>
      </c>
      <c r="E2591" s="1194" t="s">
        <v>9630</v>
      </c>
      <c r="F2591" s="967" t="s">
        <v>1789</v>
      </c>
      <c r="G2591" s="967" t="s">
        <v>5391</v>
      </c>
      <c r="H2591" s="965"/>
      <c r="I2591" s="965"/>
    </row>
    <row r="2592" spans="1:9" ht="13.5">
      <c r="A2592" s="970" t="s">
        <v>3404</v>
      </c>
      <c r="B2592" s="1197" t="s">
        <v>4746</v>
      </c>
      <c r="C2592" s="1197" t="s">
        <v>4746</v>
      </c>
      <c r="D2592" s="1253">
        <v>264</v>
      </c>
      <c r="E2592" s="1194" t="s">
        <v>9630</v>
      </c>
      <c r="F2592" s="967" t="s">
        <v>1789</v>
      </c>
      <c r="G2592" s="967" t="s">
        <v>5391</v>
      </c>
      <c r="H2592" s="965"/>
      <c r="I2592" s="965"/>
    </row>
    <row r="2593" spans="1:9" ht="13.5">
      <c r="A2593" s="970" t="s">
        <v>3405</v>
      </c>
      <c r="B2593" s="1172" t="s">
        <v>5749</v>
      </c>
      <c r="C2593" s="1172" t="s">
        <v>5749</v>
      </c>
      <c r="D2593" s="1253">
        <v>384</v>
      </c>
      <c r="E2593" s="1194" t="s">
        <v>9630</v>
      </c>
      <c r="F2593" s="967" t="s">
        <v>1789</v>
      </c>
      <c r="G2593" s="967" t="s">
        <v>5391</v>
      </c>
      <c r="H2593" s="965"/>
      <c r="I2593" s="965"/>
    </row>
    <row r="2594" spans="1:9" ht="14.25" thickBot="1">
      <c r="A2594" s="970" t="s">
        <v>3406</v>
      </c>
      <c r="B2594" s="1197" t="s">
        <v>4747</v>
      </c>
      <c r="C2594" s="1197" t="s">
        <v>4747</v>
      </c>
      <c r="D2594" s="1253">
        <v>744</v>
      </c>
      <c r="E2594" s="1194" t="s">
        <v>9630</v>
      </c>
      <c r="F2594" s="967" t="s">
        <v>1789</v>
      </c>
      <c r="G2594" s="967" t="s">
        <v>5391</v>
      </c>
      <c r="H2594" s="965"/>
      <c r="I2594" s="965"/>
    </row>
    <row r="2595" spans="1:9" ht="13.5">
      <c r="A2595" s="296" t="s">
        <v>1343</v>
      </c>
      <c r="B2595" s="219"/>
      <c r="C2595" s="219"/>
      <c r="D2595" s="219"/>
      <c r="E2595" s="219"/>
      <c r="F2595" s="219"/>
      <c r="G2595" s="416"/>
      <c r="H2595" s="258"/>
      <c r="I2595" s="258"/>
    </row>
    <row r="2596" spans="1:9" ht="14.25">
      <c r="A2596" s="1223" t="s">
        <v>1820</v>
      </c>
      <c r="B2596" s="1172" t="s">
        <v>5750</v>
      </c>
      <c r="C2596" s="1172" t="s">
        <v>5751</v>
      </c>
      <c r="D2596" s="966">
        <v>156</v>
      </c>
      <c r="E2596" s="1194" t="s">
        <v>9630</v>
      </c>
      <c r="F2596" s="967" t="s">
        <v>9</v>
      </c>
      <c r="G2596" s="967" t="s">
        <v>5388</v>
      </c>
      <c r="H2596" s="965"/>
      <c r="I2596" s="965"/>
    </row>
    <row r="2597" spans="1:9" ht="14.25">
      <c r="A2597" s="1223" t="s">
        <v>1344</v>
      </c>
      <c r="B2597" s="1172" t="s">
        <v>5752</v>
      </c>
      <c r="C2597" s="1172" t="s">
        <v>5753</v>
      </c>
      <c r="D2597" s="966">
        <v>168</v>
      </c>
      <c r="E2597" s="1194" t="s">
        <v>9630</v>
      </c>
      <c r="F2597" s="967" t="s">
        <v>9</v>
      </c>
      <c r="G2597" s="967" t="s">
        <v>5388</v>
      </c>
      <c r="H2597" s="965"/>
      <c r="I2597" s="965"/>
    </row>
    <row r="2598" spans="1:9" ht="14.25">
      <c r="A2598" s="1223" t="s">
        <v>1345</v>
      </c>
      <c r="B2598" s="1172" t="s">
        <v>5754</v>
      </c>
      <c r="C2598" s="1172" t="s">
        <v>5755</v>
      </c>
      <c r="D2598" s="966">
        <v>336</v>
      </c>
      <c r="E2598" s="1194" t="s">
        <v>9630</v>
      </c>
      <c r="F2598" s="967" t="s">
        <v>9</v>
      </c>
      <c r="G2598" s="967" t="s">
        <v>5388</v>
      </c>
      <c r="H2598" s="965"/>
      <c r="I2598" s="965"/>
    </row>
    <row r="2599" spans="1:9" ht="14.25">
      <c r="A2599" s="1223" t="s">
        <v>1346</v>
      </c>
      <c r="B2599" s="1172" t="s">
        <v>5756</v>
      </c>
      <c r="C2599" s="1172" t="s">
        <v>5757</v>
      </c>
      <c r="D2599" s="966">
        <v>588</v>
      </c>
      <c r="E2599" s="1194" t="s">
        <v>9630</v>
      </c>
      <c r="F2599" s="967" t="s">
        <v>9</v>
      </c>
      <c r="G2599" s="967" t="s">
        <v>5388</v>
      </c>
      <c r="H2599" s="965"/>
      <c r="I2599" s="965"/>
    </row>
    <row r="2600" spans="1:9" ht="14.25">
      <c r="A2600" s="1223" t="s">
        <v>1347</v>
      </c>
      <c r="B2600" s="1172" t="s">
        <v>5758</v>
      </c>
      <c r="C2600" s="1172" t="s">
        <v>5759</v>
      </c>
      <c r="D2600" s="966">
        <v>1380</v>
      </c>
      <c r="E2600" s="1194" t="s">
        <v>9630</v>
      </c>
      <c r="F2600" s="967" t="s">
        <v>9</v>
      </c>
      <c r="G2600" s="967" t="s">
        <v>5388</v>
      </c>
      <c r="H2600" s="965"/>
      <c r="I2600" s="965"/>
    </row>
    <row r="2601" spans="1:9" ht="14.25">
      <c r="A2601" s="1223" t="s">
        <v>1348</v>
      </c>
      <c r="B2601" s="1172" t="s">
        <v>5760</v>
      </c>
      <c r="C2601" s="1172" t="s">
        <v>5761</v>
      </c>
      <c r="D2601" s="966">
        <v>2016</v>
      </c>
      <c r="E2601" s="1194" t="s">
        <v>9630</v>
      </c>
      <c r="F2601" s="967" t="s">
        <v>9</v>
      </c>
      <c r="G2601" s="967" t="s">
        <v>5388</v>
      </c>
      <c r="H2601" s="965"/>
      <c r="I2601" s="965"/>
    </row>
    <row r="2602" spans="1:9" ht="14.25">
      <c r="A2602" s="1223" t="s">
        <v>1349</v>
      </c>
      <c r="B2602" s="1172" t="s">
        <v>5762</v>
      </c>
      <c r="C2602" s="1172" t="s">
        <v>5763</v>
      </c>
      <c r="D2602" s="966">
        <v>3948</v>
      </c>
      <c r="E2602" s="1194" t="s">
        <v>9630</v>
      </c>
      <c r="F2602" s="967" t="s">
        <v>9</v>
      </c>
      <c r="G2602" s="967" t="s">
        <v>5388</v>
      </c>
      <c r="H2602" s="965"/>
      <c r="I2602" s="965"/>
    </row>
    <row r="2603" spans="1:9" ht="14.25">
      <c r="A2603" s="1223" t="s">
        <v>1350</v>
      </c>
      <c r="B2603" s="1172" t="s">
        <v>5764</v>
      </c>
      <c r="C2603" s="1172" t="s">
        <v>5765</v>
      </c>
      <c r="D2603" s="966">
        <v>5304</v>
      </c>
      <c r="E2603" s="1194" t="s">
        <v>9630</v>
      </c>
      <c r="F2603" s="967" t="s">
        <v>9</v>
      </c>
      <c r="G2603" s="967" t="s">
        <v>5388</v>
      </c>
      <c r="H2603" s="965"/>
      <c r="I2603" s="965"/>
    </row>
    <row r="2604" spans="1:9" ht="24">
      <c r="A2604" s="1223" t="s">
        <v>1833</v>
      </c>
      <c r="B2604" s="1172" t="s">
        <v>5766</v>
      </c>
      <c r="C2604" s="1172" t="s">
        <v>5767</v>
      </c>
      <c r="D2604" s="966">
        <v>156</v>
      </c>
      <c r="E2604" s="1194" t="s">
        <v>9630</v>
      </c>
      <c r="F2604" s="967" t="s">
        <v>9</v>
      </c>
      <c r="G2604" s="967" t="s">
        <v>5388</v>
      </c>
      <c r="H2604" s="965"/>
      <c r="I2604" s="965"/>
    </row>
    <row r="2605" spans="1:9" ht="24">
      <c r="A2605" s="1223" t="s">
        <v>1351</v>
      </c>
      <c r="B2605" s="1172" t="s">
        <v>5768</v>
      </c>
      <c r="C2605" s="1172" t="s">
        <v>5769</v>
      </c>
      <c r="D2605" s="966">
        <v>156</v>
      </c>
      <c r="E2605" s="1194" t="s">
        <v>9630</v>
      </c>
      <c r="F2605" s="967" t="s">
        <v>9</v>
      </c>
      <c r="G2605" s="967" t="s">
        <v>5388</v>
      </c>
      <c r="H2605" s="965"/>
      <c r="I2605" s="965"/>
    </row>
    <row r="2606" spans="1:9" ht="24">
      <c r="A2606" s="1223" t="s">
        <v>1352</v>
      </c>
      <c r="B2606" s="1172" t="s">
        <v>5770</v>
      </c>
      <c r="C2606" s="1172" t="s">
        <v>5771</v>
      </c>
      <c r="D2606" s="966">
        <v>312</v>
      </c>
      <c r="E2606" s="1194" t="s">
        <v>9630</v>
      </c>
      <c r="F2606" s="967" t="s">
        <v>9</v>
      </c>
      <c r="G2606" s="967" t="s">
        <v>5388</v>
      </c>
      <c r="H2606" s="965"/>
      <c r="I2606" s="965"/>
    </row>
    <row r="2607" spans="1:9" ht="24">
      <c r="A2607" s="1223" t="s">
        <v>1353</v>
      </c>
      <c r="B2607" s="1172" t="s">
        <v>5772</v>
      </c>
      <c r="C2607" s="1172" t="s">
        <v>5773</v>
      </c>
      <c r="D2607" s="966">
        <v>552</v>
      </c>
      <c r="E2607" s="1194" t="s">
        <v>9630</v>
      </c>
      <c r="F2607" s="967" t="s">
        <v>9</v>
      </c>
      <c r="G2607" s="967" t="s">
        <v>5388</v>
      </c>
      <c r="H2607" s="965"/>
      <c r="I2607" s="965"/>
    </row>
    <row r="2608" spans="1:9" ht="24.75" thickBot="1">
      <c r="A2608" s="1223" t="s">
        <v>1354</v>
      </c>
      <c r="B2608" s="1172" t="s">
        <v>5774</v>
      </c>
      <c r="C2608" s="1172" t="s">
        <v>5775</v>
      </c>
      <c r="D2608" s="966">
        <v>1320</v>
      </c>
      <c r="E2608" s="1194" t="s">
        <v>9630</v>
      </c>
      <c r="F2608" s="967" t="s">
        <v>9</v>
      </c>
      <c r="G2608" s="967" t="s">
        <v>5388</v>
      </c>
      <c r="H2608" s="965"/>
      <c r="I2608" s="965"/>
    </row>
    <row r="2609" spans="1:9" ht="13.5">
      <c r="A2609" s="296" t="s">
        <v>1990</v>
      </c>
      <c r="B2609" s="219"/>
      <c r="C2609" s="219"/>
      <c r="D2609" s="219"/>
      <c r="E2609" s="219"/>
      <c r="F2609" s="219"/>
      <c r="G2609" s="416"/>
      <c r="H2609" s="258"/>
      <c r="I2609" s="258"/>
    </row>
    <row r="2610" spans="1:9" ht="24">
      <c r="A2610" s="1223" t="s">
        <v>2867</v>
      </c>
      <c r="B2610" s="1172" t="s">
        <v>5776</v>
      </c>
      <c r="C2610" s="1172" t="s">
        <v>5777</v>
      </c>
      <c r="D2610" s="966">
        <v>156</v>
      </c>
      <c r="E2610" s="1194" t="s">
        <v>9630</v>
      </c>
      <c r="F2610" s="967" t="s">
        <v>9</v>
      </c>
      <c r="G2610" s="967" t="s">
        <v>5388</v>
      </c>
      <c r="H2610" s="965"/>
      <c r="I2610" s="965"/>
    </row>
    <row r="2611" spans="1:9" ht="24">
      <c r="A2611" s="1223" t="s">
        <v>1991</v>
      </c>
      <c r="B2611" s="1172" t="s">
        <v>5778</v>
      </c>
      <c r="C2611" s="1172" t="s">
        <v>5779</v>
      </c>
      <c r="D2611" s="966">
        <v>312</v>
      </c>
      <c r="E2611" s="1194" t="s">
        <v>9630</v>
      </c>
      <c r="F2611" s="967" t="s">
        <v>9</v>
      </c>
      <c r="G2611" s="967" t="s">
        <v>5388</v>
      </c>
      <c r="H2611" s="965"/>
      <c r="I2611" s="965"/>
    </row>
    <row r="2612" spans="1:9" ht="24">
      <c r="A2612" s="1223" t="s">
        <v>1992</v>
      </c>
      <c r="B2612" s="1172" t="s">
        <v>5780</v>
      </c>
      <c r="C2612" s="1172" t="s">
        <v>5781</v>
      </c>
      <c r="D2612" s="966">
        <v>552</v>
      </c>
      <c r="E2612" s="1194" t="s">
        <v>9630</v>
      </c>
      <c r="F2612" s="967" t="s">
        <v>9</v>
      </c>
      <c r="G2612" s="967" t="s">
        <v>5388</v>
      </c>
      <c r="H2612" s="965"/>
      <c r="I2612" s="965"/>
    </row>
    <row r="2613" spans="1:9" ht="24">
      <c r="A2613" s="1223" t="s">
        <v>1993</v>
      </c>
      <c r="B2613" s="1172" t="s">
        <v>5782</v>
      </c>
      <c r="C2613" s="1172" t="s">
        <v>5783</v>
      </c>
      <c r="D2613" s="966">
        <v>1320</v>
      </c>
      <c r="E2613" s="1194" t="s">
        <v>9630</v>
      </c>
      <c r="F2613" s="967" t="s">
        <v>9</v>
      </c>
      <c r="G2613" s="967" t="s">
        <v>5388</v>
      </c>
      <c r="H2613" s="965"/>
      <c r="I2613" s="965"/>
    </row>
    <row r="2614" spans="1:9" ht="14.25">
      <c r="A2614" s="1223" t="s">
        <v>3542</v>
      </c>
      <c r="B2614" s="1172" t="s">
        <v>5784</v>
      </c>
      <c r="C2614" s="1172" t="s">
        <v>5784</v>
      </c>
      <c r="D2614" s="966">
        <v>1932</v>
      </c>
      <c r="E2614" s="1194" t="s">
        <v>9630</v>
      </c>
      <c r="F2614" s="967" t="s">
        <v>9</v>
      </c>
      <c r="G2614" s="967" t="s">
        <v>5388</v>
      </c>
      <c r="H2614" s="965"/>
      <c r="I2614" s="965"/>
    </row>
    <row r="2615" spans="1:9" ht="14.25">
      <c r="A2615" s="1223" t="s">
        <v>3548</v>
      </c>
      <c r="B2615" s="1172" t="s">
        <v>5785</v>
      </c>
      <c r="C2615" s="1172" t="s">
        <v>5785</v>
      </c>
      <c r="D2615" s="966">
        <v>5100</v>
      </c>
      <c r="E2615" s="1194" t="s">
        <v>9630</v>
      </c>
      <c r="F2615" s="967" t="s">
        <v>9</v>
      </c>
      <c r="G2615" s="967" t="s">
        <v>5388</v>
      </c>
      <c r="H2615" s="965"/>
      <c r="I2615" s="965"/>
    </row>
    <row r="2616" spans="1:9" ht="24">
      <c r="A2616" s="1223" t="s">
        <v>2868</v>
      </c>
      <c r="B2616" s="1172" t="s">
        <v>5786</v>
      </c>
      <c r="C2616" s="1172" t="s">
        <v>5787</v>
      </c>
      <c r="D2616" s="966">
        <v>156</v>
      </c>
      <c r="E2616" s="1194" t="s">
        <v>9630</v>
      </c>
      <c r="F2616" s="967" t="s">
        <v>1789</v>
      </c>
      <c r="G2616" s="967" t="s">
        <v>5388</v>
      </c>
      <c r="H2616" s="965"/>
      <c r="I2616" s="965"/>
    </row>
    <row r="2617" spans="1:9" ht="24">
      <c r="A2617" s="1223" t="s">
        <v>1994</v>
      </c>
      <c r="B2617" s="1172" t="s">
        <v>5788</v>
      </c>
      <c r="C2617" s="1172" t="s">
        <v>5789</v>
      </c>
      <c r="D2617" s="966">
        <v>312</v>
      </c>
      <c r="E2617" s="1194" t="s">
        <v>9630</v>
      </c>
      <c r="F2617" s="967" t="s">
        <v>1789</v>
      </c>
      <c r="G2617" s="967" t="s">
        <v>5388</v>
      </c>
      <c r="H2617" s="965"/>
      <c r="I2617" s="965"/>
    </row>
    <row r="2618" spans="1:9" ht="24">
      <c r="A2618" s="1223" t="s">
        <v>1995</v>
      </c>
      <c r="B2618" s="1172" t="s">
        <v>5790</v>
      </c>
      <c r="C2618" s="1172" t="s">
        <v>5791</v>
      </c>
      <c r="D2618" s="966">
        <v>552</v>
      </c>
      <c r="E2618" s="1194" t="s">
        <v>9630</v>
      </c>
      <c r="F2618" s="967" t="s">
        <v>1789</v>
      </c>
      <c r="G2618" s="967" t="s">
        <v>5388</v>
      </c>
      <c r="H2618" s="965"/>
      <c r="I2618" s="965"/>
    </row>
    <row r="2619" spans="1:9" ht="24">
      <c r="A2619" s="1223" t="s">
        <v>1996</v>
      </c>
      <c r="B2619" s="1172" t="s">
        <v>5792</v>
      </c>
      <c r="C2619" s="1172" t="s">
        <v>5793</v>
      </c>
      <c r="D2619" s="966">
        <v>1320</v>
      </c>
      <c r="E2619" s="1194" t="s">
        <v>9630</v>
      </c>
      <c r="F2619" s="967" t="s">
        <v>1789</v>
      </c>
      <c r="G2619" s="967" t="s">
        <v>5388</v>
      </c>
      <c r="H2619" s="965"/>
      <c r="I2619" s="965"/>
    </row>
    <row r="2620" spans="1:9" ht="14.25">
      <c r="A2620" s="1223" t="s">
        <v>3543</v>
      </c>
      <c r="B2620" s="1172" t="s">
        <v>5794</v>
      </c>
      <c r="C2620" s="1172" t="s">
        <v>5794</v>
      </c>
      <c r="D2620" s="966">
        <v>1932</v>
      </c>
      <c r="E2620" s="1194" t="s">
        <v>9630</v>
      </c>
      <c r="F2620" s="967" t="s">
        <v>1789</v>
      </c>
      <c r="G2620" s="967" t="s">
        <v>5388</v>
      </c>
      <c r="H2620" s="965"/>
      <c r="I2620" s="965"/>
    </row>
    <row r="2621" spans="1:9" ht="15" thickBot="1">
      <c r="A2621" s="1223" t="s">
        <v>3549</v>
      </c>
      <c r="B2621" s="1172" t="s">
        <v>5795</v>
      </c>
      <c r="C2621" s="1172" t="s">
        <v>5795</v>
      </c>
      <c r="D2621" s="966">
        <v>5100</v>
      </c>
      <c r="E2621" s="1194" t="s">
        <v>9630</v>
      </c>
      <c r="F2621" s="967" t="s">
        <v>1789</v>
      </c>
      <c r="G2621" s="967" t="s">
        <v>5388</v>
      </c>
      <c r="H2621" s="965"/>
      <c r="I2621" s="965"/>
    </row>
    <row r="2622" spans="1:9" ht="13.5">
      <c r="A2622" s="1252" t="s">
        <v>3170</v>
      </c>
      <c r="B2622" s="219"/>
      <c r="C2622" s="219"/>
      <c r="D2622" s="219"/>
      <c r="E2622" s="219"/>
      <c r="F2622" s="219"/>
      <c r="G2622" s="416"/>
      <c r="H2622" s="258"/>
      <c r="I2622" s="258"/>
    </row>
    <row r="2623" spans="1:9" ht="13.5">
      <c r="A2623" s="970" t="s">
        <v>3353</v>
      </c>
      <c r="B2623" s="1197" t="s">
        <v>3354</v>
      </c>
      <c r="C2623" s="1197" t="s">
        <v>3354</v>
      </c>
      <c r="D2623" s="966">
        <v>204</v>
      </c>
      <c r="E2623" s="1194" t="s">
        <v>9630</v>
      </c>
      <c r="F2623" s="967" t="s">
        <v>9</v>
      </c>
      <c r="G2623" s="967" t="s">
        <v>5388</v>
      </c>
      <c r="H2623" s="965"/>
      <c r="I2623" s="965"/>
    </row>
    <row r="2624" spans="1:9" ht="13.5">
      <c r="A2624" s="970" t="s">
        <v>3355</v>
      </c>
      <c r="B2624" s="1197" t="s">
        <v>3356</v>
      </c>
      <c r="C2624" s="1197" t="s">
        <v>3356</v>
      </c>
      <c r="D2624" s="966">
        <v>384</v>
      </c>
      <c r="E2624" s="1194" t="s">
        <v>9630</v>
      </c>
      <c r="F2624" s="967" t="s">
        <v>9</v>
      </c>
      <c r="G2624" s="967" t="s">
        <v>5388</v>
      </c>
      <c r="H2624" s="965"/>
      <c r="I2624" s="965"/>
    </row>
    <row r="2625" spans="1:9" ht="13.5">
      <c r="A2625" s="970" t="s">
        <v>3357</v>
      </c>
      <c r="B2625" s="1197" t="s">
        <v>3358</v>
      </c>
      <c r="C2625" s="1197" t="s">
        <v>3358</v>
      </c>
      <c r="D2625" s="966">
        <v>564</v>
      </c>
      <c r="E2625" s="1194" t="s">
        <v>9630</v>
      </c>
      <c r="F2625" s="967" t="s">
        <v>9</v>
      </c>
      <c r="G2625" s="967" t="s">
        <v>5388</v>
      </c>
      <c r="H2625" s="965"/>
      <c r="I2625" s="965"/>
    </row>
    <row r="2626" spans="1:9" ht="13.5">
      <c r="A2626" s="970" t="s">
        <v>3359</v>
      </c>
      <c r="B2626" s="1197" t="s">
        <v>3360</v>
      </c>
      <c r="C2626" s="1197" t="s">
        <v>3360</v>
      </c>
      <c r="D2626" s="966">
        <v>636</v>
      </c>
      <c r="E2626" s="1194" t="s">
        <v>9630</v>
      </c>
      <c r="F2626" s="967" t="s">
        <v>9</v>
      </c>
      <c r="G2626" s="967" t="s">
        <v>5388</v>
      </c>
      <c r="H2626" s="965"/>
      <c r="I2626" s="965"/>
    </row>
    <row r="2627" spans="1:9" ht="14.25">
      <c r="A2627" s="1223" t="s">
        <v>3544</v>
      </c>
      <c r="B2627" s="1223" t="s">
        <v>3545</v>
      </c>
      <c r="C2627" s="969" t="s">
        <v>3545</v>
      </c>
      <c r="D2627" s="966">
        <v>1164</v>
      </c>
      <c r="E2627" s="1194" t="s">
        <v>9630</v>
      </c>
      <c r="F2627" s="967" t="s">
        <v>9</v>
      </c>
      <c r="G2627" s="967" t="s">
        <v>5388</v>
      </c>
      <c r="H2627" s="965"/>
      <c r="I2627" s="965"/>
    </row>
    <row r="2628" spans="1:9" ht="14.25">
      <c r="A2628" s="1223" t="s">
        <v>3550</v>
      </c>
      <c r="B2628" s="1223" t="s">
        <v>3551</v>
      </c>
      <c r="C2628" s="969" t="s">
        <v>3551</v>
      </c>
      <c r="D2628" s="966">
        <v>2328</v>
      </c>
      <c r="E2628" s="1194" t="s">
        <v>9630</v>
      </c>
      <c r="F2628" s="967" t="s">
        <v>9</v>
      </c>
      <c r="G2628" s="967" t="s">
        <v>5388</v>
      </c>
      <c r="H2628" s="965"/>
      <c r="I2628" s="965"/>
    </row>
    <row r="2629" spans="1:9" ht="13.5">
      <c r="A2629" s="970" t="s">
        <v>3361</v>
      </c>
      <c r="B2629" s="1197" t="s">
        <v>3362</v>
      </c>
      <c r="C2629" s="1197" t="s">
        <v>3362</v>
      </c>
      <c r="D2629" s="966">
        <v>204</v>
      </c>
      <c r="E2629" s="1194" t="s">
        <v>9630</v>
      </c>
      <c r="F2629" s="967" t="s">
        <v>1789</v>
      </c>
      <c r="G2629" s="967" t="s">
        <v>5388</v>
      </c>
      <c r="H2629" s="965"/>
      <c r="I2629" s="965"/>
    </row>
    <row r="2630" spans="1:9" ht="13.5">
      <c r="A2630" s="970" t="s">
        <v>3363</v>
      </c>
      <c r="B2630" s="1197" t="s">
        <v>3364</v>
      </c>
      <c r="C2630" s="1197" t="s">
        <v>3364</v>
      </c>
      <c r="D2630" s="966">
        <v>384</v>
      </c>
      <c r="E2630" s="1194" t="s">
        <v>9630</v>
      </c>
      <c r="F2630" s="967" t="s">
        <v>1789</v>
      </c>
      <c r="G2630" s="967" t="s">
        <v>5388</v>
      </c>
      <c r="H2630" s="965"/>
      <c r="I2630" s="965"/>
    </row>
    <row r="2631" spans="1:9" ht="13.5">
      <c r="A2631" s="970" t="s">
        <v>3365</v>
      </c>
      <c r="B2631" s="1197" t="s">
        <v>3366</v>
      </c>
      <c r="C2631" s="1197" t="s">
        <v>3366</v>
      </c>
      <c r="D2631" s="966">
        <v>564</v>
      </c>
      <c r="E2631" s="1194" t="s">
        <v>9630</v>
      </c>
      <c r="F2631" s="967" t="s">
        <v>1789</v>
      </c>
      <c r="G2631" s="967" t="s">
        <v>5388</v>
      </c>
      <c r="H2631" s="965"/>
      <c r="I2631" s="965"/>
    </row>
    <row r="2632" spans="1:9" ht="13.5">
      <c r="A2632" s="970" t="s">
        <v>3367</v>
      </c>
      <c r="B2632" s="1197" t="s">
        <v>3368</v>
      </c>
      <c r="C2632" s="1197" t="s">
        <v>3368</v>
      </c>
      <c r="D2632" s="966">
        <v>636</v>
      </c>
      <c r="E2632" s="1194" t="s">
        <v>9630</v>
      </c>
      <c r="F2632" s="967" t="s">
        <v>1789</v>
      </c>
      <c r="G2632" s="967" t="s">
        <v>5388</v>
      </c>
      <c r="H2632" s="965"/>
      <c r="I2632" s="965"/>
    </row>
    <row r="2633" spans="1:9" ht="14.25">
      <c r="A2633" s="1223" t="s">
        <v>3546</v>
      </c>
      <c r="B2633" s="1223" t="s">
        <v>3547</v>
      </c>
      <c r="C2633" s="969" t="s">
        <v>3547</v>
      </c>
      <c r="D2633" s="966">
        <v>1164</v>
      </c>
      <c r="E2633" s="1194" t="s">
        <v>9630</v>
      </c>
      <c r="F2633" s="967" t="s">
        <v>1789</v>
      </c>
      <c r="G2633" s="967" t="s">
        <v>5388</v>
      </c>
      <c r="H2633" s="965"/>
      <c r="I2633" s="965"/>
    </row>
    <row r="2634" spans="1:9" ht="15" thickBot="1">
      <c r="A2634" s="1223" t="s">
        <v>3552</v>
      </c>
      <c r="B2634" s="1223" t="s">
        <v>3553</v>
      </c>
      <c r="C2634" s="969" t="s">
        <v>3553</v>
      </c>
      <c r="D2634" s="966">
        <v>2328</v>
      </c>
      <c r="E2634" s="1194" t="s">
        <v>9630</v>
      </c>
      <c r="F2634" s="967" t="s">
        <v>1789</v>
      </c>
      <c r="G2634" s="967" t="s">
        <v>5388</v>
      </c>
      <c r="H2634" s="965"/>
      <c r="I2634" s="965"/>
    </row>
    <row r="2635" spans="1:9" ht="13.5">
      <c r="A2635" s="1252" t="s">
        <v>3371</v>
      </c>
      <c r="B2635" s="219"/>
      <c r="C2635" s="219"/>
      <c r="D2635" s="219"/>
      <c r="E2635" s="219"/>
      <c r="F2635" s="219"/>
      <c r="G2635" s="416"/>
      <c r="H2635" s="258"/>
      <c r="I2635" s="258"/>
    </row>
    <row r="2636" spans="1:9" ht="13.5">
      <c r="A2636" s="970" t="s">
        <v>5138</v>
      </c>
      <c r="B2636" s="1197" t="s">
        <v>3184</v>
      </c>
      <c r="C2636" s="1197" t="s">
        <v>3372</v>
      </c>
      <c r="D2636" s="966">
        <v>192</v>
      </c>
      <c r="E2636" s="1194" t="s">
        <v>9630</v>
      </c>
      <c r="F2636" s="967" t="s">
        <v>9</v>
      </c>
      <c r="G2636" s="967" t="s">
        <v>5388</v>
      </c>
      <c r="H2636" s="258"/>
      <c r="I2636" s="258"/>
    </row>
    <row r="2637" spans="1:9" ht="13.5">
      <c r="A2637" s="970" t="s">
        <v>5139</v>
      </c>
      <c r="B2637" s="1197" t="s">
        <v>3185</v>
      </c>
      <c r="C2637" s="1197" t="s">
        <v>3373</v>
      </c>
      <c r="D2637" s="966">
        <v>360</v>
      </c>
      <c r="E2637" s="1194" t="s">
        <v>9630</v>
      </c>
      <c r="F2637" s="967" t="s">
        <v>9</v>
      </c>
      <c r="G2637" s="967" t="s">
        <v>5388</v>
      </c>
      <c r="H2637" s="258"/>
      <c r="I2637" s="258"/>
    </row>
    <row r="2638" spans="1:9" ht="13.5">
      <c r="A2638" s="970" t="s">
        <v>5140</v>
      </c>
      <c r="B2638" s="1197" t="s">
        <v>3186</v>
      </c>
      <c r="C2638" s="1197" t="s">
        <v>3374</v>
      </c>
      <c r="D2638" s="966">
        <v>444</v>
      </c>
      <c r="E2638" s="1194" t="s">
        <v>9630</v>
      </c>
      <c r="F2638" s="967" t="s">
        <v>9</v>
      </c>
      <c r="G2638" s="967" t="s">
        <v>5388</v>
      </c>
      <c r="H2638" s="258"/>
      <c r="I2638" s="258"/>
    </row>
    <row r="2639" spans="1:9" ht="13.5">
      <c r="A2639" s="970" t="s">
        <v>5141</v>
      </c>
      <c r="B2639" s="1197" t="s">
        <v>3187</v>
      </c>
      <c r="C2639" s="1197" t="s">
        <v>3375</v>
      </c>
      <c r="D2639" s="966">
        <v>180</v>
      </c>
      <c r="E2639" s="1194" t="s">
        <v>9630</v>
      </c>
      <c r="F2639" s="967" t="s">
        <v>9</v>
      </c>
      <c r="G2639" s="967" t="s">
        <v>5388</v>
      </c>
      <c r="H2639" s="258"/>
      <c r="I2639" s="965"/>
    </row>
    <row r="2640" spans="1:9" ht="13.5">
      <c r="A2640" s="970" t="s">
        <v>5142</v>
      </c>
      <c r="B2640" s="1197" t="s">
        <v>3188</v>
      </c>
      <c r="C2640" s="1197" t="s">
        <v>3376</v>
      </c>
      <c r="D2640" s="966">
        <v>252</v>
      </c>
      <c r="E2640" s="1194" t="s">
        <v>9630</v>
      </c>
      <c r="F2640" s="967" t="s">
        <v>9</v>
      </c>
      <c r="G2640" s="967" t="s">
        <v>5388</v>
      </c>
      <c r="H2640" s="258"/>
      <c r="I2640" s="258"/>
    </row>
    <row r="2641" spans="1:9" ht="13.5">
      <c r="A2641" s="970" t="s">
        <v>5143</v>
      </c>
      <c r="B2641" s="1197" t="s">
        <v>3189</v>
      </c>
      <c r="C2641" s="1197" t="s">
        <v>3377</v>
      </c>
      <c r="D2641" s="966">
        <v>74</v>
      </c>
      <c r="E2641" s="1194" t="s">
        <v>9630</v>
      </c>
      <c r="F2641" s="967" t="s">
        <v>9</v>
      </c>
      <c r="G2641" s="967" t="s">
        <v>5388</v>
      </c>
      <c r="H2641" s="258"/>
      <c r="I2641" s="258"/>
    </row>
    <row r="2642" spans="1:9" ht="13.5">
      <c r="A2642" s="970" t="s">
        <v>5144</v>
      </c>
      <c r="B2642" s="1197" t="s">
        <v>3378</v>
      </c>
      <c r="C2642" s="1197" t="s">
        <v>3378</v>
      </c>
      <c r="D2642" s="966">
        <v>192</v>
      </c>
      <c r="E2642" s="1194" t="s">
        <v>9630</v>
      </c>
      <c r="F2642" s="967" t="s">
        <v>1789</v>
      </c>
      <c r="G2642" s="967" t="s">
        <v>5388</v>
      </c>
      <c r="H2642" s="965"/>
      <c r="I2642" s="965"/>
    </row>
    <row r="2643" spans="1:9" ht="13.5">
      <c r="A2643" s="970" t="s">
        <v>5145</v>
      </c>
      <c r="B2643" s="1197" t="s">
        <v>3379</v>
      </c>
      <c r="C2643" s="1197" t="s">
        <v>3379</v>
      </c>
      <c r="D2643" s="966">
        <v>360</v>
      </c>
      <c r="E2643" s="1194" t="s">
        <v>9630</v>
      </c>
      <c r="F2643" s="967" t="s">
        <v>1789</v>
      </c>
      <c r="G2643" s="967" t="s">
        <v>5388</v>
      </c>
      <c r="H2643" s="965"/>
      <c r="I2643" s="965"/>
    </row>
    <row r="2644" spans="1:9" ht="13.5">
      <c r="A2644" s="970" t="s">
        <v>5146</v>
      </c>
      <c r="B2644" s="1197" t="s">
        <v>3380</v>
      </c>
      <c r="C2644" s="1197" t="s">
        <v>3380</v>
      </c>
      <c r="D2644" s="966">
        <v>444</v>
      </c>
      <c r="E2644" s="1194" t="s">
        <v>9630</v>
      </c>
      <c r="F2644" s="967" t="s">
        <v>1789</v>
      </c>
      <c r="G2644" s="967" t="s">
        <v>5388</v>
      </c>
      <c r="H2644" s="965"/>
      <c r="I2644" s="965"/>
    </row>
    <row r="2645" spans="1:9" ht="13.5">
      <c r="A2645" s="970" t="s">
        <v>5147</v>
      </c>
      <c r="B2645" s="1197" t="s">
        <v>3381</v>
      </c>
      <c r="C2645" s="1197" t="s">
        <v>3381</v>
      </c>
      <c r="D2645" s="966">
        <v>180</v>
      </c>
      <c r="E2645" s="1194" t="s">
        <v>9630</v>
      </c>
      <c r="F2645" s="967" t="s">
        <v>1789</v>
      </c>
      <c r="G2645" s="967" t="s">
        <v>5388</v>
      </c>
      <c r="H2645" s="965"/>
      <c r="I2645" s="965"/>
    </row>
    <row r="2646" spans="1:9" ht="13.5">
      <c r="A2646" s="970" t="s">
        <v>5148</v>
      </c>
      <c r="B2646" s="1197" t="s">
        <v>3382</v>
      </c>
      <c r="C2646" s="1197" t="s">
        <v>3382</v>
      </c>
      <c r="D2646" s="966">
        <v>252</v>
      </c>
      <c r="E2646" s="1194" t="s">
        <v>9630</v>
      </c>
      <c r="F2646" s="967" t="s">
        <v>1789</v>
      </c>
      <c r="G2646" s="967" t="s">
        <v>5388</v>
      </c>
      <c r="H2646" s="965"/>
      <c r="I2646" s="965"/>
    </row>
    <row r="2647" spans="1:9" ht="14.25" thickBot="1">
      <c r="A2647" s="970" t="s">
        <v>5149</v>
      </c>
      <c r="B2647" s="1197" t="s">
        <v>3383</v>
      </c>
      <c r="C2647" s="1197" t="s">
        <v>3383</v>
      </c>
      <c r="D2647" s="966">
        <v>74</v>
      </c>
      <c r="E2647" s="1194" t="s">
        <v>9630</v>
      </c>
      <c r="F2647" s="967" t="s">
        <v>1789</v>
      </c>
      <c r="G2647" s="967" t="s">
        <v>5388</v>
      </c>
      <c r="H2647" s="965"/>
      <c r="I2647" s="965"/>
    </row>
    <row r="2648" spans="1:9" ht="13.5">
      <c r="A2648" s="296" t="s">
        <v>1355</v>
      </c>
      <c r="B2648" s="219"/>
      <c r="C2648" s="219"/>
      <c r="D2648" s="219"/>
      <c r="E2648" s="219"/>
      <c r="F2648" s="219"/>
      <c r="G2648" s="416"/>
      <c r="H2648" s="258"/>
      <c r="I2648" s="258"/>
    </row>
    <row r="2649" spans="1:9" ht="24">
      <c r="A2649" s="1223" t="s">
        <v>1821</v>
      </c>
      <c r="B2649" s="1172" t="s">
        <v>5796</v>
      </c>
      <c r="C2649" s="1172" t="s">
        <v>5797</v>
      </c>
      <c r="D2649" s="966">
        <v>156</v>
      </c>
      <c r="E2649" s="1194" t="s">
        <v>9630</v>
      </c>
      <c r="F2649" s="967" t="s">
        <v>1789</v>
      </c>
      <c r="G2649" s="967" t="s">
        <v>5388</v>
      </c>
      <c r="H2649" s="965"/>
      <c r="I2649" s="965"/>
    </row>
    <row r="2650" spans="1:9" ht="24">
      <c r="A2650" s="1223" t="s">
        <v>1356</v>
      </c>
      <c r="B2650" s="1172" t="s">
        <v>5798</v>
      </c>
      <c r="C2650" s="1172" t="s">
        <v>5799</v>
      </c>
      <c r="D2650" s="966">
        <v>168</v>
      </c>
      <c r="E2650" s="1194" t="s">
        <v>9630</v>
      </c>
      <c r="F2650" s="967" t="s">
        <v>1789</v>
      </c>
      <c r="G2650" s="967" t="s">
        <v>5388</v>
      </c>
      <c r="H2650" s="965"/>
      <c r="I2650" s="965"/>
    </row>
    <row r="2651" spans="1:9" ht="24">
      <c r="A2651" s="1223" t="s">
        <v>1357</v>
      </c>
      <c r="B2651" s="1172" t="s">
        <v>5800</v>
      </c>
      <c r="C2651" s="1172" t="s">
        <v>5801</v>
      </c>
      <c r="D2651" s="966">
        <v>336</v>
      </c>
      <c r="E2651" s="1194" t="s">
        <v>9630</v>
      </c>
      <c r="F2651" s="967" t="s">
        <v>1789</v>
      </c>
      <c r="G2651" s="967" t="s">
        <v>5388</v>
      </c>
      <c r="H2651" s="965"/>
      <c r="I2651" s="965"/>
    </row>
    <row r="2652" spans="1:9" ht="24">
      <c r="A2652" s="1223" t="s">
        <v>1358</v>
      </c>
      <c r="B2652" s="1172" t="s">
        <v>5802</v>
      </c>
      <c r="C2652" s="1172" t="s">
        <v>5803</v>
      </c>
      <c r="D2652" s="966">
        <v>588</v>
      </c>
      <c r="E2652" s="1194" t="s">
        <v>9630</v>
      </c>
      <c r="F2652" s="967" t="s">
        <v>1789</v>
      </c>
      <c r="G2652" s="967" t="s">
        <v>5388</v>
      </c>
      <c r="H2652" s="965"/>
      <c r="I2652" s="965"/>
    </row>
    <row r="2653" spans="1:9" ht="24">
      <c r="A2653" s="1223" t="s">
        <v>1359</v>
      </c>
      <c r="B2653" s="1172" t="s">
        <v>5804</v>
      </c>
      <c r="C2653" s="1172" t="s">
        <v>5805</v>
      </c>
      <c r="D2653" s="966">
        <v>1380</v>
      </c>
      <c r="E2653" s="1194" t="s">
        <v>9630</v>
      </c>
      <c r="F2653" s="967" t="s">
        <v>1789</v>
      </c>
      <c r="G2653" s="967" t="s">
        <v>5388</v>
      </c>
      <c r="H2653" s="965"/>
      <c r="I2653" s="965"/>
    </row>
    <row r="2654" spans="1:9" ht="24">
      <c r="A2654" s="1223" t="s">
        <v>1360</v>
      </c>
      <c r="B2654" s="1172" t="s">
        <v>5806</v>
      </c>
      <c r="C2654" s="1172" t="s">
        <v>5807</v>
      </c>
      <c r="D2654" s="966">
        <v>2016</v>
      </c>
      <c r="E2654" s="1194" t="s">
        <v>9630</v>
      </c>
      <c r="F2654" s="967" t="s">
        <v>1789</v>
      </c>
      <c r="G2654" s="967" t="s">
        <v>5388</v>
      </c>
      <c r="H2654" s="965"/>
      <c r="I2654" s="965"/>
    </row>
    <row r="2655" spans="1:9" ht="24">
      <c r="A2655" s="1223" t="s">
        <v>1361</v>
      </c>
      <c r="B2655" s="1172" t="s">
        <v>5808</v>
      </c>
      <c r="C2655" s="1172" t="s">
        <v>5809</v>
      </c>
      <c r="D2655" s="966">
        <v>3948</v>
      </c>
      <c r="E2655" s="1194" t="s">
        <v>9630</v>
      </c>
      <c r="F2655" s="967" t="s">
        <v>1789</v>
      </c>
      <c r="G2655" s="967" t="s">
        <v>5388</v>
      </c>
      <c r="H2655" s="965"/>
      <c r="I2655" s="965"/>
    </row>
    <row r="2656" spans="1:9" ht="24">
      <c r="A2656" s="1223" t="s">
        <v>1362</v>
      </c>
      <c r="B2656" s="1172" t="s">
        <v>5810</v>
      </c>
      <c r="C2656" s="1172" t="s">
        <v>5811</v>
      </c>
      <c r="D2656" s="966">
        <v>5304</v>
      </c>
      <c r="E2656" s="1194" t="s">
        <v>9630</v>
      </c>
      <c r="F2656" s="967" t="s">
        <v>1789</v>
      </c>
      <c r="G2656" s="967" t="s">
        <v>5388</v>
      </c>
      <c r="H2656" s="965"/>
      <c r="I2656" s="965"/>
    </row>
    <row r="2657" spans="1:9" ht="24">
      <c r="A2657" s="1223" t="s">
        <v>1834</v>
      </c>
      <c r="B2657" s="1172" t="s">
        <v>5812</v>
      </c>
      <c r="C2657" s="1172" t="s">
        <v>5813</v>
      </c>
      <c r="D2657" s="966">
        <v>156</v>
      </c>
      <c r="E2657" s="1194" t="s">
        <v>9630</v>
      </c>
      <c r="F2657" s="967" t="s">
        <v>1789</v>
      </c>
      <c r="G2657" s="967" t="s">
        <v>5388</v>
      </c>
      <c r="H2657" s="965"/>
      <c r="I2657" s="965"/>
    </row>
    <row r="2658" spans="1:9" ht="24">
      <c r="A2658" s="1223" t="s">
        <v>1363</v>
      </c>
      <c r="B2658" s="1172" t="s">
        <v>5814</v>
      </c>
      <c r="C2658" s="1172" t="s">
        <v>5815</v>
      </c>
      <c r="D2658" s="966">
        <v>156</v>
      </c>
      <c r="E2658" s="1194" t="s">
        <v>9630</v>
      </c>
      <c r="F2658" s="967" t="s">
        <v>1789</v>
      </c>
      <c r="G2658" s="967" t="s">
        <v>5388</v>
      </c>
      <c r="H2658" s="965"/>
      <c r="I2658" s="965"/>
    </row>
    <row r="2659" spans="1:9" ht="24">
      <c r="A2659" s="1223" t="s">
        <v>1364</v>
      </c>
      <c r="B2659" s="1172" t="s">
        <v>5816</v>
      </c>
      <c r="C2659" s="1172" t="s">
        <v>5817</v>
      </c>
      <c r="D2659" s="966">
        <v>312</v>
      </c>
      <c r="E2659" s="1194" t="s">
        <v>9630</v>
      </c>
      <c r="F2659" s="967" t="s">
        <v>1789</v>
      </c>
      <c r="G2659" s="967" t="s">
        <v>5388</v>
      </c>
      <c r="H2659" s="965"/>
      <c r="I2659" s="965"/>
    </row>
    <row r="2660" spans="1:9" ht="24">
      <c r="A2660" s="1223" t="s">
        <v>1365</v>
      </c>
      <c r="B2660" s="1172" t="s">
        <v>5818</v>
      </c>
      <c r="C2660" s="1172" t="s">
        <v>5819</v>
      </c>
      <c r="D2660" s="966">
        <v>552</v>
      </c>
      <c r="E2660" s="1194" t="s">
        <v>9630</v>
      </c>
      <c r="F2660" s="967" t="s">
        <v>1789</v>
      </c>
      <c r="G2660" s="967" t="s">
        <v>5388</v>
      </c>
      <c r="H2660" s="965"/>
      <c r="I2660" s="965"/>
    </row>
    <row r="2661" spans="1:9" ht="24.75" thickBot="1">
      <c r="A2661" s="1223" t="s">
        <v>1366</v>
      </c>
      <c r="B2661" s="1172" t="s">
        <v>5820</v>
      </c>
      <c r="C2661" s="1172" t="s">
        <v>5821</v>
      </c>
      <c r="D2661" s="966">
        <v>1320</v>
      </c>
      <c r="E2661" s="1194" t="s">
        <v>9630</v>
      </c>
      <c r="F2661" s="967" t="s">
        <v>1789</v>
      </c>
      <c r="G2661" s="967" t="s">
        <v>5388</v>
      </c>
      <c r="H2661" s="965"/>
      <c r="I2661" s="965"/>
    </row>
    <row r="2662" spans="1:9" ht="13.5">
      <c r="A2662" s="293" t="s">
        <v>1367</v>
      </c>
      <c r="B2662" s="219"/>
      <c r="C2662" s="219"/>
      <c r="D2662" s="219"/>
      <c r="E2662" s="219"/>
      <c r="F2662" s="219"/>
      <c r="G2662" s="416"/>
      <c r="H2662" s="258"/>
      <c r="I2662" s="258"/>
    </row>
    <row r="2663" spans="1:9" ht="14.25">
      <c r="A2663" s="1223" t="s">
        <v>1368</v>
      </c>
      <c r="B2663" s="1223" t="s">
        <v>1369</v>
      </c>
      <c r="C2663" s="1223" t="s">
        <v>1369</v>
      </c>
      <c r="D2663" s="966">
        <v>99</v>
      </c>
      <c r="E2663" s="1194" t="s">
        <v>9630</v>
      </c>
      <c r="F2663" s="967" t="s">
        <v>9</v>
      </c>
      <c r="G2663" s="967" t="s">
        <v>5391</v>
      </c>
      <c r="H2663" s="965"/>
      <c r="I2663" s="965"/>
    </row>
    <row r="2664" spans="1:9" ht="14.25">
      <c r="A2664" s="1225" t="s">
        <v>1370</v>
      </c>
      <c r="B2664" s="1223" t="s">
        <v>1371</v>
      </c>
      <c r="C2664" s="1223" t="s">
        <v>1372</v>
      </c>
      <c r="D2664" s="966">
        <v>180</v>
      </c>
      <c r="E2664" s="1194" t="s">
        <v>9630</v>
      </c>
      <c r="F2664" s="1205" t="s">
        <v>9</v>
      </c>
      <c r="G2664" s="967" t="s">
        <v>5388</v>
      </c>
      <c r="H2664" s="965"/>
      <c r="I2664" s="965"/>
    </row>
    <row r="2665" spans="1:9" ht="14.25">
      <c r="A2665" s="1225" t="s">
        <v>1373</v>
      </c>
      <c r="B2665" s="1223" t="s">
        <v>1374</v>
      </c>
      <c r="C2665" s="1223" t="s">
        <v>1375</v>
      </c>
      <c r="D2665" s="966">
        <v>264</v>
      </c>
      <c r="E2665" s="1194" t="s">
        <v>9630</v>
      </c>
      <c r="F2665" s="1205" t="s">
        <v>9</v>
      </c>
      <c r="G2665" s="967" t="s">
        <v>5388</v>
      </c>
      <c r="H2665" s="965"/>
      <c r="I2665" s="965"/>
    </row>
    <row r="2666" spans="1:9" ht="14.25">
      <c r="A2666" s="1225" t="s">
        <v>1376</v>
      </c>
      <c r="B2666" s="1225" t="s">
        <v>1377</v>
      </c>
      <c r="C2666" s="1223" t="s">
        <v>1378</v>
      </c>
      <c r="D2666" s="966">
        <v>852</v>
      </c>
      <c r="E2666" s="1194" t="s">
        <v>9630</v>
      </c>
      <c r="F2666" s="1205" t="s">
        <v>9</v>
      </c>
      <c r="G2666" s="967" t="s">
        <v>5388</v>
      </c>
      <c r="H2666" s="965"/>
      <c r="I2666" s="965"/>
    </row>
    <row r="2667" spans="1:9" ht="14.25">
      <c r="A2667" s="1225" t="s">
        <v>1379</v>
      </c>
      <c r="B2667" s="1225" t="s">
        <v>1380</v>
      </c>
      <c r="C2667" s="1223" t="s">
        <v>1381</v>
      </c>
      <c r="D2667" s="966">
        <v>2556</v>
      </c>
      <c r="E2667" s="1194" t="s">
        <v>9630</v>
      </c>
      <c r="F2667" s="1205" t="s">
        <v>9</v>
      </c>
      <c r="G2667" s="967" t="s">
        <v>5388</v>
      </c>
      <c r="H2667" s="965"/>
      <c r="I2667" s="965"/>
    </row>
    <row r="2668" spans="1:9" ht="14.25">
      <c r="A2668" s="1225" t="s">
        <v>1382</v>
      </c>
      <c r="B2668" s="1172" t="s">
        <v>5752</v>
      </c>
      <c r="C2668" s="1172" t="s">
        <v>5822</v>
      </c>
      <c r="D2668" s="966">
        <v>180</v>
      </c>
      <c r="E2668" s="1194" t="s">
        <v>9630</v>
      </c>
      <c r="F2668" s="1205" t="s">
        <v>9</v>
      </c>
      <c r="G2668" s="967" t="s">
        <v>5388</v>
      </c>
      <c r="H2668" s="965"/>
      <c r="I2668" s="965"/>
    </row>
    <row r="2669" spans="1:9" ht="14.25">
      <c r="A2669" s="1225" t="s">
        <v>1383</v>
      </c>
      <c r="B2669" s="1172" t="s">
        <v>5754</v>
      </c>
      <c r="C2669" s="1172" t="s">
        <v>5823</v>
      </c>
      <c r="D2669" s="966">
        <v>348</v>
      </c>
      <c r="E2669" s="1194" t="s">
        <v>9630</v>
      </c>
      <c r="F2669" s="1205" t="s">
        <v>9</v>
      </c>
      <c r="G2669" s="967" t="s">
        <v>5388</v>
      </c>
      <c r="H2669" s="965"/>
      <c r="I2669" s="965"/>
    </row>
    <row r="2670" spans="1:9" ht="14.25">
      <c r="A2670" s="1225" t="s">
        <v>1384</v>
      </c>
      <c r="B2670" s="1172" t="s">
        <v>5756</v>
      </c>
      <c r="C2670" s="1172" t="s">
        <v>5824</v>
      </c>
      <c r="D2670" s="966">
        <v>612</v>
      </c>
      <c r="E2670" s="1194" t="s">
        <v>9630</v>
      </c>
      <c r="F2670" s="1205" t="s">
        <v>9</v>
      </c>
      <c r="G2670" s="967" t="s">
        <v>5388</v>
      </c>
      <c r="H2670" s="965"/>
      <c r="I2670" s="965"/>
    </row>
    <row r="2671" spans="1:9" ht="14.25">
      <c r="A2671" s="1225" t="s">
        <v>1385</v>
      </c>
      <c r="B2671" s="1172" t="s">
        <v>5758</v>
      </c>
      <c r="C2671" s="1172" t="s">
        <v>5825</v>
      </c>
      <c r="D2671" s="966">
        <v>1404</v>
      </c>
      <c r="E2671" s="1194" t="s">
        <v>9630</v>
      </c>
      <c r="F2671" s="1205" t="s">
        <v>9</v>
      </c>
      <c r="G2671" s="967" t="s">
        <v>5388</v>
      </c>
      <c r="H2671" s="965"/>
      <c r="I2671" s="965"/>
    </row>
    <row r="2672" spans="1:9" ht="14.25">
      <c r="A2672" s="1225" t="s">
        <v>1386</v>
      </c>
      <c r="B2672" s="1172" t="s">
        <v>5760</v>
      </c>
      <c r="C2672" s="1172" t="s">
        <v>5826</v>
      </c>
      <c r="D2672" s="966">
        <v>2040</v>
      </c>
      <c r="E2672" s="1194" t="s">
        <v>9630</v>
      </c>
      <c r="F2672" s="1205" t="s">
        <v>9</v>
      </c>
      <c r="G2672" s="967" t="s">
        <v>5388</v>
      </c>
      <c r="H2672" s="965"/>
      <c r="I2672" s="965"/>
    </row>
    <row r="2673" spans="1:9" ht="14.25">
      <c r="A2673" s="1225" t="s">
        <v>1387</v>
      </c>
      <c r="B2673" s="1172" t="s">
        <v>5762</v>
      </c>
      <c r="C2673" s="1172" t="s">
        <v>5827</v>
      </c>
      <c r="D2673" s="966">
        <v>4080</v>
      </c>
      <c r="E2673" s="1194" t="s">
        <v>9630</v>
      </c>
      <c r="F2673" s="1205" t="s">
        <v>9</v>
      </c>
      <c r="G2673" s="967" t="s">
        <v>5388</v>
      </c>
      <c r="H2673" s="965"/>
      <c r="I2673" s="965"/>
    </row>
    <row r="2674" spans="1:9" ht="14.25">
      <c r="A2674" s="1225" t="s">
        <v>1388</v>
      </c>
      <c r="B2674" s="1172" t="s">
        <v>5764</v>
      </c>
      <c r="C2674" s="1172" t="s">
        <v>5828</v>
      </c>
      <c r="D2674" s="966">
        <v>5472</v>
      </c>
      <c r="E2674" s="1194" t="s">
        <v>9630</v>
      </c>
      <c r="F2674" s="1205" t="s">
        <v>9</v>
      </c>
      <c r="G2674" s="967" t="s">
        <v>5388</v>
      </c>
      <c r="H2674" s="965"/>
      <c r="I2674" s="965"/>
    </row>
    <row r="2675" spans="1:9" ht="14.25">
      <c r="A2675" s="1225" t="s">
        <v>1389</v>
      </c>
      <c r="B2675" s="1223" t="s">
        <v>4748</v>
      </c>
      <c r="C2675" s="1223" t="s">
        <v>4748</v>
      </c>
      <c r="D2675" s="966">
        <v>1008</v>
      </c>
      <c r="E2675" s="1194" t="s">
        <v>9630</v>
      </c>
      <c r="F2675" s="967" t="s">
        <v>9</v>
      </c>
      <c r="G2675" s="967" t="s">
        <v>5388</v>
      </c>
      <c r="H2675" s="965"/>
      <c r="I2675" s="965"/>
    </row>
    <row r="2676" spans="1:9" ht="15" thickBot="1">
      <c r="A2676" s="1223" t="s">
        <v>1390</v>
      </c>
      <c r="B2676" s="1223" t="s">
        <v>1391</v>
      </c>
      <c r="C2676" s="1223" t="s">
        <v>1392</v>
      </c>
      <c r="D2676" s="966">
        <v>180</v>
      </c>
      <c r="E2676" s="1194" t="s">
        <v>9630</v>
      </c>
      <c r="F2676" s="1205" t="s">
        <v>9</v>
      </c>
      <c r="G2676" s="967" t="s">
        <v>5388</v>
      </c>
      <c r="H2676" s="965"/>
      <c r="I2676" s="965"/>
    </row>
    <row r="2677" spans="1:9" ht="13.5">
      <c r="A2677" s="294" t="s">
        <v>1801</v>
      </c>
      <c r="B2677" s="219"/>
      <c r="C2677" s="219"/>
      <c r="D2677" s="219"/>
      <c r="E2677" s="219"/>
      <c r="F2677" s="219"/>
      <c r="G2677" s="416"/>
      <c r="H2677" s="258"/>
      <c r="I2677" s="258"/>
    </row>
    <row r="2678" spans="1:9" ht="13.5">
      <c r="A2678" s="1189" t="s">
        <v>1802</v>
      </c>
      <c r="B2678" s="1190" t="s">
        <v>4749</v>
      </c>
      <c r="C2678" s="1254" t="s">
        <v>4749</v>
      </c>
      <c r="D2678" s="966">
        <v>936</v>
      </c>
      <c r="E2678" s="1194" t="s">
        <v>9630</v>
      </c>
      <c r="F2678" s="1194" t="s">
        <v>9</v>
      </c>
      <c r="G2678" s="1194" t="s">
        <v>5388</v>
      </c>
      <c r="H2678" s="258"/>
      <c r="I2678" s="258"/>
    </row>
    <row r="2679" spans="1:9" ht="14.25" thickBot="1">
      <c r="A2679" s="1189" t="s">
        <v>1803</v>
      </c>
      <c r="B2679" s="1190" t="s">
        <v>4750</v>
      </c>
      <c r="C2679" s="1254" t="s">
        <v>4750</v>
      </c>
      <c r="D2679" s="966">
        <v>936</v>
      </c>
      <c r="E2679" s="1194" t="s">
        <v>9630</v>
      </c>
      <c r="F2679" s="966" t="s">
        <v>1789</v>
      </c>
      <c r="G2679" s="966" t="s">
        <v>5388</v>
      </c>
      <c r="H2679" s="965"/>
      <c r="I2679" s="965"/>
    </row>
    <row r="2680" spans="1:9" ht="13.5">
      <c r="A2680" s="294" t="s">
        <v>1393</v>
      </c>
      <c r="B2680" s="219"/>
      <c r="C2680" s="219"/>
      <c r="D2680" s="219"/>
      <c r="E2680" s="219"/>
      <c r="F2680" s="219"/>
      <c r="G2680" s="416"/>
      <c r="H2680" s="258"/>
      <c r="I2680" s="258"/>
    </row>
    <row r="2681" spans="1:9" ht="14.25">
      <c r="A2681" s="1223" t="s">
        <v>1394</v>
      </c>
      <c r="B2681" s="1223" t="s">
        <v>1395</v>
      </c>
      <c r="C2681" s="1223" t="s">
        <v>1396</v>
      </c>
      <c r="D2681" s="966">
        <v>99</v>
      </c>
      <c r="E2681" s="1194" t="s">
        <v>9630</v>
      </c>
      <c r="F2681" s="967" t="s">
        <v>1789</v>
      </c>
      <c r="G2681" s="967" t="s">
        <v>5391</v>
      </c>
      <c r="H2681" s="965"/>
      <c r="I2681" s="965"/>
    </row>
    <row r="2682" spans="1:9" ht="14.25">
      <c r="A2682" s="1223" t="s">
        <v>1397</v>
      </c>
      <c r="B2682" s="1223" t="s">
        <v>1398</v>
      </c>
      <c r="C2682" s="1223" t="s">
        <v>1399</v>
      </c>
      <c r="D2682" s="966">
        <v>180</v>
      </c>
      <c r="E2682" s="1194" t="s">
        <v>9630</v>
      </c>
      <c r="F2682" s="967" t="s">
        <v>1789</v>
      </c>
      <c r="G2682" s="967" t="s">
        <v>5388</v>
      </c>
      <c r="H2682" s="965"/>
      <c r="I2682" s="965"/>
    </row>
    <row r="2683" spans="1:9" ht="14.25">
      <c r="A2683" s="1223" t="s">
        <v>1400</v>
      </c>
      <c r="B2683" s="1223" t="s">
        <v>1401</v>
      </c>
      <c r="C2683" s="1223" t="s">
        <v>1402</v>
      </c>
      <c r="D2683" s="966">
        <v>264</v>
      </c>
      <c r="E2683" s="1194" t="s">
        <v>9630</v>
      </c>
      <c r="F2683" s="967" t="s">
        <v>1789</v>
      </c>
      <c r="G2683" s="967" t="s">
        <v>5388</v>
      </c>
      <c r="H2683" s="965"/>
      <c r="I2683" s="965"/>
    </row>
    <row r="2684" spans="1:9" ht="14.25">
      <c r="A2684" s="1223" t="s">
        <v>1403</v>
      </c>
      <c r="B2684" s="1223" t="s">
        <v>1404</v>
      </c>
      <c r="C2684" s="1223" t="s">
        <v>1405</v>
      </c>
      <c r="D2684" s="966">
        <v>852</v>
      </c>
      <c r="E2684" s="1194" t="s">
        <v>9630</v>
      </c>
      <c r="F2684" s="967" t="s">
        <v>1789</v>
      </c>
      <c r="G2684" s="967" t="s">
        <v>5388</v>
      </c>
      <c r="H2684" s="965"/>
      <c r="I2684" s="965"/>
    </row>
    <row r="2685" spans="1:9" ht="14.25">
      <c r="A2685" s="1223" t="s">
        <v>1406</v>
      </c>
      <c r="B2685" s="1223" t="s">
        <v>1407</v>
      </c>
      <c r="C2685" s="1223" t="s">
        <v>1408</v>
      </c>
      <c r="D2685" s="966">
        <v>2556</v>
      </c>
      <c r="E2685" s="1194" t="s">
        <v>9630</v>
      </c>
      <c r="F2685" s="967" t="s">
        <v>1789</v>
      </c>
      <c r="G2685" s="967" t="s">
        <v>5388</v>
      </c>
      <c r="H2685" s="965"/>
      <c r="I2685" s="965"/>
    </row>
    <row r="2686" spans="1:9" ht="24">
      <c r="A2686" s="1223" t="s">
        <v>1409</v>
      </c>
      <c r="B2686" s="1172" t="s">
        <v>5796</v>
      </c>
      <c r="C2686" s="1172" t="s">
        <v>5797</v>
      </c>
      <c r="D2686" s="966">
        <v>180</v>
      </c>
      <c r="E2686" s="1194" t="s">
        <v>9630</v>
      </c>
      <c r="F2686" s="967" t="s">
        <v>1789</v>
      </c>
      <c r="G2686" s="967" t="s">
        <v>5388</v>
      </c>
      <c r="H2686" s="965"/>
      <c r="I2686" s="965"/>
    </row>
    <row r="2687" spans="1:9" ht="24">
      <c r="A2687" s="1223" t="s">
        <v>1410</v>
      </c>
      <c r="B2687" s="1172" t="s">
        <v>5800</v>
      </c>
      <c r="C2687" s="1172" t="s">
        <v>5801</v>
      </c>
      <c r="D2687" s="966">
        <v>348</v>
      </c>
      <c r="E2687" s="1194" t="s">
        <v>9630</v>
      </c>
      <c r="F2687" s="967" t="s">
        <v>1789</v>
      </c>
      <c r="G2687" s="967" t="s">
        <v>5388</v>
      </c>
      <c r="H2687" s="965"/>
      <c r="I2687" s="965"/>
    </row>
    <row r="2688" spans="1:9" ht="24">
      <c r="A2688" s="1223" t="s">
        <v>1411</v>
      </c>
      <c r="B2688" s="1172" t="s">
        <v>5802</v>
      </c>
      <c r="C2688" s="1172" t="s">
        <v>5803</v>
      </c>
      <c r="D2688" s="966">
        <v>612</v>
      </c>
      <c r="E2688" s="1194" t="s">
        <v>9630</v>
      </c>
      <c r="F2688" s="967" t="s">
        <v>1789</v>
      </c>
      <c r="G2688" s="967" t="s">
        <v>5388</v>
      </c>
      <c r="H2688" s="965"/>
      <c r="I2688" s="965"/>
    </row>
    <row r="2689" spans="1:9" ht="24">
      <c r="A2689" s="1223" t="s">
        <v>1412</v>
      </c>
      <c r="B2689" s="1172" t="s">
        <v>5804</v>
      </c>
      <c r="C2689" s="1172" t="s">
        <v>5805</v>
      </c>
      <c r="D2689" s="966">
        <v>1404</v>
      </c>
      <c r="E2689" s="1194" t="s">
        <v>9630</v>
      </c>
      <c r="F2689" s="967" t="s">
        <v>1789</v>
      </c>
      <c r="G2689" s="967" t="s">
        <v>5388</v>
      </c>
      <c r="H2689" s="965"/>
      <c r="I2689" s="965"/>
    </row>
    <row r="2690" spans="1:9" ht="24">
      <c r="A2690" s="1223" t="s">
        <v>1413</v>
      </c>
      <c r="B2690" s="1172" t="s">
        <v>5806</v>
      </c>
      <c r="C2690" s="1172" t="s">
        <v>5807</v>
      </c>
      <c r="D2690" s="966">
        <v>2040</v>
      </c>
      <c r="E2690" s="1194" t="s">
        <v>9630</v>
      </c>
      <c r="F2690" s="967" t="s">
        <v>1789</v>
      </c>
      <c r="G2690" s="967" t="s">
        <v>5388</v>
      </c>
      <c r="H2690" s="965"/>
      <c r="I2690" s="965"/>
    </row>
    <row r="2691" spans="1:9" ht="24">
      <c r="A2691" s="1223" t="s">
        <v>1414</v>
      </c>
      <c r="B2691" s="1172" t="s">
        <v>5808</v>
      </c>
      <c r="C2691" s="1172" t="s">
        <v>5809</v>
      </c>
      <c r="D2691" s="966">
        <v>4080</v>
      </c>
      <c r="E2691" s="1194" t="s">
        <v>9630</v>
      </c>
      <c r="F2691" s="967" t="s">
        <v>1789</v>
      </c>
      <c r="G2691" s="967" t="s">
        <v>5388</v>
      </c>
      <c r="H2691" s="965"/>
      <c r="I2691" s="965"/>
    </row>
    <row r="2692" spans="1:9" ht="24">
      <c r="A2692" s="1223" t="s">
        <v>1415</v>
      </c>
      <c r="B2692" s="1172" t="s">
        <v>5810</v>
      </c>
      <c r="C2692" s="1172" t="s">
        <v>5811</v>
      </c>
      <c r="D2692" s="966">
        <v>5472</v>
      </c>
      <c r="E2692" s="1194" t="s">
        <v>9630</v>
      </c>
      <c r="F2692" s="967" t="s">
        <v>1789</v>
      </c>
      <c r="G2692" s="967" t="s">
        <v>5388</v>
      </c>
      <c r="H2692" s="965"/>
      <c r="I2692" s="965"/>
    </row>
    <row r="2693" spans="1:9" ht="14.25">
      <c r="A2693" s="1223" t="s">
        <v>1416</v>
      </c>
      <c r="B2693" s="1223" t="s">
        <v>4803</v>
      </c>
      <c r="C2693" s="1223" t="s">
        <v>4803</v>
      </c>
      <c r="D2693" s="966">
        <v>996</v>
      </c>
      <c r="E2693" s="1194" t="s">
        <v>9630</v>
      </c>
      <c r="F2693" s="967" t="s">
        <v>1789</v>
      </c>
      <c r="G2693" s="967" t="s">
        <v>5388</v>
      </c>
      <c r="H2693" s="965"/>
      <c r="I2693" s="965"/>
    </row>
    <row r="2694" spans="1:9" ht="15" thickBot="1">
      <c r="A2694" s="1223" t="s">
        <v>1417</v>
      </c>
      <c r="B2694" s="1223" t="s">
        <v>1418</v>
      </c>
      <c r="C2694" s="1223" t="s">
        <v>1419</v>
      </c>
      <c r="D2694" s="966">
        <v>180</v>
      </c>
      <c r="E2694" s="1194" t="s">
        <v>9630</v>
      </c>
      <c r="F2694" s="967" t="s">
        <v>1789</v>
      </c>
      <c r="G2694" s="967" t="s">
        <v>5388</v>
      </c>
      <c r="H2694" s="965"/>
      <c r="I2694" s="965"/>
    </row>
    <row r="2695" spans="1:9" ht="13.5">
      <c r="A2695" s="294" t="s">
        <v>6221</v>
      </c>
      <c r="B2695" s="219"/>
      <c r="C2695" s="219"/>
      <c r="D2695" s="219"/>
      <c r="E2695" s="219"/>
      <c r="F2695" s="219"/>
      <c r="G2695" s="416"/>
      <c r="H2695" s="258"/>
      <c r="I2695" s="258"/>
    </row>
    <row r="2696" spans="1:9" ht="14.25">
      <c r="A2696" s="105" t="s">
        <v>6204</v>
      </c>
      <c r="B2696" s="1255" t="s">
        <v>6205</v>
      </c>
      <c r="C2696" s="286" t="s">
        <v>6205</v>
      </c>
      <c r="D2696" s="966">
        <v>1344</v>
      </c>
      <c r="E2696" s="1194" t="s">
        <v>9630</v>
      </c>
      <c r="F2696" s="967" t="s">
        <v>9</v>
      </c>
      <c r="G2696" s="967" t="s">
        <v>5388</v>
      </c>
      <c r="H2696" s="965"/>
      <c r="I2696" s="965"/>
    </row>
    <row r="2697" spans="1:9" ht="14.25">
      <c r="A2697" s="105" t="s">
        <v>6206</v>
      </c>
      <c r="B2697" s="1255" t="s">
        <v>6207</v>
      </c>
      <c r="C2697" s="286" t="s">
        <v>6207</v>
      </c>
      <c r="D2697" s="966">
        <v>1728</v>
      </c>
      <c r="E2697" s="1194" t="s">
        <v>9630</v>
      </c>
      <c r="F2697" s="967" t="s">
        <v>9</v>
      </c>
      <c r="G2697" s="967" t="s">
        <v>5388</v>
      </c>
      <c r="H2697" s="965"/>
      <c r="I2697" s="965"/>
    </row>
    <row r="2698" spans="1:9" ht="14.25">
      <c r="A2698" s="105" t="s">
        <v>6208</v>
      </c>
      <c r="B2698" s="1255" t="s">
        <v>6209</v>
      </c>
      <c r="C2698" s="286" t="s">
        <v>6209</v>
      </c>
      <c r="D2698" s="966">
        <v>2196</v>
      </c>
      <c r="E2698" s="1194" t="s">
        <v>9630</v>
      </c>
      <c r="F2698" s="967" t="s">
        <v>9</v>
      </c>
      <c r="G2698" s="967" t="s">
        <v>5388</v>
      </c>
      <c r="H2698" s="965"/>
      <c r="I2698" s="965"/>
    </row>
    <row r="2699" spans="1:9" ht="14.25">
      <c r="A2699" s="105" t="s">
        <v>6210</v>
      </c>
      <c r="B2699" s="1255" t="s">
        <v>6211</v>
      </c>
      <c r="C2699" s="286" t="s">
        <v>6211</v>
      </c>
      <c r="D2699" s="966">
        <v>2580</v>
      </c>
      <c r="E2699" s="1194" t="s">
        <v>9630</v>
      </c>
      <c r="F2699" s="967" t="s">
        <v>9</v>
      </c>
      <c r="G2699" s="967" t="s">
        <v>5388</v>
      </c>
      <c r="H2699" s="965"/>
      <c r="I2699" s="965"/>
    </row>
    <row r="2700" spans="1:9" ht="14.25">
      <c r="A2700" s="105" t="s">
        <v>6212</v>
      </c>
      <c r="B2700" s="1255" t="s">
        <v>6213</v>
      </c>
      <c r="C2700" s="286" t="s">
        <v>6213</v>
      </c>
      <c r="D2700" s="966">
        <v>1344</v>
      </c>
      <c r="E2700" s="1194" t="s">
        <v>9630</v>
      </c>
      <c r="F2700" s="967" t="s">
        <v>1789</v>
      </c>
      <c r="G2700" s="967" t="s">
        <v>5388</v>
      </c>
      <c r="H2700" s="965"/>
      <c r="I2700" s="965"/>
    </row>
    <row r="2701" spans="1:9" ht="14.25">
      <c r="A2701" s="105" t="s">
        <v>6214</v>
      </c>
      <c r="B2701" s="1255" t="s">
        <v>6215</v>
      </c>
      <c r="C2701" s="286" t="s">
        <v>6215</v>
      </c>
      <c r="D2701" s="966">
        <v>1728</v>
      </c>
      <c r="E2701" s="1194" t="s">
        <v>9630</v>
      </c>
      <c r="F2701" s="967" t="s">
        <v>1789</v>
      </c>
      <c r="G2701" s="967" t="s">
        <v>5388</v>
      </c>
      <c r="H2701" s="965"/>
      <c r="I2701" s="965"/>
    </row>
    <row r="2702" spans="1:9" ht="14.25">
      <c r="A2702" s="105" t="s">
        <v>6216</v>
      </c>
      <c r="B2702" s="1255" t="s">
        <v>6217</v>
      </c>
      <c r="C2702" s="286" t="s">
        <v>6217</v>
      </c>
      <c r="D2702" s="966">
        <v>2196</v>
      </c>
      <c r="E2702" s="1194" t="s">
        <v>9630</v>
      </c>
      <c r="F2702" s="967" t="s">
        <v>1789</v>
      </c>
      <c r="G2702" s="967" t="s">
        <v>5388</v>
      </c>
      <c r="H2702" s="965"/>
      <c r="I2702" s="965"/>
    </row>
    <row r="2703" spans="1:9" ht="15" thickBot="1">
      <c r="A2703" s="105" t="s">
        <v>6218</v>
      </c>
      <c r="B2703" s="1255" t="s">
        <v>6219</v>
      </c>
      <c r="C2703" s="286" t="s">
        <v>6219</v>
      </c>
      <c r="D2703" s="966">
        <v>2580</v>
      </c>
      <c r="E2703" s="1194" t="s">
        <v>9630</v>
      </c>
      <c r="F2703" s="1029" t="s">
        <v>1789</v>
      </c>
      <c r="G2703" s="1029" t="s">
        <v>5388</v>
      </c>
      <c r="H2703" s="965"/>
      <c r="I2703" s="965"/>
    </row>
    <row r="2704" spans="1:9" ht="13.5">
      <c r="A2704" s="294" t="s">
        <v>1420</v>
      </c>
      <c r="B2704" s="219"/>
      <c r="C2704" s="219"/>
      <c r="D2704" s="219"/>
      <c r="E2704" s="219"/>
      <c r="F2704" s="219"/>
      <c r="G2704" s="416"/>
      <c r="H2704" s="258"/>
      <c r="I2704" s="258"/>
    </row>
    <row r="2705" spans="1:9" ht="24">
      <c r="A2705" s="105" t="s">
        <v>1421</v>
      </c>
      <c r="B2705" s="1255" t="s">
        <v>4751</v>
      </c>
      <c r="C2705" s="286" t="s">
        <v>4752</v>
      </c>
      <c r="D2705" s="966">
        <v>2580</v>
      </c>
      <c r="E2705" s="1194" t="s">
        <v>9630</v>
      </c>
      <c r="F2705" s="967" t="s">
        <v>9</v>
      </c>
      <c r="G2705" s="967" t="s">
        <v>5388</v>
      </c>
      <c r="H2705" s="965"/>
      <c r="I2705" s="965"/>
    </row>
    <row r="2706" spans="1:9" ht="24">
      <c r="A2706" s="105" t="s">
        <v>1422</v>
      </c>
      <c r="B2706" s="1255" t="s">
        <v>4753</v>
      </c>
      <c r="C2706" s="286" t="s">
        <v>4754</v>
      </c>
      <c r="D2706" s="966">
        <v>3324</v>
      </c>
      <c r="E2706" s="1194" t="s">
        <v>9630</v>
      </c>
      <c r="F2706" s="967" t="s">
        <v>9</v>
      </c>
      <c r="G2706" s="967" t="s">
        <v>5388</v>
      </c>
      <c r="H2706" s="965"/>
      <c r="I2706" s="965"/>
    </row>
    <row r="2707" spans="1:9" ht="24">
      <c r="A2707" s="1184" t="s">
        <v>1423</v>
      </c>
      <c r="B2707" s="1255" t="s">
        <v>4755</v>
      </c>
      <c r="C2707" s="1256" t="s">
        <v>4756</v>
      </c>
      <c r="D2707" s="966">
        <v>4260</v>
      </c>
      <c r="E2707" s="1194" t="s">
        <v>9630</v>
      </c>
      <c r="F2707" s="967" t="s">
        <v>9</v>
      </c>
      <c r="G2707" s="967" t="s">
        <v>5388</v>
      </c>
      <c r="H2707" s="965"/>
      <c r="I2707" s="965"/>
    </row>
    <row r="2708" spans="1:9" ht="24.75" thickBot="1">
      <c r="A2708" s="1184" t="s">
        <v>1424</v>
      </c>
      <c r="B2708" s="1255" t="s">
        <v>4757</v>
      </c>
      <c r="C2708" s="1256" t="s">
        <v>4758</v>
      </c>
      <c r="D2708" s="966">
        <v>4992</v>
      </c>
      <c r="E2708" s="1194" t="s">
        <v>9630</v>
      </c>
      <c r="F2708" s="967" t="s">
        <v>9</v>
      </c>
      <c r="G2708" s="967" t="s">
        <v>5388</v>
      </c>
      <c r="H2708" s="965"/>
      <c r="I2708" s="965"/>
    </row>
    <row r="2709" spans="1:9" ht="13.5">
      <c r="A2709" s="294" t="s">
        <v>1425</v>
      </c>
      <c r="B2709" s="219"/>
      <c r="C2709" s="219"/>
      <c r="D2709" s="219"/>
      <c r="E2709" s="219"/>
      <c r="F2709" s="219"/>
      <c r="G2709" s="416"/>
      <c r="H2709" s="258"/>
      <c r="I2709" s="258"/>
    </row>
    <row r="2710" spans="1:9" ht="24">
      <c r="A2710" s="105" t="s">
        <v>1426</v>
      </c>
      <c r="B2710" s="1255" t="s">
        <v>4759</v>
      </c>
      <c r="C2710" s="286" t="s">
        <v>4760</v>
      </c>
      <c r="D2710" s="966">
        <v>2580</v>
      </c>
      <c r="E2710" s="1194" t="s">
        <v>9630</v>
      </c>
      <c r="F2710" s="967" t="s">
        <v>1789</v>
      </c>
      <c r="G2710" s="967" t="s">
        <v>5388</v>
      </c>
      <c r="H2710" s="965"/>
      <c r="I2710" s="965"/>
    </row>
    <row r="2711" spans="1:9" ht="24">
      <c r="A2711" s="105" t="s">
        <v>1427</v>
      </c>
      <c r="B2711" s="1255" t="s">
        <v>4761</v>
      </c>
      <c r="C2711" s="286" t="s">
        <v>4762</v>
      </c>
      <c r="D2711" s="966">
        <v>3324</v>
      </c>
      <c r="E2711" s="1194" t="s">
        <v>9630</v>
      </c>
      <c r="F2711" s="967" t="s">
        <v>1789</v>
      </c>
      <c r="G2711" s="967" t="s">
        <v>5388</v>
      </c>
      <c r="H2711" s="965"/>
      <c r="I2711" s="965"/>
    </row>
    <row r="2712" spans="1:9" ht="24">
      <c r="A2712" s="1184" t="s">
        <v>1428</v>
      </c>
      <c r="B2712" s="1255" t="s">
        <v>4763</v>
      </c>
      <c r="C2712" s="1256" t="s">
        <v>4764</v>
      </c>
      <c r="D2712" s="966">
        <v>4260</v>
      </c>
      <c r="E2712" s="1194" t="s">
        <v>9630</v>
      </c>
      <c r="F2712" s="967" t="s">
        <v>1789</v>
      </c>
      <c r="G2712" s="967" t="s">
        <v>5388</v>
      </c>
      <c r="H2712" s="965"/>
      <c r="I2712" s="965"/>
    </row>
    <row r="2713" spans="1:9" ht="24.75" thickBot="1">
      <c r="A2713" s="1184" t="s">
        <v>1429</v>
      </c>
      <c r="B2713" s="1255" t="s">
        <v>4765</v>
      </c>
      <c r="C2713" s="1256" t="s">
        <v>4766</v>
      </c>
      <c r="D2713" s="966">
        <v>4992</v>
      </c>
      <c r="E2713" s="1194" t="s">
        <v>9630</v>
      </c>
      <c r="F2713" s="967" t="s">
        <v>1789</v>
      </c>
      <c r="G2713" s="967" t="s">
        <v>5388</v>
      </c>
      <c r="H2713" s="965"/>
      <c r="I2713" s="965"/>
    </row>
    <row r="2714" spans="1:9" ht="13.5">
      <c r="A2714" s="294" t="s">
        <v>1430</v>
      </c>
      <c r="B2714" s="219"/>
      <c r="C2714" s="219"/>
      <c r="D2714" s="219"/>
      <c r="E2714" s="219"/>
      <c r="F2714" s="219"/>
      <c r="G2714" s="416"/>
      <c r="H2714" s="258"/>
      <c r="I2714" s="258"/>
    </row>
    <row r="2715" spans="1:9" ht="24">
      <c r="A2715" s="1223" t="s">
        <v>1431</v>
      </c>
      <c r="B2715" s="969" t="s">
        <v>4767</v>
      </c>
      <c r="C2715" s="1254" t="s">
        <v>4767</v>
      </c>
      <c r="D2715" s="966">
        <v>252</v>
      </c>
      <c r="E2715" s="1194" t="s">
        <v>9630</v>
      </c>
      <c r="F2715" s="967" t="s">
        <v>9</v>
      </c>
      <c r="G2715" s="967" t="s">
        <v>5388</v>
      </c>
      <c r="H2715" s="397"/>
      <c r="I2715" s="397"/>
    </row>
    <row r="2716" spans="1:9" ht="24.75" thickBot="1">
      <c r="A2716" s="1223" t="s">
        <v>1432</v>
      </c>
      <c r="B2716" s="969" t="s">
        <v>4768</v>
      </c>
      <c r="C2716" s="1254" t="s">
        <v>4769</v>
      </c>
      <c r="D2716" s="966">
        <v>252</v>
      </c>
      <c r="E2716" s="1194" t="s">
        <v>9630</v>
      </c>
      <c r="F2716" s="967" t="s">
        <v>1789</v>
      </c>
      <c r="G2716" s="967" t="s">
        <v>5388</v>
      </c>
      <c r="H2716" s="965"/>
      <c r="I2716" s="965"/>
    </row>
    <row r="2717" spans="1:9" ht="13.5">
      <c r="A2717" s="295" t="s">
        <v>3760</v>
      </c>
      <c r="B2717" s="219"/>
      <c r="C2717" s="219"/>
      <c r="D2717" s="219"/>
      <c r="E2717" s="219"/>
      <c r="F2717" s="219"/>
      <c r="G2717" s="416"/>
      <c r="H2717" s="258"/>
      <c r="I2717" s="258"/>
    </row>
    <row r="2718" spans="1:9" ht="14.25">
      <c r="A2718" s="105" t="s">
        <v>5199</v>
      </c>
      <c r="B2718" s="969" t="s">
        <v>5312</v>
      </c>
      <c r="C2718" s="286" t="s">
        <v>5312</v>
      </c>
      <c r="D2718" s="966">
        <v>2304</v>
      </c>
      <c r="E2718" s="1194" t="s">
        <v>9630</v>
      </c>
      <c r="F2718" s="967" t="s">
        <v>9</v>
      </c>
      <c r="G2718" s="967" t="s">
        <v>5388</v>
      </c>
      <c r="H2718" s="965"/>
      <c r="I2718" s="965"/>
    </row>
    <row r="2719" spans="1:9" ht="14.25">
      <c r="A2719" s="105" t="s">
        <v>5200</v>
      </c>
      <c r="B2719" s="1255" t="s">
        <v>5313</v>
      </c>
      <c r="C2719" s="286" t="s">
        <v>5313</v>
      </c>
      <c r="D2719" s="966">
        <v>2856</v>
      </c>
      <c r="E2719" s="1194" t="s">
        <v>9630</v>
      </c>
      <c r="F2719" s="967" t="s">
        <v>9</v>
      </c>
      <c r="G2719" s="967" t="s">
        <v>5388</v>
      </c>
      <c r="H2719" s="965"/>
      <c r="I2719" s="965"/>
    </row>
    <row r="2720" spans="1:9" ht="14.25">
      <c r="A2720" s="105" t="s">
        <v>5201</v>
      </c>
      <c r="B2720" s="1255" t="s">
        <v>5314</v>
      </c>
      <c r="C2720" s="286" t="s">
        <v>5314</v>
      </c>
      <c r="D2720" s="966">
        <v>3648</v>
      </c>
      <c r="E2720" s="1194" t="s">
        <v>9630</v>
      </c>
      <c r="F2720" s="967" t="s">
        <v>9</v>
      </c>
      <c r="G2720" s="967" t="s">
        <v>5388</v>
      </c>
      <c r="H2720" s="965"/>
      <c r="I2720" s="965"/>
    </row>
    <row r="2721" spans="1:9" ht="14.25">
      <c r="A2721" s="105" t="s">
        <v>5202</v>
      </c>
      <c r="B2721" s="1255" t="s">
        <v>5315</v>
      </c>
      <c r="C2721" s="286" t="s">
        <v>5315</v>
      </c>
      <c r="D2721" s="966">
        <v>4296</v>
      </c>
      <c r="E2721" s="1194" t="s">
        <v>9630</v>
      </c>
      <c r="F2721" s="967" t="s">
        <v>9</v>
      </c>
      <c r="G2721" s="967" t="s">
        <v>5388</v>
      </c>
      <c r="H2721" s="965"/>
      <c r="I2721" s="965"/>
    </row>
    <row r="2722" spans="1:9" ht="24">
      <c r="A2722" s="105" t="s">
        <v>1433</v>
      </c>
      <c r="B2722" s="1255" t="s">
        <v>4770</v>
      </c>
      <c r="C2722" s="286" t="s">
        <v>4771</v>
      </c>
      <c r="D2722" s="966">
        <v>2436</v>
      </c>
      <c r="E2722" s="1194" t="s">
        <v>9630</v>
      </c>
      <c r="F2722" s="967" t="s">
        <v>9</v>
      </c>
      <c r="G2722" s="967" t="s">
        <v>5388</v>
      </c>
      <c r="H2722" s="965"/>
      <c r="I2722" s="965"/>
    </row>
    <row r="2723" spans="1:9" ht="24">
      <c r="A2723" s="105" t="s">
        <v>1434</v>
      </c>
      <c r="B2723" s="1255" t="s">
        <v>4772</v>
      </c>
      <c r="C2723" s="286" t="s">
        <v>4773</v>
      </c>
      <c r="D2723" s="966">
        <v>3024</v>
      </c>
      <c r="E2723" s="1194" t="s">
        <v>9630</v>
      </c>
      <c r="F2723" s="967" t="s">
        <v>9</v>
      </c>
      <c r="G2723" s="967" t="s">
        <v>5388</v>
      </c>
      <c r="H2723" s="965"/>
      <c r="I2723" s="965"/>
    </row>
    <row r="2724" spans="1:9" ht="24">
      <c r="A2724" s="105" t="s">
        <v>1435</v>
      </c>
      <c r="B2724" s="1255" t="s">
        <v>4774</v>
      </c>
      <c r="C2724" s="286" t="s">
        <v>4775</v>
      </c>
      <c r="D2724" s="966">
        <v>3876</v>
      </c>
      <c r="E2724" s="1194" t="s">
        <v>9630</v>
      </c>
      <c r="F2724" s="967" t="s">
        <v>9</v>
      </c>
      <c r="G2724" s="967" t="s">
        <v>5388</v>
      </c>
      <c r="H2724" s="965"/>
      <c r="I2724" s="965"/>
    </row>
    <row r="2725" spans="1:9" ht="24">
      <c r="A2725" s="1184" t="s">
        <v>1436</v>
      </c>
      <c r="B2725" s="1255" t="s">
        <v>4776</v>
      </c>
      <c r="C2725" s="1256" t="s">
        <v>4777</v>
      </c>
      <c r="D2725" s="966">
        <v>4548</v>
      </c>
      <c r="E2725" s="1194" t="s">
        <v>9630</v>
      </c>
      <c r="F2725" s="967" t="s">
        <v>9</v>
      </c>
      <c r="G2725" s="967" t="s">
        <v>5388</v>
      </c>
      <c r="H2725" s="965"/>
      <c r="I2725" s="965"/>
    </row>
    <row r="2726" spans="1:9" ht="24">
      <c r="A2726" s="105" t="s">
        <v>1437</v>
      </c>
      <c r="B2726" s="105" t="s">
        <v>4778</v>
      </c>
      <c r="C2726" s="286" t="s">
        <v>4779</v>
      </c>
      <c r="D2726" s="966">
        <v>1956</v>
      </c>
      <c r="E2726" s="1194" t="s">
        <v>9630</v>
      </c>
      <c r="F2726" s="967" t="s">
        <v>9</v>
      </c>
      <c r="G2726" s="967" t="s">
        <v>5388</v>
      </c>
      <c r="H2726" s="965"/>
      <c r="I2726" s="965"/>
    </row>
    <row r="2727" spans="1:9" ht="24">
      <c r="A2727" s="105" t="s">
        <v>1438</v>
      </c>
      <c r="B2727" s="105" t="s">
        <v>4780</v>
      </c>
      <c r="C2727" s="286" t="s">
        <v>4781</v>
      </c>
      <c r="D2727" s="966">
        <v>2700</v>
      </c>
      <c r="E2727" s="1194" t="s">
        <v>9630</v>
      </c>
      <c r="F2727" s="967" t="s">
        <v>9</v>
      </c>
      <c r="G2727" s="967" t="s">
        <v>5388</v>
      </c>
      <c r="H2727" s="965"/>
      <c r="I2727" s="965"/>
    </row>
    <row r="2728" spans="1:9" ht="24">
      <c r="A2728" s="1184" t="s">
        <v>1439</v>
      </c>
      <c r="B2728" s="1184" t="s">
        <v>4782</v>
      </c>
      <c r="C2728" s="1256" t="s">
        <v>4783</v>
      </c>
      <c r="D2728" s="966">
        <v>3192</v>
      </c>
      <c r="E2728" s="1194" t="s">
        <v>9630</v>
      </c>
      <c r="F2728" s="967" t="s">
        <v>9</v>
      </c>
      <c r="G2728" s="967" t="s">
        <v>5388</v>
      </c>
      <c r="H2728" s="965"/>
      <c r="I2728" s="965"/>
    </row>
    <row r="2729" spans="1:9" ht="24.75" thickBot="1">
      <c r="A2729" s="1184" t="s">
        <v>1440</v>
      </c>
      <c r="B2729" s="1184" t="s">
        <v>4784</v>
      </c>
      <c r="C2729" s="1256" t="s">
        <v>4785</v>
      </c>
      <c r="D2729" s="966">
        <v>3804</v>
      </c>
      <c r="E2729" s="1194" t="s">
        <v>9630</v>
      </c>
      <c r="F2729" s="967" t="s">
        <v>9</v>
      </c>
      <c r="G2729" s="967" t="s">
        <v>5388</v>
      </c>
      <c r="H2729" s="965"/>
      <c r="I2729" s="965"/>
    </row>
    <row r="2730" spans="1:9" ht="13.5">
      <c r="A2730" s="295" t="s">
        <v>3761</v>
      </c>
      <c r="B2730" s="219"/>
      <c r="C2730" s="219"/>
      <c r="D2730" s="219"/>
      <c r="E2730" s="219"/>
      <c r="F2730" s="219"/>
      <c r="G2730" s="416"/>
      <c r="H2730" s="258"/>
      <c r="I2730" s="258"/>
    </row>
    <row r="2731" spans="1:9" ht="14.25">
      <c r="A2731" s="105" t="s">
        <v>5203</v>
      </c>
      <c r="B2731" s="1255" t="s">
        <v>5316</v>
      </c>
      <c r="C2731" s="286" t="s">
        <v>5316</v>
      </c>
      <c r="D2731" s="966">
        <v>2304</v>
      </c>
      <c r="E2731" s="1194" t="s">
        <v>9630</v>
      </c>
      <c r="F2731" s="967" t="s">
        <v>1789</v>
      </c>
      <c r="G2731" s="967" t="s">
        <v>5388</v>
      </c>
      <c r="H2731" s="965"/>
      <c r="I2731" s="965"/>
    </row>
    <row r="2732" spans="1:9" ht="14.25">
      <c r="A2732" s="105" t="s">
        <v>5204</v>
      </c>
      <c r="B2732" s="1255" t="s">
        <v>5317</v>
      </c>
      <c r="C2732" s="286" t="s">
        <v>5317</v>
      </c>
      <c r="D2732" s="966">
        <v>2856</v>
      </c>
      <c r="E2732" s="1194" t="s">
        <v>9630</v>
      </c>
      <c r="F2732" s="967" t="s">
        <v>1789</v>
      </c>
      <c r="G2732" s="967" t="s">
        <v>5388</v>
      </c>
      <c r="H2732" s="965"/>
      <c r="I2732" s="965"/>
    </row>
    <row r="2733" spans="1:9" ht="14.25">
      <c r="A2733" s="105" t="s">
        <v>5205</v>
      </c>
      <c r="B2733" s="1255" t="s">
        <v>5318</v>
      </c>
      <c r="C2733" s="286" t="s">
        <v>5318</v>
      </c>
      <c r="D2733" s="966">
        <v>3648</v>
      </c>
      <c r="E2733" s="1194" t="s">
        <v>9630</v>
      </c>
      <c r="F2733" s="967" t="s">
        <v>1789</v>
      </c>
      <c r="G2733" s="967" t="s">
        <v>5388</v>
      </c>
      <c r="H2733" s="965"/>
      <c r="I2733" s="965"/>
    </row>
    <row r="2734" spans="1:9" ht="14.25">
      <c r="A2734" s="105" t="s">
        <v>5206</v>
      </c>
      <c r="B2734" s="1255" t="s">
        <v>5319</v>
      </c>
      <c r="C2734" s="286" t="s">
        <v>5319</v>
      </c>
      <c r="D2734" s="966">
        <v>4296</v>
      </c>
      <c r="E2734" s="1194" t="s">
        <v>9630</v>
      </c>
      <c r="F2734" s="967" t="s">
        <v>1789</v>
      </c>
      <c r="G2734" s="967" t="s">
        <v>5388</v>
      </c>
      <c r="H2734" s="965"/>
      <c r="I2734" s="965"/>
    </row>
    <row r="2735" spans="1:9" ht="24">
      <c r="A2735" s="105" t="s">
        <v>1441</v>
      </c>
      <c r="B2735" s="1255" t="s">
        <v>4786</v>
      </c>
      <c r="C2735" s="286" t="s">
        <v>4787</v>
      </c>
      <c r="D2735" s="966">
        <v>2436</v>
      </c>
      <c r="E2735" s="1194" t="s">
        <v>9630</v>
      </c>
      <c r="F2735" s="967" t="s">
        <v>1789</v>
      </c>
      <c r="G2735" s="967" t="s">
        <v>5388</v>
      </c>
      <c r="H2735" s="965"/>
      <c r="I2735" s="965"/>
    </row>
    <row r="2736" spans="1:9" ht="24">
      <c r="A2736" s="105" t="s">
        <v>1442</v>
      </c>
      <c r="B2736" s="1255" t="s">
        <v>4788</v>
      </c>
      <c r="C2736" s="286" t="s">
        <v>4789</v>
      </c>
      <c r="D2736" s="966">
        <v>3024</v>
      </c>
      <c r="E2736" s="1194" t="s">
        <v>9630</v>
      </c>
      <c r="F2736" s="967" t="s">
        <v>1789</v>
      </c>
      <c r="G2736" s="967" t="s">
        <v>5388</v>
      </c>
      <c r="H2736" s="965"/>
      <c r="I2736" s="965"/>
    </row>
    <row r="2737" spans="1:9" ht="24">
      <c r="A2737" s="105" t="s">
        <v>1443</v>
      </c>
      <c r="B2737" s="1255" t="s">
        <v>4790</v>
      </c>
      <c r="C2737" s="286" t="s">
        <v>4791</v>
      </c>
      <c r="D2737" s="966">
        <v>3876</v>
      </c>
      <c r="E2737" s="1194" t="s">
        <v>9630</v>
      </c>
      <c r="F2737" s="967" t="s">
        <v>1789</v>
      </c>
      <c r="G2737" s="967" t="s">
        <v>5388</v>
      </c>
      <c r="H2737" s="965"/>
      <c r="I2737" s="965"/>
    </row>
    <row r="2738" spans="1:9" ht="24">
      <c r="A2738" s="105" t="s">
        <v>1444</v>
      </c>
      <c r="B2738" s="1255" t="s">
        <v>4792</v>
      </c>
      <c r="C2738" s="286" t="s">
        <v>4793</v>
      </c>
      <c r="D2738" s="966">
        <v>4548</v>
      </c>
      <c r="E2738" s="1194" t="s">
        <v>9630</v>
      </c>
      <c r="F2738" s="967" t="s">
        <v>1789</v>
      </c>
      <c r="G2738" s="967" t="s">
        <v>5388</v>
      </c>
      <c r="H2738" s="965"/>
      <c r="I2738" s="965"/>
    </row>
    <row r="2739" spans="1:9" ht="24">
      <c r="A2739" s="105" t="s">
        <v>1445</v>
      </c>
      <c r="B2739" s="1255" t="s">
        <v>4794</v>
      </c>
      <c r="C2739" s="286" t="s">
        <v>4795</v>
      </c>
      <c r="D2739" s="966">
        <v>1956</v>
      </c>
      <c r="E2739" s="1194" t="s">
        <v>9630</v>
      </c>
      <c r="F2739" s="967" t="s">
        <v>1789</v>
      </c>
      <c r="G2739" s="967" t="s">
        <v>5388</v>
      </c>
      <c r="H2739" s="965"/>
      <c r="I2739" s="965"/>
    </row>
    <row r="2740" spans="1:9" ht="24">
      <c r="A2740" s="105" t="s">
        <v>1446</v>
      </c>
      <c r="B2740" s="1255" t="s">
        <v>4796</v>
      </c>
      <c r="C2740" s="286" t="s">
        <v>4797</v>
      </c>
      <c r="D2740" s="966">
        <v>2472</v>
      </c>
      <c r="E2740" s="1194" t="s">
        <v>9630</v>
      </c>
      <c r="F2740" s="967" t="s">
        <v>1789</v>
      </c>
      <c r="G2740" s="967" t="s">
        <v>5388</v>
      </c>
      <c r="H2740" s="965"/>
      <c r="I2740" s="965"/>
    </row>
    <row r="2741" spans="1:9" ht="24">
      <c r="A2741" s="1184" t="s">
        <v>1447</v>
      </c>
      <c r="B2741" s="1255" t="s">
        <v>4798</v>
      </c>
      <c r="C2741" s="1256" t="s">
        <v>4799</v>
      </c>
      <c r="D2741" s="966">
        <v>3192</v>
      </c>
      <c r="E2741" s="1194" t="s">
        <v>9630</v>
      </c>
      <c r="F2741" s="967" t="s">
        <v>1789</v>
      </c>
      <c r="G2741" s="967" t="s">
        <v>5388</v>
      </c>
      <c r="H2741" s="965"/>
      <c r="I2741" s="965"/>
    </row>
    <row r="2742" spans="1:9" ht="24.75" thickBot="1">
      <c r="A2742" s="1184" t="s">
        <v>1448</v>
      </c>
      <c r="B2742" s="1255" t="s">
        <v>4800</v>
      </c>
      <c r="C2742" s="1256" t="s">
        <v>4801</v>
      </c>
      <c r="D2742" s="966">
        <v>3804</v>
      </c>
      <c r="E2742" s="1194" t="s">
        <v>9630</v>
      </c>
      <c r="F2742" s="967" t="s">
        <v>1789</v>
      </c>
      <c r="G2742" s="967" t="s">
        <v>5388</v>
      </c>
      <c r="H2742" s="965"/>
      <c r="I2742" s="965"/>
    </row>
    <row r="2743" spans="1:9" ht="13.5">
      <c r="A2743" s="296" t="s">
        <v>3749</v>
      </c>
      <c r="B2743" s="219"/>
      <c r="C2743" s="219"/>
      <c r="D2743" s="219"/>
      <c r="E2743" s="219"/>
      <c r="F2743" s="219"/>
      <c r="G2743" s="416"/>
      <c r="H2743" s="258"/>
      <c r="I2743" s="258"/>
    </row>
    <row r="2744" spans="1:9" ht="13.5">
      <c r="A2744" s="970" t="s">
        <v>1850</v>
      </c>
      <c r="B2744" s="1172" t="s">
        <v>1851</v>
      </c>
      <c r="C2744" s="1172" t="s">
        <v>1851</v>
      </c>
      <c r="D2744" s="966">
        <v>87</v>
      </c>
      <c r="E2744" s="1194" t="s">
        <v>9630</v>
      </c>
      <c r="F2744" s="967" t="s">
        <v>9</v>
      </c>
      <c r="G2744" s="967" t="s">
        <v>5391</v>
      </c>
      <c r="H2744" s="258"/>
      <c r="I2744" s="965"/>
    </row>
    <row r="2745" spans="1:9" ht="14.25" thickBot="1">
      <c r="A2745" s="970" t="s">
        <v>1852</v>
      </c>
      <c r="B2745" s="1172" t="s">
        <v>1853</v>
      </c>
      <c r="C2745" s="1172" t="s">
        <v>1853</v>
      </c>
      <c r="D2745" s="966">
        <v>87</v>
      </c>
      <c r="E2745" s="1194" t="s">
        <v>9630</v>
      </c>
      <c r="F2745" s="967" t="s">
        <v>1789</v>
      </c>
      <c r="G2745" s="967" t="s">
        <v>5391</v>
      </c>
      <c r="H2745" s="965"/>
      <c r="I2745" s="965"/>
    </row>
    <row r="2746" spans="1:9" ht="13.5">
      <c r="A2746" s="294" t="s">
        <v>1449</v>
      </c>
      <c r="B2746" s="219"/>
      <c r="C2746" s="219"/>
      <c r="D2746" s="219"/>
      <c r="E2746" s="219"/>
      <c r="F2746" s="219"/>
      <c r="G2746" s="416"/>
      <c r="H2746" s="258"/>
      <c r="I2746" s="258"/>
    </row>
    <row r="2747" spans="1:9" ht="13.5">
      <c r="A2747" s="1204" t="s">
        <v>1450</v>
      </c>
      <c r="B2747" s="1188" t="s">
        <v>4802</v>
      </c>
      <c r="C2747" s="1256" t="s">
        <v>4802</v>
      </c>
      <c r="D2747" s="966">
        <v>936</v>
      </c>
      <c r="E2747" s="1194" t="s">
        <v>9630</v>
      </c>
      <c r="F2747" s="1257" t="s">
        <v>9</v>
      </c>
      <c r="G2747" s="1194" t="s">
        <v>5388</v>
      </c>
      <c r="H2747" s="258"/>
      <c r="I2747" s="258"/>
    </row>
    <row r="2748" spans="1:9" ht="14.25" thickBot="1">
      <c r="A2748" s="1204" t="s">
        <v>1451</v>
      </c>
      <c r="B2748" s="1188" t="s">
        <v>4803</v>
      </c>
      <c r="C2748" s="1256" t="s">
        <v>4803</v>
      </c>
      <c r="D2748" s="966">
        <v>936</v>
      </c>
      <c r="E2748" s="1194" t="s">
        <v>9630</v>
      </c>
      <c r="F2748" s="967" t="s">
        <v>1789</v>
      </c>
      <c r="G2748" s="967" t="s">
        <v>5388</v>
      </c>
      <c r="H2748" s="965"/>
      <c r="I2748" s="965"/>
    </row>
    <row r="2749" spans="1:9" ht="13.5">
      <c r="A2749" s="294" t="s">
        <v>1452</v>
      </c>
      <c r="B2749" s="219"/>
      <c r="C2749" s="219"/>
      <c r="D2749" s="219"/>
      <c r="E2749" s="219"/>
      <c r="F2749" s="219"/>
      <c r="G2749" s="416"/>
      <c r="H2749" s="258"/>
      <c r="I2749" s="258"/>
    </row>
    <row r="2750" spans="1:9" ht="24">
      <c r="A2750" s="1204" t="s">
        <v>1453</v>
      </c>
      <c r="B2750" s="1184" t="s">
        <v>4804</v>
      </c>
      <c r="C2750" s="1256" t="s">
        <v>4805</v>
      </c>
      <c r="D2750" s="966">
        <v>780</v>
      </c>
      <c r="E2750" s="1194" t="s">
        <v>9630</v>
      </c>
      <c r="F2750" s="1205" t="s">
        <v>9</v>
      </c>
      <c r="G2750" s="967" t="s">
        <v>5388</v>
      </c>
      <c r="H2750" s="965"/>
      <c r="I2750" s="965"/>
    </row>
    <row r="2751" spans="1:9" ht="24">
      <c r="A2751" s="1204" t="s">
        <v>1454</v>
      </c>
      <c r="B2751" s="1184" t="s">
        <v>4806</v>
      </c>
      <c r="C2751" s="1256" t="s">
        <v>4807</v>
      </c>
      <c r="D2751" s="966">
        <v>996</v>
      </c>
      <c r="E2751" s="1194" t="s">
        <v>9630</v>
      </c>
      <c r="F2751" s="1205" t="s">
        <v>9</v>
      </c>
      <c r="G2751" s="967" t="s">
        <v>5388</v>
      </c>
      <c r="H2751" s="965"/>
      <c r="I2751" s="965"/>
    </row>
    <row r="2752" spans="1:9" ht="24">
      <c r="A2752" s="1204" t="s">
        <v>1455</v>
      </c>
      <c r="B2752" s="1184" t="s">
        <v>4808</v>
      </c>
      <c r="C2752" s="1256" t="s">
        <v>4809</v>
      </c>
      <c r="D2752" s="966">
        <v>1236</v>
      </c>
      <c r="E2752" s="1194" t="s">
        <v>9630</v>
      </c>
      <c r="F2752" s="1205" t="s">
        <v>9</v>
      </c>
      <c r="G2752" s="967" t="s">
        <v>5388</v>
      </c>
      <c r="H2752" s="965"/>
      <c r="I2752" s="965"/>
    </row>
    <row r="2753" spans="1:9" ht="24">
      <c r="A2753" s="1204" t="s">
        <v>1456</v>
      </c>
      <c r="B2753" s="1184" t="s">
        <v>4810</v>
      </c>
      <c r="C2753" s="1256" t="s">
        <v>4811</v>
      </c>
      <c r="D2753" s="966">
        <v>1440</v>
      </c>
      <c r="E2753" s="1194" t="s">
        <v>9630</v>
      </c>
      <c r="F2753" s="1205" t="s">
        <v>9</v>
      </c>
      <c r="G2753" s="967" t="s">
        <v>5388</v>
      </c>
      <c r="H2753" s="965"/>
      <c r="I2753" s="965"/>
    </row>
    <row r="2754" spans="1:9" ht="24">
      <c r="A2754" s="1204" t="s">
        <v>1457</v>
      </c>
      <c r="B2754" s="1184" t="s">
        <v>4812</v>
      </c>
      <c r="C2754" s="1256" t="s">
        <v>4813</v>
      </c>
      <c r="D2754" s="966">
        <v>1596</v>
      </c>
      <c r="E2754" s="1194" t="s">
        <v>9630</v>
      </c>
      <c r="F2754" s="1205" t="s">
        <v>9</v>
      </c>
      <c r="G2754" s="967" t="s">
        <v>5388</v>
      </c>
      <c r="H2754" s="965"/>
      <c r="I2754" s="965"/>
    </row>
    <row r="2755" spans="1:9" ht="24">
      <c r="A2755" s="1204" t="s">
        <v>1458</v>
      </c>
      <c r="B2755" s="1184" t="s">
        <v>4814</v>
      </c>
      <c r="C2755" s="1256" t="s">
        <v>4815</v>
      </c>
      <c r="D2755" s="966">
        <v>2016</v>
      </c>
      <c r="E2755" s="1194" t="s">
        <v>9630</v>
      </c>
      <c r="F2755" s="1205" t="s">
        <v>9</v>
      </c>
      <c r="G2755" s="967" t="s">
        <v>5388</v>
      </c>
      <c r="H2755" s="965"/>
      <c r="I2755" s="965"/>
    </row>
    <row r="2756" spans="1:9" ht="24">
      <c r="A2756" s="1204" t="s">
        <v>1459</v>
      </c>
      <c r="B2756" s="1184" t="s">
        <v>4816</v>
      </c>
      <c r="C2756" s="1256" t="s">
        <v>4817</v>
      </c>
      <c r="D2756" s="966">
        <v>2472</v>
      </c>
      <c r="E2756" s="1194" t="s">
        <v>9630</v>
      </c>
      <c r="F2756" s="1205" t="s">
        <v>9</v>
      </c>
      <c r="G2756" s="967" t="s">
        <v>5388</v>
      </c>
      <c r="H2756" s="965"/>
      <c r="I2756" s="965"/>
    </row>
    <row r="2757" spans="1:9" ht="24">
      <c r="A2757" s="1204" t="s">
        <v>1460</v>
      </c>
      <c r="B2757" s="1184" t="s">
        <v>4818</v>
      </c>
      <c r="C2757" s="1256" t="s">
        <v>4819</v>
      </c>
      <c r="D2757" s="966">
        <v>2880</v>
      </c>
      <c r="E2757" s="1194" t="s">
        <v>9630</v>
      </c>
      <c r="F2757" s="1205" t="s">
        <v>9</v>
      </c>
      <c r="G2757" s="967" t="s">
        <v>5388</v>
      </c>
      <c r="H2757" s="965"/>
      <c r="I2757" s="965"/>
    </row>
    <row r="2758" spans="1:9" ht="24">
      <c r="A2758" s="1204" t="s">
        <v>1461</v>
      </c>
      <c r="B2758" s="1184" t="s">
        <v>4820</v>
      </c>
      <c r="C2758" s="1256" t="s">
        <v>4821</v>
      </c>
      <c r="D2758" s="966">
        <v>2364</v>
      </c>
      <c r="E2758" s="1194" t="s">
        <v>9630</v>
      </c>
      <c r="F2758" s="1205" t="s">
        <v>9</v>
      </c>
      <c r="G2758" s="967" t="s">
        <v>5388</v>
      </c>
      <c r="H2758" s="965"/>
      <c r="I2758" s="965"/>
    </row>
    <row r="2759" spans="1:9" ht="24">
      <c r="A2759" s="1204" t="s">
        <v>1462</v>
      </c>
      <c r="B2759" s="1184" t="s">
        <v>4822</v>
      </c>
      <c r="C2759" s="1256" t="s">
        <v>4823</v>
      </c>
      <c r="D2759" s="966">
        <v>3180</v>
      </c>
      <c r="E2759" s="1194" t="s">
        <v>9630</v>
      </c>
      <c r="F2759" s="1205" t="s">
        <v>9</v>
      </c>
      <c r="G2759" s="967" t="s">
        <v>5388</v>
      </c>
      <c r="H2759" s="965"/>
      <c r="I2759" s="965"/>
    </row>
    <row r="2760" spans="1:9" ht="24">
      <c r="A2760" s="1204" t="s">
        <v>1463</v>
      </c>
      <c r="B2760" s="1184" t="s">
        <v>4824</v>
      </c>
      <c r="C2760" s="1256" t="s">
        <v>4825</v>
      </c>
      <c r="D2760" s="966">
        <v>4008</v>
      </c>
      <c r="E2760" s="1194" t="s">
        <v>9630</v>
      </c>
      <c r="F2760" s="1205" t="s">
        <v>9</v>
      </c>
      <c r="G2760" s="967" t="s">
        <v>5388</v>
      </c>
      <c r="H2760" s="965"/>
      <c r="I2760" s="965"/>
    </row>
    <row r="2761" spans="1:9" ht="24">
      <c r="A2761" s="1204" t="s">
        <v>1464</v>
      </c>
      <c r="B2761" s="1184" t="s">
        <v>4826</v>
      </c>
      <c r="C2761" s="1256" t="s">
        <v>4827</v>
      </c>
      <c r="D2761" s="966">
        <v>4632</v>
      </c>
      <c r="E2761" s="1194" t="s">
        <v>9630</v>
      </c>
      <c r="F2761" s="1205" t="s">
        <v>9</v>
      </c>
      <c r="G2761" s="967" t="s">
        <v>5388</v>
      </c>
      <c r="H2761" s="965"/>
      <c r="I2761" s="965"/>
    </row>
    <row r="2762" spans="1:9" ht="24">
      <c r="A2762" s="1204" t="s">
        <v>1465</v>
      </c>
      <c r="B2762" s="1184" t="s">
        <v>4828</v>
      </c>
      <c r="C2762" s="1256" t="s">
        <v>4829</v>
      </c>
      <c r="D2762" s="966">
        <v>3708</v>
      </c>
      <c r="E2762" s="1194" t="s">
        <v>9630</v>
      </c>
      <c r="F2762" s="1205" t="s">
        <v>9</v>
      </c>
      <c r="G2762" s="967" t="s">
        <v>5388</v>
      </c>
      <c r="H2762" s="965"/>
      <c r="I2762" s="965"/>
    </row>
    <row r="2763" spans="1:9" ht="24">
      <c r="A2763" s="1204" t="s">
        <v>1466</v>
      </c>
      <c r="B2763" s="1184" t="s">
        <v>4830</v>
      </c>
      <c r="C2763" s="1256" t="s">
        <v>4831</v>
      </c>
      <c r="D2763" s="966">
        <v>4992</v>
      </c>
      <c r="E2763" s="1194" t="s">
        <v>9630</v>
      </c>
      <c r="F2763" s="1205" t="s">
        <v>9</v>
      </c>
      <c r="G2763" s="967" t="s">
        <v>5388</v>
      </c>
      <c r="H2763" s="965"/>
      <c r="I2763" s="965"/>
    </row>
    <row r="2764" spans="1:9" ht="24">
      <c r="A2764" s="1204" t="s">
        <v>1467</v>
      </c>
      <c r="B2764" s="1184" t="s">
        <v>4832</v>
      </c>
      <c r="C2764" s="1256" t="s">
        <v>4833</v>
      </c>
      <c r="D2764" s="966">
        <v>6180</v>
      </c>
      <c r="E2764" s="1194" t="s">
        <v>9630</v>
      </c>
      <c r="F2764" s="1205" t="s">
        <v>9</v>
      </c>
      <c r="G2764" s="967" t="s">
        <v>5388</v>
      </c>
      <c r="H2764" s="965"/>
      <c r="I2764" s="965"/>
    </row>
    <row r="2765" spans="1:9" ht="24">
      <c r="A2765" s="1204" t="s">
        <v>1468</v>
      </c>
      <c r="B2765" s="1184" t="s">
        <v>4834</v>
      </c>
      <c r="C2765" s="1256" t="s">
        <v>4835</v>
      </c>
      <c r="D2765" s="966">
        <v>7308</v>
      </c>
      <c r="E2765" s="1194" t="s">
        <v>9630</v>
      </c>
      <c r="F2765" s="1205" t="s">
        <v>9</v>
      </c>
      <c r="G2765" s="967" t="s">
        <v>5388</v>
      </c>
      <c r="H2765" s="965"/>
      <c r="I2765" s="965"/>
    </row>
    <row r="2766" spans="1:9" ht="24">
      <c r="A2766" s="1204" t="s">
        <v>1469</v>
      </c>
      <c r="B2766" s="1184" t="s">
        <v>4836</v>
      </c>
      <c r="C2766" s="1256" t="s">
        <v>4837</v>
      </c>
      <c r="D2766" s="966">
        <v>5412</v>
      </c>
      <c r="E2766" s="1194" t="s">
        <v>9630</v>
      </c>
      <c r="F2766" s="1205" t="s">
        <v>9</v>
      </c>
      <c r="G2766" s="967" t="s">
        <v>5388</v>
      </c>
      <c r="H2766" s="965"/>
      <c r="I2766" s="965"/>
    </row>
    <row r="2767" spans="1:9" ht="24">
      <c r="A2767" s="1204" t="s">
        <v>1470</v>
      </c>
      <c r="B2767" s="1184" t="s">
        <v>4838</v>
      </c>
      <c r="C2767" s="1256" t="s">
        <v>4839</v>
      </c>
      <c r="D2767" s="966">
        <v>6996</v>
      </c>
      <c r="E2767" s="1194" t="s">
        <v>9630</v>
      </c>
      <c r="F2767" s="1205" t="s">
        <v>9</v>
      </c>
      <c r="G2767" s="967" t="s">
        <v>5388</v>
      </c>
      <c r="H2767" s="965"/>
      <c r="I2767" s="965"/>
    </row>
    <row r="2768" spans="1:9" ht="24">
      <c r="A2768" s="1204" t="s">
        <v>1471</v>
      </c>
      <c r="B2768" s="1184" t="s">
        <v>4840</v>
      </c>
      <c r="C2768" s="1256" t="s">
        <v>4841</v>
      </c>
      <c r="D2768" s="966">
        <v>8748</v>
      </c>
      <c r="E2768" s="1194" t="s">
        <v>9630</v>
      </c>
      <c r="F2768" s="1205" t="s">
        <v>9</v>
      </c>
      <c r="G2768" s="967" t="s">
        <v>5388</v>
      </c>
      <c r="H2768" s="965"/>
      <c r="I2768" s="965"/>
    </row>
    <row r="2769" spans="1:9" ht="24">
      <c r="A2769" s="1204" t="s">
        <v>1472</v>
      </c>
      <c r="B2769" s="1184" t="s">
        <v>4842</v>
      </c>
      <c r="C2769" s="1256" t="s">
        <v>4843</v>
      </c>
      <c r="D2769" s="966">
        <v>10188</v>
      </c>
      <c r="E2769" s="1194" t="s">
        <v>9630</v>
      </c>
      <c r="F2769" s="1205" t="s">
        <v>9</v>
      </c>
      <c r="G2769" s="967" t="s">
        <v>5388</v>
      </c>
      <c r="H2769" s="965"/>
      <c r="I2769" s="965"/>
    </row>
    <row r="2770" spans="1:9" ht="24">
      <c r="A2770" s="1204" t="s">
        <v>1473</v>
      </c>
      <c r="B2770" s="1184" t="s">
        <v>4844</v>
      </c>
      <c r="C2770" s="1256" t="s">
        <v>4845</v>
      </c>
      <c r="D2770" s="966">
        <v>7512</v>
      </c>
      <c r="E2770" s="1194" t="s">
        <v>9630</v>
      </c>
      <c r="F2770" s="1205" t="s">
        <v>9</v>
      </c>
      <c r="G2770" s="967" t="s">
        <v>5388</v>
      </c>
      <c r="H2770" s="965"/>
      <c r="I2770" s="965"/>
    </row>
    <row r="2771" spans="1:9" ht="24">
      <c r="A2771" s="1204" t="s">
        <v>1474</v>
      </c>
      <c r="B2771" s="1184" t="s">
        <v>4846</v>
      </c>
      <c r="C2771" s="1256" t="s">
        <v>4847</v>
      </c>
      <c r="D2771" s="966">
        <v>9672</v>
      </c>
      <c r="E2771" s="1194" t="s">
        <v>9630</v>
      </c>
      <c r="F2771" s="1205" t="s">
        <v>9</v>
      </c>
      <c r="G2771" s="967" t="s">
        <v>5388</v>
      </c>
      <c r="H2771" s="965"/>
      <c r="I2771" s="965"/>
    </row>
    <row r="2772" spans="1:9" ht="24">
      <c r="A2772" s="1204" t="s">
        <v>1475</v>
      </c>
      <c r="B2772" s="1184" t="s">
        <v>4848</v>
      </c>
      <c r="C2772" s="1256" t="s">
        <v>4849</v>
      </c>
      <c r="D2772" s="966">
        <v>12456</v>
      </c>
      <c r="E2772" s="1194" t="s">
        <v>9630</v>
      </c>
      <c r="F2772" s="1205" t="s">
        <v>9</v>
      </c>
      <c r="G2772" s="967" t="s">
        <v>5388</v>
      </c>
      <c r="H2772" s="965"/>
      <c r="I2772" s="965"/>
    </row>
    <row r="2773" spans="1:9" ht="24.75" thickBot="1">
      <c r="A2773" s="1204" t="s">
        <v>1476</v>
      </c>
      <c r="B2773" s="1184" t="s">
        <v>4850</v>
      </c>
      <c r="C2773" s="1256" t="s">
        <v>4851</v>
      </c>
      <c r="D2773" s="966">
        <v>14520</v>
      </c>
      <c r="E2773" s="1194" t="s">
        <v>9630</v>
      </c>
      <c r="F2773" s="1205" t="s">
        <v>9</v>
      </c>
      <c r="G2773" s="967" t="s">
        <v>5388</v>
      </c>
      <c r="H2773" s="965"/>
      <c r="I2773" s="965"/>
    </row>
    <row r="2774" spans="1:9" ht="13.5">
      <c r="A2774" s="294" t="s">
        <v>1477</v>
      </c>
      <c r="B2774" s="219"/>
      <c r="C2774" s="219"/>
      <c r="D2774" s="219"/>
      <c r="E2774" s="219"/>
      <c r="F2774" s="219"/>
      <c r="G2774" s="416"/>
      <c r="H2774" s="258"/>
      <c r="I2774" s="258"/>
    </row>
    <row r="2775" spans="1:9" ht="24">
      <c r="A2775" s="298" t="s">
        <v>1478</v>
      </c>
      <c r="B2775" s="105" t="s">
        <v>1479</v>
      </c>
      <c r="C2775" s="286" t="s">
        <v>4852</v>
      </c>
      <c r="D2775" s="966">
        <v>756</v>
      </c>
      <c r="E2775" s="1194" t="s">
        <v>9630</v>
      </c>
      <c r="F2775" s="967" t="s">
        <v>1789</v>
      </c>
      <c r="G2775" s="967" t="s">
        <v>5388</v>
      </c>
      <c r="H2775" s="965"/>
      <c r="I2775" s="965"/>
    </row>
    <row r="2776" spans="1:9" ht="24">
      <c r="A2776" s="298" t="s">
        <v>1480</v>
      </c>
      <c r="B2776" s="105" t="s">
        <v>1481</v>
      </c>
      <c r="C2776" s="286" t="s">
        <v>4853</v>
      </c>
      <c r="D2776" s="966">
        <v>960</v>
      </c>
      <c r="E2776" s="1194" t="s">
        <v>9630</v>
      </c>
      <c r="F2776" s="967" t="s">
        <v>1789</v>
      </c>
      <c r="G2776" s="967" t="s">
        <v>5388</v>
      </c>
      <c r="H2776" s="965"/>
      <c r="I2776" s="965"/>
    </row>
    <row r="2777" spans="1:9" ht="24">
      <c r="A2777" s="298" t="s">
        <v>1482</v>
      </c>
      <c r="B2777" s="105" t="s">
        <v>1483</v>
      </c>
      <c r="C2777" s="286" t="s">
        <v>4854</v>
      </c>
      <c r="D2777" s="966">
        <v>1236</v>
      </c>
      <c r="E2777" s="1194" t="s">
        <v>9630</v>
      </c>
      <c r="F2777" s="967" t="s">
        <v>1789</v>
      </c>
      <c r="G2777" s="967" t="s">
        <v>5388</v>
      </c>
      <c r="H2777" s="965"/>
      <c r="I2777" s="965"/>
    </row>
    <row r="2778" spans="1:9" ht="24">
      <c r="A2778" s="298" t="s">
        <v>1484</v>
      </c>
      <c r="B2778" s="105" t="s">
        <v>1485</v>
      </c>
      <c r="C2778" s="286" t="s">
        <v>4855</v>
      </c>
      <c r="D2778" s="966">
        <v>1440</v>
      </c>
      <c r="E2778" s="1194" t="s">
        <v>9630</v>
      </c>
      <c r="F2778" s="967" t="s">
        <v>1789</v>
      </c>
      <c r="G2778" s="967" t="s">
        <v>5388</v>
      </c>
      <c r="H2778" s="965"/>
      <c r="I2778" s="965"/>
    </row>
    <row r="2779" spans="1:9" ht="24">
      <c r="A2779" s="298" t="s">
        <v>1486</v>
      </c>
      <c r="B2779" s="105" t="s">
        <v>1487</v>
      </c>
      <c r="C2779" s="286" t="s">
        <v>4856</v>
      </c>
      <c r="D2779" s="966">
        <v>1548</v>
      </c>
      <c r="E2779" s="1194" t="s">
        <v>9630</v>
      </c>
      <c r="F2779" s="967" t="s">
        <v>1789</v>
      </c>
      <c r="G2779" s="967" t="s">
        <v>5388</v>
      </c>
      <c r="H2779" s="965"/>
      <c r="I2779" s="965"/>
    </row>
    <row r="2780" spans="1:9" ht="24">
      <c r="A2780" s="298" t="s">
        <v>1488</v>
      </c>
      <c r="B2780" s="105" t="s">
        <v>1489</v>
      </c>
      <c r="C2780" s="286" t="s">
        <v>4857</v>
      </c>
      <c r="D2780" s="966">
        <v>1956</v>
      </c>
      <c r="E2780" s="1194" t="s">
        <v>9630</v>
      </c>
      <c r="F2780" s="967" t="s">
        <v>1789</v>
      </c>
      <c r="G2780" s="967" t="s">
        <v>5388</v>
      </c>
      <c r="H2780" s="965"/>
      <c r="I2780" s="965"/>
    </row>
    <row r="2781" spans="1:9" ht="24">
      <c r="A2781" s="298" t="s">
        <v>1490</v>
      </c>
      <c r="B2781" s="105" t="s">
        <v>1491</v>
      </c>
      <c r="C2781" s="286" t="s">
        <v>4858</v>
      </c>
      <c r="D2781" s="966">
        <v>2472</v>
      </c>
      <c r="E2781" s="1194" t="s">
        <v>9630</v>
      </c>
      <c r="F2781" s="967" t="s">
        <v>1789</v>
      </c>
      <c r="G2781" s="967" t="s">
        <v>5388</v>
      </c>
      <c r="H2781" s="965"/>
      <c r="I2781" s="965"/>
    </row>
    <row r="2782" spans="1:9" ht="24">
      <c r="A2782" s="298" t="s">
        <v>1492</v>
      </c>
      <c r="B2782" s="105" t="s">
        <v>1493</v>
      </c>
      <c r="C2782" s="286" t="s">
        <v>4859</v>
      </c>
      <c r="D2782" s="966">
        <v>2880</v>
      </c>
      <c r="E2782" s="1194" t="s">
        <v>9630</v>
      </c>
      <c r="F2782" s="967" t="s">
        <v>1789</v>
      </c>
      <c r="G2782" s="967" t="s">
        <v>5388</v>
      </c>
      <c r="H2782" s="965"/>
      <c r="I2782" s="965"/>
    </row>
    <row r="2783" spans="1:9" ht="24">
      <c r="A2783" s="298" t="s">
        <v>1494</v>
      </c>
      <c r="B2783" s="105" t="s">
        <v>1495</v>
      </c>
      <c r="C2783" s="286" t="s">
        <v>4860</v>
      </c>
      <c r="D2783" s="966">
        <v>2436</v>
      </c>
      <c r="E2783" s="1194" t="s">
        <v>9630</v>
      </c>
      <c r="F2783" s="967" t="s">
        <v>1789</v>
      </c>
      <c r="G2783" s="967" t="s">
        <v>5388</v>
      </c>
      <c r="H2783" s="965"/>
      <c r="I2783" s="965"/>
    </row>
    <row r="2784" spans="1:9" ht="24">
      <c r="A2784" s="298" t="s">
        <v>1496</v>
      </c>
      <c r="B2784" s="105" t="s">
        <v>1497</v>
      </c>
      <c r="C2784" s="286" t="s">
        <v>4861</v>
      </c>
      <c r="D2784" s="966">
        <v>3084</v>
      </c>
      <c r="E2784" s="1194" t="s">
        <v>9630</v>
      </c>
      <c r="F2784" s="967" t="s">
        <v>1789</v>
      </c>
      <c r="G2784" s="967" t="s">
        <v>5388</v>
      </c>
      <c r="H2784" s="965"/>
      <c r="I2784" s="965"/>
    </row>
    <row r="2785" spans="1:9" ht="24">
      <c r="A2785" s="298" t="s">
        <v>1498</v>
      </c>
      <c r="B2785" s="105" t="s">
        <v>1499</v>
      </c>
      <c r="C2785" s="286" t="s">
        <v>4862</v>
      </c>
      <c r="D2785" s="966">
        <v>4008</v>
      </c>
      <c r="E2785" s="1194" t="s">
        <v>9630</v>
      </c>
      <c r="F2785" s="967" t="s">
        <v>1789</v>
      </c>
      <c r="G2785" s="967" t="s">
        <v>5388</v>
      </c>
      <c r="H2785" s="965"/>
      <c r="I2785" s="965"/>
    </row>
    <row r="2786" spans="1:9" ht="24">
      <c r="A2786" s="298" t="s">
        <v>1500</v>
      </c>
      <c r="B2786" s="105" t="s">
        <v>1501</v>
      </c>
      <c r="C2786" s="286" t="s">
        <v>4863</v>
      </c>
      <c r="D2786" s="966">
        <v>4632</v>
      </c>
      <c r="E2786" s="1194" t="s">
        <v>9630</v>
      </c>
      <c r="F2786" s="967" t="s">
        <v>1789</v>
      </c>
      <c r="G2786" s="967" t="s">
        <v>5388</v>
      </c>
      <c r="H2786" s="965"/>
      <c r="I2786" s="965"/>
    </row>
    <row r="2787" spans="1:9" ht="24">
      <c r="A2787" s="298" t="s">
        <v>1502</v>
      </c>
      <c r="B2787" s="105" t="s">
        <v>1503</v>
      </c>
      <c r="C2787" s="286" t="s">
        <v>4864</v>
      </c>
      <c r="D2787" s="966">
        <v>3828</v>
      </c>
      <c r="E2787" s="1194" t="s">
        <v>9630</v>
      </c>
      <c r="F2787" s="967" t="s">
        <v>1789</v>
      </c>
      <c r="G2787" s="967" t="s">
        <v>5388</v>
      </c>
      <c r="H2787" s="965"/>
      <c r="I2787" s="965"/>
    </row>
    <row r="2788" spans="1:9" ht="24">
      <c r="A2788" s="298" t="s">
        <v>1504</v>
      </c>
      <c r="B2788" s="105" t="s">
        <v>1505</v>
      </c>
      <c r="C2788" s="286" t="s">
        <v>4865</v>
      </c>
      <c r="D2788" s="966">
        <v>4836</v>
      </c>
      <c r="E2788" s="1194" t="s">
        <v>9630</v>
      </c>
      <c r="F2788" s="967" t="s">
        <v>1789</v>
      </c>
      <c r="G2788" s="967" t="s">
        <v>5388</v>
      </c>
      <c r="H2788" s="965"/>
      <c r="I2788" s="965"/>
    </row>
    <row r="2789" spans="1:9" ht="24">
      <c r="A2789" s="298" t="s">
        <v>1506</v>
      </c>
      <c r="B2789" s="105" t="s">
        <v>1507</v>
      </c>
      <c r="C2789" s="286" t="s">
        <v>4866</v>
      </c>
      <c r="D2789" s="966">
        <v>6180</v>
      </c>
      <c r="E2789" s="1194" t="s">
        <v>9630</v>
      </c>
      <c r="F2789" s="967" t="s">
        <v>1789</v>
      </c>
      <c r="G2789" s="967" t="s">
        <v>5388</v>
      </c>
      <c r="H2789" s="965"/>
      <c r="I2789" s="965"/>
    </row>
    <row r="2790" spans="1:9" ht="24">
      <c r="A2790" s="298" t="s">
        <v>1508</v>
      </c>
      <c r="B2790" s="105" t="s">
        <v>1509</v>
      </c>
      <c r="C2790" s="286" t="s">
        <v>4867</v>
      </c>
      <c r="D2790" s="966">
        <v>7308</v>
      </c>
      <c r="E2790" s="1194" t="s">
        <v>9630</v>
      </c>
      <c r="F2790" s="967" t="s">
        <v>1789</v>
      </c>
      <c r="G2790" s="967" t="s">
        <v>5388</v>
      </c>
      <c r="H2790" s="965"/>
      <c r="I2790" s="965"/>
    </row>
    <row r="2791" spans="1:9" ht="24">
      <c r="A2791" s="298" t="s">
        <v>1510</v>
      </c>
      <c r="B2791" s="105" t="s">
        <v>1511</v>
      </c>
      <c r="C2791" s="286" t="s">
        <v>4868</v>
      </c>
      <c r="D2791" s="966">
        <v>5244</v>
      </c>
      <c r="E2791" s="1194" t="s">
        <v>9630</v>
      </c>
      <c r="F2791" s="967" t="s">
        <v>1789</v>
      </c>
      <c r="G2791" s="967" t="s">
        <v>5388</v>
      </c>
      <c r="H2791" s="965"/>
      <c r="I2791" s="965"/>
    </row>
    <row r="2792" spans="1:9" ht="24">
      <c r="A2792" s="298" t="s">
        <v>1512</v>
      </c>
      <c r="B2792" s="105" t="s">
        <v>1513</v>
      </c>
      <c r="C2792" s="286" t="s">
        <v>4869</v>
      </c>
      <c r="D2792" s="966">
        <v>6792</v>
      </c>
      <c r="E2792" s="1194" t="s">
        <v>9630</v>
      </c>
      <c r="F2792" s="967" t="s">
        <v>1789</v>
      </c>
      <c r="G2792" s="967" t="s">
        <v>5388</v>
      </c>
      <c r="H2792" s="965"/>
      <c r="I2792" s="965"/>
    </row>
    <row r="2793" spans="1:9" ht="24">
      <c r="A2793" s="298" t="s">
        <v>1514</v>
      </c>
      <c r="B2793" s="105" t="s">
        <v>1515</v>
      </c>
      <c r="C2793" s="286" t="s">
        <v>4870</v>
      </c>
      <c r="D2793" s="966">
        <v>8748</v>
      </c>
      <c r="E2793" s="1194" t="s">
        <v>9630</v>
      </c>
      <c r="F2793" s="967" t="s">
        <v>1789</v>
      </c>
      <c r="G2793" s="967" t="s">
        <v>5388</v>
      </c>
      <c r="H2793" s="965"/>
      <c r="I2793" s="965"/>
    </row>
    <row r="2794" spans="1:9" ht="24">
      <c r="A2794" s="298" t="s">
        <v>1516</v>
      </c>
      <c r="B2794" s="105" t="s">
        <v>1517</v>
      </c>
      <c r="C2794" s="286" t="s">
        <v>4871</v>
      </c>
      <c r="D2794" s="966">
        <v>10188</v>
      </c>
      <c r="E2794" s="1194" t="s">
        <v>9630</v>
      </c>
      <c r="F2794" s="967" t="s">
        <v>1789</v>
      </c>
      <c r="G2794" s="967" t="s">
        <v>5388</v>
      </c>
      <c r="H2794" s="965"/>
      <c r="I2794" s="965"/>
    </row>
    <row r="2795" spans="1:9" ht="24">
      <c r="A2795" s="298" t="s">
        <v>1518</v>
      </c>
      <c r="B2795" s="105" t="s">
        <v>1519</v>
      </c>
      <c r="C2795" s="286" t="s">
        <v>4872</v>
      </c>
      <c r="D2795" s="966">
        <v>7512</v>
      </c>
      <c r="E2795" s="1194" t="s">
        <v>9630</v>
      </c>
      <c r="F2795" s="967" t="s">
        <v>1789</v>
      </c>
      <c r="G2795" s="967" t="s">
        <v>5388</v>
      </c>
      <c r="H2795" s="965"/>
      <c r="I2795" s="965"/>
    </row>
    <row r="2796" spans="1:9" ht="24">
      <c r="A2796" s="298" t="s">
        <v>1520</v>
      </c>
      <c r="B2796" s="105" t="s">
        <v>1521</v>
      </c>
      <c r="C2796" s="286" t="s">
        <v>4873</v>
      </c>
      <c r="D2796" s="966">
        <v>9672</v>
      </c>
      <c r="E2796" s="1194" t="s">
        <v>9630</v>
      </c>
      <c r="F2796" s="967" t="s">
        <v>1789</v>
      </c>
      <c r="G2796" s="967" t="s">
        <v>5388</v>
      </c>
      <c r="H2796" s="965"/>
      <c r="I2796" s="965"/>
    </row>
    <row r="2797" spans="1:9" ht="24">
      <c r="A2797" s="1204" t="s">
        <v>1522</v>
      </c>
      <c r="B2797" s="1184" t="s">
        <v>1523</v>
      </c>
      <c r="C2797" s="1256" t="s">
        <v>4874</v>
      </c>
      <c r="D2797" s="966">
        <v>12456</v>
      </c>
      <c r="E2797" s="1194" t="s">
        <v>9630</v>
      </c>
      <c r="F2797" s="967" t="s">
        <v>1789</v>
      </c>
      <c r="G2797" s="967" t="s">
        <v>5388</v>
      </c>
      <c r="H2797" s="965"/>
      <c r="I2797" s="965"/>
    </row>
    <row r="2798" spans="1:9" ht="24.75" thickBot="1">
      <c r="A2798" s="1204" t="s">
        <v>1524</v>
      </c>
      <c r="B2798" s="1184" t="s">
        <v>1525</v>
      </c>
      <c r="C2798" s="1256" t="s">
        <v>4875</v>
      </c>
      <c r="D2798" s="966">
        <v>14520</v>
      </c>
      <c r="E2798" s="1194" t="s">
        <v>9630</v>
      </c>
      <c r="F2798" s="967" t="s">
        <v>1789</v>
      </c>
      <c r="G2798" s="967" t="s">
        <v>5388</v>
      </c>
      <c r="H2798" s="965"/>
      <c r="I2798" s="965"/>
    </row>
    <row r="2799" spans="1:9" ht="13.5">
      <c r="A2799" s="294" t="s">
        <v>1526</v>
      </c>
      <c r="B2799" s="219"/>
      <c r="C2799" s="219"/>
      <c r="D2799" s="219"/>
      <c r="E2799" s="219"/>
      <c r="F2799" s="219"/>
      <c r="G2799" s="416"/>
      <c r="H2799" s="258"/>
      <c r="I2799" s="258"/>
    </row>
    <row r="2800" spans="1:9" ht="24">
      <c r="A2800" s="1204" t="s">
        <v>1527</v>
      </c>
      <c r="B2800" s="1184" t="s">
        <v>1528</v>
      </c>
      <c r="C2800" s="1256" t="s">
        <v>4876</v>
      </c>
      <c r="D2800" s="966">
        <v>768</v>
      </c>
      <c r="E2800" s="1194" t="s">
        <v>9630</v>
      </c>
      <c r="F2800" s="1205" t="s">
        <v>9</v>
      </c>
      <c r="G2800" s="967" t="s">
        <v>5388</v>
      </c>
      <c r="H2800" s="258"/>
      <c r="I2800" s="258"/>
    </row>
    <row r="2801" spans="1:9" ht="24">
      <c r="A2801" s="1204" t="s">
        <v>1529</v>
      </c>
      <c r="B2801" s="1184" t="s">
        <v>1530</v>
      </c>
      <c r="C2801" s="1256" t="s">
        <v>4877</v>
      </c>
      <c r="D2801" s="966">
        <v>984</v>
      </c>
      <c r="E2801" s="1194" t="s">
        <v>9630</v>
      </c>
      <c r="F2801" s="1205" t="s">
        <v>9</v>
      </c>
      <c r="G2801" s="967" t="s">
        <v>5388</v>
      </c>
      <c r="H2801" s="965"/>
      <c r="I2801" s="965"/>
    </row>
    <row r="2802" spans="1:9" ht="24">
      <c r="A2802" s="1204" t="s">
        <v>1531</v>
      </c>
      <c r="B2802" s="1184" t="s">
        <v>1532</v>
      </c>
      <c r="C2802" s="1256" t="s">
        <v>4878</v>
      </c>
      <c r="D2802" s="966">
        <v>1284</v>
      </c>
      <c r="E2802" s="1194" t="s">
        <v>9630</v>
      </c>
      <c r="F2802" s="1205" t="s">
        <v>9</v>
      </c>
      <c r="G2802" s="967" t="s">
        <v>5388</v>
      </c>
      <c r="H2802" s="965"/>
      <c r="I2802" s="965"/>
    </row>
    <row r="2803" spans="1:9" ht="24">
      <c r="A2803" s="1204" t="s">
        <v>1533</v>
      </c>
      <c r="B2803" s="1184" t="s">
        <v>1534</v>
      </c>
      <c r="C2803" s="1256" t="s">
        <v>4879</v>
      </c>
      <c r="D2803" s="966">
        <v>1488</v>
      </c>
      <c r="E2803" s="1194" t="s">
        <v>9630</v>
      </c>
      <c r="F2803" s="1205" t="s">
        <v>9</v>
      </c>
      <c r="G2803" s="967" t="s">
        <v>5388</v>
      </c>
      <c r="H2803" s="965"/>
      <c r="I2803" s="965"/>
    </row>
    <row r="2804" spans="1:9" ht="24">
      <c r="A2804" s="1204" t="s">
        <v>1535</v>
      </c>
      <c r="B2804" s="1184" t="s">
        <v>1536</v>
      </c>
      <c r="C2804" s="1256" t="s">
        <v>4880</v>
      </c>
      <c r="D2804" s="966">
        <v>924</v>
      </c>
      <c r="E2804" s="1194" t="s">
        <v>9630</v>
      </c>
      <c r="F2804" s="1205" t="s">
        <v>9</v>
      </c>
      <c r="G2804" s="967" t="s">
        <v>5388</v>
      </c>
      <c r="H2804" s="258"/>
      <c r="I2804" s="258"/>
    </row>
    <row r="2805" spans="1:9" ht="24">
      <c r="A2805" s="1204" t="s">
        <v>1537</v>
      </c>
      <c r="B2805" s="1184" t="s">
        <v>1538</v>
      </c>
      <c r="C2805" s="1256" t="s">
        <v>4881</v>
      </c>
      <c r="D2805" s="966">
        <v>1164</v>
      </c>
      <c r="E2805" s="1194" t="s">
        <v>9630</v>
      </c>
      <c r="F2805" s="1205" t="s">
        <v>9</v>
      </c>
      <c r="G2805" s="967" t="s">
        <v>5388</v>
      </c>
      <c r="H2805" s="965"/>
      <c r="I2805" s="965"/>
    </row>
    <row r="2806" spans="1:9" ht="24">
      <c r="A2806" s="1204" t="s">
        <v>1539</v>
      </c>
      <c r="B2806" s="1184" t="s">
        <v>1540</v>
      </c>
      <c r="C2806" s="1256" t="s">
        <v>4882</v>
      </c>
      <c r="D2806" s="966">
        <v>1488</v>
      </c>
      <c r="E2806" s="1194" t="s">
        <v>9630</v>
      </c>
      <c r="F2806" s="1205" t="s">
        <v>9</v>
      </c>
      <c r="G2806" s="967" t="s">
        <v>5388</v>
      </c>
      <c r="H2806" s="965"/>
      <c r="I2806" s="965"/>
    </row>
    <row r="2807" spans="1:9" ht="24">
      <c r="A2807" s="1204" t="s">
        <v>1541</v>
      </c>
      <c r="B2807" s="1184" t="s">
        <v>1542</v>
      </c>
      <c r="C2807" s="1256" t="s">
        <v>4883</v>
      </c>
      <c r="D2807" s="966">
        <v>1812</v>
      </c>
      <c r="E2807" s="1194" t="s">
        <v>9630</v>
      </c>
      <c r="F2807" s="1205" t="s">
        <v>9</v>
      </c>
      <c r="G2807" s="967" t="s">
        <v>5388</v>
      </c>
      <c r="H2807" s="965"/>
      <c r="I2807" s="965"/>
    </row>
    <row r="2808" spans="1:9" ht="24">
      <c r="A2808" s="1204" t="s">
        <v>1543</v>
      </c>
      <c r="B2808" s="1184" t="s">
        <v>1544</v>
      </c>
      <c r="C2808" s="1256" t="s">
        <v>4884</v>
      </c>
      <c r="D2808" s="966">
        <v>1488</v>
      </c>
      <c r="E2808" s="1194" t="s">
        <v>9630</v>
      </c>
      <c r="F2808" s="1205" t="s">
        <v>9</v>
      </c>
      <c r="G2808" s="967" t="s">
        <v>5388</v>
      </c>
      <c r="H2808" s="258"/>
      <c r="I2808" s="258"/>
    </row>
    <row r="2809" spans="1:9" ht="24">
      <c r="A2809" s="1204" t="s">
        <v>1545</v>
      </c>
      <c r="B2809" s="1184" t="s">
        <v>1546</v>
      </c>
      <c r="C2809" s="1256" t="s">
        <v>4885</v>
      </c>
      <c r="D2809" s="966">
        <v>1908</v>
      </c>
      <c r="E2809" s="1194" t="s">
        <v>9630</v>
      </c>
      <c r="F2809" s="1205" t="s">
        <v>9</v>
      </c>
      <c r="G2809" s="967" t="s">
        <v>5388</v>
      </c>
      <c r="H2809" s="965"/>
      <c r="I2809" s="965"/>
    </row>
    <row r="2810" spans="1:9" ht="24">
      <c r="A2810" s="1204" t="s">
        <v>1547</v>
      </c>
      <c r="B2810" s="1184" t="s">
        <v>1548</v>
      </c>
      <c r="C2810" s="1256" t="s">
        <v>4886</v>
      </c>
      <c r="D2810" s="966">
        <v>2556</v>
      </c>
      <c r="E2810" s="1194" t="s">
        <v>9630</v>
      </c>
      <c r="F2810" s="1205" t="s">
        <v>9</v>
      </c>
      <c r="G2810" s="967" t="s">
        <v>5388</v>
      </c>
      <c r="H2810" s="965"/>
      <c r="I2810" s="965"/>
    </row>
    <row r="2811" spans="1:9" ht="24">
      <c r="A2811" s="1204" t="s">
        <v>1549</v>
      </c>
      <c r="B2811" s="1184" t="s">
        <v>1550</v>
      </c>
      <c r="C2811" s="1256" t="s">
        <v>4887</v>
      </c>
      <c r="D2811" s="966">
        <v>2976</v>
      </c>
      <c r="E2811" s="1194" t="s">
        <v>9630</v>
      </c>
      <c r="F2811" s="1205" t="s">
        <v>9</v>
      </c>
      <c r="G2811" s="967" t="s">
        <v>5388</v>
      </c>
      <c r="H2811" s="965"/>
      <c r="I2811" s="965"/>
    </row>
    <row r="2812" spans="1:9" ht="24">
      <c r="A2812" s="1204" t="s">
        <v>1551</v>
      </c>
      <c r="B2812" s="1184" t="s">
        <v>1552</v>
      </c>
      <c r="C2812" s="1256" t="s">
        <v>4888</v>
      </c>
      <c r="D2812" s="966">
        <v>1488</v>
      </c>
      <c r="E2812" s="1194" t="s">
        <v>9630</v>
      </c>
      <c r="F2812" s="1205" t="s">
        <v>9</v>
      </c>
      <c r="G2812" s="967" t="s">
        <v>5388</v>
      </c>
      <c r="H2812" s="258"/>
      <c r="I2812" s="258"/>
    </row>
    <row r="2813" spans="1:9" ht="24">
      <c r="A2813" s="1204" t="s">
        <v>1553</v>
      </c>
      <c r="B2813" s="1184" t="s">
        <v>1554</v>
      </c>
      <c r="C2813" s="1256" t="s">
        <v>4889</v>
      </c>
      <c r="D2813" s="966">
        <v>1908</v>
      </c>
      <c r="E2813" s="1194" t="s">
        <v>9630</v>
      </c>
      <c r="F2813" s="1205" t="s">
        <v>9</v>
      </c>
      <c r="G2813" s="967" t="s">
        <v>5388</v>
      </c>
      <c r="H2813" s="965"/>
      <c r="I2813" s="965"/>
    </row>
    <row r="2814" spans="1:9" ht="24">
      <c r="A2814" s="1204" t="s">
        <v>1555</v>
      </c>
      <c r="B2814" s="1184" t="s">
        <v>1556</v>
      </c>
      <c r="C2814" s="1256" t="s">
        <v>4890</v>
      </c>
      <c r="D2814" s="966">
        <v>2556</v>
      </c>
      <c r="E2814" s="1194" t="s">
        <v>9630</v>
      </c>
      <c r="F2814" s="1205" t="s">
        <v>9</v>
      </c>
      <c r="G2814" s="967" t="s">
        <v>5388</v>
      </c>
      <c r="H2814" s="965"/>
      <c r="I2814" s="965"/>
    </row>
    <row r="2815" spans="1:9" ht="24">
      <c r="A2815" s="1204" t="s">
        <v>1557</v>
      </c>
      <c r="B2815" s="1184" t="s">
        <v>1558</v>
      </c>
      <c r="C2815" s="1256" t="s">
        <v>4891</v>
      </c>
      <c r="D2815" s="966">
        <v>2976</v>
      </c>
      <c r="E2815" s="1194" t="s">
        <v>9630</v>
      </c>
      <c r="F2815" s="1205" t="s">
        <v>9</v>
      </c>
      <c r="G2815" s="967" t="s">
        <v>5388</v>
      </c>
      <c r="H2815" s="965"/>
      <c r="I2815" s="965"/>
    </row>
    <row r="2816" spans="1:9" ht="24">
      <c r="A2816" s="1204" t="s">
        <v>1559</v>
      </c>
      <c r="B2816" s="1184" t="s">
        <v>1560</v>
      </c>
      <c r="C2816" s="1256" t="s">
        <v>4892</v>
      </c>
      <c r="D2816" s="966">
        <v>2232</v>
      </c>
      <c r="E2816" s="1194" t="s">
        <v>9630</v>
      </c>
      <c r="F2816" s="1205" t="s">
        <v>9</v>
      </c>
      <c r="G2816" s="967" t="s">
        <v>5388</v>
      </c>
      <c r="H2816" s="258"/>
      <c r="I2816" s="258"/>
    </row>
    <row r="2817" spans="1:9" ht="24">
      <c r="A2817" s="1204" t="s">
        <v>1561</v>
      </c>
      <c r="B2817" s="1184" t="s">
        <v>1562</v>
      </c>
      <c r="C2817" s="1256" t="s">
        <v>4893</v>
      </c>
      <c r="D2817" s="966">
        <v>2976</v>
      </c>
      <c r="E2817" s="1194" t="s">
        <v>9630</v>
      </c>
      <c r="F2817" s="1205" t="s">
        <v>9</v>
      </c>
      <c r="G2817" s="967" t="s">
        <v>5388</v>
      </c>
      <c r="H2817" s="965"/>
      <c r="I2817" s="965"/>
    </row>
    <row r="2818" spans="1:9" ht="24">
      <c r="A2818" s="1204" t="s">
        <v>1563</v>
      </c>
      <c r="B2818" s="1184" t="s">
        <v>1564</v>
      </c>
      <c r="C2818" s="1256" t="s">
        <v>4894</v>
      </c>
      <c r="D2818" s="966">
        <v>3828</v>
      </c>
      <c r="E2818" s="1194" t="s">
        <v>9630</v>
      </c>
      <c r="F2818" s="1205" t="s">
        <v>9</v>
      </c>
      <c r="G2818" s="967" t="s">
        <v>5388</v>
      </c>
      <c r="H2818" s="965"/>
      <c r="I2818" s="965"/>
    </row>
    <row r="2819" spans="1:9" ht="24.75" thickBot="1">
      <c r="A2819" s="1204" t="s">
        <v>1565</v>
      </c>
      <c r="B2819" s="1184" t="s">
        <v>1566</v>
      </c>
      <c r="C2819" s="1256" t="s">
        <v>4895</v>
      </c>
      <c r="D2819" s="966">
        <v>4452</v>
      </c>
      <c r="E2819" s="1194" t="s">
        <v>9630</v>
      </c>
      <c r="F2819" s="1205" t="s">
        <v>9</v>
      </c>
      <c r="G2819" s="967" t="s">
        <v>5388</v>
      </c>
      <c r="H2819" s="965"/>
      <c r="I2819" s="965"/>
    </row>
    <row r="2820" spans="1:9" ht="13.5">
      <c r="A2820" s="294" t="s">
        <v>1567</v>
      </c>
      <c r="B2820" s="219"/>
      <c r="C2820" s="219"/>
      <c r="D2820" s="219"/>
      <c r="E2820" s="219"/>
      <c r="F2820" s="219"/>
      <c r="G2820" s="416"/>
      <c r="H2820" s="258"/>
      <c r="I2820" s="258"/>
    </row>
    <row r="2821" spans="1:9" ht="24">
      <c r="A2821" s="105" t="s">
        <v>1568</v>
      </c>
      <c r="B2821" s="300" t="s">
        <v>1569</v>
      </c>
      <c r="C2821" s="286" t="s">
        <v>4896</v>
      </c>
      <c r="D2821" s="966">
        <v>768</v>
      </c>
      <c r="E2821" s="1194" t="s">
        <v>9630</v>
      </c>
      <c r="F2821" s="967" t="s">
        <v>1789</v>
      </c>
      <c r="G2821" s="967" t="s">
        <v>5388</v>
      </c>
      <c r="H2821" s="965"/>
      <c r="I2821" s="965"/>
    </row>
    <row r="2822" spans="1:9" ht="24">
      <c r="A2822" s="105" t="s">
        <v>1570</v>
      </c>
      <c r="B2822" s="300" t="s">
        <v>1571</v>
      </c>
      <c r="C2822" s="286" t="s">
        <v>4897</v>
      </c>
      <c r="D2822" s="966">
        <v>984</v>
      </c>
      <c r="E2822" s="1194" t="s">
        <v>9630</v>
      </c>
      <c r="F2822" s="967" t="s">
        <v>1789</v>
      </c>
      <c r="G2822" s="967" t="s">
        <v>5388</v>
      </c>
      <c r="H2822" s="965"/>
      <c r="I2822" s="965"/>
    </row>
    <row r="2823" spans="1:9" ht="24">
      <c r="A2823" s="105" t="s">
        <v>1572</v>
      </c>
      <c r="B2823" s="300" t="s">
        <v>1573</v>
      </c>
      <c r="C2823" s="286" t="s">
        <v>4898</v>
      </c>
      <c r="D2823" s="966">
        <v>1284</v>
      </c>
      <c r="E2823" s="1194" t="s">
        <v>9630</v>
      </c>
      <c r="F2823" s="967" t="s">
        <v>1789</v>
      </c>
      <c r="G2823" s="967" t="s">
        <v>5388</v>
      </c>
      <c r="H2823" s="965"/>
      <c r="I2823" s="965"/>
    </row>
    <row r="2824" spans="1:9" ht="24">
      <c r="A2824" s="105" t="s">
        <v>1574</v>
      </c>
      <c r="B2824" s="300" t="s">
        <v>1575</v>
      </c>
      <c r="C2824" s="286" t="s">
        <v>4899</v>
      </c>
      <c r="D2824" s="966">
        <v>1488</v>
      </c>
      <c r="E2824" s="1194" t="s">
        <v>9630</v>
      </c>
      <c r="F2824" s="967" t="s">
        <v>1789</v>
      </c>
      <c r="G2824" s="967" t="s">
        <v>5388</v>
      </c>
      <c r="H2824" s="965"/>
      <c r="I2824" s="965"/>
    </row>
    <row r="2825" spans="1:9" ht="24">
      <c r="A2825" s="105" t="s">
        <v>1576</v>
      </c>
      <c r="B2825" s="300" t="s">
        <v>1577</v>
      </c>
      <c r="C2825" s="286" t="s">
        <v>4900</v>
      </c>
      <c r="D2825" s="966">
        <v>924</v>
      </c>
      <c r="E2825" s="1194" t="s">
        <v>9630</v>
      </c>
      <c r="F2825" s="967" t="s">
        <v>1789</v>
      </c>
      <c r="G2825" s="967" t="s">
        <v>5388</v>
      </c>
      <c r="H2825" s="965"/>
      <c r="I2825" s="965"/>
    </row>
    <row r="2826" spans="1:9" ht="24">
      <c r="A2826" s="105" t="s">
        <v>1578</v>
      </c>
      <c r="B2826" s="300" t="s">
        <v>1579</v>
      </c>
      <c r="C2826" s="286" t="s">
        <v>4901</v>
      </c>
      <c r="D2826" s="966">
        <v>1164</v>
      </c>
      <c r="E2826" s="1194" t="s">
        <v>9630</v>
      </c>
      <c r="F2826" s="967" t="s">
        <v>1789</v>
      </c>
      <c r="G2826" s="967" t="s">
        <v>5388</v>
      </c>
      <c r="H2826" s="965"/>
      <c r="I2826" s="965"/>
    </row>
    <row r="2827" spans="1:9" ht="24">
      <c r="A2827" s="105" t="s">
        <v>1580</v>
      </c>
      <c r="B2827" s="300" t="s">
        <v>1581</v>
      </c>
      <c r="C2827" s="286" t="s">
        <v>4902</v>
      </c>
      <c r="D2827" s="966">
        <v>1488</v>
      </c>
      <c r="E2827" s="1194" t="s">
        <v>9630</v>
      </c>
      <c r="F2827" s="967" t="s">
        <v>1789</v>
      </c>
      <c r="G2827" s="967" t="s">
        <v>5388</v>
      </c>
      <c r="H2827" s="965"/>
      <c r="I2827" s="965"/>
    </row>
    <row r="2828" spans="1:9" ht="24">
      <c r="A2828" s="105" t="s">
        <v>1582</v>
      </c>
      <c r="B2828" s="300" t="s">
        <v>1583</v>
      </c>
      <c r="C2828" s="286" t="s">
        <v>4903</v>
      </c>
      <c r="D2828" s="966">
        <v>1812</v>
      </c>
      <c r="E2828" s="1194" t="s">
        <v>9630</v>
      </c>
      <c r="F2828" s="967" t="s">
        <v>1789</v>
      </c>
      <c r="G2828" s="967" t="s">
        <v>5388</v>
      </c>
      <c r="H2828" s="965"/>
      <c r="I2828" s="965"/>
    </row>
    <row r="2829" spans="1:9" ht="24">
      <c r="A2829" s="105" t="s">
        <v>1584</v>
      </c>
      <c r="B2829" s="300" t="s">
        <v>1585</v>
      </c>
      <c r="C2829" s="286" t="s">
        <v>4904</v>
      </c>
      <c r="D2829" s="966">
        <v>1488</v>
      </c>
      <c r="E2829" s="1194" t="s">
        <v>9630</v>
      </c>
      <c r="F2829" s="967" t="s">
        <v>1789</v>
      </c>
      <c r="G2829" s="967" t="s">
        <v>5388</v>
      </c>
      <c r="H2829" s="965"/>
      <c r="I2829" s="965"/>
    </row>
    <row r="2830" spans="1:9" ht="24">
      <c r="A2830" s="105" t="s">
        <v>1586</v>
      </c>
      <c r="B2830" s="300" t="s">
        <v>1587</v>
      </c>
      <c r="C2830" s="286" t="s">
        <v>4905</v>
      </c>
      <c r="D2830" s="966">
        <v>1908</v>
      </c>
      <c r="E2830" s="1194" t="s">
        <v>9630</v>
      </c>
      <c r="F2830" s="967" t="s">
        <v>1789</v>
      </c>
      <c r="G2830" s="967" t="s">
        <v>5388</v>
      </c>
      <c r="H2830" s="965"/>
      <c r="I2830" s="965"/>
    </row>
    <row r="2831" spans="1:9" ht="24">
      <c r="A2831" s="105" t="s">
        <v>1588</v>
      </c>
      <c r="B2831" s="300" t="s">
        <v>1589</v>
      </c>
      <c r="C2831" s="286" t="s">
        <v>4906</v>
      </c>
      <c r="D2831" s="966">
        <v>2556</v>
      </c>
      <c r="E2831" s="1194" t="s">
        <v>9630</v>
      </c>
      <c r="F2831" s="967" t="s">
        <v>1789</v>
      </c>
      <c r="G2831" s="967" t="s">
        <v>5388</v>
      </c>
      <c r="H2831" s="965"/>
      <c r="I2831" s="965"/>
    </row>
    <row r="2832" spans="1:9" ht="24">
      <c r="A2832" s="105" t="s">
        <v>1590</v>
      </c>
      <c r="B2832" s="300" t="s">
        <v>1591</v>
      </c>
      <c r="C2832" s="286" t="s">
        <v>4907</v>
      </c>
      <c r="D2832" s="966">
        <v>2976</v>
      </c>
      <c r="E2832" s="1194" t="s">
        <v>9630</v>
      </c>
      <c r="F2832" s="967" t="s">
        <v>1789</v>
      </c>
      <c r="G2832" s="967" t="s">
        <v>5388</v>
      </c>
      <c r="H2832" s="965"/>
      <c r="I2832" s="965"/>
    </row>
    <row r="2833" spans="1:9" ht="24">
      <c r="A2833" s="105" t="s">
        <v>1592</v>
      </c>
      <c r="B2833" s="300" t="s">
        <v>1593</v>
      </c>
      <c r="C2833" s="286" t="s">
        <v>4908</v>
      </c>
      <c r="D2833" s="966">
        <v>1488</v>
      </c>
      <c r="E2833" s="1194" t="s">
        <v>9630</v>
      </c>
      <c r="F2833" s="967" t="s">
        <v>1789</v>
      </c>
      <c r="G2833" s="967" t="s">
        <v>5388</v>
      </c>
      <c r="H2833" s="965"/>
      <c r="I2833" s="965"/>
    </row>
    <row r="2834" spans="1:9" ht="24">
      <c r="A2834" s="105" t="s">
        <v>1594</v>
      </c>
      <c r="B2834" s="300" t="s">
        <v>1595</v>
      </c>
      <c r="C2834" s="286" t="s">
        <v>4909</v>
      </c>
      <c r="D2834" s="966">
        <v>1908</v>
      </c>
      <c r="E2834" s="1194" t="s">
        <v>9630</v>
      </c>
      <c r="F2834" s="967" t="s">
        <v>1789</v>
      </c>
      <c r="G2834" s="967" t="s">
        <v>5388</v>
      </c>
      <c r="H2834" s="965"/>
      <c r="I2834" s="965"/>
    </row>
    <row r="2835" spans="1:9" ht="24">
      <c r="A2835" s="105" t="s">
        <v>1596</v>
      </c>
      <c r="B2835" s="300" t="s">
        <v>1597</v>
      </c>
      <c r="C2835" s="286" t="s">
        <v>4910</v>
      </c>
      <c r="D2835" s="966">
        <v>2556</v>
      </c>
      <c r="E2835" s="1194" t="s">
        <v>9630</v>
      </c>
      <c r="F2835" s="967" t="s">
        <v>1789</v>
      </c>
      <c r="G2835" s="967" t="s">
        <v>5388</v>
      </c>
      <c r="H2835" s="965"/>
      <c r="I2835" s="965"/>
    </row>
    <row r="2836" spans="1:9" ht="24">
      <c r="A2836" s="105" t="s">
        <v>1598</v>
      </c>
      <c r="B2836" s="300" t="s">
        <v>1599</v>
      </c>
      <c r="C2836" s="286" t="s">
        <v>4911</v>
      </c>
      <c r="D2836" s="966">
        <v>2976</v>
      </c>
      <c r="E2836" s="1194" t="s">
        <v>9630</v>
      </c>
      <c r="F2836" s="967" t="s">
        <v>1789</v>
      </c>
      <c r="G2836" s="967" t="s">
        <v>5388</v>
      </c>
      <c r="H2836" s="965"/>
      <c r="I2836" s="965"/>
    </row>
    <row r="2837" spans="1:9" ht="24">
      <c r="A2837" s="105" t="s">
        <v>1600</v>
      </c>
      <c r="B2837" s="300" t="s">
        <v>1601</v>
      </c>
      <c r="C2837" s="286" t="s">
        <v>4912</v>
      </c>
      <c r="D2837" s="966">
        <v>2232</v>
      </c>
      <c r="E2837" s="1194" t="s">
        <v>9630</v>
      </c>
      <c r="F2837" s="967" t="s">
        <v>1789</v>
      </c>
      <c r="G2837" s="967" t="s">
        <v>5388</v>
      </c>
      <c r="H2837" s="965"/>
      <c r="I2837" s="965"/>
    </row>
    <row r="2838" spans="1:9" ht="24">
      <c r="A2838" s="105" t="s">
        <v>1602</v>
      </c>
      <c r="B2838" s="300" t="s">
        <v>1603</v>
      </c>
      <c r="C2838" s="286" t="s">
        <v>4913</v>
      </c>
      <c r="D2838" s="966">
        <v>2976</v>
      </c>
      <c r="E2838" s="1194" t="s">
        <v>9630</v>
      </c>
      <c r="F2838" s="967" t="s">
        <v>1789</v>
      </c>
      <c r="G2838" s="967" t="s">
        <v>5388</v>
      </c>
      <c r="H2838" s="965"/>
      <c r="I2838" s="965"/>
    </row>
    <row r="2839" spans="1:9" ht="24">
      <c r="A2839" s="1184" t="s">
        <v>1604</v>
      </c>
      <c r="B2839" s="1188" t="s">
        <v>1605</v>
      </c>
      <c r="C2839" s="1256" t="s">
        <v>4914</v>
      </c>
      <c r="D2839" s="966">
        <v>3828</v>
      </c>
      <c r="E2839" s="1194" t="s">
        <v>9630</v>
      </c>
      <c r="F2839" s="967" t="s">
        <v>1789</v>
      </c>
      <c r="G2839" s="967" t="s">
        <v>5388</v>
      </c>
      <c r="H2839" s="965"/>
      <c r="I2839" s="965"/>
    </row>
    <row r="2840" spans="1:9" ht="24.75" thickBot="1">
      <c r="A2840" s="1184" t="s">
        <v>1606</v>
      </c>
      <c r="B2840" s="1188" t="s">
        <v>1607</v>
      </c>
      <c r="C2840" s="1256" t="s">
        <v>4915</v>
      </c>
      <c r="D2840" s="966">
        <v>4452</v>
      </c>
      <c r="E2840" s="1194" t="s">
        <v>9630</v>
      </c>
      <c r="F2840" s="967" t="s">
        <v>1789</v>
      </c>
      <c r="G2840" s="967" t="s">
        <v>5388</v>
      </c>
      <c r="H2840" s="965"/>
      <c r="I2840" s="965"/>
    </row>
    <row r="2841" spans="1:9" ht="13.5">
      <c r="A2841" s="294" t="s">
        <v>1608</v>
      </c>
      <c r="B2841" s="219"/>
      <c r="C2841" s="219"/>
      <c r="D2841" s="219"/>
      <c r="E2841" s="219"/>
      <c r="F2841" s="219"/>
      <c r="G2841" s="416"/>
      <c r="H2841" s="258"/>
      <c r="I2841" s="258"/>
    </row>
    <row r="2842" spans="1:9" ht="13.5">
      <c r="A2842" s="1204" t="s">
        <v>1609</v>
      </c>
      <c r="B2842" s="1172" t="s">
        <v>5829</v>
      </c>
      <c r="C2842" s="1172" t="s">
        <v>5830</v>
      </c>
      <c r="D2842" s="966">
        <v>4944</v>
      </c>
      <c r="E2842" s="1194" t="s">
        <v>9630</v>
      </c>
      <c r="F2842" s="1205" t="s">
        <v>9</v>
      </c>
      <c r="G2842" s="967" t="s">
        <v>5388</v>
      </c>
      <c r="H2842" s="965"/>
      <c r="I2842" s="965"/>
    </row>
    <row r="2843" spans="1:9" ht="13.5">
      <c r="A2843" s="1204" t="s">
        <v>1610</v>
      </c>
      <c r="B2843" s="1172" t="s">
        <v>5831</v>
      </c>
      <c r="C2843" s="1172" t="s">
        <v>5832</v>
      </c>
      <c r="D2843" s="966">
        <v>6576</v>
      </c>
      <c r="E2843" s="1194" t="s">
        <v>9630</v>
      </c>
      <c r="F2843" s="1205" t="s">
        <v>9</v>
      </c>
      <c r="G2843" s="967" t="s">
        <v>5388</v>
      </c>
      <c r="H2843" s="965"/>
      <c r="I2843" s="965"/>
    </row>
    <row r="2844" spans="1:9" ht="13.5">
      <c r="A2844" s="1204" t="s">
        <v>1611</v>
      </c>
      <c r="B2844" s="1172" t="s">
        <v>5833</v>
      </c>
      <c r="C2844" s="1172" t="s">
        <v>5834</v>
      </c>
      <c r="D2844" s="966">
        <v>9576</v>
      </c>
      <c r="E2844" s="1194" t="s">
        <v>9630</v>
      </c>
      <c r="F2844" s="1205" t="s">
        <v>9</v>
      </c>
      <c r="G2844" s="967" t="s">
        <v>5388</v>
      </c>
      <c r="H2844" s="965"/>
      <c r="I2844" s="965"/>
    </row>
    <row r="2845" spans="1:9" ht="13.5">
      <c r="A2845" s="1204" t="s">
        <v>1612</v>
      </c>
      <c r="B2845" s="1172" t="s">
        <v>5835</v>
      </c>
      <c r="C2845" s="1172" t="s">
        <v>5836</v>
      </c>
      <c r="D2845" s="966">
        <v>5868</v>
      </c>
      <c r="E2845" s="1194" t="s">
        <v>9630</v>
      </c>
      <c r="F2845" s="1205" t="s">
        <v>9</v>
      </c>
      <c r="G2845" s="967" t="s">
        <v>5388</v>
      </c>
      <c r="H2845" s="965"/>
      <c r="I2845" s="965"/>
    </row>
    <row r="2846" spans="1:9" ht="13.5">
      <c r="A2846" s="1204" t="s">
        <v>1613</v>
      </c>
      <c r="B2846" s="1172" t="s">
        <v>5837</v>
      </c>
      <c r="C2846" s="1172" t="s">
        <v>5838</v>
      </c>
      <c r="D2846" s="966">
        <v>7512</v>
      </c>
      <c r="E2846" s="1194" t="s">
        <v>9630</v>
      </c>
      <c r="F2846" s="1205" t="s">
        <v>9</v>
      </c>
      <c r="G2846" s="967" t="s">
        <v>5388</v>
      </c>
      <c r="H2846" s="965"/>
      <c r="I2846" s="965"/>
    </row>
    <row r="2847" spans="1:9" ht="13.5">
      <c r="A2847" s="1204" t="s">
        <v>1614</v>
      </c>
      <c r="B2847" s="1172" t="s">
        <v>5839</v>
      </c>
      <c r="C2847" s="1172" t="s">
        <v>5840</v>
      </c>
      <c r="D2847" s="966">
        <v>11328</v>
      </c>
      <c r="E2847" s="1194" t="s">
        <v>9630</v>
      </c>
      <c r="F2847" s="1205" t="s">
        <v>9</v>
      </c>
      <c r="G2847" s="967" t="s">
        <v>5388</v>
      </c>
      <c r="H2847" s="965"/>
      <c r="I2847" s="965"/>
    </row>
    <row r="2848" spans="1:9" ht="13.5">
      <c r="A2848" s="1204" t="s">
        <v>1615</v>
      </c>
      <c r="B2848" s="1172" t="s">
        <v>5841</v>
      </c>
      <c r="C2848" s="1172" t="s">
        <v>5842</v>
      </c>
      <c r="D2848" s="966">
        <v>6792</v>
      </c>
      <c r="E2848" s="1194" t="s">
        <v>9630</v>
      </c>
      <c r="F2848" s="1205" t="s">
        <v>9</v>
      </c>
      <c r="G2848" s="967" t="s">
        <v>5388</v>
      </c>
      <c r="H2848" s="965"/>
      <c r="I2848" s="965"/>
    </row>
    <row r="2849" spans="1:9" ht="13.5">
      <c r="A2849" s="1204" t="s">
        <v>1616</v>
      </c>
      <c r="B2849" s="1172" t="s">
        <v>5843</v>
      </c>
      <c r="C2849" s="1172" t="s">
        <v>5844</v>
      </c>
      <c r="D2849" s="966">
        <v>9012</v>
      </c>
      <c r="E2849" s="1194" t="s">
        <v>9630</v>
      </c>
      <c r="F2849" s="1205" t="s">
        <v>9</v>
      </c>
      <c r="G2849" s="967" t="s">
        <v>5388</v>
      </c>
      <c r="H2849" s="965"/>
      <c r="I2849" s="965"/>
    </row>
    <row r="2850" spans="1:9" ht="14.25" thickBot="1">
      <c r="A2850" s="1204" t="s">
        <v>1617</v>
      </c>
      <c r="B2850" s="1172" t="s">
        <v>5845</v>
      </c>
      <c r="C2850" s="1172" t="s">
        <v>5846</v>
      </c>
      <c r="D2850" s="966">
        <v>13080</v>
      </c>
      <c r="E2850" s="1194" t="s">
        <v>9630</v>
      </c>
      <c r="F2850" s="1205" t="s">
        <v>9</v>
      </c>
      <c r="G2850" s="967" t="s">
        <v>5388</v>
      </c>
      <c r="H2850" s="965"/>
      <c r="I2850" s="965"/>
    </row>
    <row r="2851" spans="1:9" ht="13.5">
      <c r="A2851" s="294" t="s">
        <v>1618</v>
      </c>
      <c r="B2851" s="219"/>
      <c r="C2851" s="219"/>
      <c r="D2851" s="219"/>
      <c r="E2851" s="219"/>
      <c r="F2851" s="219"/>
      <c r="G2851" s="416"/>
      <c r="H2851" s="258"/>
      <c r="I2851" s="258"/>
    </row>
    <row r="2852" spans="1:9" ht="13.5">
      <c r="A2852" s="1204" t="s">
        <v>1619</v>
      </c>
      <c r="B2852" s="1188" t="s">
        <v>1620</v>
      </c>
      <c r="C2852" s="1172" t="s">
        <v>5847</v>
      </c>
      <c r="D2852" s="966">
        <v>264</v>
      </c>
      <c r="E2852" s="1194" t="s">
        <v>9630</v>
      </c>
      <c r="F2852" s="303" t="s">
        <v>9</v>
      </c>
      <c r="G2852" s="305" t="s">
        <v>5388</v>
      </c>
      <c r="H2852" s="258"/>
      <c r="I2852" s="258"/>
    </row>
    <row r="2853" spans="1:9" ht="13.5">
      <c r="A2853" s="1204" t="s">
        <v>1621</v>
      </c>
      <c r="B2853" s="1188" t="s">
        <v>1622</v>
      </c>
      <c r="C2853" s="1172" t="s">
        <v>5848</v>
      </c>
      <c r="D2853" s="966">
        <v>348</v>
      </c>
      <c r="E2853" s="1194" t="s">
        <v>9630</v>
      </c>
      <c r="F2853" s="303" t="s">
        <v>9</v>
      </c>
      <c r="G2853" s="305" t="s">
        <v>5388</v>
      </c>
      <c r="H2853" s="965"/>
      <c r="I2853" s="965"/>
    </row>
    <row r="2854" spans="1:9" ht="13.5">
      <c r="A2854" s="1204" t="s">
        <v>1623</v>
      </c>
      <c r="B2854" s="1188" t="s">
        <v>1624</v>
      </c>
      <c r="C2854" s="1172" t="s">
        <v>5849</v>
      </c>
      <c r="D2854" s="966">
        <v>456</v>
      </c>
      <c r="E2854" s="1194" t="s">
        <v>9630</v>
      </c>
      <c r="F2854" s="303" t="s">
        <v>9</v>
      </c>
      <c r="G2854" s="305" t="s">
        <v>5388</v>
      </c>
      <c r="H2854" s="965"/>
      <c r="I2854" s="965"/>
    </row>
    <row r="2855" spans="1:9" ht="13.5">
      <c r="A2855" s="1184" t="s">
        <v>1625</v>
      </c>
      <c r="B2855" s="1188" t="s">
        <v>1626</v>
      </c>
      <c r="C2855" s="1172" t="s">
        <v>5850</v>
      </c>
      <c r="D2855" s="966">
        <v>900</v>
      </c>
      <c r="E2855" s="1194" t="s">
        <v>9630</v>
      </c>
      <c r="F2855" s="303" t="s">
        <v>9</v>
      </c>
      <c r="G2855" s="305" t="s">
        <v>5388</v>
      </c>
      <c r="H2855" s="258"/>
      <c r="I2855" s="258"/>
    </row>
    <row r="2856" spans="1:9" ht="13.5">
      <c r="A2856" s="1184" t="s">
        <v>1627</v>
      </c>
      <c r="B2856" s="1188" t="s">
        <v>1628</v>
      </c>
      <c r="C2856" s="1172" t="s">
        <v>5851</v>
      </c>
      <c r="D2856" s="966">
        <v>1140</v>
      </c>
      <c r="E2856" s="1194" t="s">
        <v>9630</v>
      </c>
      <c r="F2856" s="303" t="s">
        <v>9</v>
      </c>
      <c r="G2856" s="305" t="s">
        <v>5388</v>
      </c>
      <c r="H2856" s="965"/>
      <c r="I2856" s="965"/>
    </row>
    <row r="2857" spans="1:9" ht="13.5">
      <c r="A2857" s="1204" t="s">
        <v>1629</v>
      </c>
      <c r="B2857" s="1188" t="s">
        <v>1630</v>
      </c>
      <c r="C2857" s="1172" t="s">
        <v>5852</v>
      </c>
      <c r="D2857" s="966">
        <v>1464</v>
      </c>
      <c r="E2857" s="1194" t="s">
        <v>9630</v>
      </c>
      <c r="F2857" s="303" t="s">
        <v>9</v>
      </c>
      <c r="G2857" s="305" t="s">
        <v>5388</v>
      </c>
      <c r="H2857" s="965"/>
      <c r="I2857" s="965"/>
    </row>
    <row r="2858" spans="1:9" ht="13.5">
      <c r="A2858" s="1184" t="s">
        <v>1631</v>
      </c>
      <c r="B2858" s="1188" t="s">
        <v>1632</v>
      </c>
      <c r="C2858" s="1172" t="s">
        <v>5853</v>
      </c>
      <c r="D2858" s="966">
        <v>1092</v>
      </c>
      <c r="E2858" s="1194" t="s">
        <v>9630</v>
      </c>
      <c r="F2858" s="303" t="s">
        <v>9</v>
      </c>
      <c r="G2858" s="305" t="s">
        <v>5388</v>
      </c>
      <c r="H2858" s="258"/>
      <c r="I2858" s="258"/>
    </row>
    <row r="2859" spans="1:9" ht="13.5">
      <c r="A2859" s="1184" t="s">
        <v>1633</v>
      </c>
      <c r="B2859" s="1188" t="s">
        <v>1634</v>
      </c>
      <c r="C2859" s="1172" t="s">
        <v>5854</v>
      </c>
      <c r="D2859" s="966">
        <v>1416</v>
      </c>
      <c r="E2859" s="1194" t="s">
        <v>9630</v>
      </c>
      <c r="F2859" s="303" t="s">
        <v>9</v>
      </c>
      <c r="G2859" s="305" t="s">
        <v>5388</v>
      </c>
      <c r="H2859" s="965"/>
      <c r="I2859" s="965"/>
    </row>
    <row r="2860" spans="1:9" ht="13.5">
      <c r="A2860" s="1204" t="s">
        <v>1635</v>
      </c>
      <c r="B2860" s="1188" t="s">
        <v>1636</v>
      </c>
      <c r="C2860" s="1172" t="s">
        <v>5855</v>
      </c>
      <c r="D2860" s="966">
        <v>1812</v>
      </c>
      <c r="E2860" s="1194" t="s">
        <v>9630</v>
      </c>
      <c r="F2860" s="303" t="s">
        <v>9</v>
      </c>
      <c r="G2860" s="305" t="s">
        <v>5388</v>
      </c>
      <c r="H2860" s="965"/>
      <c r="I2860" s="965"/>
    </row>
    <row r="2861" spans="1:9" ht="13.5">
      <c r="A2861" s="1204" t="s">
        <v>1637</v>
      </c>
      <c r="B2861" s="1188" t="s">
        <v>1638</v>
      </c>
      <c r="C2861" s="1172" t="s">
        <v>5856</v>
      </c>
      <c r="D2861" s="966">
        <v>624</v>
      </c>
      <c r="E2861" s="1194" t="s">
        <v>9630</v>
      </c>
      <c r="F2861" s="303" t="s">
        <v>9</v>
      </c>
      <c r="G2861" s="305" t="s">
        <v>5388</v>
      </c>
      <c r="H2861" s="258"/>
      <c r="I2861" s="258"/>
    </row>
    <row r="2862" spans="1:9" ht="13.5">
      <c r="A2862" s="1204" t="s">
        <v>1639</v>
      </c>
      <c r="B2862" s="1188" t="s">
        <v>1640</v>
      </c>
      <c r="C2862" s="1172" t="s">
        <v>5857</v>
      </c>
      <c r="D2862" s="966">
        <v>804</v>
      </c>
      <c r="E2862" s="1194" t="s">
        <v>9630</v>
      </c>
      <c r="F2862" s="303" t="s">
        <v>9</v>
      </c>
      <c r="G2862" s="305" t="s">
        <v>5388</v>
      </c>
      <c r="H2862" s="258"/>
      <c r="I2862" s="965"/>
    </row>
    <row r="2863" spans="1:9" ht="13.5">
      <c r="A2863" s="1204" t="s">
        <v>1641</v>
      </c>
      <c r="B2863" s="1188" t="s">
        <v>1642</v>
      </c>
      <c r="C2863" s="1172" t="s">
        <v>5858</v>
      </c>
      <c r="D2863" s="966">
        <v>1032</v>
      </c>
      <c r="E2863" s="1194" t="s">
        <v>9630</v>
      </c>
      <c r="F2863" s="303" t="s">
        <v>9</v>
      </c>
      <c r="G2863" s="305" t="s">
        <v>5388</v>
      </c>
      <c r="H2863" s="258"/>
      <c r="I2863" s="965"/>
    </row>
    <row r="2864" spans="1:9" ht="24">
      <c r="A2864" s="1204" t="s">
        <v>1643</v>
      </c>
      <c r="B2864" s="1188" t="s">
        <v>1644</v>
      </c>
      <c r="C2864" s="1172" t="s">
        <v>5859</v>
      </c>
      <c r="D2864" s="966">
        <v>1200</v>
      </c>
      <c r="E2864" s="1194" t="s">
        <v>9630</v>
      </c>
      <c r="F2864" s="303" t="s">
        <v>9</v>
      </c>
      <c r="G2864" s="305" t="s">
        <v>5388</v>
      </c>
      <c r="H2864" s="258"/>
      <c r="I2864" s="965"/>
    </row>
    <row r="2865" spans="1:9" ht="13.5">
      <c r="A2865" s="1184" t="s">
        <v>1645</v>
      </c>
      <c r="B2865" s="1188" t="s">
        <v>1646</v>
      </c>
      <c r="C2865" s="1172" t="s">
        <v>5860</v>
      </c>
      <c r="D2865" s="966">
        <v>624</v>
      </c>
      <c r="E2865" s="1194" t="s">
        <v>9630</v>
      </c>
      <c r="F2865" s="303" t="s">
        <v>9</v>
      </c>
      <c r="G2865" s="305" t="s">
        <v>5388</v>
      </c>
      <c r="H2865" s="258"/>
      <c r="I2865" s="258"/>
    </row>
    <row r="2866" spans="1:9" ht="13.5">
      <c r="A2866" s="1184" t="s">
        <v>1647</v>
      </c>
      <c r="B2866" s="1188" t="s">
        <v>1648</v>
      </c>
      <c r="C2866" s="1172" t="s">
        <v>5861</v>
      </c>
      <c r="D2866" s="966">
        <v>804</v>
      </c>
      <c r="E2866" s="1194" t="s">
        <v>9630</v>
      </c>
      <c r="F2866" s="303" t="s">
        <v>9</v>
      </c>
      <c r="G2866" s="305" t="s">
        <v>5388</v>
      </c>
      <c r="H2866" s="258"/>
      <c r="I2866" s="965"/>
    </row>
    <row r="2867" spans="1:9" ht="13.5">
      <c r="A2867" s="1204" t="s">
        <v>1649</v>
      </c>
      <c r="B2867" s="1188" t="s">
        <v>1650</v>
      </c>
      <c r="C2867" s="1172" t="s">
        <v>5862</v>
      </c>
      <c r="D2867" s="966">
        <v>1032</v>
      </c>
      <c r="E2867" s="1194" t="s">
        <v>9630</v>
      </c>
      <c r="F2867" s="303" t="s">
        <v>9</v>
      </c>
      <c r="G2867" s="305" t="s">
        <v>5388</v>
      </c>
      <c r="H2867" s="258"/>
      <c r="I2867" s="965"/>
    </row>
    <row r="2868" spans="1:9" ht="24">
      <c r="A2868" s="1184" t="s">
        <v>1651</v>
      </c>
      <c r="B2868" s="1188" t="s">
        <v>1652</v>
      </c>
      <c r="C2868" s="1172" t="s">
        <v>5863</v>
      </c>
      <c r="D2868" s="966">
        <v>1200</v>
      </c>
      <c r="E2868" s="1194" t="s">
        <v>9630</v>
      </c>
      <c r="F2868" s="303" t="s">
        <v>9</v>
      </c>
      <c r="G2868" s="305" t="s">
        <v>5388</v>
      </c>
      <c r="H2868" s="258"/>
      <c r="I2868" s="965"/>
    </row>
    <row r="2869" spans="1:9" ht="13.5">
      <c r="A2869" s="1184" t="s">
        <v>1653</v>
      </c>
      <c r="B2869" s="1188" t="s">
        <v>1654</v>
      </c>
      <c r="C2869" s="1172" t="s">
        <v>5864</v>
      </c>
      <c r="D2869" s="966">
        <v>1188</v>
      </c>
      <c r="E2869" s="1194" t="s">
        <v>9630</v>
      </c>
      <c r="F2869" s="303" t="s">
        <v>9</v>
      </c>
      <c r="G2869" s="305" t="s">
        <v>5388</v>
      </c>
      <c r="H2869" s="258"/>
      <c r="I2869" s="258"/>
    </row>
    <row r="2870" spans="1:9" ht="13.5">
      <c r="A2870" s="1184" t="s">
        <v>1655</v>
      </c>
      <c r="B2870" s="1188" t="s">
        <v>1656</v>
      </c>
      <c r="C2870" s="1172" t="s">
        <v>5865</v>
      </c>
      <c r="D2870" s="966">
        <v>1512</v>
      </c>
      <c r="E2870" s="1194" t="s">
        <v>9630</v>
      </c>
      <c r="F2870" s="303" t="s">
        <v>9</v>
      </c>
      <c r="G2870" s="305" t="s">
        <v>5388</v>
      </c>
      <c r="H2870" s="258"/>
      <c r="I2870" s="965"/>
    </row>
    <row r="2871" spans="1:9" ht="13.5">
      <c r="A2871" s="1204" t="s">
        <v>1657</v>
      </c>
      <c r="B2871" s="1188" t="s">
        <v>1658</v>
      </c>
      <c r="C2871" s="1172" t="s">
        <v>5866</v>
      </c>
      <c r="D2871" s="966">
        <v>1956</v>
      </c>
      <c r="E2871" s="1194" t="s">
        <v>9630</v>
      </c>
      <c r="F2871" s="303" t="s">
        <v>9</v>
      </c>
      <c r="G2871" s="305" t="s">
        <v>5388</v>
      </c>
      <c r="H2871" s="258"/>
      <c r="I2871" s="965"/>
    </row>
    <row r="2872" spans="1:9" ht="24">
      <c r="A2872" s="1184" t="s">
        <v>1659</v>
      </c>
      <c r="B2872" s="1188" t="s">
        <v>1660</v>
      </c>
      <c r="C2872" s="1172" t="s">
        <v>5867</v>
      </c>
      <c r="D2872" s="966">
        <v>2280</v>
      </c>
      <c r="E2872" s="1194" t="s">
        <v>9630</v>
      </c>
      <c r="F2872" s="303" t="s">
        <v>9</v>
      </c>
      <c r="G2872" s="305" t="s">
        <v>5388</v>
      </c>
      <c r="H2872" s="258"/>
      <c r="I2872" s="965"/>
    </row>
    <row r="2873" spans="1:9" ht="13.5">
      <c r="A2873" s="1204" t="s">
        <v>1661</v>
      </c>
      <c r="B2873" s="1188" t="s">
        <v>1662</v>
      </c>
      <c r="C2873" s="1172" t="s">
        <v>5868</v>
      </c>
      <c r="D2873" s="966">
        <v>1056</v>
      </c>
      <c r="E2873" s="1194" t="s">
        <v>9630</v>
      </c>
      <c r="F2873" s="303" t="s">
        <v>9</v>
      </c>
      <c r="G2873" s="305" t="s">
        <v>5388</v>
      </c>
      <c r="H2873" s="258"/>
      <c r="I2873" s="258"/>
    </row>
    <row r="2874" spans="1:9" ht="13.5">
      <c r="A2874" s="1204" t="s">
        <v>1663</v>
      </c>
      <c r="B2874" s="1188" t="s">
        <v>1664</v>
      </c>
      <c r="C2874" s="1172" t="s">
        <v>5869</v>
      </c>
      <c r="D2874" s="966">
        <v>1368</v>
      </c>
      <c r="E2874" s="1194" t="s">
        <v>9630</v>
      </c>
      <c r="F2874" s="303" t="s">
        <v>9</v>
      </c>
      <c r="G2874" s="305" t="s">
        <v>5388</v>
      </c>
      <c r="H2874" s="258"/>
      <c r="I2874" s="965"/>
    </row>
    <row r="2875" spans="1:9" ht="13.5">
      <c r="A2875" s="1204" t="s">
        <v>1665</v>
      </c>
      <c r="B2875" s="1188" t="s">
        <v>1666</v>
      </c>
      <c r="C2875" s="1172" t="s">
        <v>5870</v>
      </c>
      <c r="D2875" s="966">
        <v>1764</v>
      </c>
      <c r="E2875" s="1194" t="s">
        <v>9630</v>
      </c>
      <c r="F2875" s="1205" t="s">
        <v>9</v>
      </c>
      <c r="G2875" s="967" t="s">
        <v>5388</v>
      </c>
      <c r="H2875" s="258"/>
      <c r="I2875" s="965"/>
    </row>
    <row r="2876" spans="1:9" ht="24.75" thickBot="1">
      <c r="A2876" s="1204" t="s">
        <v>1667</v>
      </c>
      <c r="B2876" s="1188" t="s">
        <v>1668</v>
      </c>
      <c r="C2876" s="1172" t="s">
        <v>5871</v>
      </c>
      <c r="D2876" s="966">
        <v>2052</v>
      </c>
      <c r="E2876" s="1194" t="s">
        <v>9630</v>
      </c>
      <c r="F2876" s="1205" t="s">
        <v>9</v>
      </c>
      <c r="G2876" s="967" t="s">
        <v>5388</v>
      </c>
      <c r="H2876" s="258"/>
      <c r="I2876" s="965"/>
    </row>
    <row r="2877" spans="1:9" ht="13.5">
      <c r="A2877" s="294" t="s">
        <v>1669</v>
      </c>
      <c r="B2877" s="219"/>
      <c r="C2877" s="219"/>
      <c r="D2877" s="219"/>
      <c r="E2877" s="219"/>
      <c r="F2877" s="219"/>
      <c r="G2877" s="416"/>
      <c r="H2877" s="258"/>
      <c r="I2877" s="258"/>
    </row>
    <row r="2878" spans="1:9" ht="13.5">
      <c r="A2878" s="105" t="s">
        <v>1670</v>
      </c>
      <c r="B2878" s="300" t="s">
        <v>1671</v>
      </c>
      <c r="C2878" s="353" t="s">
        <v>5872</v>
      </c>
      <c r="D2878" s="966">
        <v>264</v>
      </c>
      <c r="E2878" s="1194" t="s">
        <v>9630</v>
      </c>
      <c r="F2878" s="967" t="s">
        <v>1789</v>
      </c>
      <c r="G2878" s="967" t="s">
        <v>5388</v>
      </c>
      <c r="H2878" s="258"/>
      <c r="I2878" s="965"/>
    </row>
    <row r="2879" spans="1:9" ht="13.5">
      <c r="A2879" s="105" t="s">
        <v>1672</v>
      </c>
      <c r="B2879" s="300" t="s">
        <v>1673</v>
      </c>
      <c r="C2879" s="353" t="s">
        <v>5873</v>
      </c>
      <c r="D2879" s="966">
        <v>348</v>
      </c>
      <c r="E2879" s="1194" t="s">
        <v>9630</v>
      </c>
      <c r="F2879" s="967" t="s">
        <v>1789</v>
      </c>
      <c r="G2879" s="967" t="s">
        <v>5388</v>
      </c>
      <c r="H2879" s="258"/>
      <c r="I2879" s="965"/>
    </row>
    <row r="2880" spans="1:9" ht="13.5">
      <c r="A2880" s="105" t="s">
        <v>1674</v>
      </c>
      <c r="B2880" s="300" t="s">
        <v>1675</v>
      </c>
      <c r="C2880" s="353" t="s">
        <v>5874</v>
      </c>
      <c r="D2880" s="966">
        <v>456</v>
      </c>
      <c r="E2880" s="1194" t="s">
        <v>9630</v>
      </c>
      <c r="F2880" s="967" t="s">
        <v>1789</v>
      </c>
      <c r="G2880" s="967" t="s">
        <v>5388</v>
      </c>
      <c r="H2880" s="258"/>
      <c r="I2880" s="965"/>
    </row>
    <row r="2881" spans="1:9" ht="13.5">
      <c r="A2881" s="105" t="s">
        <v>1676</v>
      </c>
      <c r="B2881" s="300" t="s">
        <v>1677</v>
      </c>
      <c r="C2881" s="353" t="s">
        <v>5875</v>
      </c>
      <c r="D2881" s="966">
        <v>900</v>
      </c>
      <c r="E2881" s="1194" t="s">
        <v>9630</v>
      </c>
      <c r="F2881" s="967" t="s">
        <v>1789</v>
      </c>
      <c r="G2881" s="967" t="s">
        <v>5388</v>
      </c>
      <c r="H2881" s="258"/>
      <c r="I2881" s="965"/>
    </row>
    <row r="2882" spans="1:9" ht="13.5">
      <c r="A2882" s="105" t="s">
        <v>1678</v>
      </c>
      <c r="B2882" s="300" t="s">
        <v>1679</v>
      </c>
      <c r="C2882" s="353" t="s">
        <v>5876</v>
      </c>
      <c r="D2882" s="966">
        <v>1140</v>
      </c>
      <c r="E2882" s="1194" t="s">
        <v>9630</v>
      </c>
      <c r="F2882" s="967" t="s">
        <v>1789</v>
      </c>
      <c r="G2882" s="967" t="s">
        <v>5388</v>
      </c>
      <c r="H2882" s="258"/>
      <c r="I2882" s="965"/>
    </row>
    <row r="2883" spans="1:9" ht="13.5">
      <c r="A2883" s="105" t="s">
        <v>1680</v>
      </c>
      <c r="B2883" s="300" t="s">
        <v>1681</v>
      </c>
      <c r="C2883" s="353" t="s">
        <v>5877</v>
      </c>
      <c r="D2883" s="966">
        <v>1464</v>
      </c>
      <c r="E2883" s="1194" t="s">
        <v>9630</v>
      </c>
      <c r="F2883" s="967" t="s">
        <v>1789</v>
      </c>
      <c r="G2883" s="967" t="s">
        <v>5388</v>
      </c>
      <c r="H2883" s="258"/>
      <c r="I2883" s="965"/>
    </row>
    <row r="2884" spans="1:9" ht="13.5">
      <c r="A2884" s="105" t="s">
        <v>1682</v>
      </c>
      <c r="B2884" s="300" t="s">
        <v>1683</v>
      </c>
      <c r="C2884" s="353" t="s">
        <v>5878</v>
      </c>
      <c r="D2884" s="966">
        <v>1092</v>
      </c>
      <c r="E2884" s="1194" t="s">
        <v>9630</v>
      </c>
      <c r="F2884" s="967" t="s">
        <v>1789</v>
      </c>
      <c r="G2884" s="967" t="s">
        <v>5388</v>
      </c>
      <c r="H2884" s="258"/>
      <c r="I2884" s="965"/>
    </row>
    <row r="2885" spans="1:9" ht="13.5">
      <c r="A2885" s="105" t="s">
        <v>1684</v>
      </c>
      <c r="B2885" s="300" t="s">
        <v>1685</v>
      </c>
      <c r="C2885" s="353" t="s">
        <v>5879</v>
      </c>
      <c r="D2885" s="966">
        <v>1416</v>
      </c>
      <c r="E2885" s="1194" t="s">
        <v>9630</v>
      </c>
      <c r="F2885" s="967" t="s">
        <v>1789</v>
      </c>
      <c r="G2885" s="967" t="s">
        <v>5388</v>
      </c>
      <c r="H2885" s="258"/>
      <c r="I2885" s="965"/>
    </row>
    <row r="2886" spans="1:9" ht="13.5">
      <c r="A2886" s="105" t="s">
        <v>1686</v>
      </c>
      <c r="B2886" s="300" t="s">
        <v>1687</v>
      </c>
      <c r="C2886" s="353" t="s">
        <v>5880</v>
      </c>
      <c r="D2886" s="966">
        <v>1812</v>
      </c>
      <c r="E2886" s="1194" t="s">
        <v>9630</v>
      </c>
      <c r="F2886" s="967" t="s">
        <v>1789</v>
      </c>
      <c r="G2886" s="967" t="s">
        <v>5388</v>
      </c>
      <c r="H2886" s="258"/>
      <c r="I2886" s="965"/>
    </row>
    <row r="2887" spans="1:9" ht="13.5">
      <c r="A2887" s="105" t="s">
        <v>1688</v>
      </c>
      <c r="B2887" s="300" t="s">
        <v>1689</v>
      </c>
      <c r="C2887" s="353" t="s">
        <v>5881</v>
      </c>
      <c r="D2887" s="966">
        <v>624</v>
      </c>
      <c r="E2887" s="1194" t="s">
        <v>9630</v>
      </c>
      <c r="F2887" s="967" t="s">
        <v>1789</v>
      </c>
      <c r="G2887" s="967" t="s">
        <v>5388</v>
      </c>
      <c r="H2887" s="258"/>
      <c r="I2887" s="965"/>
    </row>
    <row r="2888" spans="1:9" ht="13.5">
      <c r="A2888" s="105" t="s">
        <v>1690</v>
      </c>
      <c r="B2888" s="300" t="s">
        <v>1691</v>
      </c>
      <c r="C2888" s="353" t="s">
        <v>5882</v>
      </c>
      <c r="D2888" s="966">
        <v>804</v>
      </c>
      <c r="E2888" s="1194" t="s">
        <v>9630</v>
      </c>
      <c r="F2888" s="967" t="s">
        <v>1789</v>
      </c>
      <c r="G2888" s="967" t="s">
        <v>5388</v>
      </c>
      <c r="H2888" s="258"/>
      <c r="I2888" s="965"/>
    </row>
    <row r="2889" spans="1:9" ht="24">
      <c r="A2889" s="105" t="s">
        <v>1692</v>
      </c>
      <c r="B2889" s="300" t="s">
        <v>1693</v>
      </c>
      <c r="C2889" s="353" t="s">
        <v>5883</v>
      </c>
      <c r="D2889" s="966">
        <v>1032</v>
      </c>
      <c r="E2889" s="1194" t="s">
        <v>9630</v>
      </c>
      <c r="F2889" s="967" t="s">
        <v>1789</v>
      </c>
      <c r="G2889" s="967" t="s">
        <v>5388</v>
      </c>
      <c r="H2889" s="258"/>
      <c r="I2889" s="965"/>
    </row>
    <row r="2890" spans="1:9" ht="24">
      <c r="A2890" s="105" t="s">
        <v>1694</v>
      </c>
      <c r="B2890" s="300" t="s">
        <v>1695</v>
      </c>
      <c r="C2890" s="353" t="s">
        <v>5884</v>
      </c>
      <c r="D2890" s="966">
        <v>1200</v>
      </c>
      <c r="E2890" s="1194" t="s">
        <v>9630</v>
      </c>
      <c r="F2890" s="967" t="s">
        <v>1789</v>
      </c>
      <c r="G2890" s="967" t="s">
        <v>5388</v>
      </c>
      <c r="H2890" s="258"/>
      <c r="I2890" s="965"/>
    </row>
    <row r="2891" spans="1:9" ht="13.5">
      <c r="A2891" s="105" t="s">
        <v>1696</v>
      </c>
      <c r="B2891" s="300" t="s">
        <v>1697</v>
      </c>
      <c r="C2891" s="353" t="s">
        <v>5885</v>
      </c>
      <c r="D2891" s="966">
        <v>624</v>
      </c>
      <c r="E2891" s="1194" t="s">
        <v>9630</v>
      </c>
      <c r="F2891" s="967" t="s">
        <v>1789</v>
      </c>
      <c r="G2891" s="967" t="s">
        <v>5388</v>
      </c>
      <c r="H2891" s="258"/>
      <c r="I2891" s="965"/>
    </row>
    <row r="2892" spans="1:9" ht="13.5">
      <c r="A2892" s="105" t="s">
        <v>1698</v>
      </c>
      <c r="B2892" s="300" t="s">
        <v>1699</v>
      </c>
      <c r="C2892" s="353" t="s">
        <v>5886</v>
      </c>
      <c r="D2892" s="966">
        <v>804</v>
      </c>
      <c r="E2892" s="1194" t="s">
        <v>9630</v>
      </c>
      <c r="F2892" s="967" t="s">
        <v>1789</v>
      </c>
      <c r="G2892" s="967" t="s">
        <v>5388</v>
      </c>
      <c r="H2892" s="258"/>
      <c r="I2892" s="965"/>
    </row>
    <row r="2893" spans="1:9" ht="24">
      <c r="A2893" s="105" t="s">
        <v>1700</v>
      </c>
      <c r="B2893" s="300" t="s">
        <v>1701</v>
      </c>
      <c r="C2893" s="353" t="s">
        <v>5887</v>
      </c>
      <c r="D2893" s="966">
        <v>1032</v>
      </c>
      <c r="E2893" s="1194" t="s">
        <v>9630</v>
      </c>
      <c r="F2893" s="967" t="s">
        <v>1789</v>
      </c>
      <c r="G2893" s="967" t="s">
        <v>5388</v>
      </c>
      <c r="H2893" s="258"/>
      <c r="I2893" s="965"/>
    </row>
    <row r="2894" spans="1:9" ht="24">
      <c r="A2894" s="105" t="s">
        <v>1702</v>
      </c>
      <c r="B2894" s="300" t="s">
        <v>1703</v>
      </c>
      <c r="C2894" s="353" t="s">
        <v>5888</v>
      </c>
      <c r="D2894" s="966">
        <v>1200</v>
      </c>
      <c r="E2894" s="1194" t="s">
        <v>9630</v>
      </c>
      <c r="F2894" s="967" t="s">
        <v>1789</v>
      </c>
      <c r="G2894" s="967" t="s">
        <v>5388</v>
      </c>
      <c r="H2894" s="258"/>
      <c r="I2894" s="965"/>
    </row>
    <row r="2895" spans="1:9" ht="13.5">
      <c r="A2895" s="105" t="s">
        <v>1704</v>
      </c>
      <c r="B2895" s="300" t="s">
        <v>1705</v>
      </c>
      <c r="C2895" s="353" t="s">
        <v>5889</v>
      </c>
      <c r="D2895" s="966">
        <v>1188</v>
      </c>
      <c r="E2895" s="1194" t="s">
        <v>9630</v>
      </c>
      <c r="F2895" s="967" t="s">
        <v>1789</v>
      </c>
      <c r="G2895" s="967" t="s">
        <v>5388</v>
      </c>
      <c r="H2895" s="258"/>
      <c r="I2895" s="965"/>
    </row>
    <row r="2896" spans="1:9" ht="13.5">
      <c r="A2896" s="105" t="s">
        <v>1706</v>
      </c>
      <c r="B2896" s="300" t="s">
        <v>1707</v>
      </c>
      <c r="C2896" s="353" t="s">
        <v>5890</v>
      </c>
      <c r="D2896" s="966">
        <v>1512</v>
      </c>
      <c r="E2896" s="1194" t="s">
        <v>9630</v>
      </c>
      <c r="F2896" s="967" t="s">
        <v>1789</v>
      </c>
      <c r="G2896" s="967" t="s">
        <v>5388</v>
      </c>
      <c r="H2896" s="258"/>
      <c r="I2896" s="965"/>
    </row>
    <row r="2897" spans="1:10" ht="24">
      <c r="A2897" s="105" t="s">
        <v>1708</v>
      </c>
      <c r="B2897" s="300" t="s">
        <v>1709</v>
      </c>
      <c r="C2897" s="353" t="s">
        <v>5891</v>
      </c>
      <c r="D2897" s="966">
        <v>1956</v>
      </c>
      <c r="E2897" s="1194" t="s">
        <v>9630</v>
      </c>
      <c r="F2897" s="967" t="s">
        <v>1789</v>
      </c>
      <c r="G2897" s="967" t="s">
        <v>5388</v>
      </c>
      <c r="H2897" s="258"/>
      <c r="I2897" s="965"/>
    </row>
    <row r="2898" spans="1:10" ht="24">
      <c r="A2898" s="1184" t="s">
        <v>1710</v>
      </c>
      <c r="B2898" s="1188" t="s">
        <v>1711</v>
      </c>
      <c r="C2898" s="1172" t="s">
        <v>5892</v>
      </c>
      <c r="D2898" s="966">
        <v>2280</v>
      </c>
      <c r="E2898" s="1194" t="s">
        <v>9630</v>
      </c>
      <c r="F2898" s="967" t="s">
        <v>1789</v>
      </c>
      <c r="G2898" s="967" t="s">
        <v>5388</v>
      </c>
      <c r="H2898" s="258"/>
      <c r="I2898" s="965"/>
    </row>
    <row r="2899" spans="1:10" ht="24">
      <c r="A2899" s="1189" t="s">
        <v>1712</v>
      </c>
      <c r="B2899" s="1190" t="s">
        <v>1713</v>
      </c>
      <c r="C2899" s="1172" t="s">
        <v>5893</v>
      </c>
      <c r="D2899" s="966">
        <v>1020</v>
      </c>
      <c r="E2899" s="1194" t="s">
        <v>9630</v>
      </c>
      <c r="F2899" s="967" t="s">
        <v>1789</v>
      </c>
      <c r="G2899" s="967" t="s">
        <v>5388</v>
      </c>
      <c r="H2899" s="258"/>
      <c r="I2899" s="965"/>
    </row>
    <row r="2900" spans="1:10" ht="24">
      <c r="A2900" s="1189" t="s">
        <v>1714</v>
      </c>
      <c r="B2900" s="1190" t="s">
        <v>1715</v>
      </c>
      <c r="C2900" s="1172" t="s">
        <v>5894</v>
      </c>
      <c r="D2900" s="966">
        <v>1368</v>
      </c>
      <c r="E2900" s="1194" t="s">
        <v>9630</v>
      </c>
      <c r="F2900" s="967" t="s">
        <v>1789</v>
      </c>
      <c r="G2900" s="967" t="s">
        <v>5388</v>
      </c>
      <c r="H2900" s="258"/>
      <c r="I2900" s="965"/>
    </row>
    <row r="2901" spans="1:10" ht="24">
      <c r="A2901" s="1189" t="s">
        <v>1716</v>
      </c>
      <c r="B2901" s="1190" t="s">
        <v>1717</v>
      </c>
      <c r="C2901" s="1172" t="s">
        <v>5895</v>
      </c>
      <c r="D2901" s="966">
        <v>1764</v>
      </c>
      <c r="E2901" s="1194" t="s">
        <v>9630</v>
      </c>
      <c r="F2901" s="967" t="s">
        <v>1789</v>
      </c>
      <c r="G2901" s="967" t="s">
        <v>5388</v>
      </c>
      <c r="H2901" s="258"/>
      <c r="I2901" s="965"/>
    </row>
    <row r="2902" spans="1:10" ht="24.75" thickBot="1">
      <c r="A2902" s="1189" t="s">
        <v>1718</v>
      </c>
      <c r="B2902" s="1190" t="s">
        <v>1719</v>
      </c>
      <c r="C2902" s="1172" t="s">
        <v>5896</v>
      </c>
      <c r="D2902" s="966">
        <v>2052</v>
      </c>
      <c r="E2902" s="1194" t="s">
        <v>9630</v>
      </c>
      <c r="F2902" s="967" t="s">
        <v>1789</v>
      </c>
      <c r="G2902" s="967" t="s">
        <v>5388</v>
      </c>
      <c r="H2902" s="258"/>
      <c r="I2902" s="965"/>
    </row>
    <row r="2903" spans="1:10" ht="13.5">
      <c r="A2903" s="294" t="s">
        <v>9902</v>
      </c>
      <c r="B2903" s="219"/>
      <c r="C2903" s="219"/>
      <c r="D2903" s="219"/>
      <c r="E2903" s="219"/>
      <c r="F2903" s="219"/>
      <c r="G2903" s="416"/>
      <c r="H2903" s="258"/>
      <c r="I2903" s="965"/>
    </row>
    <row r="2904" spans="1:10" ht="14.25">
      <c r="A2904" s="1258" t="s">
        <v>9888</v>
      </c>
      <c r="B2904" s="1190" t="s">
        <v>13934</v>
      </c>
      <c r="C2904" s="1172" t="s">
        <v>13934</v>
      </c>
      <c r="D2904" s="1259">
        <v>7824</v>
      </c>
      <c r="E2904" s="1175" t="s">
        <v>9630</v>
      </c>
      <c r="F2904" s="1260" t="s">
        <v>9</v>
      </c>
      <c r="G2904" s="976" t="s">
        <v>5388</v>
      </c>
      <c r="H2904" s="258"/>
      <c r="I2904" s="965"/>
    </row>
    <row r="2905" spans="1:10" ht="12.75" customHeight="1">
      <c r="A2905" s="1258" t="s">
        <v>9889</v>
      </c>
      <c r="B2905" s="1190" t="s">
        <v>13945</v>
      </c>
      <c r="C2905" s="1172" t="s">
        <v>13945</v>
      </c>
      <c r="D2905" s="1259">
        <v>7824</v>
      </c>
      <c r="E2905" s="1175" t="s">
        <v>9630</v>
      </c>
      <c r="F2905" s="1260" t="s">
        <v>1789</v>
      </c>
      <c r="G2905" s="976" t="s">
        <v>5388</v>
      </c>
      <c r="H2905" s="258"/>
      <c r="I2905" s="258"/>
      <c r="J2905" s="965"/>
    </row>
    <row r="2906" spans="1:10" ht="12.75" customHeight="1">
      <c r="A2906" s="456"/>
      <c r="B2906" s="457"/>
      <c r="C2906" s="457"/>
      <c r="D2906" s="255"/>
      <c r="E2906" s="965"/>
      <c r="F2906" s="965"/>
      <c r="G2906" s="89"/>
      <c r="H2906" s="258"/>
      <c r="I2906" s="258"/>
      <c r="J2906" s="965"/>
    </row>
    <row r="2907" spans="1:10" ht="18.75" customHeight="1" thickBot="1">
      <c r="A2907" s="311" t="s">
        <v>417</v>
      </c>
      <c r="B2907" s="141"/>
      <c r="C2907" s="141"/>
      <c r="D2907" s="965"/>
      <c r="E2907" s="965"/>
      <c r="F2907" s="965"/>
      <c r="G2907" s="141"/>
      <c r="H2907" s="89"/>
      <c r="I2907" s="89"/>
      <c r="J2907" s="625"/>
    </row>
    <row r="2908" spans="1:10" ht="24" customHeight="1" thickBot="1">
      <c r="A2908" s="1261" t="s">
        <v>0</v>
      </c>
      <c r="B2908" s="1261" t="s">
        <v>1</v>
      </c>
      <c r="C2908" s="1262" t="s">
        <v>2</v>
      </c>
      <c r="D2908" s="946" t="s">
        <v>5192</v>
      </c>
      <c r="E2908" s="1143" t="s">
        <v>9627</v>
      </c>
      <c r="F2908" s="945" t="s">
        <v>4</v>
      </c>
      <c r="G2908" s="1144" t="s">
        <v>13946</v>
      </c>
      <c r="H2908" s="297" t="s">
        <v>418</v>
      </c>
      <c r="I2908" s="297" t="s">
        <v>419</v>
      </c>
      <c r="J2908" s="965"/>
    </row>
    <row r="2909" spans="1:10" ht="24" customHeight="1">
      <c r="A2909" s="1263" t="s">
        <v>3762</v>
      </c>
      <c r="B2909" s="1264"/>
      <c r="C2909" s="1079"/>
      <c r="D2909" s="1079"/>
      <c r="E2909" s="1079"/>
      <c r="F2909" s="1079"/>
      <c r="G2909" s="1079"/>
      <c r="H2909" s="1079"/>
      <c r="I2909" s="1265"/>
      <c r="J2909" s="965"/>
    </row>
    <row r="2910" spans="1:10" ht="24">
      <c r="A2910" s="1223" t="s">
        <v>1720</v>
      </c>
      <c r="B2910" s="969" t="s">
        <v>4916</v>
      </c>
      <c r="C2910" s="969" t="s">
        <v>4917</v>
      </c>
      <c r="D2910" s="966">
        <v>396</v>
      </c>
      <c r="E2910" s="1194" t="s">
        <v>9630</v>
      </c>
      <c r="F2910" s="1239" t="s">
        <v>9</v>
      </c>
      <c r="G2910" s="1266" t="s">
        <v>5388</v>
      </c>
      <c r="H2910" s="1267" t="s">
        <v>430</v>
      </c>
      <c r="I2910" s="1267" t="s">
        <v>431</v>
      </c>
      <c r="J2910" s="965"/>
    </row>
    <row r="2911" spans="1:10" ht="24">
      <c r="A2911" s="1223" t="s">
        <v>1720</v>
      </c>
      <c r="B2911" s="969" t="s">
        <v>4916</v>
      </c>
      <c r="C2911" s="969" t="s">
        <v>4917</v>
      </c>
      <c r="D2911" s="966">
        <v>312</v>
      </c>
      <c r="E2911" s="1194" t="s">
        <v>9630</v>
      </c>
      <c r="F2911" s="1239" t="s">
        <v>9</v>
      </c>
      <c r="G2911" s="1266" t="s">
        <v>5388</v>
      </c>
      <c r="H2911" s="1267" t="s">
        <v>432</v>
      </c>
      <c r="I2911" s="1267" t="s">
        <v>433</v>
      </c>
      <c r="J2911" s="965"/>
    </row>
    <row r="2912" spans="1:10" ht="24">
      <c r="A2912" s="1223" t="s">
        <v>1720</v>
      </c>
      <c r="B2912" s="969" t="s">
        <v>4916</v>
      </c>
      <c r="C2912" s="969" t="s">
        <v>4917</v>
      </c>
      <c r="D2912" s="966">
        <v>192</v>
      </c>
      <c r="E2912" s="1194" t="s">
        <v>9630</v>
      </c>
      <c r="F2912" s="1239" t="s">
        <v>9</v>
      </c>
      <c r="G2912" s="1266" t="s">
        <v>5388</v>
      </c>
      <c r="H2912" s="1268" t="s">
        <v>434</v>
      </c>
      <c r="I2912" s="1268" t="s">
        <v>435</v>
      </c>
      <c r="J2912" s="965"/>
    </row>
    <row r="2913" spans="1:10" ht="24">
      <c r="A2913" s="1223" t="s">
        <v>1720</v>
      </c>
      <c r="B2913" s="969" t="s">
        <v>4916</v>
      </c>
      <c r="C2913" s="969" t="s">
        <v>4917</v>
      </c>
      <c r="D2913" s="966">
        <v>144</v>
      </c>
      <c r="E2913" s="1194" t="s">
        <v>9630</v>
      </c>
      <c r="F2913" s="1239" t="s">
        <v>9</v>
      </c>
      <c r="G2913" s="1266" t="s">
        <v>5388</v>
      </c>
      <c r="H2913" s="1268" t="s">
        <v>436</v>
      </c>
      <c r="I2913" s="1268" t="s">
        <v>437</v>
      </c>
      <c r="J2913" s="965"/>
    </row>
    <row r="2914" spans="1:10" ht="24">
      <c r="A2914" s="1223" t="s">
        <v>1720</v>
      </c>
      <c r="B2914" s="969" t="s">
        <v>4916</v>
      </c>
      <c r="C2914" s="969" t="s">
        <v>4917</v>
      </c>
      <c r="D2914" s="966">
        <v>115</v>
      </c>
      <c r="E2914" s="1194" t="s">
        <v>9630</v>
      </c>
      <c r="F2914" s="1239" t="s">
        <v>9</v>
      </c>
      <c r="G2914" s="1266" t="s">
        <v>5388</v>
      </c>
      <c r="H2914" s="1268" t="s">
        <v>438</v>
      </c>
      <c r="I2914" s="1268" t="s">
        <v>439</v>
      </c>
      <c r="J2914" s="965"/>
    </row>
    <row r="2915" spans="1:10" ht="24">
      <c r="A2915" s="285" t="s">
        <v>1720</v>
      </c>
      <c r="B2915" s="969" t="s">
        <v>4916</v>
      </c>
      <c r="C2915" s="299" t="s">
        <v>4917</v>
      </c>
      <c r="D2915" s="966">
        <v>84</v>
      </c>
      <c r="E2915" s="1194" t="s">
        <v>9630</v>
      </c>
      <c r="F2915" s="1239" t="s">
        <v>9</v>
      </c>
      <c r="G2915" s="1266" t="s">
        <v>5388</v>
      </c>
      <c r="H2915" s="1268" t="s">
        <v>440</v>
      </c>
      <c r="I2915" s="1268" t="s">
        <v>440</v>
      </c>
      <c r="J2915" s="965"/>
    </row>
    <row r="2916" spans="1:10" ht="24">
      <c r="A2916" s="105" t="s">
        <v>1721</v>
      </c>
      <c r="B2916" s="1255" t="s">
        <v>4918</v>
      </c>
      <c r="C2916" s="286" t="s">
        <v>4919</v>
      </c>
      <c r="D2916" s="966">
        <v>396</v>
      </c>
      <c r="E2916" s="1194" t="s">
        <v>9630</v>
      </c>
      <c r="F2916" s="967" t="s">
        <v>1789</v>
      </c>
      <c r="G2916" s="967" t="s">
        <v>5388</v>
      </c>
      <c r="H2916" s="1267" t="s">
        <v>430</v>
      </c>
      <c r="I2916" s="1267" t="s">
        <v>431</v>
      </c>
      <c r="J2916" s="965"/>
    </row>
    <row r="2917" spans="1:10" ht="24">
      <c r="A2917" s="105" t="s">
        <v>1721</v>
      </c>
      <c r="B2917" s="1255" t="s">
        <v>4918</v>
      </c>
      <c r="C2917" s="286" t="s">
        <v>4919</v>
      </c>
      <c r="D2917" s="966">
        <v>312</v>
      </c>
      <c r="E2917" s="1194" t="s">
        <v>9630</v>
      </c>
      <c r="F2917" s="967" t="s">
        <v>1789</v>
      </c>
      <c r="G2917" s="967" t="s">
        <v>5388</v>
      </c>
      <c r="H2917" s="1267" t="s">
        <v>432</v>
      </c>
      <c r="I2917" s="1267" t="s">
        <v>433</v>
      </c>
      <c r="J2917" s="965"/>
    </row>
    <row r="2918" spans="1:10" ht="24">
      <c r="A2918" s="105" t="s">
        <v>1721</v>
      </c>
      <c r="B2918" s="1255" t="s">
        <v>4918</v>
      </c>
      <c r="C2918" s="286" t="s">
        <v>4919</v>
      </c>
      <c r="D2918" s="966">
        <v>192</v>
      </c>
      <c r="E2918" s="1194" t="s">
        <v>9630</v>
      </c>
      <c r="F2918" s="967" t="s">
        <v>1789</v>
      </c>
      <c r="G2918" s="967" t="s">
        <v>5388</v>
      </c>
      <c r="H2918" s="1268" t="s">
        <v>434</v>
      </c>
      <c r="I2918" s="1268" t="s">
        <v>435</v>
      </c>
      <c r="J2918" s="965"/>
    </row>
    <row r="2919" spans="1:10" ht="24">
      <c r="A2919" s="105" t="s">
        <v>1721</v>
      </c>
      <c r="B2919" s="1255" t="s">
        <v>4918</v>
      </c>
      <c r="C2919" s="286" t="s">
        <v>4919</v>
      </c>
      <c r="D2919" s="966">
        <v>144</v>
      </c>
      <c r="E2919" s="1194" t="s">
        <v>9630</v>
      </c>
      <c r="F2919" s="967" t="s">
        <v>1789</v>
      </c>
      <c r="G2919" s="967" t="s">
        <v>5388</v>
      </c>
      <c r="H2919" s="1268" t="s">
        <v>436</v>
      </c>
      <c r="I2919" s="1268" t="s">
        <v>437</v>
      </c>
      <c r="J2919" s="965"/>
    </row>
    <row r="2920" spans="1:10" ht="24">
      <c r="A2920" s="1184" t="s">
        <v>1721</v>
      </c>
      <c r="B2920" s="1255" t="s">
        <v>4918</v>
      </c>
      <c r="C2920" s="1256" t="s">
        <v>4919</v>
      </c>
      <c r="D2920" s="966">
        <v>115</v>
      </c>
      <c r="E2920" s="1194" t="s">
        <v>9630</v>
      </c>
      <c r="F2920" s="967" t="s">
        <v>1789</v>
      </c>
      <c r="G2920" s="967" t="s">
        <v>5388</v>
      </c>
      <c r="H2920" s="1268" t="s">
        <v>438</v>
      </c>
      <c r="I2920" s="1268" t="s">
        <v>439</v>
      </c>
      <c r="J2920" s="965"/>
    </row>
    <row r="2921" spans="1:10" ht="24">
      <c r="A2921" s="1184" t="s">
        <v>1721</v>
      </c>
      <c r="B2921" s="1255" t="s">
        <v>4918</v>
      </c>
      <c r="C2921" s="1256" t="s">
        <v>4919</v>
      </c>
      <c r="D2921" s="966">
        <v>84</v>
      </c>
      <c r="E2921" s="1194" t="s">
        <v>9630</v>
      </c>
      <c r="F2921" s="967" t="s">
        <v>1789</v>
      </c>
      <c r="G2921" s="967" t="s">
        <v>5388</v>
      </c>
      <c r="H2921" s="1268" t="s">
        <v>440</v>
      </c>
      <c r="I2921" s="1268" t="s">
        <v>440</v>
      </c>
      <c r="J2921" s="965"/>
    </row>
    <row r="2922" spans="1:10" ht="24" customHeight="1">
      <c r="A2922" s="295" t="s">
        <v>3763</v>
      </c>
      <c r="B2922" s="1264"/>
      <c r="C2922" s="1079"/>
      <c r="D2922" s="1079"/>
      <c r="E2922" s="1079"/>
      <c r="F2922" s="1079"/>
      <c r="G2922" s="1079"/>
      <c r="H2922" s="1079"/>
      <c r="I2922" s="1265"/>
      <c r="J2922" s="965"/>
    </row>
    <row r="2923" spans="1:10" ht="24">
      <c r="A2923" s="1223" t="s">
        <v>1722</v>
      </c>
      <c r="B2923" s="1269" t="s">
        <v>4920</v>
      </c>
      <c r="C2923" s="1254" t="s">
        <v>4921</v>
      </c>
      <c r="D2923" s="966">
        <v>396</v>
      </c>
      <c r="E2923" s="1194" t="s">
        <v>9630</v>
      </c>
      <c r="F2923" s="1239" t="s">
        <v>9</v>
      </c>
      <c r="G2923" s="1266" t="s">
        <v>5388</v>
      </c>
      <c r="H2923" s="1267" t="s">
        <v>430</v>
      </c>
      <c r="I2923" s="1267" t="s">
        <v>442</v>
      </c>
      <c r="J2923" s="965"/>
    </row>
    <row r="2924" spans="1:10" ht="24">
      <c r="A2924" s="1223" t="s">
        <v>1722</v>
      </c>
      <c r="B2924" s="1269" t="s">
        <v>4920</v>
      </c>
      <c r="C2924" s="1254" t="s">
        <v>4921</v>
      </c>
      <c r="D2924" s="966">
        <v>312</v>
      </c>
      <c r="E2924" s="1194" t="s">
        <v>9630</v>
      </c>
      <c r="F2924" s="1239" t="s">
        <v>9</v>
      </c>
      <c r="G2924" s="1266" t="s">
        <v>5388</v>
      </c>
      <c r="H2924" s="1267" t="s">
        <v>443</v>
      </c>
      <c r="I2924" s="1267" t="s">
        <v>444</v>
      </c>
      <c r="J2924" s="965"/>
    </row>
    <row r="2925" spans="1:10" ht="24">
      <c r="A2925" s="1223" t="s">
        <v>1722</v>
      </c>
      <c r="B2925" s="1269" t="s">
        <v>4920</v>
      </c>
      <c r="C2925" s="1254" t="s">
        <v>4921</v>
      </c>
      <c r="D2925" s="966">
        <v>192</v>
      </c>
      <c r="E2925" s="1194" t="s">
        <v>9630</v>
      </c>
      <c r="F2925" s="1239" t="s">
        <v>9</v>
      </c>
      <c r="G2925" s="1266" t="s">
        <v>5388</v>
      </c>
      <c r="H2925" s="1267" t="s">
        <v>445</v>
      </c>
      <c r="I2925" s="1267" t="s">
        <v>446</v>
      </c>
      <c r="J2925" s="965"/>
    </row>
    <row r="2926" spans="1:10" ht="24">
      <c r="A2926" s="1223" t="s">
        <v>1722</v>
      </c>
      <c r="B2926" s="1269" t="s">
        <v>4920</v>
      </c>
      <c r="C2926" s="1254" t="s">
        <v>4921</v>
      </c>
      <c r="D2926" s="966">
        <v>144</v>
      </c>
      <c r="E2926" s="1194" t="s">
        <v>9630</v>
      </c>
      <c r="F2926" s="1239" t="s">
        <v>9</v>
      </c>
      <c r="G2926" s="1266" t="s">
        <v>5388</v>
      </c>
      <c r="H2926" s="1267" t="s">
        <v>447</v>
      </c>
      <c r="I2926" s="1267" t="s">
        <v>448</v>
      </c>
      <c r="J2926" s="965"/>
    </row>
    <row r="2927" spans="1:10" ht="24">
      <c r="A2927" s="1223" t="s">
        <v>1722</v>
      </c>
      <c r="B2927" s="1269" t="s">
        <v>4920</v>
      </c>
      <c r="C2927" s="1254" t="s">
        <v>4921</v>
      </c>
      <c r="D2927" s="966">
        <v>115</v>
      </c>
      <c r="E2927" s="1194" t="s">
        <v>9630</v>
      </c>
      <c r="F2927" s="1239" t="s">
        <v>9</v>
      </c>
      <c r="G2927" s="1266" t="s">
        <v>5388</v>
      </c>
      <c r="H2927" s="1267" t="s">
        <v>449</v>
      </c>
      <c r="I2927" s="1267" t="s">
        <v>450</v>
      </c>
      <c r="J2927" s="965"/>
    </row>
    <row r="2928" spans="1:10" ht="24">
      <c r="A2928" s="285" t="s">
        <v>1722</v>
      </c>
      <c r="B2928" s="1269" t="s">
        <v>4920</v>
      </c>
      <c r="C2928" s="301" t="s">
        <v>4921</v>
      </c>
      <c r="D2928" s="966">
        <v>84</v>
      </c>
      <c r="E2928" s="1194" t="s">
        <v>9630</v>
      </c>
      <c r="F2928" s="1239" t="s">
        <v>9</v>
      </c>
      <c r="G2928" s="1266" t="s">
        <v>5388</v>
      </c>
      <c r="H2928" s="1267" t="s">
        <v>451</v>
      </c>
      <c r="I2928" s="1267" t="s">
        <v>451</v>
      </c>
      <c r="J2928" s="965"/>
    </row>
    <row r="2929" spans="1:10" ht="24">
      <c r="A2929" s="105" t="s">
        <v>1723</v>
      </c>
      <c r="B2929" s="1255" t="s">
        <v>4922</v>
      </c>
      <c r="C2929" s="286" t="s">
        <v>4923</v>
      </c>
      <c r="D2929" s="966">
        <v>396</v>
      </c>
      <c r="E2929" s="1194" t="s">
        <v>9630</v>
      </c>
      <c r="F2929" s="967" t="s">
        <v>1789</v>
      </c>
      <c r="G2929" s="967" t="s">
        <v>5388</v>
      </c>
      <c r="H2929" s="1267" t="s">
        <v>430</v>
      </c>
      <c r="I2929" s="1267" t="s">
        <v>442</v>
      </c>
      <c r="J2929" s="965"/>
    </row>
    <row r="2930" spans="1:10" ht="24">
      <c r="A2930" s="105" t="s">
        <v>1723</v>
      </c>
      <c r="B2930" s="1255" t="s">
        <v>4922</v>
      </c>
      <c r="C2930" s="286" t="s">
        <v>4923</v>
      </c>
      <c r="D2930" s="966">
        <v>312</v>
      </c>
      <c r="E2930" s="1194" t="s">
        <v>9630</v>
      </c>
      <c r="F2930" s="967" t="s">
        <v>1789</v>
      </c>
      <c r="G2930" s="967" t="s">
        <v>5388</v>
      </c>
      <c r="H2930" s="1267" t="s">
        <v>443</v>
      </c>
      <c r="I2930" s="1267" t="s">
        <v>444</v>
      </c>
      <c r="J2930" s="965"/>
    </row>
    <row r="2931" spans="1:10" ht="24">
      <c r="A2931" s="105" t="s">
        <v>1723</v>
      </c>
      <c r="B2931" s="1255" t="s">
        <v>4922</v>
      </c>
      <c r="C2931" s="286" t="s">
        <v>4923</v>
      </c>
      <c r="D2931" s="966">
        <v>192</v>
      </c>
      <c r="E2931" s="1194" t="s">
        <v>9630</v>
      </c>
      <c r="F2931" s="967" t="s">
        <v>1789</v>
      </c>
      <c r="G2931" s="967" t="s">
        <v>5388</v>
      </c>
      <c r="H2931" s="1267" t="s">
        <v>445</v>
      </c>
      <c r="I2931" s="1267" t="s">
        <v>446</v>
      </c>
      <c r="J2931" s="965"/>
    </row>
    <row r="2932" spans="1:10" ht="24">
      <c r="A2932" s="105" t="s">
        <v>1723</v>
      </c>
      <c r="B2932" s="1255" t="s">
        <v>4922</v>
      </c>
      <c r="C2932" s="286" t="s">
        <v>4923</v>
      </c>
      <c r="D2932" s="966">
        <v>144</v>
      </c>
      <c r="E2932" s="1194" t="s">
        <v>9630</v>
      </c>
      <c r="F2932" s="967" t="s">
        <v>1789</v>
      </c>
      <c r="G2932" s="967" t="s">
        <v>5388</v>
      </c>
      <c r="H2932" s="1267" t="s">
        <v>447</v>
      </c>
      <c r="I2932" s="1267" t="s">
        <v>448</v>
      </c>
      <c r="J2932" s="965"/>
    </row>
    <row r="2933" spans="1:10" ht="24">
      <c r="A2933" s="1184" t="s">
        <v>1723</v>
      </c>
      <c r="B2933" s="1255" t="s">
        <v>4922</v>
      </c>
      <c r="C2933" s="1256" t="s">
        <v>4923</v>
      </c>
      <c r="D2933" s="966">
        <v>115</v>
      </c>
      <c r="E2933" s="1194" t="s">
        <v>9630</v>
      </c>
      <c r="F2933" s="967" t="s">
        <v>1789</v>
      </c>
      <c r="G2933" s="967" t="s">
        <v>5388</v>
      </c>
      <c r="H2933" s="1267" t="s">
        <v>449</v>
      </c>
      <c r="I2933" s="1267" t="s">
        <v>450</v>
      </c>
      <c r="J2933" s="965"/>
    </row>
    <row r="2934" spans="1:10" ht="24.75" thickBot="1">
      <c r="A2934" s="1184" t="s">
        <v>1723</v>
      </c>
      <c r="B2934" s="1255" t="s">
        <v>4922</v>
      </c>
      <c r="C2934" s="1256" t="s">
        <v>4923</v>
      </c>
      <c r="D2934" s="966">
        <v>84</v>
      </c>
      <c r="E2934" s="1194" t="s">
        <v>9630</v>
      </c>
      <c r="F2934" s="967" t="s">
        <v>1789</v>
      </c>
      <c r="G2934" s="967" t="s">
        <v>5388</v>
      </c>
      <c r="H2934" s="1267" t="s">
        <v>451</v>
      </c>
      <c r="I2934" s="1267" t="s">
        <v>451</v>
      </c>
      <c r="J2934" s="965"/>
    </row>
    <row r="2935" spans="1:10" ht="12.75" customHeight="1" thickBot="1">
      <c r="A2935" s="230" t="s">
        <v>6220</v>
      </c>
      <c r="B2935" s="1264"/>
      <c r="C2935" s="1079"/>
      <c r="D2935" s="1079"/>
      <c r="E2935" s="1079"/>
      <c r="F2935" s="1079"/>
      <c r="G2935" s="1079"/>
      <c r="H2935" s="1079"/>
      <c r="I2935" s="1265"/>
      <c r="J2935" s="965"/>
    </row>
    <row r="2936" spans="1:10" ht="14.25">
      <c r="A2936" s="285" t="s">
        <v>6237</v>
      </c>
      <c r="B2936" s="969" t="s">
        <v>6238</v>
      </c>
      <c r="C2936" s="299" t="s">
        <v>6238</v>
      </c>
      <c r="D2936" s="966">
        <v>396</v>
      </c>
      <c r="E2936" s="1194" t="s">
        <v>9630</v>
      </c>
      <c r="F2936" s="1239" t="s">
        <v>9</v>
      </c>
      <c r="G2936" s="1239" t="s">
        <v>5388</v>
      </c>
      <c r="H2936" s="1270" t="s">
        <v>430</v>
      </c>
      <c r="I2936" s="1270" t="s">
        <v>431</v>
      </c>
      <c r="J2936" s="965"/>
    </row>
    <row r="2937" spans="1:10" ht="14.25">
      <c r="A2937" s="285" t="s">
        <v>6237</v>
      </c>
      <c r="B2937" s="969" t="s">
        <v>6238</v>
      </c>
      <c r="C2937" s="299" t="s">
        <v>6238</v>
      </c>
      <c r="D2937" s="966">
        <v>312</v>
      </c>
      <c r="E2937" s="1194" t="s">
        <v>9630</v>
      </c>
      <c r="F2937" s="1239" t="s">
        <v>9</v>
      </c>
      <c r="G2937" s="1239" t="s">
        <v>5388</v>
      </c>
      <c r="H2937" s="1270" t="s">
        <v>432</v>
      </c>
      <c r="I2937" s="1270" t="s">
        <v>433</v>
      </c>
      <c r="J2937" s="965"/>
    </row>
    <row r="2938" spans="1:10" ht="14.25">
      <c r="A2938" s="285" t="s">
        <v>6237</v>
      </c>
      <c r="B2938" s="969" t="s">
        <v>6238</v>
      </c>
      <c r="C2938" s="299" t="s">
        <v>6238</v>
      </c>
      <c r="D2938" s="966">
        <v>192</v>
      </c>
      <c r="E2938" s="1194" t="s">
        <v>9630</v>
      </c>
      <c r="F2938" s="1239" t="s">
        <v>9</v>
      </c>
      <c r="G2938" s="1239" t="s">
        <v>5388</v>
      </c>
      <c r="H2938" s="1271" t="s">
        <v>434</v>
      </c>
      <c r="I2938" s="1271" t="s">
        <v>435</v>
      </c>
      <c r="J2938" s="965"/>
    </row>
    <row r="2939" spans="1:10" ht="14.25">
      <c r="A2939" s="285" t="s">
        <v>6237</v>
      </c>
      <c r="B2939" s="969" t="s">
        <v>6238</v>
      </c>
      <c r="C2939" s="299" t="s">
        <v>6238</v>
      </c>
      <c r="D2939" s="966">
        <v>144</v>
      </c>
      <c r="E2939" s="1194" t="s">
        <v>9630</v>
      </c>
      <c r="F2939" s="1239" t="s">
        <v>9</v>
      </c>
      <c r="G2939" s="1239" t="s">
        <v>5388</v>
      </c>
      <c r="H2939" s="1271" t="s">
        <v>436</v>
      </c>
      <c r="I2939" s="1271" t="s">
        <v>437</v>
      </c>
      <c r="J2939" s="965"/>
    </row>
    <row r="2940" spans="1:10" ht="14.25">
      <c r="A2940" s="285" t="s">
        <v>6237</v>
      </c>
      <c r="B2940" s="969" t="s">
        <v>6238</v>
      </c>
      <c r="C2940" s="299" t="s">
        <v>6238</v>
      </c>
      <c r="D2940" s="966">
        <v>115</v>
      </c>
      <c r="E2940" s="1194" t="s">
        <v>9630</v>
      </c>
      <c r="F2940" s="1239" t="s">
        <v>9</v>
      </c>
      <c r="G2940" s="1239" t="s">
        <v>5388</v>
      </c>
      <c r="H2940" s="1271" t="s">
        <v>438</v>
      </c>
      <c r="I2940" s="1271" t="s">
        <v>439</v>
      </c>
      <c r="J2940" s="965"/>
    </row>
    <row r="2941" spans="1:10" ht="14.25">
      <c r="A2941" s="285" t="s">
        <v>6237</v>
      </c>
      <c r="B2941" s="969" t="s">
        <v>6238</v>
      </c>
      <c r="C2941" s="299" t="s">
        <v>6238</v>
      </c>
      <c r="D2941" s="966">
        <v>84</v>
      </c>
      <c r="E2941" s="1194" t="s">
        <v>9630</v>
      </c>
      <c r="F2941" s="1239" t="s">
        <v>9</v>
      </c>
      <c r="G2941" s="1239" t="s">
        <v>5388</v>
      </c>
      <c r="H2941" s="1271" t="s">
        <v>440</v>
      </c>
      <c r="I2941" s="1271" t="s">
        <v>440</v>
      </c>
      <c r="J2941" s="965"/>
    </row>
    <row r="2942" spans="1:10" ht="13.5">
      <c r="A2942" s="105" t="s">
        <v>6239</v>
      </c>
      <c r="B2942" s="1272" t="s">
        <v>6240</v>
      </c>
      <c r="C2942" s="286" t="s">
        <v>6240</v>
      </c>
      <c r="D2942" s="966">
        <v>396</v>
      </c>
      <c r="E2942" s="1194" t="s">
        <v>9630</v>
      </c>
      <c r="F2942" s="967" t="s">
        <v>1789</v>
      </c>
      <c r="G2942" s="967" t="s">
        <v>5388</v>
      </c>
      <c r="H2942" s="1270" t="s">
        <v>430</v>
      </c>
      <c r="I2942" s="1270" t="s">
        <v>431</v>
      </c>
      <c r="J2942" s="965"/>
    </row>
    <row r="2943" spans="1:10" ht="13.5">
      <c r="A2943" s="105" t="s">
        <v>6239</v>
      </c>
      <c r="B2943" s="1272" t="s">
        <v>6240</v>
      </c>
      <c r="C2943" s="286" t="s">
        <v>6240</v>
      </c>
      <c r="D2943" s="966">
        <v>312</v>
      </c>
      <c r="E2943" s="1194" t="s">
        <v>9630</v>
      </c>
      <c r="F2943" s="967" t="s">
        <v>1789</v>
      </c>
      <c r="G2943" s="967" t="s">
        <v>5388</v>
      </c>
      <c r="H2943" s="1270" t="s">
        <v>432</v>
      </c>
      <c r="I2943" s="1270" t="s">
        <v>433</v>
      </c>
      <c r="J2943" s="965"/>
    </row>
    <row r="2944" spans="1:10" ht="13.5">
      <c r="A2944" s="105" t="s">
        <v>6239</v>
      </c>
      <c r="B2944" s="1272" t="s">
        <v>6240</v>
      </c>
      <c r="C2944" s="286" t="s">
        <v>6240</v>
      </c>
      <c r="D2944" s="966">
        <v>192</v>
      </c>
      <c r="E2944" s="1194" t="s">
        <v>9630</v>
      </c>
      <c r="F2944" s="967" t="s">
        <v>1789</v>
      </c>
      <c r="G2944" s="967" t="s">
        <v>5388</v>
      </c>
      <c r="H2944" s="1271" t="s">
        <v>434</v>
      </c>
      <c r="I2944" s="1271" t="s">
        <v>435</v>
      </c>
      <c r="J2944" s="965"/>
    </row>
    <row r="2945" spans="1:10" ht="13.5">
      <c r="A2945" s="105" t="s">
        <v>6239</v>
      </c>
      <c r="B2945" s="1272" t="s">
        <v>6240</v>
      </c>
      <c r="C2945" s="286" t="s">
        <v>6240</v>
      </c>
      <c r="D2945" s="966">
        <v>144</v>
      </c>
      <c r="E2945" s="1194" t="s">
        <v>9630</v>
      </c>
      <c r="F2945" s="967" t="s">
        <v>1789</v>
      </c>
      <c r="G2945" s="967" t="s">
        <v>5388</v>
      </c>
      <c r="H2945" s="1271" t="s">
        <v>436</v>
      </c>
      <c r="I2945" s="1271" t="s">
        <v>437</v>
      </c>
      <c r="J2945" s="965"/>
    </row>
    <row r="2946" spans="1:10" ht="13.5">
      <c r="A2946" s="105" t="s">
        <v>6239</v>
      </c>
      <c r="B2946" s="1272" t="s">
        <v>6240</v>
      </c>
      <c r="C2946" s="286" t="s">
        <v>6240</v>
      </c>
      <c r="D2946" s="966">
        <v>115</v>
      </c>
      <c r="E2946" s="1194" t="s">
        <v>9630</v>
      </c>
      <c r="F2946" s="967" t="s">
        <v>1789</v>
      </c>
      <c r="G2946" s="967" t="s">
        <v>5388</v>
      </c>
      <c r="H2946" s="1271" t="s">
        <v>438</v>
      </c>
      <c r="I2946" s="1271" t="s">
        <v>439</v>
      </c>
      <c r="J2946" s="965"/>
    </row>
    <row r="2947" spans="1:10" ht="13.5">
      <c r="A2947" s="105" t="s">
        <v>6239</v>
      </c>
      <c r="B2947" s="1272" t="s">
        <v>6240</v>
      </c>
      <c r="C2947" s="286" t="s">
        <v>6240</v>
      </c>
      <c r="D2947" s="966">
        <v>84</v>
      </c>
      <c r="E2947" s="1194" t="s">
        <v>9630</v>
      </c>
      <c r="F2947" s="967" t="s">
        <v>1789</v>
      </c>
      <c r="G2947" s="967" t="s">
        <v>5388</v>
      </c>
      <c r="H2947" s="1271" t="s">
        <v>440</v>
      </c>
      <c r="I2947" s="1271" t="s">
        <v>440</v>
      </c>
      <c r="J2947" s="965"/>
    </row>
    <row r="2948" spans="1:10" ht="13.5">
      <c r="A2948" s="295" t="s">
        <v>3764</v>
      </c>
      <c r="B2948" s="1264"/>
      <c r="C2948" s="1079"/>
      <c r="D2948" s="1079"/>
      <c r="E2948" s="1079"/>
      <c r="F2948" s="1079"/>
      <c r="G2948" s="1079"/>
      <c r="H2948" s="1079"/>
      <c r="I2948" s="1265"/>
      <c r="J2948" s="965"/>
    </row>
    <row r="2949" spans="1:10" ht="13.5">
      <c r="A2949" s="1184" t="s">
        <v>1724</v>
      </c>
      <c r="B2949" s="1172" t="s">
        <v>5897</v>
      </c>
      <c r="C2949" s="1172" t="s">
        <v>5897</v>
      </c>
      <c r="D2949" s="966">
        <v>308</v>
      </c>
      <c r="E2949" s="1194" t="s">
        <v>9630</v>
      </c>
      <c r="F2949" s="1273" t="s">
        <v>9</v>
      </c>
      <c r="G2949" s="1274" t="s">
        <v>5388</v>
      </c>
      <c r="H2949" s="1275" t="s">
        <v>430</v>
      </c>
      <c r="I2949" s="1275" t="s">
        <v>453</v>
      </c>
      <c r="J2949" s="965"/>
    </row>
    <row r="2950" spans="1:10" ht="13.5">
      <c r="A2950" s="1184" t="s">
        <v>1724</v>
      </c>
      <c r="B2950" s="1172" t="s">
        <v>5897</v>
      </c>
      <c r="C2950" s="1172" t="s">
        <v>5897</v>
      </c>
      <c r="D2950" s="966">
        <v>305</v>
      </c>
      <c r="E2950" s="1194" t="s">
        <v>9630</v>
      </c>
      <c r="F2950" s="1273" t="s">
        <v>9</v>
      </c>
      <c r="G2950" s="1274" t="s">
        <v>5388</v>
      </c>
      <c r="H2950" s="1275" t="s">
        <v>454</v>
      </c>
      <c r="I2950" s="1275" t="s">
        <v>455</v>
      </c>
      <c r="J2950" s="965"/>
    </row>
    <row r="2951" spans="1:10" ht="13.5">
      <c r="A2951" s="1184" t="s">
        <v>1724</v>
      </c>
      <c r="B2951" s="1172" t="s">
        <v>5897</v>
      </c>
      <c r="C2951" s="1172" t="s">
        <v>5897</v>
      </c>
      <c r="D2951" s="966">
        <v>302</v>
      </c>
      <c r="E2951" s="1194" t="s">
        <v>9630</v>
      </c>
      <c r="F2951" s="1273" t="s">
        <v>9</v>
      </c>
      <c r="G2951" s="1274" t="s">
        <v>5388</v>
      </c>
      <c r="H2951" s="1275" t="s">
        <v>431</v>
      </c>
      <c r="I2951" s="1275" t="s">
        <v>443</v>
      </c>
      <c r="J2951" s="965"/>
    </row>
    <row r="2952" spans="1:10" ht="13.5">
      <c r="A2952" s="1184" t="s">
        <v>1724</v>
      </c>
      <c r="B2952" s="1172" t="s">
        <v>5897</v>
      </c>
      <c r="C2952" s="1172" t="s">
        <v>5897</v>
      </c>
      <c r="D2952" s="966">
        <v>259</v>
      </c>
      <c r="E2952" s="1194" t="s">
        <v>9630</v>
      </c>
      <c r="F2952" s="1273" t="s">
        <v>9</v>
      </c>
      <c r="G2952" s="1274" t="s">
        <v>5388</v>
      </c>
      <c r="H2952" s="1275" t="s">
        <v>456</v>
      </c>
      <c r="I2952" s="1275" t="s">
        <v>445</v>
      </c>
      <c r="J2952" s="965"/>
    </row>
    <row r="2953" spans="1:10" ht="13.5">
      <c r="A2953" s="1184" t="s">
        <v>1724</v>
      </c>
      <c r="B2953" s="1172" t="s">
        <v>5897</v>
      </c>
      <c r="C2953" s="1172" t="s">
        <v>5897</v>
      </c>
      <c r="D2953" s="966">
        <v>255</v>
      </c>
      <c r="E2953" s="1194" t="s">
        <v>9630</v>
      </c>
      <c r="F2953" s="1273" t="s">
        <v>9</v>
      </c>
      <c r="G2953" s="1274" t="s">
        <v>5388</v>
      </c>
      <c r="H2953" s="1276" t="s">
        <v>457</v>
      </c>
      <c r="I2953" s="1276" t="s">
        <v>447</v>
      </c>
      <c r="J2953" s="965"/>
    </row>
    <row r="2954" spans="1:10" ht="13.5">
      <c r="A2954" s="1184" t="s">
        <v>1724</v>
      </c>
      <c r="B2954" s="1172" t="s">
        <v>5897</v>
      </c>
      <c r="C2954" s="1172" t="s">
        <v>5897</v>
      </c>
      <c r="D2954" s="966">
        <v>247</v>
      </c>
      <c r="E2954" s="1194" t="s">
        <v>9630</v>
      </c>
      <c r="F2954" s="1273" t="s">
        <v>9</v>
      </c>
      <c r="G2954" s="1274" t="s">
        <v>5388</v>
      </c>
      <c r="H2954" s="1275" t="s">
        <v>458</v>
      </c>
      <c r="I2954" s="1275" t="s">
        <v>449</v>
      </c>
      <c r="J2954" s="965"/>
    </row>
    <row r="2955" spans="1:10" ht="13.5">
      <c r="A2955" s="1184" t="s">
        <v>1724</v>
      </c>
      <c r="B2955" s="1172" t="s">
        <v>5897</v>
      </c>
      <c r="C2955" s="1172" t="s">
        <v>5897</v>
      </c>
      <c r="D2955" s="966">
        <v>240</v>
      </c>
      <c r="E2955" s="1194" t="s">
        <v>9630</v>
      </c>
      <c r="F2955" s="1273" t="s">
        <v>9</v>
      </c>
      <c r="G2955" s="1274" t="s">
        <v>5388</v>
      </c>
      <c r="H2955" s="1275" t="s">
        <v>459</v>
      </c>
      <c r="I2955" s="1275" t="s">
        <v>451</v>
      </c>
      <c r="J2955" s="965"/>
    </row>
    <row r="2956" spans="1:10" ht="13.5">
      <c r="A2956" s="1184" t="s">
        <v>1724</v>
      </c>
      <c r="B2956" s="1172" t="s">
        <v>5897</v>
      </c>
      <c r="C2956" s="1172" t="s">
        <v>5897</v>
      </c>
      <c r="D2956" s="966">
        <v>194</v>
      </c>
      <c r="E2956" s="1194" t="s">
        <v>9630</v>
      </c>
      <c r="F2956" s="1273" t="s">
        <v>9</v>
      </c>
      <c r="G2956" s="1274" t="s">
        <v>5388</v>
      </c>
      <c r="H2956" s="1275" t="s">
        <v>460</v>
      </c>
      <c r="I2956" s="1275" t="s">
        <v>461</v>
      </c>
      <c r="J2956" s="965"/>
    </row>
    <row r="2957" spans="1:10" ht="13.5">
      <c r="A2957" s="1184" t="s">
        <v>1724</v>
      </c>
      <c r="B2957" s="1172" t="s">
        <v>5897</v>
      </c>
      <c r="C2957" s="1172" t="s">
        <v>5897</v>
      </c>
      <c r="D2957" s="966">
        <v>185</v>
      </c>
      <c r="E2957" s="1194" t="s">
        <v>9630</v>
      </c>
      <c r="F2957" s="1273" t="s">
        <v>9</v>
      </c>
      <c r="G2957" s="1274" t="s">
        <v>5388</v>
      </c>
      <c r="H2957" s="1275" t="s">
        <v>462</v>
      </c>
      <c r="I2957" s="1275" t="s">
        <v>463</v>
      </c>
      <c r="J2957" s="965"/>
    </row>
    <row r="2958" spans="1:10" ht="13.5">
      <c r="A2958" s="1184" t="s">
        <v>1724</v>
      </c>
      <c r="B2958" s="1172" t="s">
        <v>5897</v>
      </c>
      <c r="C2958" s="1172" t="s">
        <v>5897</v>
      </c>
      <c r="D2958" s="966">
        <v>182</v>
      </c>
      <c r="E2958" s="1194" t="s">
        <v>9630</v>
      </c>
      <c r="F2958" s="1273" t="s">
        <v>9</v>
      </c>
      <c r="G2958" s="1274" t="s">
        <v>5388</v>
      </c>
      <c r="H2958" s="1275" t="s">
        <v>464</v>
      </c>
      <c r="I2958" s="1275" t="s">
        <v>465</v>
      </c>
      <c r="J2958" s="965"/>
    </row>
    <row r="2959" spans="1:10" ht="13.5">
      <c r="A2959" s="1184" t="s">
        <v>1724</v>
      </c>
      <c r="B2959" s="1172" t="s">
        <v>5897</v>
      </c>
      <c r="C2959" s="1172" t="s">
        <v>5897</v>
      </c>
      <c r="D2959" s="966">
        <v>178</v>
      </c>
      <c r="E2959" s="1194" t="s">
        <v>9630</v>
      </c>
      <c r="F2959" s="1273" t="s">
        <v>9</v>
      </c>
      <c r="G2959" s="1274" t="s">
        <v>5388</v>
      </c>
      <c r="H2959" s="1276" t="s">
        <v>466</v>
      </c>
      <c r="I2959" s="1276" t="s">
        <v>467</v>
      </c>
      <c r="J2959" s="965"/>
    </row>
    <row r="2960" spans="1:10" ht="13.5">
      <c r="A2960" s="1184" t="s">
        <v>5297</v>
      </c>
      <c r="B2960" s="1172" t="s">
        <v>5898</v>
      </c>
      <c r="C2960" s="1172" t="s">
        <v>5898</v>
      </c>
      <c r="D2960" s="966">
        <v>308</v>
      </c>
      <c r="E2960" s="1194" t="s">
        <v>9630</v>
      </c>
      <c r="F2960" s="1273" t="s">
        <v>9</v>
      </c>
      <c r="G2960" s="1239" t="s">
        <v>5388</v>
      </c>
      <c r="H2960" s="1277" t="s">
        <v>430</v>
      </c>
      <c r="I2960" s="1277" t="s">
        <v>453</v>
      </c>
      <c r="J2960" s="965"/>
    </row>
    <row r="2961" spans="1:10" ht="13.5">
      <c r="A2961" s="1184" t="s">
        <v>5297</v>
      </c>
      <c r="B2961" s="1172" t="s">
        <v>5898</v>
      </c>
      <c r="C2961" s="1172" t="s">
        <v>5898</v>
      </c>
      <c r="D2961" s="966">
        <v>305</v>
      </c>
      <c r="E2961" s="1194" t="s">
        <v>9630</v>
      </c>
      <c r="F2961" s="1273" t="s">
        <v>9</v>
      </c>
      <c r="G2961" s="1239" t="s">
        <v>5388</v>
      </c>
      <c r="H2961" s="1277" t="s">
        <v>454</v>
      </c>
      <c r="I2961" s="1277" t="s">
        <v>455</v>
      </c>
      <c r="J2961" s="965"/>
    </row>
    <row r="2962" spans="1:10" ht="13.5">
      <c r="A2962" s="1184" t="s">
        <v>5297</v>
      </c>
      <c r="B2962" s="1172" t="s">
        <v>5898</v>
      </c>
      <c r="C2962" s="1172" t="s">
        <v>5898</v>
      </c>
      <c r="D2962" s="966">
        <v>302</v>
      </c>
      <c r="E2962" s="1194" t="s">
        <v>9630</v>
      </c>
      <c r="F2962" s="1273" t="s">
        <v>9</v>
      </c>
      <c r="G2962" s="1239" t="s">
        <v>5388</v>
      </c>
      <c r="H2962" s="1277" t="s">
        <v>431</v>
      </c>
      <c r="I2962" s="1277" t="s">
        <v>443</v>
      </c>
      <c r="J2962" s="965"/>
    </row>
    <row r="2963" spans="1:10" ht="13.5">
      <c r="A2963" s="1184" t="s">
        <v>5297</v>
      </c>
      <c r="B2963" s="1172" t="s">
        <v>5898</v>
      </c>
      <c r="C2963" s="1172" t="s">
        <v>5898</v>
      </c>
      <c r="D2963" s="966">
        <v>259</v>
      </c>
      <c r="E2963" s="1194" t="s">
        <v>9630</v>
      </c>
      <c r="F2963" s="1273" t="s">
        <v>9</v>
      </c>
      <c r="G2963" s="1239" t="s">
        <v>5388</v>
      </c>
      <c r="H2963" s="1277" t="s">
        <v>456</v>
      </c>
      <c r="I2963" s="1277" t="s">
        <v>445</v>
      </c>
      <c r="J2963" s="965"/>
    </row>
    <row r="2964" spans="1:10" ht="13.5">
      <c r="A2964" s="1184" t="s">
        <v>5297</v>
      </c>
      <c r="B2964" s="1172" t="s">
        <v>5898</v>
      </c>
      <c r="C2964" s="1172" t="s">
        <v>5898</v>
      </c>
      <c r="D2964" s="966">
        <v>255</v>
      </c>
      <c r="E2964" s="1194" t="s">
        <v>9630</v>
      </c>
      <c r="F2964" s="1273" t="s">
        <v>9</v>
      </c>
      <c r="G2964" s="1239" t="s">
        <v>5388</v>
      </c>
      <c r="H2964" s="1277" t="s">
        <v>457</v>
      </c>
      <c r="I2964" s="1277" t="s">
        <v>447</v>
      </c>
      <c r="J2964" s="965"/>
    </row>
    <row r="2965" spans="1:10" ht="13.5">
      <c r="A2965" s="1184" t="s">
        <v>5297</v>
      </c>
      <c r="B2965" s="1172" t="s">
        <v>5898</v>
      </c>
      <c r="C2965" s="1172" t="s">
        <v>5898</v>
      </c>
      <c r="D2965" s="966">
        <v>247</v>
      </c>
      <c r="E2965" s="1194" t="s">
        <v>9630</v>
      </c>
      <c r="F2965" s="1273" t="s">
        <v>9</v>
      </c>
      <c r="G2965" s="1239" t="s">
        <v>5388</v>
      </c>
      <c r="H2965" s="1277" t="s">
        <v>458</v>
      </c>
      <c r="I2965" s="1277" t="s">
        <v>449</v>
      </c>
      <c r="J2965" s="965"/>
    </row>
    <row r="2966" spans="1:10" ht="13.5">
      <c r="A2966" s="1184" t="s">
        <v>5297</v>
      </c>
      <c r="B2966" s="1172" t="s">
        <v>5898</v>
      </c>
      <c r="C2966" s="1172" t="s">
        <v>5898</v>
      </c>
      <c r="D2966" s="966">
        <v>240</v>
      </c>
      <c r="E2966" s="1194" t="s">
        <v>9630</v>
      </c>
      <c r="F2966" s="1273" t="s">
        <v>9</v>
      </c>
      <c r="G2966" s="1239" t="s">
        <v>5388</v>
      </c>
      <c r="H2966" s="1277" t="s">
        <v>459</v>
      </c>
      <c r="I2966" s="1277" t="s">
        <v>451</v>
      </c>
      <c r="J2966" s="965"/>
    </row>
    <row r="2967" spans="1:10" ht="13.5">
      <c r="A2967" s="1184" t="s">
        <v>5297</v>
      </c>
      <c r="B2967" s="1172" t="s">
        <v>5898</v>
      </c>
      <c r="C2967" s="1172" t="s">
        <v>5898</v>
      </c>
      <c r="D2967" s="966">
        <v>194</v>
      </c>
      <c r="E2967" s="1194" t="s">
        <v>9630</v>
      </c>
      <c r="F2967" s="1273" t="s">
        <v>9</v>
      </c>
      <c r="G2967" s="1239" t="s">
        <v>5388</v>
      </c>
      <c r="H2967" s="1277" t="s">
        <v>460</v>
      </c>
      <c r="I2967" s="1277" t="s">
        <v>461</v>
      </c>
      <c r="J2967" s="965"/>
    </row>
    <row r="2968" spans="1:10" ht="13.5">
      <c r="A2968" s="1184" t="s">
        <v>5297</v>
      </c>
      <c r="B2968" s="1172" t="s">
        <v>5898</v>
      </c>
      <c r="C2968" s="1172" t="s">
        <v>5898</v>
      </c>
      <c r="D2968" s="966">
        <v>185</v>
      </c>
      <c r="E2968" s="1194" t="s">
        <v>9630</v>
      </c>
      <c r="F2968" s="1273" t="s">
        <v>9</v>
      </c>
      <c r="G2968" s="1239" t="s">
        <v>5388</v>
      </c>
      <c r="H2968" s="1277" t="s">
        <v>462</v>
      </c>
      <c r="I2968" s="1277" t="s">
        <v>463</v>
      </c>
      <c r="J2968" s="965"/>
    </row>
    <row r="2969" spans="1:10" ht="13.5">
      <c r="A2969" s="1184" t="s">
        <v>5297</v>
      </c>
      <c r="B2969" s="1172" t="s">
        <v>5898</v>
      </c>
      <c r="C2969" s="1172" t="s">
        <v>5898</v>
      </c>
      <c r="D2969" s="966">
        <v>182</v>
      </c>
      <c r="E2969" s="1194" t="s">
        <v>9630</v>
      </c>
      <c r="F2969" s="1273" t="s">
        <v>9</v>
      </c>
      <c r="G2969" s="1239" t="s">
        <v>5388</v>
      </c>
      <c r="H2969" s="1277" t="s">
        <v>464</v>
      </c>
      <c r="I2969" s="1277" t="s">
        <v>465</v>
      </c>
      <c r="J2969" s="965"/>
    </row>
    <row r="2970" spans="1:10" ht="13.5">
      <c r="A2970" s="1184" t="s">
        <v>5297</v>
      </c>
      <c r="B2970" s="1172" t="s">
        <v>5898</v>
      </c>
      <c r="C2970" s="1172" t="s">
        <v>5898</v>
      </c>
      <c r="D2970" s="966">
        <v>178</v>
      </c>
      <c r="E2970" s="1194" t="s">
        <v>9630</v>
      </c>
      <c r="F2970" s="1273" t="s">
        <v>9</v>
      </c>
      <c r="G2970" s="1239" t="s">
        <v>5388</v>
      </c>
      <c r="H2970" s="1277" t="s">
        <v>466</v>
      </c>
      <c r="I2970" s="1277" t="s">
        <v>467</v>
      </c>
      <c r="J2970" s="965"/>
    </row>
    <row r="2971" spans="1:10" ht="14.25" thickBot="1">
      <c r="A2971" s="274" t="s">
        <v>3765</v>
      </c>
      <c r="B2971" s="1264"/>
      <c r="C2971" s="1079"/>
      <c r="D2971" s="1079"/>
      <c r="E2971" s="1079"/>
      <c r="F2971" s="1079"/>
      <c r="G2971" s="1079"/>
      <c r="H2971" s="1079"/>
      <c r="I2971" s="1265"/>
      <c r="J2971" s="965"/>
    </row>
    <row r="2972" spans="1:10" ht="13.5">
      <c r="A2972" s="105" t="s">
        <v>1725</v>
      </c>
      <c r="B2972" s="1172" t="s">
        <v>5899</v>
      </c>
      <c r="C2972" s="353" t="s">
        <v>5899</v>
      </c>
      <c r="D2972" s="966">
        <v>308</v>
      </c>
      <c r="E2972" s="1194" t="s">
        <v>9630</v>
      </c>
      <c r="F2972" s="967" t="s">
        <v>1789</v>
      </c>
      <c r="G2972" s="967" t="s">
        <v>5388</v>
      </c>
      <c r="H2972" s="1275" t="s">
        <v>430</v>
      </c>
      <c r="I2972" s="1275" t="s">
        <v>453</v>
      </c>
      <c r="J2972" s="965"/>
    </row>
    <row r="2973" spans="1:10" ht="13.5">
      <c r="A2973" s="105" t="s">
        <v>1725</v>
      </c>
      <c r="B2973" s="1172" t="s">
        <v>5899</v>
      </c>
      <c r="C2973" s="353" t="s">
        <v>5899</v>
      </c>
      <c r="D2973" s="966">
        <v>305</v>
      </c>
      <c r="E2973" s="1194" t="s">
        <v>9630</v>
      </c>
      <c r="F2973" s="967" t="s">
        <v>1789</v>
      </c>
      <c r="G2973" s="967" t="s">
        <v>5388</v>
      </c>
      <c r="H2973" s="1275" t="s">
        <v>454</v>
      </c>
      <c r="I2973" s="1275" t="s">
        <v>455</v>
      </c>
      <c r="J2973" s="965"/>
    </row>
    <row r="2974" spans="1:10" ht="13.5">
      <c r="A2974" s="105" t="s">
        <v>1725</v>
      </c>
      <c r="B2974" s="1172" t="s">
        <v>5899</v>
      </c>
      <c r="C2974" s="353" t="s">
        <v>5899</v>
      </c>
      <c r="D2974" s="966">
        <v>302</v>
      </c>
      <c r="E2974" s="1194" t="s">
        <v>9630</v>
      </c>
      <c r="F2974" s="967" t="s">
        <v>1789</v>
      </c>
      <c r="G2974" s="967" t="s">
        <v>5388</v>
      </c>
      <c r="H2974" s="1275" t="s">
        <v>431</v>
      </c>
      <c r="I2974" s="1275" t="s">
        <v>443</v>
      </c>
      <c r="J2974" s="965"/>
    </row>
    <row r="2975" spans="1:10" ht="13.5">
      <c r="A2975" s="105" t="s">
        <v>1725</v>
      </c>
      <c r="B2975" s="1172" t="s">
        <v>5899</v>
      </c>
      <c r="C2975" s="353" t="s">
        <v>5899</v>
      </c>
      <c r="D2975" s="966">
        <v>259</v>
      </c>
      <c r="E2975" s="1194" t="s">
        <v>9630</v>
      </c>
      <c r="F2975" s="967" t="s">
        <v>1789</v>
      </c>
      <c r="G2975" s="967" t="s">
        <v>5388</v>
      </c>
      <c r="H2975" s="1275" t="s">
        <v>456</v>
      </c>
      <c r="I2975" s="1275" t="s">
        <v>445</v>
      </c>
      <c r="J2975" s="965"/>
    </row>
    <row r="2976" spans="1:10" ht="13.5">
      <c r="A2976" s="105" t="s">
        <v>1725</v>
      </c>
      <c r="B2976" s="1172" t="s">
        <v>5899</v>
      </c>
      <c r="C2976" s="353" t="s">
        <v>5899</v>
      </c>
      <c r="D2976" s="966">
        <v>255</v>
      </c>
      <c r="E2976" s="1194" t="s">
        <v>9630</v>
      </c>
      <c r="F2976" s="967" t="s">
        <v>1789</v>
      </c>
      <c r="G2976" s="967" t="s">
        <v>5388</v>
      </c>
      <c r="H2976" s="1276" t="s">
        <v>457</v>
      </c>
      <c r="I2976" s="1276" t="s">
        <v>447</v>
      </c>
      <c r="J2976" s="965"/>
    </row>
    <row r="2977" spans="1:10" ht="13.5">
      <c r="A2977" s="105" t="s">
        <v>1725</v>
      </c>
      <c r="B2977" s="1172" t="s">
        <v>5899</v>
      </c>
      <c r="C2977" s="353" t="s">
        <v>5899</v>
      </c>
      <c r="D2977" s="966">
        <v>247</v>
      </c>
      <c r="E2977" s="1194" t="s">
        <v>9630</v>
      </c>
      <c r="F2977" s="967" t="s">
        <v>1789</v>
      </c>
      <c r="G2977" s="967" t="s">
        <v>5388</v>
      </c>
      <c r="H2977" s="1275" t="s">
        <v>458</v>
      </c>
      <c r="I2977" s="1275" t="s">
        <v>449</v>
      </c>
      <c r="J2977" s="965"/>
    </row>
    <row r="2978" spans="1:10" ht="13.5">
      <c r="A2978" s="105" t="s">
        <v>1725</v>
      </c>
      <c r="B2978" s="1172" t="s">
        <v>5899</v>
      </c>
      <c r="C2978" s="353" t="s">
        <v>5899</v>
      </c>
      <c r="D2978" s="966">
        <v>240</v>
      </c>
      <c r="E2978" s="1194" t="s">
        <v>9630</v>
      </c>
      <c r="F2978" s="967" t="s">
        <v>1789</v>
      </c>
      <c r="G2978" s="967" t="s">
        <v>5388</v>
      </c>
      <c r="H2978" s="1275" t="s">
        <v>459</v>
      </c>
      <c r="I2978" s="1275" t="s">
        <v>451</v>
      </c>
      <c r="J2978" s="965"/>
    </row>
    <row r="2979" spans="1:10" ht="13.5">
      <c r="A2979" s="105" t="s">
        <v>1725</v>
      </c>
      <c r="B2979" s="1172" t="s">
        <v>5899</v>
      </c>
      <c r="C2979" s="353" t="s">
        <v>5899</v>
      </c>
      <c r="D2979" s="966">
        <v>194</v>
      </c>
      <c r="E2979" s="1194" t="s">
        <v>9630</v>
      </c>
      <c r="F2979" s="967" t="s">
        <v>1789</v>
      </c>
      <c r="G2979" s="967" t="s">
        <v>5388</v>
      </c>
      <c r="H2979" s="1275" t="s">
        <v>460</v>
      </c>
      <c r="I2979" s="1275" t="s">
        <v>461</v>
      </c>
      <c r="J2979" s="965"/>
    </row>
    <row r="2980" spans="1:10" ht="13.5">
      <c r="A2980" s="105" t="s">
        <v>1725</v>
      </c>
      <c r="B2980" s="1172" t="s">
        <v>5899</v>
      </c>
      <c r="C2980" s="353" t="s">
        <v>5899</v>
      </c>
      <c r="D2980" s="966">
        <v>185</v>
      </c>
      <c r="E2980" s="1194" t="s">
        <v>9630</v>
      </c>
      <c r="F2980" s="967" t="s">
        <v>1789</v>
      </c>
      <c r="G2980" s="967" t="s">
        <v>5388</v>
      </c>
      <c r="H2980" s="1275" t="s">
        <v>462</v>
      </c>
      <c r="I2980" s="1275" t="s">
        <v>463</v>
      </c>
      <c r="J2980" s="965"/>
    </row>
    <row r="2981" spans="1:10" ht="13.5">
      <c r="A2981" s="105" t="s">
        <v>1725</v>
      </c>
      <c r="B2981" s="1172" t="s">
        <v>5899</v>
      </c>
      <c r="C2981" s="353" t="s">
        <v>5899</v>
      </c>
      <c r="D2981" s="966">
        <v>182</v>
      </c>
      <c r="E2981" s="1194" t="s">
        <v>9630</v>
      </c>
      <c r="F2981" s="967" t="s">
        <v>1789</v>
      </c>
      <c r="G2981" s="967" t="s">
        <v>5388</v>
      </c>
      <c r="H2981" s="1275" t="s">
        <v>464</v>
      </c>
      <c r="I2981" s="1275" t="s">
        <v>465</v>
      </c>
      <c r="J2981" s="965"/>
    </row>
    <row r="2982" spans="1:10" ht="13.5">
      <c r="A2982" s="105" t="s">
        <v>1725</v>
      </c>
      <c r="B2982" s="1172" t="s">
        <v>5899</v>
      </c>
      <c r="C2982" s="353" t="s">
        <v>5899</v>
      </c>
      <c r="D2982" s="966">
        <v>178</v>
      </c>
      <c r="E2982" s="1194" t="s">
        <v>9630</v>
      </c>
      <c r="F2982" s="967" t="s">
        <v>1789</v>
      </c>
      <c r="G2982" s="967" t="s">
        <v>5388</v>
      </c>
      <c r="H2982" s="1276" t="s">
        <v>466</v>
      </c>
      <c r="I2982" s="1276" t="s">
        <v>467</v>
      </c>
      <c r="J2982" s="965"/>
    </row>
    <row r="2983" spans="1:10" ht="13.5">
      <c r="A2983" s="105" t="s">
        <v>5298</v>
      </c>
      <c r="B2983" s="1172" t="s">
        <v>5900</v>
      </c>
      <c r="C2983" s="353" t="s">
        <v>5900</v>
      </c>
      <c r="D2983" s="966">
        <v>308</v>
      </c>
      <c r="E2983" s="1194" t="s">
        <v>9630</v>
      </c>
      <c r="F2983" s="967" t="s">
        <v>1789</v>
      </c>
      <c r="G2983" s="967" t="s">
        <v>5388</v>
      </c>
      <c r="H2983" s="1277" t="s">
        <v>430</v>
      </c>
      <c r="I2983" s="1277" t="s">
        <v>453</v>
      </c>
      <c r="J2983" s="965"/>
    </row>
    <row r="2984" spans="1:10" ht="13.5">
      <c r="A2984" s="105" t="s">
        <v>5298</v>
      </c>
      <c r="B2984" s="1172" t="s">
        <v>5900</v>
      </c>
      <c r="C2984" s="353" t="s">
        <v>5900</v>
      </c>
      <c r="D2984" s="966">
        <v>305</v>
      </c>
      <c r="E2984" s="1194" t="s">
        <v>9630</v>
      </c>
      <c r="F2984" s="967" t="s">
        <v>1789</v>
      </c>
      <c r="G2984" s="967" t="s">
        <v>5388</v>
      </c>
      <c r="H2984" s="1277" t="s">
        <v>454</v>
      </c>
      <c r="I2984" s="1277" t="s">
        <v>455</v>
      </c>
      <c r="J2984" s="965"/>
    </row>
    <row r="2985" spans="1:10" ht="13.5">
      <c r="A2985" s="105" t="s">
        <v>5298</v>
      </c>
      <c r="B2985" s="1172" t="s">
        <v>5900</v>
      </c>
      <c r="C2985" s="353" t="s">
        <v>5900</v>
      </c>
      <c r="D2985" s="966">
        <v>302</v>
      </c>
      <c r="E2985" s="1194" t="s">
        <v>9630</v>
      </c>
      <c r="F2985" s="967" t="s">
        <v>1789</v>
      </c>
      <c r="G2985" s="967" t="s">
        <v>5388</v>
      </c>
      <c r="H2985" s="1277" t="s">
        <v>431</v>
      </c>
      <c r="I2985" s="1277" t="s">
        <v>443</v>
      </c>
      <c r="J2985" s="965"/>
    </row>
    <row r="2986" spans="1:10" ht="13.5">
      <c r="A2986" s="105" t="s">
        <v>5298</v>
      </c>
      <c r="B2986" s="1172" t="s">
        <v>5900</v>
      </c>
      <c r="C2986" s="353" t="s">
        <v>5900</v>
      </c>
      <c r="D2986" s="966">
        <v>259</v>
      </c>
      <c r="E2986" s="1194" t="s">
        <v>9630</v>
      </c>
      <c r="F2986" s="967" t="s">
        <v>1789</v>
      </c>
      <c r="G2986" s="967" t="s">
        <v>5388</v>
      </c>
      <c r="H2986" s="1277" t="s">
        <v>456</v>
      </c>
      <c r="I2986" s="1277" t="s">
        <v>445</v>
      </c>
      <c r="J2986" s="965"/>
    </row>
    <row r="2987" spans="1:10" ht="13.5">
      <c r="A2987" s="105" t="s">
        <v>5298</v>
      </c>
      <c r="B2987" s="1172" t="s">
        <v>5900</v>
      </c>
      <c r="C2987" s="353" t="s">
        <v>5900</v>
      </c>
      <c r="D2987" s="966">
        <v>255</v>
      </c>
      <c r="E2987" s="1194" t="s">
        <v>9630</v>
      </c>
      <c r="F2987" s="967" t="s">
        <v>1789</v>
      </c>
      <c r="G2987" s="967" t="s">
        <v>5388</v>
      </c>
      <c r="H2987" s="1277" t="s">
        <v>457</v>
      </c>
      <c r="I2987" s="1277" t="s">
        <v>447</v>
      </c>
      <c r="J2987" s="965"/>
    </row>
    <row r="2988" spans="1:10" ht="13.5">
      <c r="A2988" s="105" t="s">
        <v>5298</v>
      </c>
      <c r="B2988" s="1172" t="s">
        <v>5900</v>
      </c>
      <c r="C2988" s="353" t="s">
        <v>5900</v>
      </c>
      <c r="D2988" s="966">
        <v>247</v>
      </c>
      <c r="E2988" s="1194" t="s">
        <v>9630</v>
      </c>
      <c r="F2988" s="967" t="s">
        <v>1789</v>
      </c>
      <c r="G2988" s="967" t="s">
        <v>5388</v>
      </c>
      <c r="H2988" s="1277" t="s">
        <v>458</v>
      </c>
      <c r="I2988" s="1277" t="s">
        <v>449</v>
      </c>
      <c r="J2988" s="965"/>
    </row>
    <row r="2989" spans="1:10" ht="13.5">
      <c r="A2989" s="105" t="s">
        <v>5298</v>
      </c>
      <c r="B2989" s="1172" t="s">
        <v>5900</v>
      </c>
      <c r="C2989" s="353" t="s">
        <v>5900</v>
      </c>
      <c r="D2989" s="966">
        <v>240</v>
      </c>
      <c r="E2989" s="1194" t="s">
        <v>9630</v>
      </c>
      <c r="F2989" s="967" t="s">
        <v>1789</v>
      </c>
      <c r="G2989" s="967" t="s">
        <v>5388</v>
      </c>
      <c r="H2989" s="1277" t="s">
        <v>459</v>
      </c>
      <c r="I2989" s="1277" t="s">
        <v>451</v>
      </c>
      <c r="J2989" s="965"/>
    </row>
    <row r="2990" spans="1:10" ht="13.5">
      <c r="A2990" s="105" t="s">
        <v>5298</v>
      </c>
      <c r="B2990" s="1172" t="s">
        <v>5900</v>
      </c>
      <c r="C2990" s="353" t="s">
        <v>5900</v>
      </c>
      <c r="D2990" s="966">
        <v>194</v>
      </c>
      <c r="E2990" s="1194" t="s">
        <v>9630</v>
      </c>
      <c r="F2990" s="967" t="s">
        <v>1789</v>
      </c>
      <c r="G2990" s="967" t="s">
        <v>5388</v>
      </c>
      <c r="H2990" s="1277" t="s">
        <v>460</v>
      </c>
      <c r="I2990" s="1277" t="s">
        <v>461</v>
      </c>
      <c r="J2990" s="965"/>
    </row>
    <row r="2991" spans="1:10" ht="13.5">
      <c r="A2991" s="105" t="s">
        <v>5298</v>
      </c>
      <c r="B2991" s="1172" t="s">
        <v>5900</v>
      </c>
      <c r="C2991" s="353" t="s">
        <v>5900</v>
      </c>
      <c r="D2991" s="966">
        <v>185</v>
      </c>
      <c r="E2991" s="1194" t="s">
        <v>9630</v>
      </c>
      <c r="F2991" s="967" t="s">
        <v>1789</v>
      </c>
      <c r="G2991" s="967" t="s">
        <v>5388</v>
      </c>
      <c r="H2991" s="1277" t="s">
        <v>462</v>
      </c>
      <c r="I2991" s="1277" t="s">
        <v>463</v>
      </c>
      <c r="J2991" s="965"/>
    </row>
    <row r="2992" spans="1:10" ht="13.5">
      <c r="A2992" s="105" t="s">
        <v>5298</v>
      </c>
      <c r="B2992" s="1172" t="s">
        <v>5900</v>
      </c>
      <c r="C2992" s="353" t="s">
        <v>5900</v>
      </c>
      <c r="D2992" s="966">
        <v>182</v>
      </c>
      <c r="E2992" s="1194" t="s">
        <v>9630</v>
      </c>
      <c r="F2992" s="967" t="s">
        <v>1789</v>
      </c>
      <c r="G2992" s="967" t="s">
        <v>5388</v>
      </c>
      <c r="H2992" s="1277" t="s">
        <v>464</v>
      </c>
      <c r="I2992" s="1277" t="s">
        <v>465</v>
      </c>
      <c r="J2992" s="965"/>
    </row>
    <row r="2993" spans="1:10" ht="13.5">
      <c r="A2993" s="105" t="s">
        <v>5298</v>
      </c>
      <c r="B2993" s="1172" t="s">
        <v>5900</v>
      </c>
      <c r="C2993" s="353" t="s">
        <v>5900</v>
      </c>
      <c r="D2993" s="966">
        <v>178</v>
      </c>
      <c r="E2993" s="1194" t="s">
        <v>9630</v>
      </c>
      <c r="F2993" s="967" t="s">
        <v>1789</v>
      </c>
      <c r="G2993" s="967" t="s">
        <v>5388</v>
      </c>
      <c r="H2993" s="1277" t="s">
        <v>466</v>
      </c>
      <c r="I2993" s="1277" t="s">
        <v>467</v>
      </c>
      <c r="J2993" s="965"/>
    </row>
    <row r="2994" spans="1:10" ht="14.25" thickBot="1">
      <c r="A2994" s="274" t="s">
        <v>3766</v>
      </c>
      <c r="B2994" s="1264"/>
      <c r="C2994" s="1079"/>
      <c r="D2994" s="1079"/>
      <c r="E2994" s="1079"/>
      <c r="F2994" s="1079"/>
      <c r="G2994" s="1079"/>
      <c r="H2994" s="1079"/>
      <c r="I2994" s="1265"/>
      <c r="J2994" s="965"/>
    </row>
    <row r="2995" spans="1:10" ht="13.5">
      <c r="A2995" s="1184" t="s">
        <v>3193</v>
      </c>
      <c r="B2995" s="1172" t="s">
        <v>5901</v>
      </c>
      <c r="C2995" s="1172" t="s">
        <v>5901</v>
      </c>
      <c r="D2995" s="966">
        <v>1248</v>
      </c>
      <c r="E2995" s="1194" t="s">
        <v>9630</v>
      </c>
      <c r="F2995" s="1273" t="s">
        <v>9</v>
      </c>
      <c r="G2995" s="1239" t="s">
        <v>5388</v>
      </c>
      <c r="H2995" s="1271">
        <v>1</v>
      </c>
      <c r="I2995" s="1278" t="s">
        <v>449</v>
      </c>
      <c r="J2995" s="965"/>
    </row>
    <row r="2996" spans="1:10" ht="13.5">
      <c r="A2996" s="1184" t="s">
        <v>3193</v>
      </c>
      <c r="B2996" s="1172" t="s">
        <v>5901</v>
      </c>
      <c r="C2996" s="1172" t="s">
        <v>5901</v>
      </c>
      <c r="D2996" s="966">
        <v>1164</v>
      </c>
      <c r="E2996" s="1194" t="s">
        <v>9630</v>
      </c>
      <c r="F2996" s="1273" t="s">
        <v>9</v>
      </c>
      <c r="G2996" s="1239" t="s">
        <v>5388</v>
      </c>
      <c r="H2996" s="1279" t="s">
        <v>459</v>
      </c>
      <c r="I2996" s="1280">
        <v>200</v>
      </c>
      <c r="J2996" s="965"/>
    </row>
    <row r="2997" spans="1:10" ht="13.5">
      <c r="A2997" s="1184" t="s">
        <v>3193</v>
      </c>
      <c r="B2997" s="1172" t="s">
        <v>5901</v>
      </c>
      <c r="C2997" s="1172" t="s">
        <v>5901</v>
      </c>
      <c r="D2997" s="966">
        <v>1104</v>
      </c>
      <c r="E2997" s="1194" t="s">
        <v>9630</v>
      </c>
      <c r="F2997" s="1273" t="s">
        <v>9</v>
      </c>
      <c r="G2997" s="1239" t="s">
        <v>5388</v>
      </c>
      <c r="H2997" s="1279" t="s">
        <v>460</v>
      </c>
      <c r="I2997" s="1280">
        <v>500</v>
      </c>
      <c r="J2997" s="965"/>
    </row>
    <row r="2998" spans="1:10" ht="13.5">
      <c r="A2998" s="1184" t="s">
        <v>3193</v>
      </c>
      <c r="B2998" s="1172" t="s">
        <v>5901</v>
      </c>
      <c r="C2998" s="1172" t="s">
        <v>5901</v>
      </c>
      <c r="D2998" s="966">
        <v>1080</v>
      </c>
      <c r="E2998" s="1194" t="s">
        <v>9630</v>
      </c>
      <c r="F2998" s="1273" t="s">
        <v>9</v>
      </c>
      <c r="G2998" s="1239" t="s">
        <v>5388</v>
      </c>
      <c r="H2998" s="1279" t="s">
        <v>462</v>
      </c>
      <c r="I2998" s="1280">
        <v>1000</v>
      </c>
      <c r="J2998" s="965"/>
    </row>
    <row r="2999" spans="1:10" ht="13.5">
      <c r="A2999" s="1184" t="s">
        <v>3193</v>
      </c>
      <c r="B2999" s="1172" t="s">
        <v>5901</v>
      </c>
      <c r="C2999" s="1172" t="s">
        <v>5901</v>
      </c>
      <c r="D2999" s="966">
        <v>1056</v>
      </c>
      <c r="E2999" s="1194" t="s">
        <v>9630</v>
      </c>
      <c r="F2999" s="1273" t="s">
        <v>9</v>
      </c>
      <c r="G2999" s="1239" t="s">
        <v>5388</v>
      </c>
      <c r="H2999" s="1279" t="s">
        <v>464</v>
      </c>
      <c r="I2999" s="1280" t="s">
        <v>3191</v>
      </c>
      <c r="J2999" s="965"/>
    </row>
    <row r="3000" spans="1:10" ht="14.25" thickBot="1">
      <c r="A3000" s="274" t="s">
        <v>3767</v>
      </c>
      <c r="B3000" s="1264"/>
      <c r="C3000" s="1079"/>
      <c r="D3000" s="1079"/>
      <c r="E3000" s="1079"/>
      <c r="F3000" s="1079"/>
      <c r="G3000" s="1079"/>
      <c r="H3000" s="1079"/>
      <c r="I3000" s="1265"/>
      <c r="J3000" s="965"/>
    </row>
    <row r="3001" spans="1:10" ht="13.5">
      <c r="A3001" s="1184" t="s">
        <v>3194</v>
      </c>
      <c r="B3001" s="1172" t="s">
        <v>5902</v>
      </c>
      <c r="C3001" s="1172" t="s">
        <v>5902</v>
      </c>
      <c r="D3001" s="966">
        <v>1248</v>
      </c>
      <c r="E3001" s="1194" t="s">
        <v>9630</v>
      </c>
      <c r="F3001" s="1273" t="s">
        <v>1789</v>
      </c>
      <c r="G3001" s="1239" t="s">
        <v>5388</v>
      </c>
      <c r="H3001" s="1271">
        <v>1</v>
      </c>
      <c r="I3001" s="1278" t="s">
        <v>449</v>
      </c>
      <c r="J3001" s="965"/>
    </row>
    <row r="3002" spans="1:10" ht="13.5">
      <c r="A3002" s="1184" t="s">
        <v>3194</v>
      </c>
      <c r="B3002" s="1172" t="s">
        <v>5902</v>
      </c>
      <c r="C3002" s="1172" t="s">
        <v>5902</v>
      </c>
      <c r="D3002" s="966">
        <v>1164</v>
      </c>
      <c r="E3002" s="1194" t="s">
        <v>9630</v>
      </c>
      <c r="F3002" s="1273" t="s">
        <v>1789</v>
      </c>
      <c r="G3002" s="1239" t="s">
        <v>5388</v>
      </c>
      <c r="H3002" s="1279" t="s">
        <v>459</v>
      </c>
      <c r="I3002" s="1280">
        <v>200</v>
      </c>
      <c r="J3002" s="965"/>
    </row>
    <row r="3003" spans="1:10" ht="13.5">
      <c r="A3003" s="1184" t="s">
        <v>3194</v>
      </c>
      <c r="B3003" s="1172" t="s">
        <v>5902</v>
      </c>
      <c r="C3003" s="1172" t="s">
        <v>5902</v>
      </c>
      <c r="D3003" s="966">
        <v>1104</v>
      </c>
      <c r="E3003" s="1194" t="s">
        <v>9630</v>
      </c>
      <c r="F3003" s="1273" t="s">
        <v>1789</v>
      </c>
      <c r="G3003" s="1239" t="s">
        <v>5388</v>
      </c>
      <c r="H3003" s="1279" t="s">
        <v>460</v>
      </c>
      <c r="I3003" s="1280">
        <v>500</v>
      </c>
      <c r="J3003" s="965"/>
    </row>
    <row r="3004" spans="1:10" ht="13.5">
      <c r="A3004" s="1184" t="s">
        <v>3194</v>
      </c>
      <c r="B3004" s="1172" t="s">
        <v>5902</v>
      </c>
      <c r="C3004" s="1172" t="s">
        <v>5902</v>
      </c>
      <c r="D3004" s="966">
        <v>1080</v>
      </c>
      <c r="E3004" s="1194" t="s">
        <v>9630</v>
      </c>
      <c r="F3004" s="1273" t="s">
        <v>1789</v>
      </c>
      <c r="G3004" s="1239" t="s">
        <v>5388</v>
      </c>
      <c r="H3004" s="1279" t="s">
        <v>462</v>
      </c>
      <c r="I3004" s="1280">
        <v>1000</v>
      </c>
      <c r="J3004" s="965"/>
    </row>
    <row r="3005" spans="1:10" ht="14.25" thickBot="1">
      <c r="A3005" s="1184" t="s">
        <v>3194</v>
      </c>
      <c r="B3005" s="1172" t="s">
        <v>5902</v>
      </c>
      <c r="C3005" s="1172" t="s">
        <v>5902</v>
      </c>
      <c r="D3005" s="966">
        <v>1056</v>
      </c>
      <c r="E3005" s="1194" t="s">
        <v>9630</v>
      </c>
      <c r="F3005" s="1273" t="s">
        <v>1789</v>
      </c>
      <c r="G3005" s="1239" t="s">
        <v>5388</v>
      </c>
      <c r="H3005" s="1279" t="s">
        <v>464</v>
      </c>
      <c r="I3005" s="1280" t="s">
        <v>3191</v>
      </c>
      <c r="J3005" s="965"/>
    </row>
    <row r="3006" spans="1:10" ht="16.5" customHeight="1" thickBot="1">
      <c r="A3006" s="636" t="s">
        <v>3768</v>
      </c>
      <c r="B3006" s="1264"/>
      <c r="C3006" s="1079"/>
      <c r="D3006" s="1079"/>
      <c r="E3006" s="1079"/>
      <c r="F3006" s="1079"/>
      <c r="G3006" s="1079"/>
      <c r="H3006" s="1079"/>
      <c r="I3006" s="1265"/>
      <c r="J3006" s="965"/>
    </row>
    <row r="3007" spans="1:10" ht="14.25">
      <c r="A3007" s="1223" t="s">
        <v>1726</v>
      </c>
      <c r="B3007" s="1223" t="s">
        <v>4924</v>
      </c>
      <c r="C3007" s="1223" t="s">
        <v>4924</v>
      </c>
      <c r="D3007" s="966">
        <v>468</v>
      </c>
      <c r="E3007" s="1194" t="s">
        <v>9630</v>
      </c>
      <c r="F3007" s="1239" t="s">
        <v>9</v>
      </c>
      <c r="G3007" s="1266" t="s">
        <v>5391</v>
      </c>
      <c r="H3007" s="1268">
        <v>1</v>
      </c>
      <c r="I3007" s="1268">
        <v>2</v>
      </c>
      <c r="J3007" s="965"/>
    </row>
    <row r="3008" spans="1:10" ht="14.25">
      <c r="A3008" s="1223" t="s">
        <v>1726</v>
      </c>
      <c r="B3008" s="1223" t="s">
        <v>4924</v>
      </c>
      <c r="C3008" s="1223" t="s">
        <v>4924</v>
      </c>
      <c r="D3008" s="966">
        <v>456</v>
      </c>
      <c r="E3008" s="1194" t="s">
        <v>9630</v>
      </c>
      <c r="F3008" s="1239" t="s">
        <v>9</v>
      </c>
      <c r="G3008" s="1266" t="s">
        <v>5391</v>
      </c>
      <c r="H3008" s="1268">
        <v>3</v>
      </c>
      <c r="I3008" s="1268">
        <v>4</v>
      </c>
      <c r="J3008" s="965"/>
    </row>
    <row r="3009" spans="1:10" ht="14.25">
      <c r="A3009" s="1223" t="s">
        <v>1726</v>
      </c>
      <c r="B3009" s="1223" t="s">
        <v>4924</v>
      </c>
      <c r="C3009" s="1223" t="s">
        <v>4924</v>
      </c>
      <c r="D3009" s="966">
        <v>372</v>
      </c>
      <c r="E3009" s="1194" t="s">
        <v>9630</v>
      </c>
      <c r="F3009" s="1239" t="s">
        <v>9</v>
      </c>
      <c r="G3009" s="1266" t="s">
        <v>5391</v>
      </c>
      <c r="H3009" s="1268">
        <v>5</v>
      </c>
      <c r="I3009" s="1268">
        <v>9</v>
      </c>
      <c r="J3009" s="965"/>
    </row>
    <row r="3010" spans="1:10" ht="14.25">
      <c r="A3010" s="1223" t="s">
        <v>1726</v>
      </c>
      <c r="B3010" s="1223" t="s">
        <v>4924</v>
      </c>
      <c r="C3010" s="1223" t="s">
        <v>4924</v>
      </c>
      <c r="D3010" s="966">
        <v>360</v>
      </c>
      <c r="E3010" s="1194" t="s">
        <v>9630</v>
      </c>
      <c r="F3010" s="1239" t="s">
        <v>9</v>
      </c>
      <c r="G3010" s="1266" t="s">
        <v>5391</v>
      </c>
      <c r="H3010" s="1268">
        <v>10</v>
      </c>
      <c r="I3010" s="1268">
        <v>24</v>
      </c>
      <c r="J3010" s="965"/>
    </row>
    <row r="3011" spans="1:10" ht="14.25">
      <c r="A3011" s="1223" t="s">
        <v>1726</v>
      </c>
      <c r="B3011" s="1223" t="s">
        <v>4924</v>
      </c>
      <c r="C3011" s="1223" t="s">
        <v>4924</v>
      </c>
      <c r="D3011" s="966">
        <v>336</v>
      </c>
      <c r="E3011" s="1194" t="s">
        <v>9630</v>
      </c>
      <c r="F3011" s="1239" t="s">
        <v>9</v>
      </c>
      <c r="G3011" s="1266" t="s">
        <v>5391</v>
      </c>
      <c r="H3011" s="1268">
        <v>25</v>
      </c>
      <c r="I3011" s="1268">
        <v>49</v>
      </c>
      <c r="J3011" s="965"/>
    </row>
    <row r="3012" spans="1:10" ht="14.25">
      <c r="A3012" s="1223" t="s">
        <v>1726</v>
      </c>
      <c r="B3012" s="1223" t="s">
        <v>4924</v>
      </c>
      <c r="C3012" s="1223" t="s">
        <v>4924</v>
      </c>
      <c r="D3012" s="966">
        <v>324</v>
      </c>
      <c r="E3012" s="1194" t="s">
        <v>9630</v>
      </c>
      <c r="F3012" s="1239" t="s">
        <v>9</v>
      </c>
      <c r="G3012" s="1266" t="s">
        <v>5391</v>
      </c>
      <c r="H3012" s="1268">
        <v>50</v>
      </c>
      <c r="I3012" s="1268">
        <v>99</v>
      </c>
      <c r="J3012" s="965"/>
    </row>
    <row r="3013" spans="1:10" ht="15" thickBot="1">
      <c r="A3013" s="1223" t="s">
        <v>1726</v>
      </c>
      <c r="B3013" s="1223" t="s">
        <v>4924</v>
      </c>
      <c r="C3013" s="1223" t="s">
        <v>4924</v>
      </c>
      <c r="D3013" s="966">
        <v>276</v>
      </c>
      <c r="E3013" s="1194" t="s">
        <v>9630</v>
      </c>
      <c r="F3013" s="1239" t="s">
        <v>9</v>
      </c>
      <c r="G3013" s="1266" t="s">
        <v>5391</v>
      </c>
      <c r="H3013" s="1268">
        <v>100</v>
      </c>
      <c r="I3013" s="1268">
        <v>99999</v>
      </c>
      <c r="J3013" s="965"/>
    </row>
    <row r="3014" spans="1:10" ht="17.25" customHeight="1" thickBot="1">
      <c r="A3014" s="636" t="s">
        <v>3769</v>
      </c>
      <c r="B3014" s="1264"/>
      <c r="C3014" s="1079"/>
      <c r="D3014" s="1079"/>
      <c r="E3014" s="1079"/>
      <c r="F3014" s="1079"/>
      <c r="G3014" s="1079"/>
      <c r="H3014" s="1079"/>
      <c r="I3014" s="1265"/>
      <c r="J3014" s="965"/>
    </row>
    <row r="3015" spans="1:10" ht="14.25">
      <c r="A3015" s="1223" t="s">
        <v>1727</v>
      </c>
      <c r="B3015" s="1223" t="s">
        <v>4925</v>
      </c>
      <c r="C3015" s="1223" t="s">
        <v>4925</v>
      </c>
      <c r="D3015" s="966">
        <v>468</v>
      </c>
      <c r="E3015" s="1194" t="s">
        <v>9630</v>
      </c>
      <c r="F3015" s="967" t="s">
        <v>1789</v>
      </c>
      <c r="G3015" s="967" t="s">
        <v>5391</v>
      </c>
      <c r="H3015" s="1271">
        <v>1</v>
      </c>
      <c r="I3015" s="1271">
        <v>2</v>
      </c>
      <c r="J3015" s="965"/>
    </row>
    <row r="3016" spans="1:10" ht="14.25">
      <c r="A3016" s="1223" t="s">
        <v>1727</v>
      </c>
      <c r="B3016" s="1223" t="s">
        <v>4925</v>
      </c>
      <c r="C3016" s="1223" t="s">
        <v>4925</v>
      </c>
      <c r="D3016" s="966">
        <v>456</v>
      </c>
      <c r="E3016" s="1194" t="s">
        <v>9630</v>
      </c>
      <c r="F3016" s="967" t="s">
        <v>1789</v>
      </c>
      <c r="G3016" s="967" t="s">
        <v>5391</v>
      </c>
      <c r="H3016" s="1271">
        <v>3</v>
      </c>
      <c r="I3016" s="1271">
        <v>4</v>
      </c>
      <c r="J3016" s="965"/>
    </row>
    <row r="3017" spans="1:10" ht="14.25">
      <c r="A3017" s="1223" t="s">
        <v>1727</v>
      </c>
      <c r="B3017" s="1223" t="s">
        <v>4925</v>
      </c>
      <c r="C3017" s="1223" t="s">
        <v>4925</v>
      </c>
      <c r="D3017" s="966">
        <v>372</v>
      </c>
      <c r="E3017" s="1194" t="s">
        <v>9630</v>
      </c>
      <c r="F3017" s="967" t="s">
        <v>1789</v>
      </c>
      <c r="G3017" s="967" t="s">
        <v>5391</v>
      </c>
      <c r="H3017" s="1271">
        <v>5</v>
      </c>
      <c r="I3017" s="1271">
        <v>9</v>
      </c>
      <c r="J3017" s="965"/>
    </row>
    <row r="3018" spans="1:10" ht="14.25">
      <c r="A3018" s="1223" t="s">
        <v>1727</v>
      </c>
      <c r="B3018" s="1223" t="s">
        <v>4925</v>
      </c>
      <c r="C3018" s="1223" t="s">
        <v>4925</v>
      </c>
      <c r="D3018" s="966">
        <v>360</v>
      </c>
      <c r="E3018" s="1194" t="s">
        <v>9630</v>
      </c>
      <c r="F3018" s="967" t="s">
        <v>1789</v>
      </c>
      <c r="G3018" s="967" t="s">
        <v>5391</v>
      </c>
      <c r="H3018" s="1271">
        <v>10</v>
      </c>
      <c r="I3018" s="1271">
        <v>24</v>
      </c>
      <c r="J3018" s="965"/>
    </row>
    <row r="3019" spans="1:10" ht="14.25">
      <c r="A3019" s="1223" t="s">
        <v>1727</v>
      </c>
      <c r="B3019" s="1223" t="s">
        <v>4925</v>
      </c>
      <c r="C3019" s="1223" t="s">
        <v>4925</v>
      </c>
      <c r="D3019" s="966">
        <v>336</v>
      </c>
      <c r="E3019" s="1194" t="s">
        <v>9630</v>
      </c>
      <c r="F3019" s="967" t="s">
        <v>1789</v>
      </c>
      <c r="G3019" s="967" t="s">
        <v>5391</v>
      </c>
      <c r="H3019" s="1271">
        <v>25</v>
      </c>
      <c r="I3019" s="1271">
        <v>49</v>
      </c>
      <c r="J3019" s="965"/>
    </row>
    <row r="3020" spans="1:10" ht="14.25">
      <c r="A3020" s="1223" t="s">
        <v>1727</v>
      </c>
      <c r="B3020" s="1223" t="s">
        <v>4925</v>
      </c>
      <c r="C3020" s="1223" t="s">
        <v>4925</v>
      </c>
      <c r="D3020" s="966">
        <v>324</v>
      </c>
      <c r="E3020" s="1194" t="s">
        <v>9630</v>
      </c>
      <c r="F3020" s="967" t="s">
        <v>1789</v>
      </c>
      <c r="G3020" s="967" t="s">
        <v>5391</v>
      </c>
      <c r="H3020" s="1271">
        <v>50</v>
      </c>
      <c r="I3020" s="1271">
        <v>99</v>
      </c>
      <c r="J3020" s="965"/>
    </row>
    <row r="3021" spans="1:10" ht="15" thickBot="1">
      <c r="A3021" s="1223" t="s">
        <v>1727</v>
      </c>
      <c r="B3021" s="1223" t="s">
        <v>4925</v>
      </c>
      <c r="C3021" s="1223" t="s">
        <v>4925</v>
      </c>
      <c r="D3021" s="966">
        <v>276</v>
      </c>
      <c r="E3021" s="1194" t="s">
        <v>9630</v>
      </c>
      <c r="F3021" s="967" t="s">
        <v>1789</v>
      </c>
      <c r="G3021" s="967" t="s">
        <v>5391</v>
      </c>
      <c r="H3021" s="1271">
        <v>100</v>
      </c>
      <c r="I3021" s="1271">
        <v>99999</v>
      </c>
      <c r="J3021" s="965"/>
    </row>
    <row r="3022" spans="1:10" ht="15.75" customHeight="1" thickBot="1">
      <c r="A3022" s="636" t="s">
        <v>3770</v>
      </c>
      <c r="B3022" s="1264"/>
      <c r="C3022" s="1079"/>
      <c r="D3022" s="1079"/>
      <c r="E3022" s="1079"/>
      <c r="F3022" s="1079"/>
      <c r="G3022" s="1079"/>
      <c r="H3022" s="1079"/>
      <c r="I3022" s="1265"/>
      <c r="J3022" s="965"/>
    </row>
    <row r="3023" spans="1:10" ht="14.25">
      <c r="A3023" s="1223" t="s">
        <v>3327</v>
      </c>
      <c r="B3023" s="1223" t="s">
        <v>4926</v>
      </c>
      <c r="C3023" s="1223" t="s">
        <v>4926</v>
      </c>
      <c r="D3023" s="966">
        <v>696</v>
      </c>
      <c r="E3023" s="1194" t="s">
        <v>9630</v>
      </c>
      <c r="F3023" s="967" t="s">
        <v>9</v>
      </c>
      <c r="G3023" s="967" t="s">
        <v>5391</v>
      </c>
      <c r="H3023" s="1271">
        <v>1</v>
      </c>
      <c r="I3023" s="1271">
        <v>4</v>
      </c>
      <c r="J3023" s="965"/>
    </row>
    <row r="3024" spans="1:10" ht="14.25">
      <c r="A3024" s="1223" t="s">
        <v>3327</v>
      </c>
      <c r="B3024" s="1223" t="s">
        <v>4926</v>
      </c>
      <c r="C3024" s="1223" t="s">
        <v>4926</v>
      </c>
      <c r="D3024" s="966">
        <v>564</v>
      </c>
      <c r="E3024" s="1194" t="s">
        <v>9630</v>
      </c>
      <c r="F3024" s="967" t="s">
        <v>9</v>
      </c>
      <c r="G3024" s="967" t="s">
        <v>5391</v>
      </c>
      <c r="H3024" s="1271">
        <v>5</v>
      </c>
      <c r="I3024" s="1271">
        <v>9</v>
      </c>
      <c r="J3024" s="965"/>
    </row>
    <row r="3025" spans="1:10" ht="14.25">
      <c r="A3025" s="1223" t="s">
        <v>3327</v>
      </c>
      <c r="B3025" s="1223" t="s">
        <v>4926</v>
      </c>
      <c r="C3025" s="1223" t="s">
        <v>4926</v>
      </c>
      <c r="D3025" s="966">
        <v>456</v>
      </c>
      <c r="E3025" s="1194" t="s">
        <v>9630</v>
      </c>
      <c r="F3025" s="967" t="s">
        <v>9</v>
      </c>
      <c r="G3025" s="967" t="s">
        <v>5391</v>
      </c>
      <c r="H3025" s="1271">
        <v>10</v>
      </c>
      <c r="I3025" s="1271">
        <v>24</v>
      </c>
      <c r="J3025" s="965"/>
    </row>
    <row r="3026" spans="1:10" ht="15" thickBot="1">
      <c r="A3026" s="1223" t="s">
        <v>3327</v>
      </c>
      <c r="B3026" s="1223" t="s">
        <v>4926</v>
      </c>
      <c r="C3026" s="1223" t="s">
        <v>4926</v>
      </c>
      <c r="D3026" s="966">
        <v>384</v>
      </c>
      <c r="E3026" s="1194" t="s">
        <v>9630</v>
      </c>
      <c r="F3026" s="967" t="s">
        <v>9</v>
      </c>
      <c r="G3026" s="967" t="s">
        <v>5391</v>
      </c>
      <c r="H3026" s="1271">
        <v>25</v>
      </c>
      <c r="I3026" s="1271">
        <v>99999</v>
      </c>
      <c r="J3026" s="965"/>
    </row>
    <row r="3027" spans="1:10" ht="14.25" thickBot="1">
      <c r="A3027" s="636" t="s">
        <v>3771</v>
      </c>
      <c r="B3027" s="1264"/>
      <c r="C3027" s="1079"/>
      <c r="D3027" s="1079"/>
      <c r="E3027" s="1079"/>
      <c r="F3027" s="1079"/>
      <c r="G3027" s="1079"/>
      <c r="H3027" s="1079"/>
      <c r="I3027" s="1265"/>
      <c r="J3027" s="965"/>
    </row>
    <row r="3028" spans="1:10" ht="14.25">
      <c r="A3028" s="1223" t="s">
        <v>3328</v>
      </c>
      <c r="B3028" s="1223" t="s">
        <v>4927</v>
      </c>
      <c r="C3028" s="1223" t="s">
        <v>4927</v>
      </c>
      <c r="D3028" s="966">
        <v>696</v>
      </c>
      <c r="E3028" s="1194" t="s">
        <v>9630</v>
      </c>
      <c r="F3028" s="967" t="s">
        <v>1789</v>
      </c>
      <c r="G3028" s="967" t="s">
        <v>5391</v>
      </c>
      <c r="H3028" s="1271">
        <v>1</v>
      </c>
      <c r="I3028" s="1271">
        <v>4</v>
      </c>
      <c r="J3028" s="965"/>
    </row>
    <row r="3029" spans="1:10" ht="14.25">
      <c r="A3029" s="1223" t="s">
        <v>3328</v>
      </c>
      <c r="B3029" s="1223" t="s">
        <v>4927</v>
      </c>
      <c r="C3029" s="1223" t="s">
        <v>4927</v>
      </c>
      <c r="D3029" s="966">
        <v>564</v>
      </c>
      <c r="E3029" s="1194" t="s">
        <v>9630</v>
      </c>
      <c r="F3029" s="967" t="s">
        <v>1789</v>
      </c>
      <c r="G3029" s="967" t="s">
        <v>5391</v>
      </c>
      <c r="H3029" s="1271">
        <v>5</v>
      </c>
      <c r="I3029" s="1271">
        <v>9</v>
      </c>
      <c r="J3029" s="965"/>
    </row>
    <row r="3030" spans="1:10" ht="14.25">
      <c r="A3030" s="1223" t="s">
        <v>3328</v>
      </c>
      <c r="B3030" s="1223" t="s">
        <v>4927</v>
      </c>
      <c r="C3030" s="1223" t="s">
        <v>4927</v>
      </c>
      <c r="D3030" s="966">
        <v>456</v>
      </c>
      <c r="E3030" s="1194" t="s">
        <v>9630</v>
      </c>
      <c r="F3030" s="967" t="s">
        <v>1789</v>
      </c>
      <c r="G3030" s="967" t="s">
        <v>5391</v>
      </c>
      <c r="H3030" s="1271">
        <v>10</v>
      </c>
      <c r="I3030" s="1271">
        <v>24</v>
      </c>
      <c r="J3030" s="965"/>
    </row>
    <row r="3031" spans="1:10" ht="15" thickBot="1">
      <c r="A3031" s="1223" t="s">
        <v>3328</v>
      </c>
      <c r="B3031" s="1223" t="s">
        <v>4927</v>
      </c>
      <c r="C3031" s="1223" t="s">
        <v>4927</v>
      </c>
      <c r="D3031" s="966">
        <v>384</v>
      </c>
      <c r="E3031" s="1194" t="s">
        <v>9630</v>
      </c>
      <c r="F3031" s="967" t="s">
        <v>1789</v>
      </c>
      <c r="G3031" s="967" t="s">
        <v>5391</v>
      </c>
      <c r="H3031" s="1271">
        <v>25</v>
      </c>
      <c r="I3031" s="1271">
        <v>99999</v>
      </c>
      <c r="J3031" s="965"/>
    </row>
    <row r="3032" spans="1:10" ht="15.75" customHeight="1" thickBot="1">
      <c r="A3032" s="636" t="s">
        <v>3770</v>
      </c>
      <c r="B3032" s="1264"/>
      <c r="C3032" s="1079"/>
      <c r="D3032" s="1079"/>
      <c r="E3032" s="1079"/>
      <c r="F3032" s="1079"/>
      <c r="G3032" s="1079"/>
      <c r="H3032" s="1079"/>
      <c r="I3032" s="1265"/>
      <c r="J3032" s="965"/>
    </row>
    <row r="3033" spans="1:10" ht="14.25">
      <c r="A3033" s="1223" t="s">
        <v>6232</v>
      </c>
      <c r="B3033" s="1223" t="s">
        <v>4926</v>
      </c>
      <c r="C3033" s="1223" t="s">
        <v>6231</v>
      </c>
      <c r="D3033" s="966">
        <v>672</v>
      </c>
      <c r="E3033" s="1194" t="s">
        <v>9630</v>
      </c>
      <c r="F3033" s="967" t="s">
        <v>9</v>
      </c>
      <c r="G3033" s="967" t="s">
        <v>5391</v>
      </c>
      <c r="H3033" s="1271">
        <v>1</v>
      </c>
      <c r="I3033" s="1271">
        <v>4</v>
      </c>
      <c r="J3033" s="965"/>
    </row>
    <row r="3034" spans="1:10" ht="14.25">
      <c r="A3034" s="1223" t="s">
        <v>6232</v>
      </c>
      <c r="B3034" s="1223" t="s">
        <v>4926</v>
      </c>
      <c r="C3034" s="1223" t="s">
        <v>6231</v>
      </c>
      <c r="D3034" s="966">
        <v>540</v>
      </c>
      <c r="E3034" s="1194" t="s">
        <v>9630</v>
      </c>
      <c r="F3034" s="967" t="s">
        <v>9</v>
      </c>
      <c r="G3034" s="967" t="s">
        <v>5391</v>
      </c>
      <c r="H3034" s="1271">
        <v>5</v>
      </c>
      <c r="I3034" s="1271">
        <v>9</v>
      </c>
      <c r="J3034" s="965"/>
    </row>
    <row r="3035" spans="1:10" ht="14.25">
      <c r="A3035" s="1223" t="s">
        <v>6232</v>
      </c>
      <c r="B3035" s="1223" t="s">
        <v>4926</v>
      </c>
      <c r="C3035" s="1223" t="s">
        <v>6231</v>
      </c>
      <c r="D3035" s="966">
        <v>432</v>
      </c>
      <c r="E3035" s="1194" t="s">
        <v>9630</v>
      </c>
      <c r="F3035" s="967" t="s">
        <v>9</v>
      </c>
      <c r="G3035" s="967" t="s">
        <v>5391</v>
      </c>
      <c r="H3035" s="1271">
        <v>10</v>
      </c>
      <c r="I3035" s="1271">
        <v>24</v>
      </c>
      <c r="J3035" s="965"/>
    </row>
    <row r="3036" spans="1:10" ht="15" thickBot="1">
      <c r="A3036" s="1223" t="s">
        <v>6232</v>
      </c>
      <c r="B3036" s="1223" t="s">
        <v>4926</v>
      </c>
      <c r="C3036" s="1223" t="s">
        <v>6231</v>
      </c>
      <c r="D3036" s="966">
        <v>372</v>
      </c>
      <c r="E3036" s="1194" t="s">
        <v>9630</v>
      </c>
      <c r="F3036" s="967" t="s">
        <v>9</v>
      </c>
      <c r="G3036" s="967" t="s">
        <v>5391</v>
      </c>
      <c r="H3036" s="1271">
        <v>25</v>
      </c>
      <c r="I3036" s="1271">
        <v>99999</v>
      </c>
      <c r="J3036" s="965"/>
    </row>
    <row r="3037" spans="1:10" ht="14.25" thickBot="1">
      <c r="A3037" s="636" t="s">
        <v>3771</v>
      </c>
      <c r="B3037" s="1264"/>
      <c r="C3037" s="1079"/>
      <c r="D3037" s="1079"/>
      <c r="E3037" s="1079"/>
      <c r="F3037" s="1079"/>
      <c r="G3037" s="1079"/>
      <c r="H3037" s="1079"/>
      <c r="I3037" s="1265"/>
      <c r="J3037" s="965"/>
    </row>
    <row r="3038" spans="1:10" ht="14.25">
      <c r="A3038" s="1223" t="s">
        <v>6233</v>
      </c>
      <c r="B3038" s="1223" t="s">
        <v>4927</v>
      </c>
      <c r="C3038" s="1223" t="s">
        <v>6231</v>
      </c>
      <c r="D3038" s="966">
        <v>672</v>
      </c>
      <c r="E3038" s="1194" t="s">
        <v>9630</v>
      </c>
      <c r="F3038" s="967" t="s">
        <v>1789</v>
      </c>
      <c r="G3038" s="967" t="s">
        <v>5391</v>
      </c>
      <c r="H3038" s="1271">
        <v>1</v>
      </c>
      <c r="I3038" s="1271">
        <v>4</v>
      </c>
      <c r="J3038" s="965"/>
    </row>
    <row r="3039" spans="1:10" ht="14.25">
      <c r="A3039" s="1223" t="s">
        <v>6233</v>
      </c>
      <c r="B3039" s="1223" t="s">
        <v>4927</v>
      </c>
      <c r="C3039" s="1223" t="s">
        <v>6231</v>
      </c>
      <c r="D3039" s="966">
        <v>540</v>
      </c>
      <c r="E3039" s="1194" t="s">
        <v>9630</v>
      </c>
      <c r="F3039" s="967" t="s">
        <v>1789</v>
      </c>
      <c r="G3039" s="967" t="s">
        <v>5391</v>
      </c>
      <c r="H3039" s="1271">
        <v>5</v>
      </c>
      <c r="I3039" s="1271">
        <v>9</v>
      </c>
      <c r="J3039" s="965"/>
    </row>
    <row r="3040" spans="1:10" ht="14.25">
      <c r="A3040" s="1223" t="s">
        <v>6233</v>
      </c>
      <c r="B3040" s="1223" t="s">
        <v>4927</v>
      </c>
      <c r="C3040" s="1223" t="s">
        <v>6231</v>
      </c>
      <c r="D3040" s="966">
        <v>432</v>
      </c>
      <c r="E3040" s="1194" t="s">
        <v>9630</v>
      </c>
      <c r="F3040" s="967" t="s">
        <v>1789</v>
      </c>
      <c r="G3040" s="967" t="s">
        <v>5391</v>
      </c>
      <c r="H3040" s="1271">
        <v>10</v>
      </c>
      <c r="I3040" s="1271">
        <v>24</v>
      </c>
      <c r="J3040" s="965"/>
    </row>
    <row r="3041" spans="1:10" ht="15" thickBot="1">
      <c r="A3041" s="1223" t="s">
        <v>6233</v>
      </c>
      <c r="B3041" s="1223" t="s">
        <v>4927</v>
      </c>
      <c r="C3041" s="1223" t="s">
        <v>6231</v>
      </c>
      <c r="D3041" s="966">
        <v>372</v>
      </c>
      <c r="E3041" s="1194" t="s">
        <v>9630</v>
      </c>
      <c r="F3041" s="967" t="s">
        <v>1789</v>
      </c>
      <c r="G3041" s="967" t="s">
        <v>5391</v>
      </c>
      <c r="H3041" s="1271">
        <v>25</v>
      </c>
      <c r="I3041" s="1271">
        <v>99999</v>
      </c>
      <c r="J3041" s="965"/>
    </row>
    <row r="3042" spans="1:10" ht="14.25" thickBot="1">
      <c r="A3042" s="1182" t="s">
        <v>5553</v>
      </c>
      <c r="B3042" s="1264"/>
      <c r="C3042" s="1079"/>
      <c r="D3042" s="1079"/>
      <c r="E3042" s="1079"/>
      <c r="F3042" s="1079"/>
      <c r="G3042" s="1079"/>
      <c r="H3042" s="1079"/>
      <c r="I3042" s="1265"/>
      <c r="J3042" s="965"/>
    </row>
    <row r="3043" spans="1:10" ht="14.25">
      <c r="A3043" s="1223" t="s">
        <v>5484</v>
      </c>
      <c r="B3043" s="1223" t="s">
        <v>5485</v>
      </c>
      <c r="C3043" s="1223" t="s">
        <v>5485</v>
      </c>
      <c r="D3043" s="966">
        <v>16248</v>
      </c>
      <c r="E3043" s="1194" t="s">
        <v>9630</v>
      </c>
      <c r="F3043" s="967" t="s">
        <v>9</v>
      </c>
      <c r="G3043" s="967" t="s">
        <v>5391</v>
      </c>
      <c r="H3043" s="1271">
        <v>1</v>
      </c>
      <c r="I3043" s="1271">
        <v>3</v>
      </c>
      <c r="J3043" s="965"/>
    </row>
    <row r="3044" spans="1:10" ht="14.25">
      <c r="A3044" s="1223" t="s">
        <v>5484</v>
      </c>
      <c r="B3044" s="1223" t="s">
        <v>5485</v>
      </c>
      <c r="C3044" s="1223" t="s">
        <v>5485</v>
      </c>
      <c r="D3044" s="966">
        <v>11376</v>
      </c>
      <c r="E3044" s="1194" t="s">
        <v>9630</v>
      </c>
      <c r="F3044" s="967" t="s">
        <v>9</v>
      </c>
      <c r="G3044" s="967" t="s">
        <v>5391</v>
      </c>
      <c r="H3044" s="1271">
        <v>4</v>
      </c>
      <c r="I3044" s="1271">
        <v>9</v>
      </c>
      <c r="J3044" s="965"/>
    </row>
    <row r="3045" spans="1:10" ht="14.25">
      <c r="A3045" s="1223" t="s">
        <v>5484</v>
      </c>
      <c r="B3045" s="1223" t="s">
        <v>5485</v>
      </c>
      <c r="C3045" s="1223" t="s">
        <v>5485</v>
      </c>
      <c r="D3045" s="966">
        <v>8940</v>
      </c>
      <c r="E3045" s="1194" t="s">
        <v>9630</v>
      </c>
      <c r="F3045" s="967" t="s">
        <v>9</v>
      </c>
      <c r="G3045" s="967" t="s">
        <v>5391</v>
      </c>
      <c r="H3045" s="1271">
        <v>10</v>
      </c>
      <c r="I3045" s="1271">
        <v>29</v>
      </c>
      <c r="J3045" s="965"/>
    </row>
    <row r="3046" spans="1:10" ht="14.25">
      <c r="A3046" s="1223" t="s">
        <v>5484</v>
      </c>
      <c r="B3046" s="1223" t="s">
        <v>5485</v>
      </c>
      <c r="C3046" s="1223" t="s">
        <v>5485</v>
      </c>
      <c r="D3046" s="966">
        <v>6504</v>
      </c>
      <c r="E3046" s="1194" t="s">
        <v>9630</v>
      </c>
      <c r="F3046" s="967" t="s">
        <v>9</v>
      </c>
      <c r="G3046" s="967" t="s">
        <v>5391</v>
      </c>
      <c r="H3046" s="1271">
        <v>30</v>
      </c>
      <c r="I3046" s="1271">
        <v>99999</v>
      </c>
      <c r="J3046" s="965"/>
    </row>
    <row r="3047" spans="1:10" ht="14.25">
      <c r="A3047" s="1223" t="s">
        <v>5486</v>
      </c>
      <c r="B3047" s="1223" t="s">
        <v>5487</v>
      </c>
      <c r="C3047" s="1223" t="s">
        <v>5487</v>
      </c>
      <c r="D3047" s="966">
        <v>16248</v>
      </c>
      <c r="E3047" s="1194" t="s">
        <v>9630</v>
      </c>
      <c r="F3047" s="967" t="s">
        <v>1789</v>
      </c>
      <c r="G3047" s="967" t="s">
        <v>5391</v>
      </c>
      <c r="H3047" s="1271">
        <v>1</v>
      </c>
      <c r="I3047" s="1271">
        <v>3</v>
      </c>
      <c r="J3047" s="965"/>
    </row>
    <row r="3048" spans="1:10" ht="14.25">
      <c r="A3048" s="1223" t="s">
        <v>5486</v>
      </c>
      <c r="B3048" s="1223" t="s">
        <v>5487</v>
      </c>
      <c r="C3048" s="1223" t="s">
        <v>5487</v>
      </c>
      <c r="D3048" s="966">
        <v>11376</v>
      </c>
      <c r="E3048" s="1194" t="s">
        <v>9630</v>
      </c>
      <c r="F3048" s="967" t="s">
        <v>1789</v>
      </c>
      <c r="G3048" s="967" t="s">
        <v>5391</v>
      </c>
      <c r="H3048" s="1271">
        <v>4</v>
      </c>
      <c r="I3048" s="1271">
        <v>9</v>
      </c>
      <c r="J3048" s="965"/>
    </row>
    <row r="3049" spans="1:10" ht="14.25">
      <c r="A3049" s="1223" t="s">
        <v>5486</v>
      </c>
      <c r="B3049" s="1223" t="s">
        <v>5487</v>
      </c>
      <c r="C3049" s="1223" t="s">
        <v>5487</v>
      </c>
      <c r="D3049" s="966">
        <v>8940</v>
      </c>
      <c r="E3049" s="1194" t="s">
        <v>9630</v>
      </c>
      <c r="F3049" s="967" t="s">
        <v>1789</v>
      </c>
      <c r="G3049" s="967" t="s">
        <v>5391</v>
      </c>
      <c r="H3049" s="1271">
        <v>10</v>
      </c>
      <c r="I3049" s="1271">
        <v>29</v>
      </c>
      <c r="J3049" s="965"/>
    </row>
    <row r="3050" spans="1:10" ht="14.25">
      <c r="A3050" s="1223" t="s">
        <v>5486</v>
      </c>
      <c r="B3050" s="1223" t="s">
        <v>5487</v>
      </c>
      <c r="C3050" s="1223" t="s">
        <v>5487</v>
      </c>
      <c r="D3050" s="966">
        <v>6504</v>
      </c>
      <c r="E3050" s="1194" t="s">
        <v>9630</v>
      </c>
      <c r="F3050" s="967" t="s">
        <v>1789</v>
      </c>
      <c r="G3050" s="967" t="s">
        <v>5391</v>
      </c>
      <c r="H3050" s="1271">
        <v>30</v>
      </c>
      <c r="I3050" s="1271">
        <v>99999</v>
      </c>
      <c r="J3050" s="965"/>
    </row>
    <row r="3051" spans="1:10" ht="14.25">
      <c r="A3051" s="1223" t="s">
        <v>5488</v>
      </c>
      <c r="B3051" s="1223" t="s">
        <v>5489</v>
      </c>
      <c r="C3051" s="1223" t="s">
        <v>5489</v>
      </c>
      <c r="D3051" s="966">
        <v>16248</v>
      </c>
      <c r="E3051" s="1194" t="s">
        <v>9630</v>
      </c>
      <c r="F3051" s="967" t="s">
        <v>9</v>
      </c>
      <c r="G3051" s="967" t="s">
        <v>5391</v>
      </c>
      <c r="H3051" s="1271">
        <v>1</v>
      </c>
      <c r="I3051" s="1271">
        <v>3</v>
      </c>
      <c r="J3051" s="965"/>
    </row>
    <row r="3052" spans="1:10" ht="14.25">
      <c r="A3052" s="1223" t="s">
        <v>5488</v>
      </c>
      <c r="B3052" s="1223" t="s">
        <v>5489</v>
      </c>
      <c r="C3052" s="1223" t="s">
        <v>5489</v>
      </c>
      <c r="D3052" s="966">
        <v>11376</v>
      </c>
      <c r="E3052" s="1194" t="s">
        <v>9630</v>
      </c>
      <c r="F3052" s="967" t="s">
        <v>9</v>
      </c>
      <c r="G3052" s="967" t="s">
        <v>5391</v>
      </c>
      <c r="H3052" s="1271">
        <v>4</v>
      </c>
      <c r="I3052" s="1271">
        <v>9</v>
      </c>
      <c r="J3052" s="965"/>
    </row>
    <row r="3053" spans="1:10" ht="14.25">
      <c r="A3053" s="1223" t="s">
        <v>5488</v>
      </c>
      <c r="B3053" s="1223" t="s">
        <v>5489</v>
      </c>
      <c r="C3053" s="1223" t="s">
        <v>5489</v>
      </c>
      <c r="D3053" s="966">
        <v>8940</v>
      </c>
      <c r="E3053" s="1194" t="s">
        <v>9630</v>
      </c>
      <c r="F3053" s="967" t="s">
        <v>9</v>
      </c>
      <c r="G3053" s="967" t="s">
        <v>5391</v>
      </c>
      <c r="H3053" s="1271">
        <v>10</v>
      </c>
      <c r="I3053" s="1271">
        <v>29</v>
      </c>
      <c r="J3053" s="965"/>
    </row>
    <row r="3054" spans="1:10" ht="14.25">
      <c r="A3054" s="1223" t="s">
        <v>5488</v>
      </c>
      <c r="B3054" s="1223" t="s">
        <v>5489</v>
      </c>
      <c r="C3054" s="1223" t="s">
        <v>5489</v>
      </c>
      <c r="D3054" s="966">
        <v>6504</v>
      </c>
      <c r="E3054" s="1194" t="s">
        <v>9630</v>
      </c>
      <c r="F3054" s="967" t="s">
        <v>9</v>
      </c>
      <c r="G3054" s="967" t="s">
        <v>5391</v>
      </c>
      <c r="H3054" s="1271">
        <v>30</v>
      </c>
      <c r="I3054" s="1271">
        <v>99999</v>
      </c>
      <c r="J3054" s="965"/>
    </row>
    <row r="3055" spans="1:10" ht="14.25">
      <c r="A3055" s="1223" t="s">
        <v>5490</v>
      </c>
      <c r="B3055" s="1223" t="s">
        <v>5491</v>
      </c>
      <c r="C3055" s="1223" t="s">
        <v>5491</v>
      </c>
      <c r="D3055" s="966">
        <v>16248</v>
      </c>
      <c r="E3055" s="1194" t="s">
        <v>9630</v>
      </c>
      <c r="F3055" s="967" t="s">
        <v>1789</v>
      </c>
      <c r="G3055" s="967" t="s">
        <v>5391</v>
      </c>
      <c r="H3055" s="1271">
        <v>1</v>
      </c>
      <c r="I3055" s="1271">
        <v>3</v>
      </c>
      <c r="J3055" s="965"/>
    </row>
    <row r="3056" spans="1:10" ht="14.25">
      <c r="A3056" s="1223" t="s">
        <v>5490</v>
      </c>
      <c r="B3056" s="1223" t="s">
        <v>5491</v>
      </c>
      <c r="C3056" s="1223" t="s">
        <v>5491</v>
      </c>
      <c r="D3056" s="966">
        <v>11376</v>
      </c>
      <c r="E3056" s="1194" t="s">
        <v>9630</v>
      </c>
      <c r="F3056" s="967" t="s">
        <v>1789</v>
      </c>
      <c r="G3056" s="967" t="s">
        <v>5391</v>
      </c>
      <c r="H3056" s="1271">
        <v>4</v>
      </c>
      <c r="I3056" s="1271">
        <v>9</v>
      </c>
      <c r="J3056" s="965"/>
    </row>
    <row r="3057" spans="1:10" ht="14.25">
      <c r="A3057" s="1223" t="s">
        <v>5490</v>
      </c>
      <c r="B3057" s="1223" t="s">
        <v>5491</v>
      </c>
      <c r="C3057" s="1223" t="s">
        <v>5491</v>
      </c>
      <c r="D3057" s="966">
        <v>8940</v>
      </c>
      <c r="E3057" s="1194" t="s">
        <v>9630</v>
      </c>
      <c r="F3057" s="967" t="s">
        <v>1789</v>
      </c>
      <c r="G3057" s="967" t="s">
        <v>5391</v>
      </c>
      <c r="H3057" s="1271">
        <v>10</v>
      </c>
      <c r="I3057" s="1271">
        <v>29</v>
      </c>
      <c r="J3057" s="965"/>
    </row>
    <row r="3058" spans="1:10" ht="14.25">
      <c r="A3058" s="1223" t="s">
        <v>5490</v>
      </c>
      <c r="B3058" s="1223" t="s">
        <v>5491</v>
      </c>
      <c r="C3058" s="1223" t="s">
        <v>5491</v>
      </c>
      <c r="D3058" s="966">
        <v>6504</v>
      </c>
      <c r="E3058" s="1194" t="s">
        <v>9630</v>
      </c>
      <c r="F3058" s="967" t="s">
        <v>1789</v>
      </c>
      <c r="G3058" s="967" t="s">
        <v>5391</v>
      </c>
      <c r="H3058" s="1271">
        <v>30</v>
      </c>
      <c r="I3058" s="1271">
        <v>99999</v>
      </c>
      <c r="J3058" s="965"/>
    </row>
    <row r="3059" spans="1:10" ht="14.25">
      <c r="A3059" s="1223" t="s">
        <v>5524</v>
      </c>
      <c r="B3059" s="1223" t="s">
        <v>5525</v>
      </c>
      <c r="C3059" s="1223" t="s">
        <v>5525</v>
      </c>
      <c r="D3059" s="966">
        <v>11748</v>
      </c>
      <c r="E3059" s="1194" t="s">
        <v>9630</v>
      </c>
      <c r="F3059" s="967" t="s">
        <v>9</v>
      </c>
      <c r="G3059" s="967" t="s">
        <v>5391</v>
      </c>
      <c r="H3059" s="1271">
        <v>1</v>
      </c>
      <c r="I3059" s="1271">
        <v>3</v>
      </c>
      <c r="J3059" s="965"/>
    </row>
    <row r="3060" spans="1:10" ht="14.25">
      <c r="A3060" s="1223" t="s">
        <v>5524</v>
      </c>
      <c r="B3060" s="1223" t="s">
        <v>5525</v>
      </c>
      <c r="C3060" s="1223" t="s">
        <v>5525</v>
      </c>
      <c r="D3060" s="966">
        <v>8220</v>
      </c>
      <c r="E3060" s="1194" t="s">
        <v>9630</v>
      </c>
      <c r="F3060" s="967" t="s">
        <v>9</v>
      </c>
      <c r="G3060" s="967" t="s">
        <v>5391</v>
      </c>
      <c r="H3060" s="1271">
        <v>4</v>
      </c>
      <c r="I3060" s="1271">
        <v>9</v>
      </c>
      <c r="J3060" s="965"/>
    </row>
    <row r="3061" spans="1:10" ht="14.25">
      <c r="A3061" s="1223" t="s">
        <v>5524</v>
      </c>
      <c r="B3061" s="1223" t="s">
        <v>5525</v>
      </c>
      <c r="C3061" s="1223" t="s">
        <v>5525</v>
      </c>
      <c r="D3061" s="966">
        <v>6468</v>
      </c>
      <c r="E3061" s="1194" t="s">
        <v>9630</v>
      </c>
      <c r="F3061" s="967" t="s">
        <v>9</v>
      </c>
      <c r="G3061" s="967" t="s">
        <v>5391</v>
      </c>
      <c r="H3061" s="1271">
        <v>10</v>
      </c>
      <c r="I3061" s="1271">
        <v>29</v>
      </c>
      <c r="J3061" s="965"/>
    </row>
    <row r="3062" spans="1:10" ht="14.25">
      <c r="A3062" s="1223" t="s">
        <v>5524</v>
      </c>
      <c r="B3062" s="1223" t="s">
        <v>5525</v>
      </c>
      <c r="C3062" s="1223" t="s">
        <v>5525</v>
      </c>
      <c r="D3062" s="966">
        <v>4704</v>
      </c>
      <c r="E3062" s="1194" t="s">
        <v>9630</v>
      </c>
      <c r="F3062" s="967" t="s">
        <v>9</v>
      </c>
      <c r="G3062" s="967" t="s">
        <v>5391</v>
      </c>
      <c r="H3062" s="1271">
        <v>30</v>
      </c>
      <c r="I3062" s="1271">
        <v>99999</v>
      </c>
      <c r="J3062" s="965"/>
    </row>
    <row r="3063" spans="1:10" ht="14.25">
      <c r="A3063" s="1223" t="s">
        <v>5526</v>
      </c>
      <c r="B3063" s="1223" t="s">
        <v>5527</v>
      </c>
      <c r="C3063" s="1223" t="s">
        <v>5527</v>
      </c>
      <c r="D3063" s="966">
        <v>11748</v>
      </c>
      <c r="E3063" s="1194" t="s">
        <v>9630</v>
      </c>
      <c r="F3063" s="967" t="s">
        <v>1789</v>
      </c>
      <c r="G3063" s="967" t="s">
        <v>5391</v>
      </c>
      <c r="H3063" s="1271">
        <v>1</v>
      </c>
      <c r="I3063" s="1271">
        <v>3</v>
      </c>
      <c r="J3063" s="965"/>
    </row>
    <row r="3064" spans="1:10" ht="14.25">
      <c r="A3064" s="1223" t="s">
        <v>5526</v>
      </c>
      <c r="B3064" s="1223" t="s">
        <v>5527</v>
      </c>
      <c r="C3064" s="1223" t="s">
        <v>5527</v>
      </c>
      <c r="D3064" s="966">
        <v>8220</v>
      </c>
      <c r="E3064" s="1194" t="s">
        <v>9630</v>
      </c>
      <c r="F3064" s="967" t="s">
        <v>1789</v>
      </c>
      <c r="G3064" s="967" t="s">
        <v>5391</v>
      </c>
      <c r="H3064" s="1271">
        <v>4</v>
      </c>
      <c r="I3064" s="1271">
        <v>9</v>
      </c>
      <c r="J3064" s="965"/>
    </row>
    <row r="3065" spans="1:10" ht="14.25">
      <c r="A3065" s="1223" t="s">
        <v>5526</v>
      </c>
      <c r="B3065" s="1223" t="s">
        <v>5527</v>
      </c>
      <c r="C3065" s="1223" t="s">
        <v>5527</v>
      </c>
      <c r="D3065" s="966">
        <v>6468</v>
      </c>
      <c r="E3065" s="1194" t="s">
        <v>9630</v>
      </c>
      <c r="F3065" s="967" t="s">
        <v>1789</v>
      </c>
      <c r="G3065" s="967" t="s">
        <v>5391</v>
      </c>
      <c r="H3065" s="1271">
        <v>10</v>
      </c>
      <c r="I3065" s="1271">
        <v>29</v>
      </c>
      <c r="J3065" s="965"/>
    </row>
    <row r="3066" spans="1:10" ht="14.25">
      <c r="A3066" s="1223" t="s">
        <v>5526</v>
      </c>
      <c r="B3066" s="1223" t="s">
        <v>5527</v>
      </c>
      <c r="C3066" s="1223" t="s">
        <v>5527</v>
      </c>
      <c r="D3066" s="966">
        <v>4704</v>
      </c>
      <c r="E3066" s="1194" t="s">
        <v>9630</v>
      </c>
      <c r="F3066" s="967" t="s">
        <v>1789</v>
      </c>
      <c r="G3066" s="967" t="s">
        <v>5391</v>
      </c>
      <c r="H3066" s="1271">
        <v>30</v>
      </c>
      <c r="I3066" s="1271">
        <v>99999</v>
      </c>
      <c r="J3066" s="965"/>
    </row>
    <row r="3067" spans="1:10" ht="14.25">
      <c r="A3067" s="1223" t="s">
        <v>5528</v>
      </c>
      <c r="B3067" s="1223" t="s">
        <v>5529</v>
      </c>
      <c r="C3067" s="1223" t="s">
        <v>5529</v>
      </c>
      <c r="D3067" s="966">
        <v>11748</v>
      </c>
      <c r="E3067" s="1194" t="s">
        <v>9630</v>
      </c>
      <c r="F3067" s="967" t="s">
        <v>9</v>
      </c>
      <c r="G3067" s="967" t="s">
        <v>5391</v>
      </c>
      <c r="H3067" s="1271">
        <v>1</v>
      </c>
      <c r="I3067" s="1271">
        <v>3</v>
      </c>
      <c r="J3067" s="965"/>
    </row>
    <row r="3068" spans="1:10" ht="14.25">
      <c r="A3068" s="1223" t="s">
        <v>5528</v>
      </c>
      <c r="B3068" s="1223" t="s">
        <v>5529</v>
      </c>
      <c r="C3068" s="1223" t="s">
        <v>5529</v>
      </c>
      <c r="D3068" s="966">
        <v>8220</v>
      </c>
      <c r="E3068" s="1194" t="s">
        <v>9630</v>
      </c>
      <c r="F3068" s="967" t="s">
        <v>9</v>
      </c>
      <c r="G3068" s="967" t="s">
        <v>5391</v>
      </c>
      <c r="H3068" s="1271">
        <v>4</v>
      </c>
      <c r="I3068" s="1271">
        <v>9</v>
      </c>
      <c r="J3068" s="965"/>
    </row>
    <row r="3069" spans="1:10" ht="14.25">
      <c r="A3069" s="1223" t="s">
        <v>5528</v>
      </c>
      <c r="B3069" s="1223" t="s">
        <v>5529</v>
      </c>
      <c r="C3069" s="1223" t="s">
        <v>5529</v>
      </c>
      <c r="D3069" s="966">
        <v>6468</v>
      </c>
      <c r="E3069" s="1194" t="s">
        <v>9630</v>
      </c>
      <c r="F3069" s="967" t="s">
        <v>9</v>
      </c>
      <c r="G3069" s="967" t="s">
        <v>5391</v>
      </c>
      <c r="H3069" s="1271">
        <v>10</v>
      </c>
      <c r="I3069" s="1271">
        <v>29</v>
      </c>
      <c r="J3069" s="965"/>
    </row>
    <row r="3070" spans="1:10" ht="14.25">
      <c r="A3070" s="1223" t="s">
        <v>5528</v>
      </c>
      <c r="B3070" s="1223" t="s">
        <v>5529</v>
      </c>
      <c r="C3070" s="1223" t="s">
        <v>5529</v>
      </c>
      <c r="D3070" s="966">
        <v>4704</v>
      </c>
      <c r="E3070" s="1194" t="s">
        <v>9630</v>
      </c>
      <c r="F3070" s="967" t="s">
        <v>9</v>
      </c>
      <c r="G3070" s="967" t="s">
        <v>5391</v>
      </c>
      <c r="H3070" s="1271">
        <v>30</v>
      </c>
      <c r="I3070" s="1271">
        <v>99999</v>
      </c>
      <c r="J3070" s="965"/>
    </row>
    <row r="3071" spans="1:10" ht="14.25">
      <c r="A3071" s="1223" t="s">
        <v>5530</v>
      </c>
      <c r="B3071" s="1223" t="s">
        <v>5531</v>
      </c>
      <c r="C3071" s="1223" t="s">
        <v>5531</v>
      </c>
      <c r="D3071" s="966">
        <v>11748</v>
      </c>
      <c r="E3071" s="1194" t="s">
        <v>9630</v>
      </c>
      <c r="F3071" s="967" t="s">
        <v>1789</v>
      </c>
      <c r="G3071" s="967" t="s">
        <v>5391</v>
      </c>
      <c r="H3071" s="1271">
        <v>1</v>
      </c>
      <c r="I3071" s="1271">
        <v>3</v>
      </c>
      <c r="J3071" s="965"/>
    </row>
    <row r="3072" spans="1:10" ht="14.25">
      <c r="A3072" s="1223" t="s">
        <v>5530</v>
      </c>
      <c r="B3072" s="1223" t="s">
        <v>5531</v>
      </c>
      <c r="C3072" s="1223" t="s">
        <v>5531</v>
      </c>
      <c r="D3072" s="966">
        <v>8220</v>
      </c>
      <c r="E3072" s="1194" t="s">
        <v>9630</v>
      </c>
      <c r="F3072" s="967" t="s">
        <v>1789</v>
      </c>
      <c r="G3072" s="967" t="s">
        <v>5391</v>
      </c>
      <c r="H3072" s="1271">
        <v>4</v>
      </c>
      <c r="I3072" s="1271">
        <v>9</v>
      </c>
      <c r="J3072" s="965"/>
    </row>
    <row r="3073" spans="1:10" ht="14.25">
      <c r="A3073" s="1223" t="s">
        <v>5530</v>
      </c>
      <c r="B3073" s="1223" t="s">
        <v>5531</v>
      </c>
      <c r="C3073" s="1223" t="s">
        <v>5531</v>
      </c>
      <c r="D3073" s="966">
        <v>6468</v>
      </c>
      <c r="E3073" s="1194" t="s">
        <v>9630</v>
      </c>
      <c r="F3073" s="967" t="s">
        <v>1789</v>
      </c>
      <c r="G3073" s="967" t="s">
        <v>5391</v>
      </c>
      <c r="H3073" s="1271">
        <v>10</v>
      </c>
      <c r="I3073" s="1271">
        <v>29</v>
      </c>
      <c r="J3073" s="965"/>
    </row>
    <row r="3074" spans="1:10" ht="14.25">
      <c r="A3074" s="1223" t="s">
        <v>5530</v>
      </c>
      <c r="B3074" s="1223" t="s">
        <v>5531</v>
      </c>
      <c r="C3074" s="1223" t="s">
        <v>5531</v>
      </c>
      <c r="D3074" s="966">
        <v>4704</v>
      </c>
      <c r="E3074" s="1194" t="s">
        <v>9630</v>
      </c>
      <c r="F3074" s="967" t="s">
        <v>1789</v>
      </c>
      <c r="G3074" s="967" t="s">
        <v>5391</v>
      </c>
      <c r="H3074" s="1271">
        <v>30</v>
      </c>
      <c r="I3074" s="1271">
        <v>99999</v>
      </c>
      <c r="J3074" s="965"/>
    </row>
    <row r="3075" spans="1:10" ht="14.25">
      <c r="A3075" s="1223" t="s">
        <v>5532</v>
      </c>
      <c r="B3075" s="1223" t="s">
        <v>5533</v>
      </c>
      <c r="C3075" s="1223" t="s">
        <v>5533</v>
      </c>
      <c r="D3075" s="966">
        <v>12924</v>
      </c>
      <c r="E3075" s="1194" t="s">
        <v>9630</v>
      </c>
      <c r="F3075" s="967" t="s">
        <v>9</v>
      </c>
      <c r="G3075" s="967" t="s">
        <v>5391</v>
      </c>
      <c r="H3075" s="1271">
        <v>1</v>
      </c>
      <c r="I3075" s="1271">
        <v>3</v>
      </c>
      <c r="J3075" s="965"/>
    </row>
    <row r="3076" spans="1:10" ht="14.25">
      <c r="A3076" s="1223" t="s">
        <v>5532</v>
      </c>
      <c r="B3076" s="1223" t="s">
        <v>5533</v>
      </c>
      <c r="C3076" s="1223" t="s">
        <v>5533</v>
      </c>
      <c r="D3076" s="966">
        <v>9048</v>
      </c>
      <c r="E3076" s="1194" t="s">
        <v>9630</v>
      </c>
      <c r="F3076" s="967" t="s">
        <v>9</v>
      </c>
      <c r="G3076" s="967" t="s">
        <v>5391</v>
      </c>
      <c r="H3076" s="1271">
        <v>4</v>
      </c>
      <c r="I3076" s="1271">
        <v>9</v>
      </c>
      <c r="J3076" s="965"/>
    </row>
    <row r="3077" spans="1:10" ht="14.25">
      <c r="A3077" s="1223" t="s">
        <v>5532</v>
      </c>
      <c r="B3077" s="1223" t="s">
        <v>5533</v>
      </c>
      <c r="C3077" s="1223" t="s">
        <v>5533</v>
      </c>
      <c r="D3077" s="966">
        <v>7116</v>
      </c>
      <c r="E3077" s="1194" t="s">
        <v>9630</v>
      </c>
      <c r="F3077" s="967" t="s">
        <v>9</v>
      </c>
      <c r="G3077" s="967" t="s">
        <v>5391</v>
      </c>
      <c r="H3077" s="1271">
        <v>10</v>
      </c>
      <c r="I3077" s="1271">
        <v>29</v>
      </c>
      <c r="J3077" s="965"/>
    </row>
    <row r="3078" spans="1:10" ht="14.25">
      <c r="A3078" s="1223" t="s">
        <v>5532</v>
      </c>
      <c r="B3078" s="1223" t="s">
        <v>5533</v>
      </c>
      <c r="C3078" s="1223" t="s">
        <v>5533</v>
      </c>
      <c r="D3078" s="966">
        <v>5172</v>
      </c>
      <c r="E3078" s="1194" t="s">
        <v>9630</v>
      </c>
      <c r="F3078" s="967" t="s">
        <v>9</v>
      </c>
      <c r="G3078" s="967" t="s">
        <v>5391</v>
      </c>
      <c r="H3078" s="1271">
        <v>30</v>
      </c>
      <c r="I3078" s="1271">
        <v>99999</v>
      </c>
      <c r="J3078" s="965"/>
    </row>
    <row r="3079" spans="1:10" ht="14.25">
      <c r="A3079" s="1223" t="s">
        <v>5534</v>
      </c>
      <c r="B3079" s="1223" t="s">
        <v>5535</v>
      </c>
      <c r="C3079" s="1223" t="s">
        <v>5535</v>
      </c>
      <c r="D3079" s="966">
        <v>12924</v>
      </c>
      <c r="E3079" s="1194" t="s">
        <v>9630</v>
      </c>
      <c r="F3079" s="967" t="s">
        <v>1789</v>
      </c>
      <c r="G3079" s="967" t="s">
        <v>5391</v>
      </c>
      <c r="H3079" s="1271">
        <v>1</v>
      </c>
      <c r="I3079" s="1271">
        <v>3</v>
      </c>
      <c r="J3079" s="965"/>
    </row>
    <row r="3080" spans="1:10" ht="14.25">
      <c r="A3080" s="1223" t="s">
        <v>5534</v>
      </c>
      <c r="B3080" s="1223" t="s">
        <v>5535</v>
      </c>
      <c r="C3080" s="1223" t="s">
        <v>5535</v>
      </c>
      <c r="D3080" s="966">
        <v>9048</v>
      </c>
      <c r="E3080" s="1194" t="s">
        <v>9630</v>
      </c>
      <c r="F3080" s="967" t="s">
        <v>1789</v>
      </c>
      <c r="G3080" s="967" t="s">
        <v>5391</v>
      </c>
      <c r="H3080" s="1271">
        <v>4</v>
      </c>
      <c r="I3080" s="1271">
        <v>9</v>
      </c>
      <c r="J3080" s="965"/>
    </row>
    <row r="3081" spans="1:10" ht="14.25">
      <c r="A3081" s="1223" t="s">
        <v>5534</v>
      </c>
      <c r="B3081" s="1223" t="s">
        <v>5535</v>
      </c>
      <c r="C3081" s="1223" t="s">
        <v>5535</v>
      </c>
      <c r="D3081" s="966">
        <v>7116</v>
      </c>
      <c r="E3081" s="1194" t="s">
        <v>9630</v>
      </c>
      <c r="F3081" s="967" t="s">
        <v>1789</v>
      </c>
      <c r="G3081" s="967" t="s">
        <v>5391</v>
      </c>
      <c r="H3081" s="1271">
        <v>10</v>
      </c>
      <c r="I3081" s="1271">
        <v>29</v>
      </c>
      <c r="J3081" s="965"/>
    </row>
    <row r="3082" spans="1:10" ht="14.25">
      <c r="A3082" s="1223" t="s">
        <v>5534</v>
      </c>
      <c r="B3082" s="1223" t="s">
        <v>5535</v>
      </c>
      <c r="C3082" s="1223" t="s">
        <v>5535</v>
      </c>
      <c r="D3082" s="966">
        <v>5172</v>
      </c>
      <c r="E3082" s="1194" t="s">
        <v>9630</v>
      </c>
      <c r="F3082" s="967" t="s">
        <v>1789</v>
      </c>
      <c r="G3082" s="967" t="s">
        <v>5391</v>
      </c>
      <c r="H3082" s="1271">
        <v>30</v>
      </c>
      <c r="I3082" s="1271">
        <v>99999</v>
      </c>
      <c r="J3082" s="965"/>
    </row>
    <row r="3083" spans="1:10" ht="14.25">
      <c r="A3083" s="1223" t="s">
        <v>5536</v>
      </c>
      <c r="B3083" s="1223" t="s">
        <v>5537</v>
      </c>
      <c r="C3083" s="1223" t="s">
        <v>5537</v>
      </c>
      <c r="D3083" s="966">
        <v>11748</v>
      </c>
      <c r="E3083" s="1194" t="s">
        <v>9630</v>
      </c>
      <c r="F3083" s="967" t="s">
        <v>9</v>
      </c>
      <c r="G3083" s="967" t="s">
        <v>5391</v>
      </c>
      <c r="H3083" s="1271">
        <v>1</v>
      </c>
      <c r="I3083" s="1271">
        <v>3</v>
      </c>
      <c r="J3083" s="965"/>
    </row>
    <row r="3084" spans="1:10" ht="14.25">
      <c r="A3084" s="1223" t="s">
        <v>5536</v>
      </c>
      <c r="B3084" s="1223" t="s">
        <v>5537</v>
      </c>
      <c r="C3084" s="1223" t="s">
        <v>5537</v>
      </c>
      <c r="D3084" s="966">
        <v>8220</v>
      </c>
      <c r="E3084" s="1194" t="s">
        <v>9630</v>
      </c>
      <c r="F3084" s="967" t="s">
        <v>9</v>
      </c>
      <c r="G3084" s="967" t="s">
        <v>5391</v>
      </c>
      <c r="H3084" s="1271">
        <v>4</v>
      </c>
      <c r="I3084" s="1271">
        <v>9</v>
      </c>
      <c r="J3084" s="965"/>
    </row>
    <row r="3085" spans="1:10" ht="14.25">
      <c r="A3085" s="1223" t="s">
        <v>5536</v>
      </c>
      <c r="B3085" s="1223" t="s">
        <v>5537</v>
      </c>
      <c r="C3085" s="1223" t="s">
        <v>5537</v>
      </c>
      <c r="D3085" s="966">
        <v>6468</v>
      </c>
      <c r="E3085" s="1194" t="s">
        <v>9630</v>
      </c>
      <c r="F3085" s="967" t="s">
        <v>9</v>
      </c>
      <c r="G3085" s="967" t="s">
        <v>5391</v>
      </c>
      <c r="H3085" s="1271">
        <v>10</v>
      </c>
      <c r="I3085" s="1271">
        <v>29</v>
      </c>
      <c r="J3085" s="965"/>
    </row>
    <row r="3086" spans="1:10" ht="14.25">
      <c r="A3086" s="1223" t="s">
        <v>5536</v>
      </c>
      <c r="B3086" s="1223" t="s">
        <v>5537</v>
      </c>
      <c r="C3086" s="1223" t="s">
        <v>5537</v>
      </c>
      <c r="D3086" s="966">
        <v>4704</v>
      </c>
      <c r="E3086" s="1194" t="s">
        <v>9630</v>
      </c>
      <c r="F3086" s="967" t="s">
        <v>9</v>
      </c>
      <c r="G3086" s="967" t="s">
        <v>5391</v>
      </c>
      <c r="H3086" s="1271">
        <v>30</v>
      </c>
      <c r="I3086" s="1271">
        <v>99999</v>
      </c>
      <c r="J3086" s="965"/>
    </row>
    <row r="3087" spans="1:10" ht="14.25">
      <c r="A3087" s="1223" t="s">
        <v>5538</v>
      </c>
      <c r="B3087" s="1223" t="s">
        <v>5539</v>
      </c>
      <c r="C3087" s="1223" t="s">
        <v>5539</v>
      </c>
      <c r="D3087" s="966">
        <v>11748</v>
      </c>
      <c r="E3087" s="1194" t="s">
        <v>9630</v>
      </c>
      <c r="F3087" s="967" t="s">
        <v>1789</v>
      </c>
      <c r="G3087" s="967" t="s">
        <v>5391</v>
      </c>
      <c r="H3087" s="1271">
        <v>1</v>
      </c>
      <c r="I3087" s="1271">
        <v>3</v>
      </c>
      <c r="J3087" s="965"/>
    </row>
    <row r="3088" spans="1:10" ht="14.25">
      <c r="A3088" s="1223" t="s">
        <v>5538</v>
      </c>
      <c r="B3088" s="1223" t="s">
        <v>5539</v>
      </c>
      <c r="C3088" s="1223" t="s">
        <v>5539</v>
      </c>
      <c r="D3088" s="966">
        <v>8220</v>
      </c>
      <c r="E3088" s="1194" t="s">
        <v>9630</v>
      </c>
      <c r="F3088" s="967" t="s">
        <v>1789</v>
      </c>
      <c r="G3088" s="967" t="s">
        <v>5391</v>
      </c>
      <c r="H3088" s="1271">
        <v>4</v>
      </c>
      <c r="I3088" s="1271">
        <v>9</v>
      </c>
      <c r="J3088" s="965"/>
    </row>
    <row r="3089" spans="1:10" ht="14.25">
      <c r="A3089" s="1223" t="s">
        <v>5538</v>
      </c>
      <c r="B3089" s="1223" t="s">
        <v>5539</v>
      </c>
      <c r="C3089" s="1223" t="s">
        <v>5539</v>
      </c>
      <c r="D3089" s="966">
        <v>6468</v>
      </c>
      <c r="E3089" s="1194" t="s">
        <v>9630</v>
      </c>
      <c r="F3089" s="967" t="s">
        <v>1789</v>
      </c>
      <c r="G3089" s="967" t="s">
        <v>5391</v>
      </c>
      <c r="H3089" s="1271">
        <v>10</v>
      </c>
      <c r="I3089" s="1271">
        <v>29</v>
      </c>
      <c r="J3089" s="965"/>
    </row>
    <row r="3090" spans="1:10" ht="14.25">
      <c r="A3090" s="1223" t="s">
        <v>5538</v>
      </c>
      <c r="B3090" s="1223" t="s">
        <v>5539</v>
      </c>
      <c r="C3090" s="1223" t="s">
        <v>5539</v>
      </c>
      <c r="D3090" s="966">
        <v>4704</v>
      </c>
      <c r="E3090" s="1194" t="s">
        <v>9630</v>
      </c>
      <c r="F3090" s="967" t="s">
        <v>1789</v>
      </c>
      <c r="G3090" s="967" t="s">
        <v>5391</v>
      </c>
      <c r="H3090" s="1271">
        <v>30</v>
      </c>
      <c r="I3090" s="1271">
        <v>99999</v>
      </c>
      <c r="J3090" s="965"/>
    </row>
    <row r="3091" spans="1:10" ht="14.25">
      <c r="A3091" s="1223" t="s">
        <v>5540</v>
      </c>
      <c r="B3091" s="1223" t="s">
        <v>5554</v>
      </c>
      <c r="C3091" s="1223" t="s">
        <v>5554</v>
      </c>
      <c r="D3091" s="966">
        <v>11748</v>
      </c>
      <c r="E3091" s="1194" t="s">
        <v>9630</v>
      </c>
      <c r="F3091" s="967" t="s">
        <v>9</v>
      </c>
      <c r="G3091" s="967" t="s">
        <v>5391</v>
      </c>
      <c r="H3091" s="1271">
        <v>1</v>
      </c>
      <c r="I3091" s="1271">
        <v>3</v>
      </c>
      <c r="J3091" s="965"/>
    </row>
    <row r="3092" spans="1:10" ht="14.25">
      <c r="A3092" s="1223" t="s">
        <v>5540</v>
      </c>
      <c r="B3092" s="1223" t="s">
        <v>5554</v>
      </c>
      <c r="C3092" s="1223" t="s">
        <v>5554</v>
      </c>
      <c r="D3092" s="966">
        <v>8220</v>
      </c>
      <c r="E3092" s="1194" t="s">
        <v>9630</v>
      </c>
      <c r="F3092" s="967" t="s">
        <v>9</v>
      </c>
      <c r="G3092" s="967" t="s">
        <v>5391</v>
      </c>
      <c r="H3092" s="1271">
        <v>4</v>
      </c>
      <c r="I3092" s="1271">
        <v>9</v>
      </c>
      <c r="J3092" s="965"/>
    </row>
    <row r="3093" spans="1:10" ht="14.25">
      <c r="A3093" s="1223" t="s">
        <v>5540</v>
      </c>
      <c r="B3093" s="1223" t="s">
        <v>5554</v>
      </c>
      <c r="C3093" s="1223" t="s">
        <v>5554</v>
      </c>
      <c r="D3093" s="966">
        <v>6468</v>
      </c>
      <c r="E3093" s="1194" t="s">
        <v>9630</v>
      </c>
      <c r="F3093" s="967" t="s">
        <v>9</v>
      </c>
      <c r="G3093" s="967" t="s">
        <v>5391</v>
      </c>
      <c r="H3093" s="1271">
        <v>10</v>
      </c>
      <c r="I3093" s="1271">
        <v>29</v>
      </c>
      <c r="J3093" s="965"/>
    </row>
    <row r="3094" spans="1:10" ht="14.25">
      <c r="A3094" s="1223" t="s">
        <v>5540</v>
      </c>
      <c r="B3094" s="1223" t="s">
        <v>5554</v>
      </c>
      <c r="C3094" s="1223" t="s">
        <v>5554</v>
      </c>
      <c r="D3094" s="966">
        <v>4704</v>
      </c>
      <c r="E3094" s="1194" t="s">
        <v>9630</v>
      </c>
      <c r="F3094" s="967" t="s">
        <v>9</v>
      </c>
      <c r="G3094" s="967" t="s">
        <v>5391</v>
      </c>
      <c r="H3094" s="1271">
        <v>30</v>
      </c>
      <c r="I3094" s="1271">
        <v>99999</v>
      </c>
      <c r="J3094" s="965"/>
    </row>
    <row r="3095" spans="1:10" ht="14.25">
      <c r="A3095" s="1223" t="s">
        <v>5541</v>
      </c>
      <c r="B3095" s="1223" t="s">
        <v>5555</v>
      </c>
      <c r="C3095" s="1223" t="s">
        <v>5555</v>
      </c>
      <c r="D3095" s="966">
        <v>11748</v>
      </c>
      <c r="E3095" s="1194" t="s">
        <v>9630</v>
      </c>
      <c r="F3095" s="967" t="s">
        <v>1789</v>
      </c>
      <c r="G3095" s="967" t="s">
        <v>5391</v>
      </c>
      <c r="H3095" s="1271">
        <v>1</v>
      </c>
      <c r="I3095" s="1271">
        <v>3</v>
      </c>
      <c r="J3095" s="965"/>
    </row>
    <row r="3096" spans="1:10" ht="14.25">
      <c r="A3096" s="1223" t="s">
        <v>5541</v>
      </c>
      <c r="B3096" s="1223" t="s">
        <v>5555</v>
      </c>
      <c r="C3096" s="1223" t="s">
        <v>5555</v>
      </c>
      <c r="D3096" s="966">
        <v>8220</v>
      </c>
      <c r="E3096" s="1194" t="s">
        <v>9630</v>
      </c>
      <c r="F3096" s="967" t="s">
        <v>1789</v>
      </c>
      <c r="G3096" s="967" t="s">
        <v>5391</v>
      </c>
      <c r="H3096" s="1271">
        <v>4</v>
      </c>
      <c r="I3096" s="1271">
        <v>9</v>
      </c>
      <c r="J3096" s="965"/>
    </row>
    <row r="3097" spans="1:10" ht="14.25">
      <c r="A3097" s="1223" t="s">
        <v>5541</v>
      </c>
      <c r="B3097" s="1223" t="s">
        <v>5555</v>
      </c>
      <c r="C3097" s="1223" t="s">
        <v>5555</v>
      </c>
      <c r="D3097" s="966">
        <v>6468</v>
      </c>
      <c r="E3097" s="1194" t="s">
        <v>9630</v>
      </c>
      <c r="F3097" s="967" t="s">
        <v>1789</v>
      </c>
      <c r="G3097" s="967" t="s">
        <v>5391</v>
      </c>
      <c r="H3097" s="1271">
        <v>10</v>
      </c>
      <c r="I3097" s="1271">
        <v>29</v>
      </c>
      <c r="J3097" s="965"/>
    </row>
    <row r="3098" spans="1:10" ht="15" thickBot="1">
      <c r="A3098" s="1223" t="s">
        <v>5541</v>
      </c>
      <c r="B3098" s="1223" t="s">
        <v>5555</v>
      </c>
      <c r="C3098" s="1223" t="s">
        <v>5555</v>
      </c>
      <c r="D3098" s="966">
        <v>4704</v>
      </c>
      <c r="E3098" s="1194" t="s">
        <v>9630</v>
      </c>
      <c r="F3098" s="967" t="s">
        <v>1789</v>
      </c>
      <c r="G3098" s="967" t="s">
        <v>5391</v>
      </c>
      <c r="H3098" s="1271">
        <v>30</v>
      </c>
      <c r="I3098" s="1271">
        <v>99999</v>
      </c>
      <c r="J3098" s="965"/>
    </row>
    <row r="3099" spans="1:10" ht="14.25" thickBot="1">
      <c r="A3099" s="1182" t="s">
        <v>9759</v>
      </c>
      <c r="B3099" s="1264"/>
      <c r="C3099" s="1079"/>
      <c r="D3099" s="1079"/>
      <c r="E3099" s="1079"/>
      <c r="F3099" s="1079"/>
      <c r="G3099" s="1079"/>
      <c r="H3099" s="1079"/>
      <c r="I3099" s="1265"/>
      <c r="J3099" s="965"/>
    </row>
    <row r="3100" spans="1:10" ht="14.25">
      <c r="A3100" s="1223" t="s">
        <v>9755</v>
      </c>
      <c r="B3100" s="1223" t="s">
        <v>9756</v>
      </c>
      <c r="C3100" s="1223" t="s">
        <v>9756</v>
      </c>
      <c r="D3100" s="966">
        <v>53</v>
      </c>
      <c r="E3100" s="1194" t="s">
        <v>9630</v>
      </c>
      <c r="F3100" s="967" t="s">
        <v>9</v>
      </c>
      <c r="G3100" s="967" t="s">
        <v>13943</v>
      </c>
      <c r="H3100" s="1271">
        <v>1</v>
      </c>
      <c r="I3100" s="1271">
        <v>999</v>
      </c>
      <c r="J3100" s="965"/>
    </row>
    <row r="3101" spans="1:10" ht="14.25">
      <c r="A3101" s="1223" t="s">
        <v>9755</v>
      </c>
      <c r="B3101" s="1223" t="s">
        <v>9756</v>
      </c>
      <c r="C3101" s="1223" t="s">
        <v>9756</v>
      </c>
      <c r="D3101" s="966">
        <v>39</v>
      </c>
      <c r="E3101" s="1194" t="s">
        <v>9630</v>
      </c>
      <c r="F3101" s="967" t="s">
        <v>9</v>
      </c>
      <c r="G3101" s="967" t="s">
        <v>13943</v>
      </c>
      <c r="H3101" s="1271">
        <v>1000</v>
      </c>
      <c r="I3101" s="1271">
        <v>4999</v>
      </c>
      <c r="J3101" s="965"/>
    </row>
    <row r="3102" spans="1:10" ht="14.25">
      <c r="A3102" s="1223" t="s">
        <v>9755</v>
      </c>
      <c r="B3102" s="1223" t="s">
        <v>9756</v>
      </c>
      <c r="C3102" s="1223" t="s">
        <v>9756</v>
      </c>
      <c r="D3102" s="966">
        <v>26</v>
      </c>
      <c r="E3102" s="1194" t="s">
        <v>9630</v>
      </c>
      <c r="F3102" s="967" t="s">
        <v>9</v>
      </c>
      <c r="G3102" s="967" t="s">
        <v>13943</v>
      </c>
      <c r="H3102" s="1271">
        <v>5000</v>
      </c>
      <c r="I3102" s="1271">
        <v>19999</v>
      </c>
      <c r="J3102" s="965"/>
    </row>
    <row r="3103" spans="1:10" ht="14.25">
      <c r="A3103" s="1223" t="s">
        <v>9755</v>
      </c>
      <c r="B3103" s="1223" t="s">
        <v>9756</v>
      </c>
      <c r="C3103" s="1223" t="s">
        <v>9756</v>
      </c>
      <c r="D3103" s="966">
        <v>18</v>
      </c>
      <c r="E3103" s="1194" t="s">
        <v>9630</v>
      </c>
      <c r="F3103" s="967" t="s">
        <v>9</v>
      </c>
      <c r="G3103" s="967" t="s">
        <v>13943</v>
      </c>
      <c r="H3103" s="1271">
        <v>20000</v>
      </c>
      <c r="I3103" s="1271">
        <v>29999</v>
      </c>
      <c r="J3103" s="965"/>
    </row>
    <row r="3104" spans="1:10" ht="14.25">
      <c r="A3104" s="1223" t="s">
        <v>9755</v>
      </c>
      <c r="B3104" s="1223" t="s">
        <v>9756</v>
      </c>
      <c r="C3104" s="1223" t="s">
        <v>9756</v>
      </c>
      <c r="D3104" s="1406">
        <v>15.450000000000001</v>
      </c>
      <c r="E3104" s="1194" t="s">
        <v>9630</v>
      </c>
      <c r="F3104" s="967" t="s">
        <v>9</v>
      </c>
      <c r="G3104" s="967" t="s">
        <v>13943</v>
      </c>
      <c r="H3104" s="1271">
        <v>30000</v>
      </c>
      <c r="I3104" s="1271">
        <v>49999</v>
      </c>
      <c r="J3104" s="965"/>
    </row>
    <row r="3105" spans="1:10" ht="14.25">
      <c r="A3105" s="1223" t="s">
        <v>9755</v>
      </c>
      <c r="B3105" s="1223" t="s">
        <v>9756</v>
      </c>
      <c r="C3105" s="1223" t="s">
        <v>9756</v>
      </c>
      <c r="D3105" s="1406">
        <v>13.39</v>
      </c>
      <c r="E3105" s="1194" t="s">
        <v>9630</v>
      </c>
      <c r="F3105" s="967" t="s">
        <v>9</v>
      </c>
      <c r="G3105" s="967" t="s">
        <v>13943</v>
      </c>
      <c r="H3105" s="1271">
        <v>50000</v>
      </c>
      <c r="I3105" s="1271">
        <v>99999</v>
      </c>
      <c r="J3105" s="965"/>
    </row>
    <row r="3106" spans="1:10" ht="14.25">
      <c r="A3106" s="1223" t="s">
        <v>9755</v>
      </c>
      <c r="B3106" s="1223" t="s">
        <v>9756</v>
      </c>
      <c r="C3106" s="1223" t="s">
        <v>9756</v>
      </c>
      <c r="D3106" s="1406">
        <v>11.33</v>
      </c>
      <c r="E3106" s="1194" t="s">
        <v>9630</v>
      </c>
      <c r="F3106" s="967" t="s">
        <v>9</v>
      </c>
      <c r="G3106" s="967" t="s">
        <v>13943</v>
      </c>
      <c r="H3106" s="1271">
        <v>100000</v>
      </c>
      <c r="I3106" s="1271">
        <v>199999</v>
      </c>
      <c r="J3106" s="965"/>
    </row>
    <row r="3107" spans="1:10" ht="14.25">
      <c r="A3107" s="1223" t="s">
        <v>9755</v>
      </c>
      <c r="B3107" s="1223" t="s">
        <v>9756</v>
      </c>
      <c r="C3107" s="1223" t="s">
        <v>9756</v>
      </c>
      <c r="D3107" s="1406">
        <v>6.5</v>
      </c>
      <c r="E3107" s="1194" t="s">
        <v>9630</v>
      </c>
      <c r="F3107" s="967" t="s">
        <v>9</v>
      </c>
      <c r="G3107" s="967" t="s">
        <v>13943</v>
      </c>
      <c r="H3107" s="1271">
        <v>200000</v>
      </c>
      <c r="I3107" s="1271">
        <v>349999</v>
      </c>
      <c r="J3107" s="965"/>
    </row>
    <row r="3108" spans="1:10" ht="14.25">
      <c r="A3108" s="1223" t="s">
        <v>9755</v>
      </c>
      <c r="B3108" s="1223" t="s">
        <v>9756</v>
      </c>
      <c r="C3108" s="1223" t="s">
        <v>9756</v>
      </c>
      <c r="D3108" s="1406">
        <v>3.5</v>
      </c>
      <c r="E3108" s="1194" t="s">
        <v>9630</v>
      </c>
      <c r="F3108" s="967" t="s">
        <v>9</v>
      </c>
      <c r="G3108" s="967" t="s">
        <v>13943</v>
      </c>
      <c r="H3108" s="1271">
        <v>350000</v>
      </c>
      <c r="I3108" s="1271">
        <v>999999</v>
      </c>
      <c r="J3108" s="965"/>
    </row>
    <row r="3109" spans="1:10" ht="14.25">
      <c r="A3109" s="1223" t="s">
        <v>9757</v>
      </c>
      <c r="B3109" s="1223" t="s">
        <v>9758</v>
      </c>
      <c r="C3109" s="1223" t="s">
        <v>9758</v>
      </c>
      <c r="D3109" s="966">
        <v>53</v>
      </c>
      <c r="E3109" s="1194" t="s">
        <v>9630</v>
      </c>
      <c r="F3109" s="967" t="s">
        <v>1789</v>
      </c>
      <c r="G3109" s="967" t="s">
        <v>13943</v>
      </c>
      <c r="H3109" s="1271">
        <v>1</v>
      </c>
      <c r="I3109" s="1271">
        <v>999</v>
      </c>
      <c r="J3109" s="965"/>
    </row>
    <row r="3110" spans="1:10" ht="14.25">
      <c r="A3110" s="1223" t="s">
        <v>9757</v>
      </c>
      <c r="B3110" s="1223" t="s">
        <v>9758</v>
      </c>
      <c r="C3110" s="1223" t="s">
        <v>9758</v>
      </c>
      <c r="D3110" s="966">
        <v>39</v>
      </c>
      <c r="E3110" s="1194" t="s">
        <v>9630</v>
      </c>
      <c r="F3110" s="967" t="s">
        <v>1789</v>
      </c>
      <c r="G3110" s="967" t="s">
        <v>13943</v>
      </c>
      <c r="H3110" s="1271">
        <v>1000</v>
      </c>
      <c r="I3110" s="1271">
        <v>4999</v>
      </c>
      <c r="J3110" s="965"/>
    </row>
    <row r="3111" spans="1:10" ht="14.25">
      <c r="A3111" s="1223" t="s">
        <v>9757</v>
      </c>
      <c r="B3111" s="1223" t="s">
        <v>9758</v>
      </c>
      <c r="C3111" s="1223" t="s">
        <v>9758</v>
      </c>
      <c r="D3111" s="966">
        <v>26</v>
      </c>
      <c r="E3111" s="1194" t="s">
        <v>9630</v>
      </c>
      <c r="F3111" s="967" t="s">
        <v>1789</v>
      </c>
      <c r="G3111" s="967" t="s">
        <v>13943</v>
      </c>
      <c r="H3111" s="1271">
        <v>5000</v>
      </c>
      <c r="I3111" s="1271">
        <v>19999</v>
      </c>
      <c r="J3111" s="965"/>
    </row>
    <row r="3112" spans="1:10" ht="14.25">
      <c r="A3112" s="1223" t="s">
        <v>9757</v>
      </c>
      <c r="B3112" s="1223" t="s">
        <v>9758</v>
      </c>
      <c r="C3112" s="1223" t="s">
        <v>9758</v>
      </c>
      <c r="D3112" s="966">
        <v>18</v>
      </c>
      <c r="E3112" s="1194" t="s">
        <v>9630</v>
      </c>
      <c r="F3112" s="967" t="s">
        <v>1789</v>
      </c>
      <c r="G3112" s="967" t="s">
        <v>13943</v>
      </c>
      <c r="H3112" s="1271">
        <v>20000</v>
      </c>
      <c r="I3112" s="1271">
        <v>29999</v>
      </c>
      <c r="J3112" s="965"/>
    </row>
    <row r="3113" spans="1:10" ht="14.25">
      <c r="A3113" s="1223" t="s">
        <v>9757</v>
      </c>
      <c r="B3113" s="1223" t="s">
        <v>9758</v>
      </c>
      <c r="C3113" s="1223" t="s">
        <v>9758</v>
      </c>
      <c r="D3113" s="1406">
        <v>15.450000000000001</v>
      </c>
      <c r="E3113" s="1194" t="s">
        <v>9630</v>
      </c>
      <c r="F3113" s="967" t="s">
        <v>1789</v>
      </c>
      <c r="G3113" s="967" t="s">
        <v>13943</v>
      </c>
      <c r="H3113" s="1271">
        <v>30000</v>
      </c>
      <c r="I3113" s="1271">
        <v>49999</v>
      </c>
      <c r="J3113" s="965"/>
    </row>
    <row r="3114" spans="1:10" ht="14.25">
      <c r="A3114" s="1223" t="s">
        <v>9757</v>
      </c>
      <c r="B3114" s="1223" t="s">
        <v>9758</v>
      </c>
      <c r="C3114" s="1223" t="s">
        <v>9758</v>
      </c>
      <c r="D3114" s="1406">
        <v>13.39</v>
      </c>
      <c r="E3114" s="1194" t="s">
        <v>9630</v>
      </c>
      <c r="F3114" s="967" t="s">
        <v>1789</v>
      </c>
      <c r="G3114" s="967" t="s">
        <v>13943</v>
      </c>
      <c r="H3114" s="1271">
        <v>50000</v>
      </c>
      <c r="I3114" s="1271">
        <v>99999</v>
      </c>
      <c r="J3114" s="965"/>
    </row>
    <row r="3115" spans="1:10" ht="15" thickBot="1">
      <c r="A3115" s="1223" t="s">
        <v>9757</v>
      </c>
      <c r="B3115" s="1223" t="s">
        <v>9758</v>
      </c>
      <c r="C3115" s="1223" t="s">
        <v>9758</v>
      </c>
      <c r="D3115" s="1406">
        <v>11.33</v>
      </c>
      <c r="E3115" s="1194" t="s">
        <v>9630</v>
      </c>
      <c r="F3115" s="967" t="s">
        <v>1789</v>
      </c>
      <c r="G3115" s="967" t="s">
        <v>13943</v>
      </c>
      <c r="H3115" s="1271">
        <v>100000</v>
      </c>
      <c r="I3115" s="1271">
        <v>999999</v>
      </c>
      <c r="J3115" s="965"/>
    </row>
    <row r="3116" spans="1:10" ht="14.25" thickBot="1">
      <c r="A3116" s="1182" t="s">
        <v>8823</v>
      </c>
      <c r="B3116" s="1264"/>
      <c r="C3116" s="1079"/>
      <c r="D3116" s="1079"/>
      <c r="E3116" s="1079"/>
      <c r="F3116" s="1079"/>
      <c r="G3116" s="1079"/>
      <c r="H3116" s="1079"/>
      <c r="I3116" s="1265"/>
      <c r="J3116" s="965"/>
    </row>
    <row r="3117" spans="1:10" ht="14.25">
      <c r="A3117" s="1223" t="s">
        <v>8824</v>
      </c>
      <c r="B3117" s="1223" t="s">
        <v>5112</v>
      </c>
      <c r="C3117" s="1223" t="s">
        <v>8825</v>
      </c>
      <c r="D3117" s="966">
        <v>1020</v>
      </c>
      <c r="E3117" s="1194" t="s">
        <v>9630</v>
      </c>
      <c r="F3117" s="967" t="s">
        <v>9</v>
      </c>
      <c r="G3117" s="967" t="s">
        <v>13944</v>
      </c>
      <c r="H3117" s="1271">
        <v>1</v>
      </c>
      <c r="I3117" s="1271">
        <v>24</v>
      </c>
      <c r="J3117" s="965"/>
    </row>
    <row r="3118" spans="1:10" ht="14.25">
      <c r="A3118" s="1223" t="s">
        <v>8824</v>
      </c>
      <c r="B3118" s="1223" t="s">
        <v>5112</v>
      </c>
      <c r="C3118" s="1223" t="s">
        <v>8825</v>
      </c>
      <c r="D3118" s="966">
        <v>876</v>
      </c>
      <c r="E3118" s="1194" t="s">
        <v>9630</v>
      </c>
      <c r="F3118" s="967" t="s">
        <v>9</v>
      </c>
      <c r="G3118" s="967" t="s">
        <v>13944</v>
      </c>
      <c r="H3118" s="1271">
        <v>25</v>
      </c>
      <c r="I3118" s="1271">
        <v>49</v>
      </c>
      <c r="J3118" s="965"/>
    </row>
    <row r="3119" spans="1:10" ht="14.25">
      <c r="A3119" s="1223" t="s">
        <v>8824</v>
      </c>
      <c r="B3119" s="1223" t="s">
        <v>5112</v>
      </c>
      <c r="C3119" s="1223" t="s">
        <v>8825</v>
      </c>
      <c r="D3119" s="966">
        <v>768</v>
      </c>
      <c r="E3119" s="1194" t="s">
        <v>9630</v>
      </c>
      <c r="F3119" s="967" t="s">
        <v>9</v>
      </c>
      <c r="G3119" s="967" t="s">
        <v>13944</v>
      </c>
      <c r="H3119" s="1271">
        <v>50</v>
      </c>
      <c r="I3119" s="1271">
        <v>99</v>
      </c>
      <c r="J3119" s="965"/>
    </row>
    <row r="3120" spans="1:10" ht="14.25">
      <c r="A3120" s="1223" t="s">
        <v>8824</v>
      </c>
      <c r="B3120" s="1223" t="s">
        <v>5112</v>
      </c>
      <c r="C3120" s="1223" t="s">
        <v>8825</v>
      </c>
      <c r="D3120" s="966">
        <v>720</v>
      </c>
      <c r="E3120" s="1194" t="s">
        <v>9630</v>
      </c>
      <c r="F3120" s="967" t="s">
        <v>9</v>
      </c>
      <c r="G3120" s="967" t="s">
        <v>13944</v>
      </c>
      <c r="H3120" s="1271">
        <v>100</v>
      </c>
      <c r="I3120" s="1271">
        <v>249</v>
      </c>
      <c r="J3120" s="965"/>
    </row>
    <row r="3121" spans="1:10" ht="14.25">
      <c r="A3121" s="1223" t="s">
        <v>8824</v>
      </c>
      <c r="B3121" s="1223" t="s">
        <v>5112</v>
      </c>
      <c r="C3121" s="1223" t="s">
        <v>8825</v>
      </c>
      <c r="D3121" s="966">
        <v>672</v>
      </c>
      <c r="E3121" s="1194" t="s">
        <v>9630</v>
      </c>
      <c r="F3121" s="967" t="s">
        <v>9</v>
      </c>
      <c r="G3121" s="967" t="s">
        <v>13944</v>
      </c>
      <c r="H3121" s="1271">
        <v>250</v>
      </c>
      <c r="I3121" s="1271">
        <v>499</v>
      </c>
      <c r="J3121" s="965"/>
    </row>
    <row r="3122" spans="1:10" ht="14.25">
      <c r="A3122" s="1223" t="s">
        <v>8824</v>
      </c>
      <c r="B3122" s="1223" t="s">
        <v>5112</v>
      </c>
      <c r="C3122" s="1223" t="s">
        <v>8825</v>
      </c>
      <c r="D3122" s="966">
        <v>588</v>
      </c>
      <c r="E3122" s="1194" t="s">
        <v>9630</v>
      </c>
      <c r="F3122" s="967" t="s">
        <v>9</v>
      </c>
      <c r="G3122" s="967" t="s">
        <v>13944</v>
      </c>
      <c r="H3122" s="1271">
        <v>500</v>
      </c>
      <c r="I3122" s="1271">
        <v>999</v>
      </c>
      <c r="J3122" s="965"/>
    </row>
    <row r="3123" spans="1:10" ht="14.25">
      <c r="A3123" s="1223" t="s">
        <v>8824</v>
      </c>
      <c r="B3123" s="1223" t="s">
        <v>5112</v>
      </c>
      <c r="C3123" s="1223" t="s">
        <v>8825</v>
      </c>
      <c r="D3123" s="966">
        <v>564</v>
      </c>
      <c r="E3123" s="1194" t="s">
        <v>9630</v>
      </c>
      <c r="F3123" s="967" t="s">
        <v>9</v>
      </c>
      <c r="G3123" s="967" t="s">
        <v>13944</v>
      </c>
      <c r="H3123" s="1271">
        <v>1000</v>
      </c>
      <c r="I3123" s="1271">
        <v>2499</v>
      </c>
      <c r="J3123" s="965"/>
    </row>
    <row r="3124" spans="1:10" ht="14.25">
      <c r="A3124" s="1223" t="s">
        <v>8824</v>
      </c>
      <c r="B3124" s="1223" t="s">
        <v>5112</v>
      </c>
      <c r="C3124" s="1223" t="s">
        <v>8825</v>
      </c>
      <c r="D3124" s="966">
        <v>516</v>
      </c>
      <c r="E3124" s="1194" t="s">
        <v>9630</v>
      </c>
      <c r="F3124" s="967" t="s">
        <v>9</v>
      </c>
      <c r="G3124" s="967" t="s">
        <v>13944</v>
      </c>
      <c r="H3124" s="1271">
        <v>2500</v>
      </c>
      <c r="I3124" s="1271">
        <v>4999</v>
      </c>
      <c r="J3124" s="965"/>
    </row>
    <row r="3125" spans="1:10" ht="14.25">
      <c r="A3125" s="1223" t="s">
        <v>8824</v>
      </c>
      <c r="B3125" s="1223" t="s">
        <v>5112</v>
      </c>
      <c r="C3125" s="1223" t="s">
        <v>8825</v>
      </c>
      <c r="D3125" s="966">
        <v>468</v>
      </c>
      <c r="E3125" s="1194" t="s">
        <v>9630</v>
      </c>
      <c r="F3125" s="967" t="s">
        <v>9</v>
      </c>
      <c r="G3125" s="967" t="s">
        <v>13944</v>
      </c>
      <c r="H3125" s="1271">
        <v>5000</v>
      </c>
      <c r="I3125" s="1271">
        <v>99999</v>
      </c>
      <c r="J3125" s="965"/>
    </row>
    <row r="3126" spans="1:10" ht="14.25">
      <c r="A3126" s="1223" t="s">
        <v>8826</v>
      </c>
      <c r="B3126" s="1223" t="s">
        <v>5032</v>
      </c>
      <c r="C3126" s="1223" t="s">
        <v>8827</v>
      </c>
      <c r="D3126" s="966">
        <v>1020</v>
      </c>
      <c r="E3126" s="1194" t="s">
        <v>9630</v>
      </c>
      <c r="F3126" s="967" t="s">
        <v>1789</v>
      </c>
      <c r="G3126" s="967" t="s">
        <v>13944</v>
      </c>
      <c r="H3126" s="1271">
        <v>1</v>
      </c>
      <c r="I3126" s="1271">
        <v>24</v>
      </c>
      <c r="J3126" s="965"/>
    </row>
    <row r="3127" spans="1:10" ht="14.25">
      <c r="A3127" s="1223" t="s">
        <v>8826</v>
      </c>
      <c r="B3127" s="1223" t="s">
        <v>5032</v>
      </c>
      <c r="C3127" s="1223" t="s">
        <v>8827</v>
      </c>
      <c r="D3127" s="966">
        <v>876</v>
      </c>
      <c r="E3127" s="1194" t="s">
        <v>9630</v>
      </c>
      <c r="F3127" s="967" t="s">
        <v>1789</v>
      </c>
      <c r="G3127" s="967" t="s">
        <v>13944</v>
      </c>
      <c r="H3127" s="1271">
        <v>25</v>
      </c>
      <c r="I3127" s="1271">
        <v>49</v>
      </c>
      <c r="J3127" s="965"/>
    </row>
    <row r="3128" spans="1:10" ht="14.25">
      <c r="A3128" s="1223" t="s">
        <v>8826</v>
      </c>
      <c r="B3128" s="1223" t="s">
        <v>5032</v>
      </c>
      <c r="C3128" s="1223" t="s">
        <v>8827</v>
      </c>
      <c r="D3128" s="966">
        <v>768</v>
      </c>
      <c r="E3128" s="1194" t="s">
        <v>9630</v>
      </c>
      <c r="F3128" s="967" t="s">
        <v>1789</v>
      </c>
      <c r="G3128" s="967" t="s">
        <v>13944</v>
      </c>
      <c r="H3128" s="1271">
        <v>50</v>
      </c>
      <c r="I3128" s="1271">
        <v>99</v>
      </c>
      <c r="J3128" s="965"/>
    </row>
    <row r="3129" spans="1:10" ht="14.25">
      <c r="A3129" s="1223" t="s">
        <v>8826</v>
      </c>
      <c r="B3129" s="1223" t="s">
        <v>5032</v>
      </c>
      <c r="C3129" s="1223" t="s">
        <v>8827</v>
      </c>
      <c r="D3129" s="966">
        <v>720</v>
      </c>
      <c r="E3129" s="1194" t="s">
        <v>9630</v>
      </c>
      <c r="F3129" s="967" t="s">
        <v>1789</v>
      </c>
      <c r="G3129" s="967" t="s">
        <v>13944</v>
      </c>
      <c r="H3129" s="1271">
        <v>100</v>
      </c>
      <c r="I3129" s="1271">
        <v>249</v>
      </c>
      <c r="J3129" s="965"/>
    </row>
    <row r="3130" spans="1:10" ht="14.25">
      <c r="A3130" s="1223" t="s">
        <v>8826</v>
      </c>
      <c r="B3130" s="1223" t="s">
        <v>5032</v>
      </c>
      <c r="C3130" s="1223" t="s">
        <v>8827</v>
      </c>
      <c r="D3130" s="966">
        <v>672</v>
      </c>
      <c r="E3130" s="1194" t="s">
        <v>9630</v>
      </c>
      <c r="F3130" s="967" t="s">
        <v>1789</v>
      </c>
      <c r="G3130" s="967" t="s">
        <v>13944</v>
      </c>
      <c r="H3130" s="1271">
        <v>250</v>
      </c>
      <c r="I3130" s="1271">
        <v>499</v>
      </c>
      <c r="J3130" s="965"/>
    </row>
    <row r="3131" spans="1:10" ht="14.25">
      <c r="A3131" s="1223" t="s">
        <v>8826</v>
      </c>
      <c r="B3131" s="1223" t="s">
        <v>5032</v>
      </c>
      <c r="C3131" s="1223" t="s">
        <v>8827</v>
      </c>
      <c r="D3131" s="966">
        <v>588</v>
      </c>
      <c r="E3131" s="1194" t="s">
        <v>9630</v>
      </c>
      <c r="F3131" s="967" t="s">
        <v>1789</v>
      </c>
      <c r="G3131" s="967" t="s">
        <v>13944</v>
      </c>
      <c r="H3131" s="1271">
        <v>500</v>
      </c>
      <c r="I3131" s="1271">
        <v>999</v>
      </c>
      <c r="J3131" s="965"/>
    </row>
    <row r="3132" spans="1:10" ht="14.25">
      <c r="A3132" s="1223" t="s">
        <v>8826</v>
      </c>
      <c r="B3132" s="1223" t="s">
        <v>5032</v>
      </c>
      <c r="C3132" s="1223" t="s">
        <v>8827</v>
      </c>
      <c r="D3132" s="966">
        <v>564</v>
      </c>
      <c r="E3132" s="1194" t="s">
        <v>9630</v>
      </c>
      <c r="F3132" s="967" t="s">
        <v>1789</v>
      </c>
      <c r="G3132" s="967" t="s">
        <v>13944</v>
      </c>
      <c r="H3132" s="1271">
        <v>1000</v>
      </c>
      <c r="I3132" s="1271">
        <v>2499</v>
      </c>
      <c r="J3132" s="965"/>
    </row>
    <row r="3133" spans="1:10" ht="14.25">
      <c r="A3133" s="1223" t="s">
        <v>8826</v>
      </c>
      <c r="B3133" s="1223" t="s">
        <v>5032</v>
      </c>
      <c r="C3133" s="1223" t="s">
        <v>8827</v>
      </c>
      <c r="D3133" s="966">
        <v>516</v>
      </c>
      <c r="E3133" s="1194" t="s">
        <v>9630</v>
      </c>
      <c r="F3133" s="967" t="s">
        <v>1789</v>
      </c>
      <c r="G3133" s="967" t="s">
        <v>13944</v>
      </c>
      <c r="H3133" s="1271">
        <v>2500</v>
      </c>
      <c r="I3133" s="1271">
        <v>4999</v>
      </c>
      <c r="J3133" s="965"/>
    </row>
    <row r="3134" spans="1:10" ht="15" thickBot="1">
      <c r="A3134" s="1223" t="s">
        <v>8826</v>
      </c>
      <c r="B3134" s="1223" t="s">
        <v>5032</v>
      </c>
      <c r="C3134" s="1223" t="s">
        <v>8827</v>
      </c>
      <c r="D3134" s="966">
        <v>468</v>
      </c>
      <c r="E3134" s="1194" t="s">
        <v>9630</v>
      </c>
      <c r="F3134" s="967" t="s">
        <v>1789</v>
      </c>
      <c r="G3134" s="967" t="s">
        <v>13944</v>
      </c>
      <c r="H3134" s="1271">
        <v>5000</v>
      </c>
      <c r="I3134" s="1271">
        <v>99999</v>
      </c>
      <c r="J3134" s="965"/>
    </row>
    <row r="3135" spans="1:10" ht="14.25" thickBot="1">
      <c r="A3135" s="1182" t="s">
        <v>9592</v>
      </c>
      <c r="B3135" s="1264"/>
      <c r="C3135" s="1079"/>
      <c r="D3135" s="1079"/>
      <c r="E3135" s="1079"/>
      <c r="F3135" s="1079"/>
      <c r="G3135" s="1079"/>
      <c r="H3135" s="1079"/>
      <c r="I3135" s="1265"/>
      <c r="J3135" s="965"/>
    </row>
    <row r="3136" spans="1:10" ht="14.25">
      <c r="A3136" s="1223" t="s">
        <v>9590</v>
      </c>
      <c r="B3136" s="1223" t="s">
        <v>9621</v>
      </c>
      <c r="C3136" s="1223" t="s">
        <v>9621</v>
      </c>
      <c r="D3136" s="966">
        <v>540</v>
      </c>
      <c r="E3136" s="1194" t="s">
        <v>9630</v>
      </c>
      <c r="F3136" s="967" t="s">
        <v>9</v>
      </c>
      <c r="G3136" s="967" t="s">
        <v>5391</v>
      </c>
      <c r="H3136" s="1271">
        <v>1</v>
      </c>
      <c r="I3136" s="1271">
        <v>4</v>
      </c>
      <c r="J3136" s="965"/>
    </row>
    <row r="3137" spans="1:10" ht="14.25">
      <c r="A3137" s="1223" t="s">
        <v>9590</v>
      </c>
      <c r="B3137" s="1223" t="s">
        <v>9621</v>
      </c>
      <c r="C3137" s="1223" t="s">
        <v>9621</v>
      </c>
      <c r="D3137" s="966">
        <v>468</v>
      </c>
      <c r="E3137" s="1194" t="s">
        <v>9630</v>
      </c>
      <c r="F3137" s="967" t="s">
        <v>9</v>
      </c>
      <c r="G3137" s="967" t="s">
        <v>5391</v>
      </c>
      <c r="H3137" s="1271">
        <v>5</v>
      </c>
      <c r="I3137" s="1271">
        <v>9</v>
      </c>
      <c r="J3137" s="965"/>
    </row>
    <row r="3138" spans="1:10" ht="14.25">
      <c r="A3138" s="1223" t="s">
        <v>9590</v>
      </c>
      <c r="B3138" s="1223" t="s">
        <v>9621</v>
      </c>
      <c r="C3138" s="1223" t="s">
        <v>9621</v>
      </c>
      <c r="D3138" s="966">
        <v>384</v>
      </c>
      <c r="E3138" s="1194" t="s">
        <v>9630</v>
      </c>
      <c r="F3138" s="967" t="s">
        <v>9</v>
      </c>
      <c r="G3138" s="967" t="s">
        <v>5391</v>
      </c>
      <c r="H3138" s="1271">
        <v>10</v>
      </c>
      <c r="I3138" s="1271">
        <v>24</v>
      </c>
      <c r="J3138" s="965"/>
    </row>
    <row r="3139" spans="1:10" ht="14.25">
      <c r="A3139" s="1223" t="s">
        <v>9590</v>
      </c>
      <c r="B3139" s="1223" t="s">
        <v>9621</v>
      </c>
      <c r="C3139" s="1223" t="s">
        <v>9621</v>
      </c>
      <c r="D3139" s="966">
        <v>312</v>
      </c>
      <c r="E3139" s="1194" t="s">
        <v>9630</v>
      </c>
      <c r="F3139" s="967" t="s">
        <v>9</v>
      </c>
      <c r="G3139" s="967" t="s">
        <v>5391</v>
      </c>
      <c r="H3139" s="1271">
        <v>25</v>
      </c>
      <c r="I3139" s="1271">
        <v>99999</v>
      </c>
      <c r="J3139" s="965"/>
    </row>
    <row r="3140" spans="1:10" ht="14.25">
      <c r="A3140" s="1223" t="s">
        <v>9591</v>
      </c>
      <c r="B3140" s="1223" t="s">
        <v>9611</v>
      </c>
      <c r="C3140" s="1223" t="s">
        <v>9611</v>
      </c>
      <c r="D3140" s="966">
        <v>540</v>
      </c>
      <c r="E3140" s="1194" t="s">
        <v>9630</v>
      </c>
      <c r="F3140" s="967" t="s">
        <v>1789</v>
      </c>
      <c r="G3140" s="967" t="s">
        <v>5391</v>
      </c>
      <c r="H3140" s="1271">
        <v>1</v>
      </c>
      <c r="I3140" s="1271">
        <v>4</v>
      </c>
      <c r="J3140" s="965"/>
    </row>
    <row r="3141" spans="1:10" ht="14.25">
      <c r="A3141" s="1223" t="s">
        <v>9591</v>
      </c>
      <c r="B3141" s="1223" t="s">
        <v>9611</v>
      </c>
      <c r="C3141" s="1223" t="s">
        <v>9611</v>
      </c>
      <c r="D3141" s="966">
        <v>468</v>
      </c>
      <c r="E3141" s="1194" t="s">
        <v>9630</v>
      </c>
      <c r="F3141" s="967" t="s">
        <v>1789</v>
      </c>
      <c r="G3141" s="967" t="s">
        <v>5391</v>
      </c>
      <c r="H3141" s="1271">
        <v>5</v>
      </c>
      <c r="I3141" s="1271">
        <v>9</v>
      </c>
      <c r="J3141" s="965"/>
    </row>
    <row r="3142" spans="1:10" ht="14.25">
      <c r="A3142" s="1223" t="s">
        <v>9591</v>
      </c>
      <c r="B3142" s="1223" t="s">
        <v>9611</v>
      </c>
      <c r="C3142" s="1223" t="s">
        <v>9611</v>
      </c>
      <c r="D3142" s="966">
        <v>384</v>
      </c>
      <c r="E3142" s="1194" t="s">
        <v>9630</v>
      </c>
      <c r="F3142" s="967" t="s">
        <v>1789</v>
      </c>
      <c r="G3142" s="967" t="s">
        <v>5391</v>
      </c>
      <c r="H3142" s="1271">
        <v>10</v>
      </c>
      <c r="I3142" s="1271">
        <v>24</v>
      </c>
      <c r="J3142" s="965"/>
    </row>
    <row r="3143" spans="1:10" ht="14.25">
      <c r="A3143" s="1223" t="s">
        <v>9591</v>
      </c>
      <c r="B3143" s="1223" t="s">
        <v>9611</v>
      </c>
      <c r="C3143" s="1223" t="s">
        <v>9611</v>
      </c>
      <c r="D3143" s="966">
        <v>312</v>
      </c>
      <c r="E3143" s="1194" t="s">
        <v>9630</v>
      </c>
      <c r="F3143" s="967" t="s">
        <v>1789</v>
      </c>
      <c r="G3143" s="967" t="s">
        <v>5391</v>
      </c>
      <c r="H3143" s="1271">
        <v>25</v>
      </c>
      <c r="I3143" s="1271">
        <v>99999</v>
      </c>
      <c r="J3143" s="965"/>
    </row>
    <row r="3144" spans="1:10" ht="14.25">
      <c r="A3144" s="403"/>
      <c r="B3144" s="404"/>
      <c r="C3144" s="404"/>
      <c r="D3144" s="22"/>
      <c r="E3144" s="22"/>
      <c r="F3144" s="23"/>
      <c r="G3144" s="23"/>
      <c r="H3144" s="405"/>
      <c r="I3144" s="405"/>
      <c r="J3144" s="965"/>
    </row>
    <row r="3145" spans="1:10" ht="13.5">
      <c r="A3145" s="624" t="s">
        <v>184</v>
      </c>
      <c r="C3145" s="629" t="s">
        <v>13947</v>
      </c>
      <c r="J3145" s="965"/>
    </row>
    <row r="3146" spans="1:10" ht="13.5">
      <c r="A3146" s="627" t="s">
        <v>5</v>
      </c>
      <c r="B3146" s="624" t="s">
        <v>185</v>
      </c>
      <c r="C3146" s="625" t="s">
        <v>13948</v>
      </c>
      <c r="J3146" s="965"/>
    </row>
    <row r="3147" spans="1:10" ht="13.5">
      <c r="A3147" s="627" t="s">
        <v>9</v>
      </c>
      <c r="B3147" s="625" t="s">
        <v>186</v>
      </c>
      <c r="C3147" s="625" t="s">
        <v>13949</v>
      </c>
      <c r="J3147" s="965"/>
    </row>
    <row r="3148" spans="1:10" ht="13.5">
      <c r="A3148" s="627" t="s">
        <v>187</v>
      </c>
      <c r="B3148" s="624" t="s">
        <v>188</v>
      </c>
      <c r="C3148" s="625" t="s">
        <v>13950</v>
      </c>
      <c r="J3148" s="965"/>
    </row>
    <row r="3149" spans="1:10" ht="13.5">
      <c r="A3149" s="627" t="s">
        <v>189</v>
      </c>
      <c r="B3149" s="624" t="s">
        <v>190</v>
      </c>
      <c r="C3149" s="630" t="s">
        <v>13951</v>
      </c>
      <c r="J3149" s="965"/>
    </row>
    <row r="3150" spans="1:10" ht="13.5">
      <c r="A3150" s="627" t="s">
        <v>191</v>
      </c>
      <c r="B3150" s="624" t="s">
        <v>192</v>
      </c>
      <c r="C3150" s="630" t="s">
        <v>13952</v>
      </c>
      <c r="J3150" s="965"/>
    </row>
    <row r="3151" spans="1:10" ht="13.5">
      <c r="A3151" s="627" t="s">
        <v>193</v>
      </c>
      <c r="B3151" s="624" t="s">
        <v>194</v>
      </c>
      <c r="C3151" s="630" t="s">
        <v>13953</v>
      </c>
      <c r="J3151" s="965"/>
    </row>
    <row r="3152" spans="1:10" ht="13.5">
      <c r="A3152" s="790" t="s">
        <v>1787</v>
      </c>
      <c r="B3152" s="168" t="s">
        <v>1790</v>
      </c>
      <c r="C3152" s="625" t="s">
        <v>13954</v>
      </c>
      <c r="J3152" s="965"/>
    </row>
    <row r="3153" spans="1:10" ht="13.5">
      <c r="A3153" s="790" t="s">
        <v>1788</v>
      </c>
      <c r="B3153" s="168" t="s">
        <v>1791</v>
      </c>
      <c r="C3153" s="624" t="s">
        <v>13955</v>
      </c>
      <c r="J3153" s="965"/>
    </row>
    <row r="3154" spans="1:10" ht="13.5">
      <c r="A3154" s="790" t="s">
        <v>1998</v>
      </c>
      <c r="B3154" s="168" t="s">
        <v>1997</v>
      </c>
      <c r="C3154" s="624" t="s">
        <v>13956</v>
      </c>
      <c r="J3154" s="965"/>
    </row>
    <row r="3155" spans="1:10" ht="13.5">
      <c r="A3155" s="790" t="s">
        <v>1789</v>
      </c>
      <c r="B3155" s="168" t="s">
        <v>1792</v>
      </c>
      <c r="C3155" s="624" t="s">
        <v>13957</v>
      </c>
      <c r="J3155" s="965"/>
    </row>
    <row r="3156" spans="1:10" ht="13.5">
      <c r="A3156" s="790" t="s">
        <v>195</v>
      </c>
      <c r="B3156" s="168" t="s">
        <v>196</v>
      </c>
      <c r="C3156" s="625" t="s">
        <v>13958</v>
      </c>
      <c r="J3156" s="965"/>
    </row>
    <row r="3157" spans="1:10" ht="13.5">
      <c r="A3157" s="790" t="s">
        <v>8293</v>
      </c>
      <c r="B3157" s="168" t="s">
        <v>8294</v>
      </c>
      <c r="C3157" s="628"/>
      <c r="J3157" s="965"/>
    </row>
    <row r="3158" spans="1:10" ht="13.5">
      <c r="A3158" s="790" t="s">
        <v>10613</v>
      </c>
      <c r="B3158" s="168" t="s">
        <v>10614</v>
      </c>
      <c r="C3158" s="289"/>
      <c r="J3158" s="965"/>
    </row>
    <row r="3159" spans="1:10" ht="13.5">
      <c r="A3159" s="530"/>
      <c r="B3159" s="530"/>
      <c r="C3159" s="548"/>
      <c r="J3159" s="965"/>
    </row>
    <row r="3160" spans="1:10" ht="13.5">
      <c r="A3160" s="790"/>
      <c r="B3160" s="168"/>
      <c r="C3160" s="315"/>
      <c r="J3160" s="965"/>
    </row>
    <row r="3161" spans="1:10" ht="13.5">
      <c r="A3161" s="246" t="s">
        <v>3448</v>
      </c>
      <c r="J3161" s="965"/>
    </row>
    <row r="3162" spans="1:10" ht="13.5">
      <c r="A3162" s="246" t="s">
        <v>3449</v>
      </c>
      <c r="J3162" s="965"/>
    </row>
    <row r="3163" spans="1:10" ht="13.5">
      <c r="A3163" s="254" t="s">
        <v>3451</v>
      </c>
      <c r="J3163" s="965"/>
    </row>
    <row r="3164" spans="1:10" ht="13.5">
      <c r="A3164" s="254" t="s">
        <v>3452</v>
      </c>
      <c r="J3164" s="965"/>
    </row>
    <row r="3165" spans="1:10" ht="13.5">
      <c r="A3165" s="246" t="s">
        <v>3450</v>
      </c>
      <c r="J3165" s="965"/>
    </row>
    <row r="3166" spans="1:10" ht="13.5">
      <c r="J3166" s="965"/>
    </row>
    <row r="3167" spans="1:10" ht="13.5">
      <c r="A3167" s="246" t="s">
        <v>2147</v>
      </c>
      <c r="J3167" s="965"/>
    </row>
    <row r="3168" spans="1:10" ht="13.5">
      <c r="A3168" s="246" t="s">
        <v>2148</v>
      </c>
      <c r="J3168" s="965"/>
    </row>
    <row r="3169" spans="10:10" ht="13.5">
      <c r="J3169" s="965"/>
    </row>
    <row r="3170" spans="10:10" ht="13.5">
      <c r="J3170" s="965"/>
    </row>
    <row r="3171" spans="10:10" ht="13.5">
      <c r="J3171" s="965"/>
    </row>
    <row r="3172" spans="10:10" ht="13.5">
      <c r="J3172" s="965"/>
    </row>
  </sheetData>
  <sheetProtection algorithmName="SHA-512" hashValue="6cYi3FKyy2Q7qmGrRpAMr2cbl7FIpe6abOwjsQGhkht7HypnnuJ55f45dBbQqOjI/Wh818udaw80/HvZbT9Agg==" saltValue="swOAohPToJHWm6g1x7mLWg==" spinCount="100000" sheet="1" objects="1" scenarios="1"/>
  <phoneticPr fontId="139" type="noConversion"/>
  <hyperlinks>
    <hyperlink ref="C1" r:id="rId1"/>
  </hyperlinks>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3"/>
  <sheetViews>
    <sheetView zoomScaleNormal="100" zoomScalePageLayoutView="80" workbookViewId="0"/>
  </sheetViews>
  <sheetFormatPr defaultColWidth="9.125" defaultRowHeight="12"/>
  <cols>
    <col min="1" max="1" width="31.125" style="624" customWidth="1"/>
    <col min="2" max="2" width="48.75" style="624" customWidth="1"/>
    <col min="3" max="3" width="56.5" style="626" customWidth="1"/>
    <col min="4" max="4" width="8.25" style="624" bestFit="1" customWidth="1"/>
    <col min="5" max="5" width="5.375" style="624" customWidth="1"/>
    <col min="6" max="6" width="5.5" style="624" customWidth="1"/>
    <col min="7" max="7" width="9.375" style="624" customWidth="1"/>
    <col min="8" max="8" width="7.5" style="624" customWidth="1"/>
    <col min="9" max="9" width="7.25" style="624" customWidth="1"/>
    <col min="10" max="10" width="9.125" style="624" customWidth="1"/>
    <col min="11" max="11" width="9.125" style="79"/>
    <col min="12" max="12" width="30.875" style="79" bestFit="1" customWidth="1"/>
    <col min="13" max="13" width="9.125" style="79"/>
    <col min="14" max="14" width="33.75" style="79" bestFit="1" customWidth="1"/>
    <col min="15" max="15" width="9.75" style="79" bestFit="1" customWidth="1"/>
    <col min="16" max="16384" width="9.125" style="79"/>
  </cols>
  <sheetData>
    <row r="1" spans="1:10" ht="20.25">
      <c r="A1" s="287" t="s">
        <v>12729</v>
      </c>
      <c r="B1" s="288"/>
      <c r="C1" s="133" t="s">
        <v>594</v>
      </c>
      <c r="D1" s="6"/>
      <c r="E1" s="6"/>
      <c r="F1" s="6"/>
      <c r="G1" s="6"/>
      <c r="H1" s="965"/>
      <c r="I1" s="965"/>
      <c r="J1" s="965"/>
    </row>
    <row r="2" spans="1:10" ht="21" thickBot="1">
      <c r="A2" s="5"/>
      <c r="B2" s="288"/>
      <c r="C2" s="133"/>
      <c r="D2" s="6"/>
      <c r="E2" s="6"/>
      <c r="F2" s="6"/>
      <c r="G2" s="6"/>
      <c r="H2" s="965"/>
      <c r="I2" s="965"/>
      <c r="J2" s="965"/>
    </row>
    <row r="3" spans="1:10" ht="34.15" customHeight="1" thickBot="1">
      <c r="A3" s="942" t="s">
        <v>0</v>
      </c>
      <c r="B3" s="943" t="s">
        <v>1</v>
      </c>
      <c r="C3" s="944" t="s">
        <v>2</v>
      </c>
      <c r="D3" s="946" t="s">
        <v>5192</v>
      </c>
      <c r="E3" s="1143" t="s">
        <v>9627</v>
      </c>
      <c r="F3" s="945" t="s">
        <v>4</v>
      </c>
      <c r="G3" s="978" t="s">
        <v>13946</v>
      </c>
      <c r="H3" s="508" t="s">
        <v>8904</v>
      </c>
      <c r="I3" s="965"/>
      <c r="J3" s="965"/>
    </row>
    <row r="4" spans="1:10" ht="18.75" customHeight="1">
      <c r="A4" s="124" t="s">
        <v>11345</v>
      </c>
      <c r="B4" s="219"/>
      <c r="C4" s="219"/>
      <c r="D4" s="219"/>
      <c r="E4" s="219"/>
      <c r="F4" s="219"/>
      <c r="G4" s="219"/>
      <c r="H4" s="416"/>
      <c r="I4" s="965"/>
      <c r="J4" s="965"/>
    </row>
    <row r="5" spans="1:10" ht="13.5">
      <c r="A5" s="1193" t="s">
        <v>11346</v>
      </c>
      <c r="B5" s="1172" t="s">
        <v>11347</v>
      </c>
      <c r="C5" s="1172" t="s">
        <v>11347</v>
      </c>
      <c r="D5" s="966">
        <v>5076</v>
      </c>
      <c r="E5" s="1194" t="s">
        <v>9630</v>
      </c>
      <c r="F5" s="1194" t="s">
        <v>9</v>
      </c>
      <c r="G5" s="1194" t="s">
        <v>5391</v>
      </c>
      <c r="H5" s="967"/>
      <c r="I5" s="405"/>
      <c r="J5" s="965"/>
    </row>
    <row r="6" spans="1:10" ht="13.5">
      <c r="A6" s="1193" t="s">
        <v>14326</v>
      </c>
      <c r="B6" s="1172" t="s">
        <v>2558</v>
      </c>
      <c r="C6" s="1172" t="s">
        <v>2558</v>
      </c>
      <c r="D6" s="966">
        <v>8364</v>
      </c>
      <c r="E6" s="1194" t="s">
        <v>9630</v>
      </c>
      <c r="F6" s="1194" t="s">
        <v>9</v>
      </c>
      <c r="G6" s="1194" t="s">
        <v>5391</v>
      </c>
      <c r="H6" s="967"/>
      <c r="I6" s="405"/>
      <c r="J6" s="965"/>
    </row>
    <row r="7" spans="1:10" ht="24">
      <c r="A7" s="1193" t="s">
        <v>13121</v>
      </c>
      <c r="B7" s="1172" t="s">
        <v>5090</v>
      </c>
      <c r="C7" s="1172" t="s">
        <v>5090</v>
      </c>
      <c r="D7" s="966">
        <v>4404</v>
      </c>
      <c r="E7" s="1194" t="s">
        <v>9630</v>
      </c>
      <c r="F7" s="1194" t="s">
        <v>9</v>
      </c>
      <c r="G7" s="1194" t="s">
        <v>5390</v>
      </c>
      <c r="H7" s="967"/>
      <c r="I7" s="405"/>
      <c r="J7" s="965"/>
    </row>
    <row r="8" spans="1:10" ht="13.5">
      <c r="A8" s="1193" t="s">
        <v>11351</v>
      </c>
      <c r="B8" s="1172" t="s">
        <v>11349</v>
      </c>
      <c r="C8" s="1172" t="s">
        <v>11349</v>
      </c>
      <c r="D8" s="966">
        <v>672</v>
      </c>
      <c r="E8" s="1194" t="s">
        <v>9630</v>
      </c>
      <c r="F8" s="1194" t="s">
        <v>9</v>
      </c>
      <c r="G8" s="1194" t="s">
        <v>5390</v>
      </c>
      <c r="H8" s="967"/>
      <c r="I8" s="405"/>
      <c r="J8" s="965"/>
    </row>
    <row r="9" spans="1:10" ht="24">
      <c r="A9" s="1193" t="s">
        <v>11352</v>
      </c>
      <c r="B9" s="1172" t="s">
        <v>11353</v>
      </c>
      <c r="C9" s="1172" t="s">
        <v>11353</v>
      </c>
      <c r="D9" s="966">
        <v>5748</v>
      </c>
      <c r="E9" s="1194" t="s">
        <v>9630</v>
      </c>
      <c r="F9" s="1194" t="s">
        <v>9</v>
      </c>
      <c r="G9" s="1194" t="s">
        <v>5390</v>
      </c>
      <c r="H9" s="967"/>
      <c r="I9" s="405"/>
      <c r="J9" s="965"/>
    </row>
    <row r="10" spans="1:10" ht="13.5">
      <c r="A10" s="1193" t="s">
        <v>13122</v>
      </c>
      <c r="B10" s="1172" t="s">
        <v>2472</v>
      </c>
      <c r="C10" s="1172" t="s">
        <v>2472</v>
      </c>
      <c r="D10" s="966">
        <v>21348</v>
      </c>
      <c r="E10" s="1194" t="s">
        <v>9630</v>
      </c>
      <c r="F10" s="1194" t="s">
        <v>9</v>
      </c>
      <c r="G10" s="1194" t="s">
        <v>9016</v>
      </c>
      <c r="H10" s="967"/>
      <c r="I10" s="405"/>
      <c r="J10" s="965"/>
    </row>
    <row r="11" spans="1:10" ht="13.5">
      <c r="A11" s="1193" t="s">
        <v>11354</v>
      </c>
      <c r="B11" s="1172" t="s">
        <v>11355</v>
      </c>
      <c r="C11" s="1172" t="s">
        <v>11355</v>
      </c>
      <c r="D11" s="966">
        <v>3192</v>
      </c>
      <c r="E11" s="1194" t="s">
        <v>9630</v>
      </c>
      <c r="F11" s="1194" t="s">
        <v>9</v>
      </c>
      <c r="G11" s="1194" t="s">
        <v>9016</v>
      </c>
      <c r="H11" s="967"/>
      <c r="I11" s="405"/>
      <c r="J11" s="965"/>
    </row>
    <row r="12" spans="1:10" ht="24">
      <c r="A12" s="1193" t="s">
        <v>11356</v>
      </c>
      <c r="B12" s="1172" t="s">
        <v>11357</v>
      </c>
      <c r="C12" s="1172" t="s">
        <v>11358</v>
      </c>
      <c r="D12" s="966">
        <v>3192</v>
      </c>
      <c r="E12" s="1194" t="s">
        <v>9630</v>
      </c>
      <c r="F12" s="1194" t="s">
        <v>9</v>
      </c>
      <c r="G12" s="1194" t="s">
        <v>9016</v>
      </c>
      <c r="H12" s="967"/>
      <c r="I12" s="405"/>
      <c r="J12" s="965"/>
    </row>
    <row r="13" spans="1:10" ht="24">
      <c r="A13" s="1193" t="s">
        <v>11359</v>
      </c>
      <c r="B13" s="1172" t="s">
        <v>11360</v>
      </c>
      <c r="C13" s="1172" t="s">
        <v>11360</v>
      </c>
      <c r="D13" s="966">
        <v>2352</v>
      </c>
      <c r="E13" s="1194" t="s">
        <v>9630</v>
      </c>
      <c r="F13" s="1194" t="s">
        <v>9</v>
      </c>
      <c r="G13" s="1194" t="s">
        <v>9016</v>
      </c>
      <c r="H13" s="967"/>
      <c r="I13" s="405"/>
      <c r="J13" s="965"/>
    </row>
    <row r="14" spans="1:10" ht="13.5">
      <c r="A14" s="1193" t="s">
        <v>13123</v>
      </c>
      <c r="B14" s="1172" t="s">
        <v>5102</v>
      </c>
      <c r="C14" s="1172" t="s">
        <v>5102</v>
      </c>
      <c r="D14" s="966">
        <v>1056</v>
      </c>
      <c r="E14" s="1194" t="s">
        <v>9630</v>
      </c>
      <c r="F14" s="1194" t="s">
        <v>9</v>
      </c>
      <c r="G14" s="1194" t="s">
        <v>9016</v>
      </c>
      <c r="H14" s="967"/>
      <c r="I14" s="405"/>
      <c r="J14" s="965"/>
    </row>
    <row r="15" spans="1:10" ht="13.5">
      <c r="A15" s="1193" t="s">
        <v>13124</v>
      </c>
      <c r="B15" s="1172" t="s">
        <v>8946</v>
      </c>
      <c r="C15" s="1172" t="s">
        <v>5110</v>
      </c>
      <c r="D15" s="966">
        <v>1992</v>
      </c>
      <c r="E15" s="1194" t="s">
        <v>9630</v>
      </c>
      <c r="F15" s="1194" t="s">
        <v>9</v>
      </c>
      <c r="G15" s="1194" t="s">
        <v>9016</v>
      </c>
      <c r="H15" s="967"/>
      <c r="I15" s="405"/>
      <c r="J15" s="965"/>
    </row>
    <row r="16" spans="1:10" ht="24">
      <c r="A16" s="1193" t="s">
        <v>11361</v>
      </c>
      <c r="B16" s="1172" t="s">
        <v>11362</v>
      </c>
      <c r="C16" s="1172" t="s">
        <v>11363</v>
      </c>
      <c r="D16" s="966">
        <v>3564</v>
      </c>
      <c r="E16" s="1194" t="s">
        <v>9630</v>
      </c>
      <c r="F16" s="1194" t="s">
        <v>9</v>
      </c>
      <c r="G16" s="1194" t="s">
        <v>9016</v>
      </c>
      <c r="H16" s="967"/>
      <c r="I16" s="405"/>
      <c r="J16" s="965"/>
    </row>
    <row r="17" spans="1:10" ht="24">
      <c r="A17" s="1193" t="s">
        <v>11364</v>
      </c>
      <c r="B17" s="1172" t="s">
        <v>11365</v>
      </c>
      <c r="C17" s="1172" t="s">
        <v>11365</v>
      </c>
      <c r="D17" s="966">
        <v>4284</v>
      </c>
      <c r="E17" s="1194" t="s">
        <v>9630</v>
      </c>
      <c r="F17" s="1194" t="s">
        <v>9</v>
      </c>
      <c r="G17" s="1194" t="s">
        <v>9016</v>
      </c>
      <c r="H17" s="967"/>
      <c r="I17" s="405"/>
      <c r="J17" s="965"/>
    </row>
    <row r="18" spans="1:10" ht="24">
      <c r="A18" s="1193" t="s">
        <v>11366</v>
      </c>
      <c r="B18" s="1172" t="s">
        <v>11367</v>
      </c>
      <c r="C18" s="1172" t="s">
        <v>11368</v>
      </c>
      <c r="D18" s="966">
        <v>6864</v>
      </c>
      <c r="E18" s="1194" t="s">
        <v>9630</v>
      </c>
      <c r="F18" s="1194" t="s">
        <v>9</v>
      </c>
      <c r="G18" s="1194" t="s">
        <v>9016</v>
      </c>
      <c r="H18" s="967"/>
      <c r="I18" s="405"/>
      <c r="J18" s="965"/>
    </row>
    <row r="19" spans="1:10" ht="24">
      <c r="A19" s="1193" t="s">
        <v>11369</v>
      </c>
      <c r="B19" s="1172" t="s">
        <v>11370</v>
      </c>
      <c r="C19" s="1172" t="s">
        <v>11370</v>
      </c>
      <c r="D19" s="966">
        <v>6396</v>
      </c>
      <c r="E19" s="1194" t="s">
        <v>9630</v>
      </c>
      <c r="F19" s="1194" t="s">
        <v>9</v>
      </c>
      <c r="G19" s="1194" t="s">
        <v>9016</v>
      </c>
      <c r="H19" s="967"/>
      <c r="I19" s="405"/>
      <c r="J19" s="965"/>
    </row>
    <row r="20" spans="1:10" ht="13.5">
      <c r="A20" s="1193" t="s">
        <v>13125</v>
      </c>
      <c r="B20" s="1172" t="s">
        <v>8950</v>
      </c>
      <c r="C20" s="1172" t="s">
        <v>5105</v>
      </c>
      <c r="D20" s="966">
        <v>5328</v>
      </c>
      <c r="E20" s="1194" t="s">
        <v>9630</v>
      </c>
      <c r="F20" s="1194" t="s">
        <v>9</v>
      </c>
      <c r="G20" s="1194" t="s">
        <v>9016</v>
      </c>
      <c r="H20" s="967"/>
      <c r="I20" s="405"/>
      <c r="J20" s="965"/>
    </row>
    <row r="21" spans="1:10" ht="24">
      <c r="A21" s="1193" t="s">
        <v>11371</v>
      </c>
      <c r="B21" s="1172" t="s">
        <v>11372</v>
      </c>
      <c r="C21" s="1172" t="s">
        <v>11372</v>
      </c>
      <c r="D21" s="966">
        <v>2352</v>
      </c>
      <c r="E21" s="1194" t="s">
        <v>9630</v>
      </c>
      <c r="F21" s="1194" t="s">
        <v>9</v>
      </c>
      <c r="G21" s="1194" t="s">
        <v>9016</v>
      </c>
      <c r="H21" s="967"/>
      <c r="I21" s="405"/>
      <c r="J21" s="965"/>
    </row>
    <row r="22" spans="1:10" ht="13.5">
      <c r="A22" s="1193" t="s">
        <v>13126</v>
      </c>
      <c r="B22" s="1172" t="s">
        <v>5100</v>
      </c>
      <c r="C22" s="1172" t="s">
        <v>5100</v>
      </c>
      <c r="D22" s="966">
        <v>3192</v>
      </c>
      <c r="E22" s="1194" t="s">
        <v>9630</v>
      </c>
      <c r="F22" s="1194" t="s">
        <v>9</v>
      </c>
      <c r="G22" s="1194" t="s">
        <v>9016</v>
      </c>
      <c r="H22" s="967"/>
      <c r="I22" s="405"/>
      <c r="J22" s="965"/>
    </row>
    <row r="23" spans="1:10" ht="13.5">
      <c r="A23" s="1193" t="s">
        <v>13127</v>
      </c>
      <c r="B23" s="1172" t="s">
        <v>5098</v>
      </c>
      <c r="C23" s="1172" t="s">
        <v>5098</v>
      </c>
      <c r="D23" s="966">
        <v>2124</v>
      </c>
      <c r="E23" s="1194" t="s">
        <v>9630</v>
      </c>
      <c r="F23" s="1194" t="s">
        <v>9</v>
      </c>
      <c r="G23" s="1194" t="s">
        <v>9016</v>
      </c>
      <c r="H23" s="967"/>
      <c r="I23" s="405"/>
      <c r="J23" s="965"/>
    </row>
    <row r="24" spans="1:10" ht="13.5">
      <c r="A24" s="1193" t="s">
        <v>11373</v>
      </c>
      <c r="B24" s="1172" t="s">
        <v>11374</v>
      </c>
      <c r="C24" s="1172" t="s">
        <v>11374</v>
      </c>
      <c r="D24" s="966">
        <v>4404</v>
      </c>
      <c r="E24" s="1194" t="s">
        <v>9630</v>
      </c>
      <c r="F24" s="1194" t="s">
        <v>9</v>
      </c>
      <c r="G24" s="1194" t="s">
        <v>9016</v>
      </c>
      <c r="H24" s="967"/>
      <c r="I24" s="405"/>
      <c r="J24" s="965"/>
    </row>
    <row r="25" spans="1:10" ht="24">
      <c r="A25" s="1193" t="s">
        <v>11375</v>
      </c>
      <c r="B25" s="1172" t="s">
        <v>11376</v>
      </c>
      <c r="C25" s="1172" t="s">
        <v>11376</v>
      </c>
      <c r="D25" s="966">
        <v>1032</v>
      </c>
      <c r="E25" s="1194" t="s">
        <v>9630</v>
      </c>
      <c r="F25" s="1194" t="s">
        <v>9</v>
      </c>
      <c r="G25" s="1194" t="s">
        <v>9016</v>
      </c>
      <c r="H25" s="967"/>
      <c r="I25" s="405"/>
      <c r="J25" s="965"/>
    </row>
    <row r="26" spans="1:10" ht="24">
      <c r="A26" s="1193" t="s">
        <v>11379</v>
      </c>
      <c r="B26" s="1172" t="s">
        <v>11380</v>
      </c>
      <c r="C26" s="1172" t="s">
        <v>11380</v>
      </c>
      <c r="D26" s="966">
        <v>8220</v>
      </c>
      <c r="E26" s="1194" t="s">
        <v>9630</v>
      </c>
      <c r="F26" s="1194" t="s">
        <v>9</v>
      </c>
      <c r="G26" s="1194" t="s">
        <v>5391</v>
      </c>
      <c r="H26" s="967"/>
      <c r="I26" s="405"/>
      <c r="J26" s="965"/>
    </row>
    <row r="27" spans="1:10" ht="24">
      <c r="A27" s="1193" t="s">
        <v>11381</v>
      </c>
      <c r="B27" s="1172" t="s">
        <v>11382</v>
      </c>
      <c r="C27" s="1172" t="s">
        <v>11382</v>
      </c>
      <c r="D27" s="966">
        <v>8220</v>
      </c>
      <c r="E27" s="1194" t="s">
        <v>9630</v>
      </c>
      <c r="F27" s="1194" t="s">
        <v>9</v>
      </c>
      <c r="G27" s="1194" t="s">
        <v>5391</v>
      </c>
      <c r="H27" s="967"/>
      <c r="I27" s="405"/>
      <c r="J27" s="965"/>
    </row>
    <row r="28" spans="1:10" ht="24">
      <c r="A28" s="1193" t="s">
        <v>11383</v>
      </c>
      <c r="B28" s="1172" t="s">
        <v>11384</v>
      </c>
      <c r="C28" s="1172" t="s">
        <v>11385</v>
      </c>
      <c r="D28" s="966">
        <v>4404</v>
      </c>
      <c r="E28" s="1194" t="s">
        <v>9630</v>
      </c>
      <c r="F28" s="1194" t="s">
        <v>9</v>
      </c>
      <c r="G28" s="1194" t="s">
        <v>5390</v>
      </c>
      <c r="H28" s="967"/>
      <c r="I28" s="405"/>
      <c r="J28" s="965"/>
    </row>
    <row r="29" spans="1:10" ht="13.5">
      <c r="A29" s="1193" t="s">
        <v>13128</v>
      </c>
      <c r="B29" s="1172" t="s">
        <v>1052</v>
      </c>
      <c r="C29" s="1172" t="s">
        <v>1052</v>
      </c>
      <c r="D29" s="966">
        <v>6696</v>
      </c>
      <c r="E29" s="1194" t="s">
        <v>9630</v>
      </c>
      <c r="F29" s="1194" t="s">
        <v>9</v>
      </c>
      <c r="G29" s="1194" t="s">
        <v>5391</v>
      </c>
      <c r="H29" s="967"/>
      <c r="I29" s="405"/>
      <c r="J29" s="965"/>
    </row>
    <row r="30" spans="1:10" ht="13.5">
      <c r="A30" s="1193" t="s">
        <v>13129</v>
      </c>
      <c r="B30" s="1172" t="s">
        <v>1050</v>
      </c>
      <c r="C30" s="1172" t="s">
        <v>1050</v>
      </c>
      <c r="D30" s="966">
        <v>1680</v>
      </c>
      <c r="E30" s="1194" t="s">
        <v>9630</v>
      </c>
      <c r="F30" s="1194" t="s">
        <v>9</v>
      </c>
      <c r="G30" s="1194" t="s">
        <v>5391</v>
      </c>
      <c r="H30" s="967"/>
      <c r="I30" s="405"/>
      <c r="J30" s="965"/>
    </row>
    <row r="31" spans="1:10" ht="13.5">
      <c r="A31" s="1193" t="s">
        <v>13130</v>
      </c>
      <c r="B31" s="1172" t="s">
        <v>4193</v>
      </c>
      <c r="C31" s="1172" t="s">
        <v>4193</v>
      </c>
      <c r="D31" s="966">
        <v>2520</v>
      </c>
      <c r="E31" s="1194" t="s">
        <v>9630</v>
      </c>
      <c r="F31" s="1194" t="s">
        <v>9</v>
      </c>
      <c r="G31" s="1194" t="s">
        <v>5391</v>
      </c>
      <c r="H31" s="967"/>
      <c r="I31" s="405"/>
      <c r="J31" s="965"/>
    </row>
    <row r="32" spans="1:10" ht="13.5">
      <c r="A32" s="1193" t="s">
        <v>13131</v>
      </c>
      <c r="B32" s="1172" t="s">
        <v>4195</v>
      </c>
      <c r="C32" s="1172" t="s">
        <v>4195</v>
      </c>
      <c r="D32" s="966">
        <v>5520</v>
      </c>
      <c r="E32" s="1194" t="s">
        <v>9630</v>
      </c>
      <c r="F32" s="1194" t="s">
        <v>9</v>
      </c>
      <c r="G32" s="1194" t="s">
        <v>5391</v>
      </c>
      <c r="H32" s="967"/>
      <c r="I32" s="405"/>
      <c r="J32" s="965"/>
    </row>
    <row r="33" spans="1:10" ht="13.5">
      <c r="A33" s="1193" t="s">
        <v>13132</v>
      </c>
      <c r="B33" s="1172" t="s">
        <v>4186</v>
      </c>
      <c r="C33" s="1172" t="s">
        <v>4186</v>
      </c>
      <c r="D33" s="966">
        <v>8196</v>
      </c>
      <c r="E33" s="1194" t="s">
        <v>9630</v>
      </c>
      <c r="F33" s="1194" t="s">
        <v>9</v>
      </c>
      <c r="G33" s="1194" t="s">
        <v>5391</v>
      </c>
      <c r="H33" s="967"/>
      <c r="I33" s="405"/>
      <c r="J33" s="965"/>
    </row>
    <row r="34" spans="1:10" ht="13.5">
      <c r="A34" s="1193" t="s">
        <v>13133</v>
      </c>
      <c r="B34" s="1172" t="s">
        <v>4188</v>
      </c>
      <c r="C34" s="1172" t="s">
        <v>4188</v>
      </c>
      <c r="D34" s="966">
        <v>18396</v>
      </c>
      <c r="E34" s="1194" t="s">
        <v>9630</v>
      </c>
      <c r="F34" s="1194" t="s">
        <v>9</v>
      </c>
      <c r="G34" s="1194" t="s">
        <v>5391</v>
      </c>
      <c r="H34" s="967"/>
      <c r="I34" s="405"/>
      <c r="J34" s="965"/>
    </row>
    <row r="35" spans="1:10" ht="13.5">
      <c r="A35" s="1193" t="s">
        <v>13134</v>
      </c>
      <c r="B35" s="1172" t="s">
        <v>4189</v>
      </c>
      <c r="C35" s="1172" t="s">
        <v>4189</v>
      </c>
      <c r="D35" s="966">
        <v>26736</v>
      </c>
      <c r="E35" s="1194" t="s">
        <v>9630</v>
      </c>
      <c r="F35" s="1194" t="s">
        <v>9</v>
      </c>
      <c r="G35" s="1194" t="s">
        <v>5391</v>
      </c>
      <c r="H35" s="967"/>
      <c r="I35" s="405"/>
      <c r="J35" s="965"/>
    </row>
    <row r="36" spans="1:10" ht="13.5">
      <c r="A36" s="1193" t="s">
        <v>13135</v>
      </c>
      <c r="B36" s="1172" t="s">
        <v>5160</v>
      </c>
      <c r="C36" s="1172" t="s">
        <v>5160</v>
      </c>
      <c r="D36" s="966">
        <v>14712</v>
      </c>
      <c r="E36" s="1194" t="s">
        <v>9630</v>
      </c>
      <c r="F36" s="1194" t="s">
        <v>9</v>
      </c>
      <c r="G36" s="1194" t="s">
        <v>5391</v>
      </c>
      <c r="H36" s="967"/>
      <c r="I36" s="405"/>
      <c r="J36" s="965"/>
    </row>
    <row r="37" spans="1:10" ht="24">
      <c r="A37" s="1193" t="s">
        <v>11699</v>
      </c>
      <c r="B37" s="1172" t="s">
        <v>11700</v>
      </c>
      <c r="C37" s="1172" t="s">
        <v>11700</v>
      </c>
      <c r="D37" s="966">
        <v>264</v>
      </c>
      <c r="E37" s="1194" t="s">
        <v>9630</v>
      </c>
      <c r="F37" s="1194" t="s">
        <v>9</v>
      </c>
      <c r="G37" s="1194" t="s">
        <v>5388</v>
      </c>
      <c r="H37" s="967"/>
      <c r="I37" s="405"/>
      <c r="J37" s="965"/>
    </row>
    <row r="38" spans="1:10" ht="24">
      <c r="A38" s="1193" t="s">
        <v>13136</v>
      </c>
      <c r="B38" s="1172" t="s">
        <v>4440</v>
      </c>
      <c r="C38" s="1172" t="s">
        <v>4440</v>
      </c>
      <c r="D38" s="966">
        <v>99</v>
      </c>
      <c r="E38" s="1194" t="s">
        <v>9630</v>
      </c>
      <c r="F38" s="1194" t="s">
        <v>9</v>
      </c>
      <c r="G38" s="1194" t="s">
        <v>5391</v>
      </c>
      <c r="H38" s="967"/>
      <c r="I38" s="405"/>
      <c r="J38" s="965"/>
    </row>
    <row r="39" spans="1:10" ht="13.5">
      <c r="A39" s="1193" t="s">
        <v>13137</v>
      </c>
      <c r="B39" s="1172" t="s">
        <v>2482</v>
      </c>
      <c r="C39" s="1172" t="s">
        <v>2482</v>
      </c>
      <c r="D39" s="966">
        <v>228</v>
      </c>
      <c r="E39" s="1194" t="s">
        <v>9630</v>
      </c>
      <c r="F39" s="1194" t="s">
        <v>9</v>
      </c>
      <c r="G39" s="1194" t="s">
        <v>5391</v>
      </c>
      <c r="H39" s="967"/>
      <c r="I39" s="405"/>
      <c r="J39" s="965"/>
    </row>
    <row r="40" spans="1:10" ht="13.5">
      <c r="A40" s="1193" t="s">
        <v>13138</v>
      </c>
      <c r="B40" s="1172" t="s">
        <v>2542</v>
      </c>
      <c r="C40" s="1172" t="s">
        <v>2542</v>
      </c>
      <c r="D40" s="966">
        <v>7044</v>
      </c>
      <c r="E40" s="1194" t="s">
        <v>9630</v>
      </c>
      <c r="F40" s="1194" t="s">
        <v>9</v>
      </c>
      <c r="G40" s="1194" t="s">
        <v>5391</v>
      </c>
      <c r="H40" s="967"/>
      <c r="I40" s="405"/>
      <c r="J40" s="965"/>
    </row>
    <row r="41" spans="1:10" ht="13.5">
      <c r="A41" s="1193" t="s">
        <v>13139</v>
      </c>
      <c r="B41" s="1172" t="s">
        <v>6243</v>
      </c>
      <c r="C41" s="1172" t="s">
        <v>6243</v>
      </c>
      <c r="D41" s="966">
        <v>216</v>
      </c>
      <c r="E41" s="1194" t="s">
        <v>9630</v>
      </c>
      <c r="F41" s="1194" t="s">
        <v>9</v>
      </c>
      <c r="G41" s="1194" t="s">
        <v>5388</v>
      </c>
      <c r="H41" s="967"/>
      <c r="I41" s="405"/>
      <c r="J41" s="965"/>
    </row>
    <row r="42" spans="1:10" ht="13.5">
      <c r="A42" s="1193" t="s">
        <v>11389</v>
      </c>
      <c r="B42" s="1172" t="s">
        <v>11390</v>
      </c>
      <c r="C42" s="1172" t="s">
        <v>11391</v>
      </c>
      <c r="D42" s="966">
        <v>408</v>
      </c>
      <c r="E42" s="1194" t="s">
        <v>9630</v>
      </c>
      <c r="F42" s="1194" t="s">
        <v>9</v>
      </c>
      <c r="G42" s="1194" t="s">
        <v>5388</v>
      </c>
      <c r="H42" s="967"/>
      <c r="I42" s="405"/>
      <c r="J42" s="965"/>
    </row>
    <row r="43" spans="1:10" ht="13.5">
      <c r="A43" s="1193" t="s">
        <v>13140</v>
      </c>
      <c r="B43" s="1172" t="s">
        <v>8789</v>
      </c>
      <c r="C43" s="1172" t="s">
        <v>8803</v>
      </c>
      <c r="D43" s="966">
        <v>588</v>
      </c>
      <c r="E43" s="1194" t="s">
        <v>9630</v>
      </c>
      <c r="F43" s="1194" t="s">
        <v>9</v>
      </c>
      <c r="G43" s="1194" t="s">
        <v>5388</v>
      </c>
      <c r="H43" s="967"/>
      <c r="I43" s="405"/>
      <c r="J43" s="965"/>
    </row>
    <row r="44" spans="1:10" ht="36">
      <c r="A44" s="1193" t="s">
        <v>11392</v>
      </c>
      <c r="B44" s="1172" t="s">
        <v>11393</v>
      </c>
      <c r="C44" s="1172" t="s">
        <v>11394</v>
      </c>
      <c r="D44" s="966">
        <v>672</v>
      </c>
      <c r="E44" s="1194" t="s">
        <v>9630</v>
      </c>
      <c r="F44" s="1194" t="s">
        <v>9</v>
      </c>
      <c r="G44" s="1194" t="s">
        <v>5388</v>
      </c>
      <c r="H44" s="967"/>
      <c r="I44" s="405"/>
      <c r="J44" s="965"/>
    </row>
    <row r="45" spans="1:10" ht="36">
      <c r="A45" s="1193" t="s">
        <v>11395</v>
      </c>
      <c r="B45" s="1172" t="s">
        <v>11396</v>
      </c>
      <c r="C45" s="1172" t="s">
        <v>11397</v>
      </c>
      <c r="D45" s="966">
        <v>1224</v>
      </c>
      <c r="E45" s="1194" t="s">
        <v>9630</v>
      </c>
      <c r="F45" s="1194" t="s">
        <v>9</v>
      </c>
      <c r="G45" s="1194" t="s">
        <v>5388</v>
      </c>
      <c r="H45" s="967"/>
      <c r="I45" s="405"/>
      <c r="J45" s="965"/>
    </row>
    <row r="46" spans="1:10" ht="13.5">
      <c r="A46" s="1193" t="s">
        <v>11398</v>
      </c>
      <c r="B46" s="1172" t="s">
        <v>11399</v>
      </c>
      <c r="C46" s="1172" t="s">
        <v>11400</v>
      </c>
      <c r="D46" s="966">
        <v>2436</v>
      </c>
      <c r="E46" s="1194" t="s">
        <v>9630</v>
      </c>
      <c r="F46" s="1194" t="s">
        <v>9</v>
      </c>
      <c r="G46" s="1194" t="s">
        <v>5388</v>
      </c>
      <c r="H46" s="967"/>
      <c r="I46" s="405"/>
      <c r="J46" s="965"/>
    </row>
    <row r="47" spans="1:10" ht="13.5">
      <c r="A47" s="1193" t="s">
        <v>13141</v>
      </c>
      <c r="B47" s="1172" t="s">
        <v>8793</v>
      </c>
      <c r="C47" s="1172" t="s">
        <v>8975</v>
      </c>
      <c r="D47" s="966">
        <v>576</v>
      </c>
      <c r="E47" s="1194" t="s">
        <v>9630</v>
      </c>
      <c r="F47" s="1194" t="s">
        <v>9</v>
      </c>
      <c r="G47" s="1194" t="s">
        <v>5388</v>
      </c>
      <c r="H47" s="967"/>
      <c r="I47" s="405"/>
      <c r="J47" s="965"/>
    </row>
    <row r="48" spans="1:10" ht="13.5">
      <c r="A48" s="1193" t="s">
        <v>11401</v>
      </c>
      <c r="B48" s="1172" t="s">
        <v>11402</v>
      </c>
      <c r="C48" s="1172" t="s">
        <v>11403</v>
      </c>
      <c r="D48" s="966">
        <v>528</v>
      </c>
      <c r="E48" s="1194" t="s">
        <v>9630</v>
      </c>
      <c r="F48" s="1194" t="s">
        <v>9</v>
      </c>
      <c r="G48" s="1194" t="s">
        <v>5388</v>
      </c>
      <c r="H48" s="967"/>
      <c r="I48" s="405"/>
      <c r="J48" s="965"/>
    </row>
    <row r="49" spans="1:10" ht="13.5">
      <c r="A49" s="1193" t="s">
        <v>11404</v>
      </c>
      <c r="B49" s="1172" t="s">
        <v>11405</v>
      </c>
      <c r="C49" s="1172" t="s">
        <v>11406</v>
      </c>
      <c r="D49" s="966">
        <v>576</v>
      </c>
      <c r="E49" s="1194" t="s">
        <v>9630</v>
      </c>
      <c r="F49" s="1194" t="s">
        <v>9</v>
      </c>
      <c r="G49" s="1194" t="s">
        <v>5388</v>
      </c>
      <c r="H49" s="967"/>
      <c r="I49" s="405"/>
      <c r="J49" s="965"/>
    </row>
    <row r="50" spans="1:10" ht="13.5">
      <c r="A50" s="1193" t="s">
        <v>11703</v>
      </c>
      <c r="B50" s="1172" t="s">
        <v>11704</v>
      </c>
      <c r="C50" s="1172" t="s">
        <v>11704</v>
      </c>
      <c r="D50" s="677">
        <v>8172</v>
      </c>
      <c r="E50" s="1194" t="s">
        <v>9630</v>
      </c>
      <c r="F50" s="1194" t="s">
        <v>9</v>
      </c>
      <c r="G50" s="1194" t="s">
        <v>5388</v>
      </c>
      <c r="H50" s="967"/>
      <c r="I50" s="405"/>
      <c r="J50" s="965"/>
    </row>
    <row r="51" spans="1:10" ht="13.5">
      <c r="A51" s="1193" t="s">
        <v>13142</v>
      </c>
      <c r="B51" s="1172" t="s">
        <v>3354</v>
      </c>
      <c r="C51" s="1172" t="s">
        <v>3354</v>
      </c>
      <c r="D51" s="966">
        <v>216</v>
      </c>
      <c r="E51" s="1194" t="s">
        <v>9630</v>
      </c>
      <c r="F51" s="1194" t="s">
        <v>9</v>
      </c>
      <c r="G51" s="1194" t="s">
        <v>5388</v>
      </c>
      <c r="H51" s="967"/>
      <c r="I51" s="405"/>
      <c r="J51" s="965"/>
    </row>
    <row r="52" spans="1:10" ht="13.5">
      <c r="A52" s="1193" t="s">
        <v>13143</v>
      </c>
      <c r="B52" s="1172" t="s">
        <v>3356</v>
      </c>
      <c r="C52" s="1172" t="s">
        <v>3356</v>
      </c>
      <c r="D52" s="966">
        <v>408</v>
      </c>
      <c r="E52" s="1194" t="s">
        <v>9630</v>
      </c>
      <c r="F52" s="1194" t="s">
        <v>9</v>
      </c>
      <c r="G52" s="1194" t="s">
        <v>5388</v>
      </c>
      <c r="H52" s="967"/>
      <c r="I52" s="405"/>
      <c r="J52" s="965"/>
    </row>
    <row r="53" spans="1:10" ht="13.5">
      <c r="A53" s="1193" t="s">
        <v>13144</v>
      </c>
      <c r="B53" s="1172" t="s">
        <v>3358</v>
      </c>
      <c r="C53" s="1172" t="s">
        <v>3358</v>
      </c>
      <c r="D53" s="966">
        <v>588</v>
      </c>
      <c r="E53" s="1194" t="s">
        <v>9630</v>
      </c>
      <c r="F53" s="1194" t="s">
        <v>9</v>
      </c>
      <c r="G53" s="1194" t="s">
        <v>5388</v>
      </c>
      <c r="H53" s="967"/>
      <c r="I53" s="405"/>
      <c r="J53" s="965"/>
    </row>
    <row r="54" spans="1:10" ht="13.5">
      <c r="A54" s="1193" t="s">
        <v>13145</v>
      </c>
      <c r="B54" s="1172" t="s">
        <v>3360</v>
      </c>
      <c r="C54" s="1172" t="s">
        <v>3360</v>
      </c>
      <c r="D54" s="966">
        <v>672</v>
      </c>
      <c r="E54" s="1194" t="s">
        <v>9630</v>
      </c>
      <c r="F54" s="1194" t="s">
        <v>9</v>
      </c>
      <c r="G54" s="1194" t="s">
        <v>5388</v>
      </c>
      <c r="H54" s="967"/>
      <c r="I54" s="405"/>
      <c r="J54" s="965"/>
    </row>
    <row r="55" spans="1:10" ht="13.5">
      <c r="A55" s="1193" t="s">
        <v>13146</v>
      </c>
      <c r="B55" s="1172" t="s">
        <v>3545</v>
      </c>
      <c r="C55" s="1172" t="s">
        <v>3545</v>
      </c>
      <c r="D55" s="966">
        <v>1224</v>
      </c>
      <c r="E55" s="1194" t="s">
        <v>9630</v>
      </c>
      <c r="F55" s="1194" t="s">
        <v>9</v>
      </c>
      <c r="G55" s="1194" t="s">
        <v>5388</v>
      </c>
      <c r="H55" s="967"/>
      <c r="I55" s="405"/>
      <c r="J55" s="965"/>
    </row>
    <row r="56" spans="1:10" ht="13.5">
      <c r="A56" s="1193" t="s">
        <v>13147</v>
      </c>
      <c r="B56" s="1172" t="s">
        <v>5187</v>
      </c>
      <c r="C56" s="1172" t="s">
        <v>5187</v>
      </c>
      <c r="D56" s="966">
        <v>408</v>
      </c>
      <c r="E56" s="1194" t="s">
        <v>9630</v>
      </c>
      <c r="F56" s="1194" t="s">
        <v>9</v>
      </c>
      <c r="G56" s="1194" t="s">
        <v>5389</v>
      </c>
      <c r="H56" s="967"/>
      <c r="I56" s="405"/>
      <c r="J56" s="965"/>
    </row>
    <row r="57" spans="1:10" ht="13.5">
      <c r="A57" s="1193" t="s">
        <v>13148</v>
      </c>
      <c r="B57" s="1172" t="s">
        <v>5188</v>
      </c>
      <c r="C57" s="1172" t="s">
        <v>5188</v>
      </c>
      <c r="D57" s="966">
        <v>660</v>
      </c>
      <c r="E57" s="1194" t="s">
        <v>9630</v>
      </c>
      <c r="F57" s="1194" t="s">
        <v>9</v>
      </c>
      <c r="G57" s="1194" t="s">
        <v>5389</v>
      </c>
      <c r="H57" s="967"/>
      <c r="I57" s="405"/>
      <c r="J57" s="965"/>
    </row>
    <row r="58" spans="1:10" ht="36">
      <c r="A58" s="1193" t="s">
        <v>13149</v>
      </c>
      <c r="B58" s="1172" t="s">
        <v>9485</v>
      </c>
      <c r="C58" s="1172" t="s">
        <v>9486</v>
      </c>
      <c r="D58" s="677">
        <v>546000</v>
      </c>
      <c r="E58" s="1194" t="s">
        <v>9630</v>
      </c>
      <c r="F58" s="1194" t="s">
        <v>9</v>
      </c>
      <c r="G58" s="1194" t="s">
        <v>5388</v>
      </c>
      <c r="H58" s="967"/>
      <c r="I58" s="405"/>
      <c r="J58" s="965"/>
    </row>
    <row r="59" spans="1:10" ht="13.5">
      <c r="A59" s="1193" t="s">
        <v>13150</v>
      </c>
      <c r="B59" s="1172" t="s">
        <v>8658</v>
      </c>
      <c r="C59" s="1172" t="s">
        <v>8659</v>
      </c>
      <c r="D59" s="966">
        <v>300</v>
      </c>
      <c r="E59" s="1194" t="s">
        <v>9630</v>
      </c>
      <c r="F59" s="1194" t="s">
        <v>9</v>
      </c>
      <c r="G59" s="1194" t="s">
        <v>5389</v>
      </c>
      <c r="H59" s="967"/>
      <c r="I59" s="405"/>
      <c r="J59" s="965"/>
    </row>
    <row r="60" spans="1:10" ht="13.5">
      <c r="A60" s="1193" t="s">
        <v>13151</v>
      </c>
      <c r="B60" s="1172" t="s">
        <v>8661</v>
      </c>
      <c r="C60" s="1172" t="s">
        <v>8662</v>
      </c>
      <c r="D60" s="966">
        <v>504</v>
      </c>
      <c r="E60" s="1194" t="s">
        <v>9630</v>
      </c>
      <c r="F60" s="1194" t="s">
        <v>9</v>
      </c>
      <c r="G60" s="1194" t="s">
        <v>5389</v>
      </c>
      <c r="H60" s="967"/>
      <c r="I60" s="405"/>
      <c r="J60" s="965"/>
    </row>
    <row r="61" spans="1:10" ht="24">
      <c r="A61" s="1193" t="s">
        <v>11407</v>
      </c>
      <c r="B61" s="1172" t="s">
        <v>11408</v>
      </c>
      <c r="C61" s="1172" t="s">
        <v>13927</v>
      </c>
      <c r="D61" s="966">
        <v>984</v>
      </c>
      <c r="E61" s="1194" t="s">
        <v>9630</v>
      </c>
      <c r="F61" s="1194" t="s">
        <v>9</v>
      </c>
      <c r="G61" s="1194" t="s">
        <v>5389</v>
      </c>
      <c r="H61" s="967"/>
      <c r="I61" s="405"/>
      <c r="J61" s="965"/>
    </row>
    <row r="62" spans="1:10" ht="24">
      <c r="A62" s="1193" t="s">
        <v>14299</v>
      </c>
      <c r="B62" s="1172" t="s">
        <v>14300</v>
      </c>
      <c r="C62" s="1172" t="s">
        <v>14301</v>
      </c>
      <c r="D62" s="677">
        <v>948</v>
      </c>
      <c r="E62" s="1194" t="s">
        <v>9630</v>
      </c>
      <c r="F62" s="1194" t="s">
        <v>9</v>
      </c>
      <c r="G62" s="1194" t="s">
        <v>5389</v>
      </c>
      <c r="H62" s="967"/>
      <c r="I62" s="405"/>
      <c r="J62" s="965"/>
    </row>
    <row r="63" spans="1:10" ht="13.5">
      <c r="A63" s="1193" t="s">
        <v>13152</v>
      </c>
      <c r="B63" s="1172" t="s">
        <v>5086</v>
      </c>
      <c r="C63" s="1172" t="s">
        <v>5086</v>
      </c>
      <c r="D63" s="677">
        <v>1812</v>
      </c>
      <c r="E63" s="1194" t="s">
        <v>9630</v>
      </c>
      <c r="F63" s="1194" t="s">
        <v>9</v>
      </c>
      <c r="G63" s="1194" t="s">
        <v>9016</v>
      </c>
      <c r="H63" s="967"/>
      <c r="I63" s="405"/>
      <c r="J63" s="965"/>
    </row>
    <row r="64" spans="1:10" ht="13.5">
      <c r="A64" s="1193" t="s">
        <v>13153</v>
      </c>
      <c r="B64" s="1172" t="s">
        <v>5085</v>
      </c>
      <c r="C64" s="1172" t="s">
        <v>5085</v>
      </c>
      <c r="D64" s="677">
        <v>6660</v>
      </c>
      <c r="E64" s="1194" t="s">
        <v>9630</v>
      </c>
      <c r="F64" s="1194" t="s">
        <v>9</v>
      </c>
      <c r="G64" s="1194" t="s">
        <v>9016</v>
      </c>
      <c r="H64" s="967"/>
      <c r="I64" s="405"/>
      <c r="J64" s="965"/>
    </row>
    <row r="65" spans="1:10" ht="13.5">
      <c r="A65" s="1193" t="s">
        <v>13154</v>
      </c>
      <c r="B65" s="1172" t="s">
        <v>5084</v>
      </c>
      <c r="C65" s="1172" t="s">
        <v>5084</v>
      </c>
      <c r="D65" s="677">
        <v>10716</v>
      </c>
      <c r="E65" s="1194" t="s">
        <v>9630</v>
      </c>
      <c r="F65" s="1194" t="s">
        <v>9</v>
      </c>
      <c r="G65" s="1194" t="s">
        <v>9016</v>
      </c>
      <c r="H65" s="967"/>
      <c r="I65" s="405"/>
      <c r="J65" s="965"/>
    </row>
    <row r="66" spans="1:10" ht="24">
      <c r="A66" s="1193" t="s">
        <v>11409</v>
      </c>
      <c r="B66" s="1172" t="s">
        <v>11410</v>
      </c>
      <c r="C66" s="1172" t="s">
        <v>11410</v>
      </c>
      <c r="D66" s="677">
        <v>10380</v>
      </c>
      <c r="E66" s="1194" t="s">
        <v>9630</v>
      </c>
      <c r="F66" s="1194" t="s">
        <v>9</v>
      </c>
      <c r="G66" s="1194" t="s">
        <v>9016</v>
      </c>
      <c r="H66" s="967"/>
      <c r="I66" s="405"/>
      <c r="J66" s="965"/>
    </row>
    <row r="67" spans="1:10" ht="24">
      <c r="A67" s="1193" t="s">
        <v>11411</v>
      </c>
      <c r="B67" s="1172" t="s">
        <v>11412</v>
      </c>
      <c r="C67" s="1172" t="s">
        <v>11412</v>
      </c>
      <c r="D67" s="677">
        <v>16560</v>
      </c>
      <c r="E67" s="1194" t="s">
        <v>9630</v>
      </c>
      <c r="F67" s="1194" t="s">
        <v>9</v>
      </c>
      <c r="G67" s="1194" t="s">
        <v>9016</v>
      </c>
      <c r="H67" s="967"/>
      <c r="I67" s="405"/>
      <c r="J67" s="965"/>
    </row>
    <row r="68" spans="1:10" ht="24">
      <c r="A68" s="1193" t="s">
        <v>11413</v>
      </c>
      <c r="B68" s="1172" t="s">
        <v>11414</v>
      </c>
      <c r="C68" s="1172" t="s">
        <v>11414</v>
      </c>
      <c r="D68" s="677">
        <v>16440</v>
      </c>
      <c r="E68" s="1194" t="s">
        <v>9630</v>
      </c>
      <c r="F68" s="1194" t="s">
        <v>9</v>
      </c>
      <c r="G68" s="1194" t="s">
        <v>9016</v>
      </c>
      <c r="H68" s="967"/>
      <c r="I68" s="405"/>
      <c r="J68" s="965"/>
    </row>
    <row r="69" spans="1:10" ht="13.5">
      <c r="A69" s="1193" t="s">
        <v>13155</v>
      </c>
      <c r="B69" s="1172" t="s">
        <v>5080</v>
      </c>
      <c r="C69" s="1172" t="s">
        <v>5080</v>
      </c>
      <c r="D69" s="677">
        <v>22716</v>
      </c>
      <c r="E69" s="1194" t="s">
        <v>9630</v>
      </c>
      <c r="F69" s="1194" t="s">
        <v>9</v>
      </c>
      <c r="G69" s="1194" t="s">
        <v>9016</v>
      </c>
      <c r="H69" s="967"/>
      <c r="I69" s="405"/>
      <c r="J69" s="965"/>
    </row>
    <row r="70" spans="1:10" ht="24">
      <c r="A70" s="1193" t="s">
        <v>11415</v>
      </c>
      <c r="B70" s="1172" t="s">
        <v>11416</v>
      </c>
      <c r="C70" s="1172" t="s">
        <v>11416</v>
      </c>
      <c r="D70" s="677">
        <v>21636</v>
      </c>
      <c r="E70" s="1194" t="s">
        <v>9630</v>
      </c>
      <c r="F70" s="1194" t="s">
        <v>9</v>
      </c>
      <c r="G70" s="1194" t="s">
        <v>9016</v>
      </c>
      <c r="H70" s="967"/>
      <c r="I70" s="405"/>
      <c r="J70" s="965"/>
    </row>
    <row r="71" spans="1:10" ht="13.5">
      <c r="A71" s="1193" t="s">
        <v>13156</v>
      </c>
      <c r="B71" s="1172" t="s">
        <v>5078</v>
      </c>
      <c r="C71" s="1172" t="s">
        <v>5078</v>
      </c>
      <c r="D71" s="677">
        <v>27480</v>
      </c>
      <c r="E71" s="1194" t="s">
        <v>9630</v>
      </c>
      <c r="F71" s="1194" t="s">
        <v>9</v>
      </c>
      <c r="G71" s="1194" t="s">
        <v>9016</v>
      </c>
      <c r="H71" s="967"/>
      <c r="I71" s="405"/>
      <c r="J71" s="965"/>
    </row>
    <row r="72" spans="1:10" ht="24">
      <c r="A72" s="1193" t="s">
        <v>11417</v>
      </c>
      <c r="B72" s="1172" t="s">
        <v>11418</v>
      </c>
      <c r="C72" s="1172" t="s">
        <v>11418</v>
      </c>
      <c r="D72" s="677">
        <v>27672</v>
      </c>
      <c r="E72" s="1194" t="s">
        <v>9630</v>
      </c>
      <c r="F72" s="1194" t="s">
        <v>9</v>
      </c>
      <c r="G72" s="1194" t="s">
        <v>9016</v>
      </c>
      <c r="H72" s="967"/>
      <c r="I72" s="405"/>
      <c r="J72" s="965"/>
    </row>
    <row r="73" spans="1:10" ht="24">
      <c r="A73" s="1193" t="s">
        <v>11419</v>
      </c>
      <c r="B73" s="1172" t="s">
        <v>11420</v>
      </c>
      <c r="C73" s="1172" t="s">
        <v>11420</v>
      </c>
      <c r="D73" s="677">
        <v>39612</v>
      </c>
      <c r="E73" s="1194" t="s">
        <v>9630</v>
      </c>
      <c r="F73" s="1194" t="s">
        <v>9</v>
      </c>
      <c r="G73" s="1194" t="s">
        <v>9016</v>
      </c>
      <c r="H73" s="967"/>
      <c r="I73" s="405"/>
      <c r="J73" s="965"/>
    </row>
    <row r="74" spans="1:10" ht="13.5">
      <c r="A74" s="1193" t="s">
        <v>13157</v>
      </c>
      <c r="B74" s="1172" t="s">
        <v>5075</v>
      </c>
      <c r="C74" s="1172" t="s">
        <v>5075</v>
      </c>
      <c r="D74" s="677">
        <v>8448</v>
      </c>
      <c r="E74" s="1194" t="s">
        <v>9630</v>
      </c>
      <c r="F74" s="1194" t="s">
        <v>9</v>
      </c>
      <c r="G74" s="1194" t="s">
        <v>9016</v>
      </c>
      <c r="H74" s="967"/>
      <c r="I74" s="405"/>
      <c r="J74" s="965"/>
    </row>
    <row r="75" spans="1:10" ht="24">
      <c r="A75" s="1193" t="s">
        <v>11421</v>
      </c>
      <c r="B75" s="1172" t="s">
        <v>11422</v>
      </c>
      <c r="C75" s="1172" t="s">
        <v>11422</v>
      </c>
      <c r="D75" s="677">
        <v>8124</v>
      </c>
      <c r="E75" s="1194" t="s">
        <v>9630</v>
      </c>
      <c r="F75" s="1194" t="s">
        <v>9</v>
      </c>
      <c r="G75" s="1194" t="s">
        <v>9016</v>
      </c>
      <c r="H75" s="967"/>
      <c r="I75" s="405"/>
      <c r="J75" s="965"/>
    </row>
    <row r="76" spans="1:10" ht="13.5">
      <c r="A76" s="1193" t="s">
        <v>13158</v>
      </c>
      <c r="B76" s="1172" t="s">
        <v>5073</v>
      </c>
      <c r="C76" s="1172" t="s">
        <v>5073</v>
      </c>
      <c r="D76" s="677">
        <v>6720</v>
      </c>
      <c r="E76" s="1194" t="s">
        <v>9630</v>
      </c>
      <c r="F76" s="1194" t="s">
        <v>9</v>
      </c>
      <c r="G76" s="1194" t="s">
        <v>9016</v>
      </c>
      <c r="H76" s="967"/>
      <c r="I76" s="405"/>
      <c r="J76" s="965"/>
    </row>
    <row r="77" spans="1:10" ht="13.5">
      <c r="A77" s="1193" t="s">
        <v>13159</v>
      </c>
      <c r="B77" s="1172" t="s">
        <v>5072</v>
      </c>
      <c r="C77" s="1172" t="s">
        <v>5072</v>
      </c>
      <c r="D77" s="677">
        <v>9600</v>
      </c>
      <c r="E77" s="1194" t="s">
        <v>9630</v>
      </c>
      <c r="F77" s="1194" t="s">
        <v>9</v>
      </c>
      <c r="G77" s="1194" t="s">
        <v>9016</v>
      </c>
      <c r="H77" s="967"/>
      <c r="I77" s="405"/>
      <c r="J77" s="965"/>
    </row>
    <row r="78" spans="1:10" ht="24">
      <c r="A78" s="1193" t="s">
        <v>11705</v>
      </c>
      <c r="B78" s="1172" t="s">
        <v>11706</v>
      </c>
      <c r="C78" s="1172" t="s">
        <v>11706</v>
      </c>
      <c r="D78" s="677">
        <v>26796</v>
      </c>
      <c r="E78" s="1194" t="s">
        <v>9630</v>
      </c>
      <c r="F78" s="1194" t="s">
        <v>9</v>
      </c>
      <c r="G78" s="1194" t="s">
        <v>5391</v>
      </c>
      <c r="H78" s="967"/>
      <c r="I78" s="405"/>
      <c r="J78" s="965"/>
    </row>
    <row r="79" spans="1:10" ht="13.5">
      <c r="A79" s="1193" t="s">
        <v>13160</v>
      </c>
      <c r="B79" s="1172" t="s">
        <v>4040</v>
      </c>
      <c r="C79" s="1172" t="s">
        <v>4040</v>
      </c>
      <c r="D79" s="966">
        <v>23160</v>
      </c>
      <c r="E79" s="1194" t="s">
        <v>9630</v>
      </c>
      <c r="F79" s="1194" t="s">
        <v>9</v>
      </c>
      <c r="G79" s="1194" t="s">
        <v>5391</v>
      </c>
      <c r="H79" s="967"/>
      <c r="I79" s="405"/>
      <c r="J79" s="965"/>
    </row>
    <row r="80" spans="1:10" ht="13.5">
      <c r="A80" s="1193" t="s">
        <v>13161</v>
      </c>
      <c r="B80" s="1172" t="s">
        <v>4032</v>
      </c>
      <c r="C80" s="1172" t="s">
        <v>4032</v>
      </c>
      <c r="D80" s="966">
        <v>8820</v>
      </c>
      <c r="E80" s="1194" t="s">
        <v>9630</v>
      </c>
      <c r="F80" s="1194" t="s">
        <v>9</v>
      </c>
      <c r="G80" s="1194" t="s">
        <v>5391</v>
      </c>
      <c r="H80" s="967"/>
      <c r="I80" s="405"/>
      <c r="J80" s="965"/>
    </row>
    <row r="81" spans="1:10" ht="13.5">
      <c r="A81" s="1193" t="s">
        <v>13162</v>
      </c>
      <c r="B81" s="1172" t="s">
        <v>4036</v>
      </c>
      <c r="C81" s="1172" t="s">
        <v>4036</v>
      </c>
      <c r="D81" s="966">
        <v>14268</v>
      </c>
      <c r="E81" s="1194" t="s">
        <v>9630</v>
      </c>
      <c r="F81" s="1194" t="s">
        <v>9</v>
      </c>
      <c r="G81" s="1194" t="s">
        <v>5391</v>
      </c>
      <c r="H81" s="967"/>
      <c r="I81" s="405"/>
      <c r="J81" s="965"/>
    </row>
    <row r="82" spans="1:10" ht="24">
      <c r="A82" s="1193" t="s">
        <v>11423</v>
      </c>
      <c r="B82" s="1172" t="s">
        <v>11424</v>
      </c>
      <c r="C82" s="1172" t="s">
        <v>11424</v>
      </c>
      <c r="D82" s="966">
        <v>22296</v>
      </c>
      <c r="E82" s="1194" t="s">
        <v>9630</v>
      </c>
      <c r="F82" s="1194" t="s">
        <v>9</v>
      </c>
      <c r="G82" s="1194" t="s">
        <v>5391</v>
      </c>
      <c r="H82" s="967"/>
      <c r="I82" s="405"/>
      <c r="J82" s="965"/>
    </row>
    <row r="83" spans="1:10" ht="24">
      <c r="A83" s="1193" t="s">
        <v>11425</v>
      </c>
      <c r="B83" s="1172" t="s">
        <v>11426</v>
      </c>
      <c r="C83" s="1172" t="s">
        <v>11426</v>
      </c>
      <c r="D83" s="966">
        <v>5352</v>
      </c>
      <c r="E83" s="1194" t="s">
        <v>9630</v>
      </c>
      <c r="F83" s="1194" t="s">
        <v>9</v>
      </c>
      <c r="G83" s="1194" t="s">
        <v>5391</v>
      </c>
      <c r="H83" s="967"/>
      <c r="I83" s="405"/>
      <c r="J83" s="965"/>
    </row>
    <row r="84" spans="1:10" ht="13.5">
      <c r="A84" s="1193" t="s">
        <v>13163</v>
      </c>
      <c r="B84" s="1172" t="s">
        <v>4054</v>
      </c>
      <c r="C84" s="1172" t="s">
        <v>4054</v>
      </c>
      <c r="D84" s="966">
        <v>5352</v>
      </c>
      <c r="E84" s="1194" t="s">
        <v>9630</v>
      </c>
      <c r="F84" s="1194" t="s">
        <v>9</v>
      </c>
      <c r="G84" s="1194" t="s">
        <v>5391</v>
      </c>
      <c r="H84" s="967"/>
      <c r="I84" s="405"/>
      <c r="J84" s="965"/>
    </row>
    <row r="85" spans="1:10" ht="24">
      <c r="A85" s="1193" t="s">
        <v>11427</v>
      </c>
      <c r="B85" s="1172" t="s">
        <v>11428</v>
      </c>
      <c r="C85" s="1172" t="s">
        <v>11428</v>
      </c>
      <c r="D85" s="966">
        <v>17424</v>
      </c>
      <c r="E85" s="1194" t="s">
        <v>9630</v>
      </c>
      <c r="F85" s="1194" t="s">
        <v>9</v>
      </c>
      <c r="G85" s="1194" t="s">
        <v>5391</v>
      </c>
      <c r="H85" s="967"/>
      <c r="I85" s="405"/>
      <c r="J85" s="965"/>
    </row>
    <row r="86" spans="1:10" ht="24">
      <c r="A86" s="1193" t="s">
        <v>11429</v>
      </c>
      <c r="B86" s="1172" t="s">
        <v>11430</v>
      </c>
      <c r="C86" s="1172" t="s">
        <v>11430</v>
      </c>
      <c r="D86" s="966">
        <v>5352</v>
      </c>
      <c r="E86" s="1194" t="s">
        <v>9630</v>
      </c>
      <c r="F86" s="1194" t="s">
        <v>9</v>
      </c>
      <c r="G86" s="1194" t="s">
        <v>5391</v>
      </c>
      <c r="H86" s="967"/>
      <c r="I86" s="405"/>
      <c r="J86" s="965"/>
    </row>
    <row r="87" spans="1:10" ht="24">
      <c r="A87" s="1193" t="s">
        <v>11431</v>
      </c>
      <c r="B87" s="1172" t="s">
        <v>11432</v>
      </c>
      <c r="C87" s="1172" t="s">
        <v>11432</v>
      </c>
      <c r="D87" s="966">
        <v>6468</v>
      </c>
      <c r="E87" s="1194" t="s">
        <v>9630</v>
      </c>
      <c r="F87" s="1194" t="s">
        <v>9</v>
      </c>
      <c r="G87" s="1194" t="s">
        <v>5391</v>
      </c>
      <c r="H87" s="967"/>
      <c r="I87" s="405"/>
      <c r="J87" s="965"/>
    </row>
    <row r="88" spans="1:10" ht="13.5">
      <c r="A88" s="1193" t="s">
        <v>13164</v>
      </c>
      <c r="B88" s="1172" t="s">
        <v>4003</v>
      </c>
      <c r="C88" s="1172" t="s">
        <v>4003</v>
      </c>
      <c r="D88" s="966">
        <v>13932</v>
      </c>
      <c r="E88" s="1194" t="s">
        <v>9630</v>
      </c>
      <c r="F88" s="1194" t="s">
        <v>9</v>
      </c>
      <c r="G88" s="1194" t="s">
        <v>5391</v>
      </c>
      <c r="H88" s="967"/>
      <c r="I88" s="405"/>
      <c r="J88" s="965"/>
    </row>
    <row r="89" spans="1:10" ht="13.5">
      <c r="A89" s="1193" t="s">
        <v>13165</v>
      </c>
      <c r="B89" s="1172" t="s">
        <v>3995</v>
      </c>
      <c r="C89" s="1172" t="s">
        <v>3995</v>
      </c>
      <c r="D89" s="966">
        <v>6468</v>
      </c>
      <c r="E89" s="1194" t="s">
        <v>9630</v>
      </c>
      <c r="F89" s="1194" t="s">
        <v>9</v>
      </c>
      <c r="G89" s="1194" t="s">
        <v>5391</v>
      </c>
      <c r="H89" s="967"/>
      <c r="I89" s="405"/>
      <c r="J89" s="965"/>
    </row>
    <row r="90" spans="1:10" ht="13.5">
      <c r="A90" s="1193" t="s">
        <v>13166</v>
      </c>
      <c r="B90" s="1172" t="s">
        <v>3999</v>
      </c>
      <c r="C90" s="1172" t="s">
        <v>3999</v>
      </c>
      <c r="D90" s="966">
        <v>10260</v>
      </c>
      <c r="E90" s="1194" t="s">
        <v>9630</v>
      </c>
      <c r="F90" s="1194" t="s">
        <v>9</v>
      </c>
      <c r="G90" s="1194" t="s">
        <v>5391</v>
      </c>
      <c r="H90" s="967"/>
      <c r="I90" s="405"/>
      <c r="J90" s="965"/>
    </row>
    <row r="91" spans="1:10" ht="13.5">
      <c r="A91" s="1193" t="s">
        <v>13167</v>
      </c>
      <c r="B91" s="1172" t="s">
        <v>4022</v>
      </c>
      <c r="C91" s="1172" t="s">
        <v>4022</v>
      </c>
      <c r="D91" s="966">
        <v>14724</v>
      </c>
      <c r="E91" s="1194" t="s">
        <v>9630</v>
      </c>
      <c r="F91" s="1194" t="s">
        <v>9</v>
      </c>
      <c r="G91" s="1194" t="s">
        <v>5391</v>
      </c>
      <c r="H91" s="967"/>
      <c r="I91" s="405"/>
      <c r="J91" s="965"/>
    </row>
    <row r="92" spans="1:10" ht="13.5">
      <c r="A92" s="1193" t="s">
        <v>13168</v>
      </c>
      <c r="B92" s="1172" t="s">
        <v>4014</v>
      </c>
      <c r="C92" s="1172" t="s">
        <v>4014</v>
      </c>
      <c r="D92" s="966">
        <v>6792</v>
      </c>
      <c r="E92" s="1194" t="s">
        <v>9630</v>
      </c>
      <c r="F92" s="1194" t="s">
        <v>9</v>
      </c>
      <c r="G92" s="1194" t="s">
        <v>5391</v>
      </c>
      <c r="H92" s="967"/>
      <c r="I92" s="405"/>
      <c r="J92" s="965"/>
    </row>
    <row r="93" spans="1:10" ht="13.5">
      <c r="A93" s="1193" t="s">
        <v>13169</v>
      </c>
      <c r="B93" s="1172" t="s">
        <v>4018</v>
      </c>
      <c r="C93" s="1172" t="s">
        <v>4018</v>
      </c>
      <c r="D93" s="966">
        <v>10344</v>
      </c>
      <c r="E93" s="1194" t="s">
        <v>9630</v>
      </c>
      <c r="F93" s="1194" t="s">
        <v>9</v>
      </c>
      <c r="G93" s="1194" t="s">
        <v>5391</v>
      </c>
      <c r="H93" s="967"/>
      <c r="I93" s="405"/>
      <c r="J93" s="965"/>
    </row>
    <row r="94" spans="1:10" ht="13.5">
      <c r="A94" s="1193" t="s">
        <v>13170</v>
      </c>
      <c r="B94" s="1172" t="s">
        <v>4010</v>
      </c>
      <c r="C94" s="1172" t="s">
        <v>4010</v>
      </c>
      <c r="D94" s="966">
        <v>4140</v>
      </c>
      <c r="E94" s="1194" t="s">
        <v>9630</v>
      </c>
      <c r="F94" s="1194" t="s">
        <v>9</v>
      </c>
      <c r="G94" s="1194" t="s">
        <v>5391</v>
      </c>
      <c r="H94" s="967"/>
      <c r="I94" s="405"/>
      <c r="J94" s="965"/>
    </row>
    <row r="95" spans="1:10" ht="13.5">
      <c r="A95" s="1193" t="s">
        <v>13171</v>
      </c>
      <c r="B95" s="1172" t="s">
        <v>4026</v>
      </c>
      <c r="C95" s="1172" t="s">
        <v>4026</v>
      </c>
      <c r="D95" s="966">
        <v>18108</v>
      </c>
      <c r="E95" s="1194" t="s">
        <v>9630</v>
      </c>
      <c r="F95" s="1194" t="s">
        <v>9</v>
      </c>
      <c r="G95" s="1194" t="s">
        <v>5391</v>
      </c>
      <c r="H95" s="967"/>
      <c r="I95" s="405"/>
      <c r="J95" s="965"/>
    </row>
    <row r="96" spans="1:10" ht="24">
      <c r="A96" s="1193" t="s">
        <v>11433</v>
      </c>
      <c r="B96" s="1172" t="s">
        <v>11434</v>
      </c>
      <c r="C96" s="1172" t="s">
        <v>11435</v>
      </c>
      <c r="D96" s="966">
        <v>3504</v>
      </c>
      <c r="E96" s="1194" t="s">
        <v>9630</v>
      </c>
      <c r="F96" s="1194" t="s">
        <v>9</v>
      </c>
      <c r="G96" s="1194" t="s">
        <v>5388</v>
      </c>
      <c r="H96" s="967"/>
      <c r="I96" s="405"/>
      <c r="J96" s="965"/>
    </row>
    <row r="97" spans="1:10" ht="13.5">
      <c r="A97" s="1193" t="s">
        <v>13172</v>
      </c>
      <c r="B97" s="1172" t="s">
        <v>858</v>
      </c>
      <c r="C97" s="1172" t="s">
        <v>858</v>
      </c>
      <c r="D97" s="677">
        <v>4572</v>
      </c>
      <c r="E97" s="1194" t="s">
        <v>9630</v>
      </c>
      <c r="F97" s="1194" t="s">
        <v>9</v>
      </c>
      <c r="G97" s="1194" t="s">
        <v>5391</v>
      </c>
      <c r="H97" s="967"/>
      <c r="I97" s="405"/>
      <c r="J97" s="965"/>
    </row>
    <row r="98" spans="1:10" ht="13.5">
      <c r="A98" s="1193" t="s">
        <v>13173</v>
      </c>
      <c r="B98" s="1172" t="s">
        <v>866</v>
      </c>
      <c r="C98" s="1172" t="s">
        <v>866</v>
      </c>
      <c r="D98" s="677">
        <v>8556</v>
      </c>
      <c r="E98" s="1194" t="s">
        <v>9630</v>
      </c>
      <c r="F98" s="1194" t="s">
        <v>9</v>
      </c>
      <c r="G98" s="1194" t="s">
        <v>5391</v>
      </c>
      <c r="H98" s="967"/>
      <c r="I98" s="405"/>
      <c r="J98" s="965"/>
    </row>
    <row r="99" spans="1:10" ht="13.5">
      <c r="A99" s="1193" t="s">
        <v>11707</v>
      </c>
      <c r="B99" s="1172" t="s">
        <v>11708</v>
      </c>
      <c r="C99" s="1172" t="s">
        <v>11708</v>
      </c>
      <c r="D99" s="677">
        <v>10992</v>
      </c>
      <c r="E99" s="1194" t="s">
        <v>9630</v>
      </c>
      <c r="F99" s="1194" t="s">
        <v>9</v>
      </c>
      <c r="G99" s="1194" t="s">
        <v>5391</v>
      </c>
      <c r="H99" s="967"/>
      <c r="I99" s="405"/>
      <c r="J99" s="965"/>
    </row>
    <row r="100" spans="1:10" ht="13.5">
      <c r="A100" s="1193" t="s">
        <v>11709</v>
      </c>
      <c r="B100" s="1172" t="s">
        <v>11710</v>
      </c>
      <c r="C100" s="1172" t="s">
        <v>11710</v>
      </c>
      <c r="D100" s="677">
        <v>15276</v>
      </c>
      <c r="E100" s="1194" t="s">
        <v>9630</v>
      </c>
      <c r="F100" s="1194" t="s">
        <v>9</v>
      </c>
      <c r="G100" s="1194" t="s">
        <v>5391</v>
      </c>
      <c r="H100" s="967"/>
      <c r="I100" s="405"/>
      <c r="J100" s="965"/>
    </row>
    <row r="101" spans="1:10" ht="13.5">
      <c r="A101" s="1193" t="s">
        <v>13174</v>
      </c>
      <c r="B101" s="1172" t="s">
        <v>890</v>
      </c>
      <c r="C101" s="1172" t="s">
        <v>890</v>
      </c>
      <c r="D101" s="677">
        <v>19368</v>
      </c>
      <c r="E101" s="1194" t="s">
        <v>9630</v>
      </c>
      <c r="F101" s="1194" t="s">
        <v>9</v>
      </c>
      <c r="G101" s="1194" t="s">
        <v>5391</v>
      </c>
      <c r="H101" s="967"/>
      <c r="I101" s="405"/>
      <c r="J101" s="965"/>
    </row>
    <row r="102" spans="1:10" ht="24">
      <c r="A102" s="1193" t="s">
        <v>11436</v>
      </c>
      <c r="B102" s="1172" t="s">
        <v>11437</v>
      </c>
      <c r="C102" s="1172" t="s">
        <v>11437</v>
      </c>
      <c r="D102" s="966">
        <v>408</v>
      </c>
      <c r="E102" s="1194" t="s">
        <v>9630</v>
      </c>
      <c r="F102" s="1194" t="s">
        <v>9</v>
      </c>
      <c r="G102" s="1194" t="s">
        <v>5388</v>
      </c>
      <c r="H102" s="967"/>
      <c r="I102" s="405"/>
      <c r="J102" s="965"/>
    </row>
    <row r="103" spans="1:10" ht="24">
      <c r="A103" s="1193" t="s">
        <v>11438</v>
      </c>
      <c r="B103" s="1172" t="s">
        <v>11439</v>
      </c>
      <c r="C103" s="1172" t="s">
        <v>11439</v>
      </c>
      <c r="D103" s="966">
        <v>1908</v>
      </c>
      <c r="E103" s="1194" t="s">
        <v>9630</v>
      </c>
      <c r="F103" s="1194" t="s">
        <v>9</v>
      </c>
      <c r="G103" s="1194" t="s">
        <v>5388</v>
      </c>
      <c r="H103" s="967"/>
      <c r="I103" s="405"/>
      <c r="J103" s="965"/>
    </row>
    <row r="104" spans="1:10" ht="24">
      <c r="A104" s="1193" t="s">
        <v>11440</v>
      </c>
      <c r="B104" s="1172" t="s">
        <v>11441</v>
      </c>
      <c r="C104" s="1172" t="s">
        <v>11441</v>
      </c>
      <c r="D104" s="966">
        <v>1440</v>
      </c>
      <c r="E104" s="1194" t="s">
        <v>9630</v>
      </c>
      <c r="F104" s="1194" t="s">
        <v>9</v>
      </c>
      <c r="G104" s="1194" t="s">
        <v>5388</v>
      </c>
      <c r="H104" s="967"/>
      <c r="I104" s="405"/>
      <c r="J104" s="965"/>
    </row>
    <row r="105" spans="1:10" ht="24">
      <c r="A105" s="1193" t="s">
        <v>11442</v>
      </c>
      <c r="B105" s="1172" t="s">
        <v>11443</v>
      </c>
      <c r="C105" s="1172" t="s">
        <v>11443</v>
      </c>
      <c r="D105" s="966">
        <v>2496</v>
      </c>
      <c r="E105" s="1194" t="s">
        <v>9630</v>
      </c>
      <c r="F105" s="1194" t="s">
        <v>9</v>
      </c>
      <c r="G105" s="1194" t="s">
        <v>5388</v>
      </c>
      <c r="H105" s="967"/>
      <c r="I105" s="405"/>
      <c r="J105" s="965"/>
    </row>
    <row r="106" spans="1:10" ht="24">
      <c r="A106" s="1193" t="s">
        <v>11444</v>
      </c>
      <c r="B106" s="1172" t="s">
        <v>11445</v>
      </c>
      <c r="C106" s="1172" t="s">
        <v>11445</v>
      </c>
      <c r="D106" s="966">
        <v>2316</v>
      </c>
      <c r="E106" s="1194" t="s">
        <v>9630</v>
      </c>
      <c r="F106" s="1194" t="s">
        <v>9</v>
      </c>
      <c r="G106" s="1194" t="s">
        <v>5388</v>
      </c>
      <c r="H106" s="967"/>
      <c r="I106" s="405"/>
      <c r="J106" s="965"/>
    </row>
    <row r="107" spans="1:10" ht="24">
      <c r="A107" s="1193" t="s">
        <v>11446</v>
      </c>
      <c r="B107" s="1172" t="s">
        <v>11447</v>
      </c>
      <c r="C107" s="1172" t="s">
        <v>11447</v>
      </c>
      <c r="D107" s="966">
        <v>5100</v>
      </c>
      <c r="E107" s="1194" t="s">
        <v>9630</v>
      </c>
      <c r="F107" s="1194" t="s">
        <v>9</v>
      </c>
      <c r="G107" s="1194" t="s">
        <v>5388</v>
      </c>
      <c r="H107" s="967"/>
      <c r="I107" s="405"/>
      <c r="J107" s="965"/>
    </row>
    <row r="108" spans="1:10" ht="13.5">
      <c r="A108" s="1193" t="s">
        <v>11448</v>
      </c>
      <c r="B108" s="1172" t="s">
        <v>11449</v>
      </c>
      <c r="C108" s="1172" t="s">
        <v>11449</v>
      </c>
      <c r="D108" s="966">
        <v>5352</v>
      </c>
      <c r="E108" s="1194" t="s">
        <v>9630</v>
      </c>
      <c r="F108" s="1194" t="s">
        <v>9</v>
      </c>
      <c r="G108" s="1194" t="s">
        <v>5388</v>
      </c>
      <c r="H108" s="967"/>
      <c r="I108" s="405"/>
      <c r="J108" s="965"/>
    </row>
    <row r="109" spans="1:10" ht="24">
      <c r="A109" s="1193" t="s">
        <v>11450</v>
      </c>
      <c r="B109" s="1172" t="s">
        <v>11451</v>
      </c>
      <c r="C109" s="1172" t="s">
        <v>11451</v>
      </c>
      <c r="D109" s="966">
        <v>12276</v>
      </c>
      <c r="E109" s="1194" t="s">
        <v>9630</v>
      </c>
      <c r="F109" s="1194" t="s">
        <v>9</v>
      </c>
      <c r="G109" s="1194" t="s">
        <v>5388</v>
      </c>
      <c r="H109" s="967"/>
      <c r="I109" s="405"/>
      <c r="J109" s="965"/>
    </row>
    <row r="110" spans="1:10" ht="13.5">
      <c r="A110" s="1193" t="s">
        <v>11452</v>
      </c>
      <c r="B110" s="1172" t="s">
        <v>11453</v>
      </c>
      <c r="C110" s="1172" t="s">
        <v>11453</v>
      </c>
      <c r="D110" s="966">
        <v>12492</v>
      </c>
      <c r="E110" s="1194" t="s">
        <v>9630</v>
      </c>
      <c r="F110" s="1194" t="s">
        <v>9</v>
      </c>
      <c r="G110" s="1194" t="s">
        <v>5388</v>
      </c>
      <c r="H110" s="967"/>
      <c r="I110" s="405"/>
      <c r="J110" s="965"/>
    </row>
    <row r="111" spans="1:10" ht="24">
      <c r="A111" s="1193" t="s">
        <v>11454</v>
      </c>
      <c r="B111" s="1172" t="s">
        <v>11455</v>
      </c>
      <c r="C111" s="1172" t="s">
        <v>11455</v>
      </c>
      <c r="D111" s="966">
        <v>30660</v>
      </c>
      <c r="E111" s="1194" t="s">
        <v>9630</v>
      </c>
      <c r="F111" s="1194" t="s">
        <v>9</v>
      </c>
      <c r="G111" s="1194" t="s">
        <v>5388</v>
      </c>
      <c r="H111" s="967"/>
      <c r="I111" s="405"/>
      <c r="J111" s="965"/>
    </row>
    <row r="112" spans="1:10" ht="13.5">
      <c r="A112" s="1193" t="s">
        <v>11456</v>
      </c>
      <c r="B112" s="1172" t="s">
        <v>11457</v>
      </c>
      <c r="C112" s="1172" t="s">
        <v>11457</v>
      </c>
      <c r="D112" s="966">
        <v>35652</v>
      </c>
      <c r="E112" s="1194" t="s">
        <v>9630</v>
      </c>
      <c r="F112" s="1194" t="s">
        <v>9</v>
      </c>
      <c r="G112" s="1194" t="s">
        <v>5388</v>
      </c>
      <c r="H112" s="967"/>
      <c r="I112" s="405"/>
      <c r="J112" s="965"/>
    </row>
    <row r="113" spans="1:10" ht="24">
      <c r="A113" s="1193" t="s">
        <v>11458</v>
      </c>
      <c r="B113" s="1172" t="s">
        <v>11459</v>
      </c>
      <c r="C113" s="1172" t="s">
        <v>11459</v>
      </c>
      <c r="D113" s="966">
        <v>1884</v>
      </c>
      <c r="E113" s="1194" t="s">
        <v>9630</v>
      </c>
      <c r="F113" s="1194" t="s">
        <v>9</v>
      </c>
      <c r="G113" s="1194" t="s">
        <v>5388</v>
      </c>
      <c r="H113" s="967"/>
      <c r="I113" s="405"/>
      <c r="J113" s="965"/>
    </row>
    <row r="114" spans="1:10" ht="24">
      <c r="A114" s="1193" t="s">
        <v>11460</v>
      </c>
      <c r="B114" s="1172" t="s">
        <v>11461</v>
      </c>
      <c r="C114" s="1172" t="s">
        <v>11461</v>
      </c>
      <c r="D114" s="966">
        <v>2940</v>
      </c>
      <c r="E114" s="1194" t="s">
        <v>9630</v>
      </c>
      <c r="F114" s="1194" t="s">
        <v>9</v>
      </c>
      <c r="G114" s="1194" t="s">
        <v>5388</v>
      </c>
      <c r="H114" s="967"/>
      <c r="I114" s="405"/>
      <c r="J114" s="965"/>
    </row>
    <row r="115" spans="1:10" ht="13.5">
      <c r="A115" s="1193" t="s">
        <v>13175</v>
      </c>
      <c r="B115" s="1172" t="s">
        <v>5715</v>
      </c>
      <c r="C115" s="1172" t="s">
        <v>5715</v>
      </c>
      <c r="D115" s="966">
        <v>3576</v>
      </c>
      <c r="E115" s="1194" t="s">
        <v>9630</v>
      </c>
      <c r="F115" s="1194" t="s">
        <v>9</v>
      </c>
      <c r="G115" s="1194" t="s">
        <v>5388</v>
      </c>
      <c r="H115" s="967"/>
      <c r="I115" s="405"/>
      <c r="J115" s="965"/>
    </row>
    <row r="116" spans="1:10" ht="13.5">
      <c r="A116" s="1193" t="s">
        <v>11462</v>
      </c>
      <c r="B116" s="1172" t="s">
        <v>11463</v>
      </c>
      <c r="C116" s="1172" t="s">
        <v>11463</v>
      </c>
      <c r="D116" s="966">
        <v>5844</v>
      </c>
      <c r="E116" s="1194" t="s">
        <v>9630</v>
      </c>
      <c r="F116" s="1194" t="s">
        <v>9</v>
      </c>
      <c r="G116" s="1194" t="s">
        <v>5389</v>
      </c>
      <c r="H116" s="967"/>
      <c r="I116" s="405"/>
      <c r="J116" s="965"/>
    </row>
    <row r="117" spans="1:10" ht="13.5">
      <c r="A117" s="1193" t="s">
        <v>13176</v>
      </c>
      <c r="B117" s="1172" t="s">
        <v>3961</v>
      </c>
      <c r="C117" s="1172" t="s">
        <v>3961</v>
      </c>
      <c r="D117" s="966">
        <v>15096</v>
      </c>
      <c r="E117" s="1194" t="s">
        <v>9630</v>
      </c>
      <c r="F117" s="1194" t="s">
        <v>9</v>
      </c>
      <c r="G117" s="1194" t="s">
        <v>5389</v>
      </c>
      <c r="H117" s="967"/>
      <c r="I117" s="405"/>
      <c r="J117" s="965"/>
    </row>
    <row r="118" spans="1:10" ht="13.5">
      <c r="A118" s="1193" t="s">
        <v>13177</v>
      </c>
      <c r="B118" s="1172" t="s">
        <v>3969</v>
      </c>
      <c r="C118" s="1172" t="s">
        <v>3969</v>
      </c>
      <c r="D118" s="966">
        <v>3576</v>
      </c>
      <c r="E118" s="1194" t="s">
        <v>9630</v>
      </c>
      <c r="F118" s="1194" t="s">
        <v>9</v>
      </c>
      <c r="G118" s="1194" t="s">
        <v>5389</v>
      </c>
      <c r="H118" s="967"/>
      <c r="I118" s="405"/>
      <c r="J118" s="965"/>
    </row>
    <row r="119" spans="1:10" ht="13.5">
      <c r="A119" s="1193" t="s">
        <v>11711</v>
      </c>
      <c r="B119" s="1172" t="s">
        <v>11712</v>
      </c>
      <c r="C119" s="1172" t="s">
        <v>11712</v>
      </c>
      <c r="D119" s="677">
        <v>189000</v>
      </c>
      <c r="E119" s="1194" t="s">
        <v>9630</v>
      </c>
      <c r="F119" s="1194" t="s">
        <v>9</v>
      </c>
      <c r="G119" s="1194" t="s">
        <v>5388</v>
      </c>
      <c r="H119" s="967" t="s">
        <v>8905</v>
      </c>
      <c r="I119" s="405"/>
      <c r="J119" s="965"/>
    </row>
    <row r="120" spans="1:10" ht="13.5">
      <c r="A120" s="1193" t="s">
        <v>11713</v>
      </c>
      <c r="B120" s="1172" t="s">
        <v>11714</v>
      </c>
      <c r="C120" s="1172" t="s">
        <v>11714</v>
      </c>
      <c r="D120" s="966">
        <v>7428</v>
      </c>
      <c r="E120" s="1194" t="s">
        <v>9630</v>
      </c>
      <c r="F120" s="1194" t="s">
        <v>9</v>
      </c>
      <c r="G120" s="1194" t="s">
        <v>5388</v>
      </c>
      <c r="H120" s="967"/>
      <c r="I120" s="405"/>
      <c r="J120" s="965"/>
    </row>
    <row r="121" spans="1:10" ht="24">
      <c r="A121" s="1193" t="s">
        <v>11464</v>
      </c>
      <c r="B121" s="1172" t="s">
        <v>11465</v>
      </c>
      <c r="C121" s="1172" t="s">
        <v>11465</v>
      </c>
      <c r="D121" s="966">
        <v>8916</v>
      </c>
      <c r="E121" s="1194" t="s">
        <v>9630</v>
      </c>
      <c r="F121" s="1194" t="s">
        <v>9</v>
      </c>
      <c r="G121" s="1194" t="s">
        <v>5388</v>
      </c>
      <c r="H121" s="967"/>
      <c r="I121" s="405"/>
      <c r="J121" s="965"/>
    </row>
    <row r="122" spans="1:10" ht="13.5">
      <c r="A122" s="1193" t="s">
        <v>13178</v>
      </c>
      <c r="B122" s="1172" t="s">
        <v>4068</v>
      </c>
      <c r="C122" s="1172" t="s">
        <v>4068</v>
      </c>
      <c r="D122" s="966">
        <v>3792</v>
      </c>
      <c r="E122" s="1194" t="s">
        <v>9630</v>
      </c>
      <c r="F122" s="1194" t="s">
        <v>9</v>
      </c>
      <c r="G122" s="1194" t="s">
        <v>5391</v>
      </c>
      <c r="H122" s="967"/>
      <c r="I122" s="405"/>
      <c r="J122" s="965"/>
    </row>
    <row r="123" spans="1:10" ht="13.5">
      <c r="A123" s="1193" t="s">
        <v>13179</v>
      </c>
      <c r="B123" s="1172" t="s">
        <v>4072</v>
      </c>
      <c r="C123" s="1172" t="s">
        <v>4072</v>
      </c>
      <c r="D123" s="966">
        <v>6612</v>
      </c>
      <c r="E123" s="1194" t="s">
        <v>9630</v>
      </c>
      <c r="F123" s="1194" t="s">
        <v>9</v>
      </c>
      <c r="G123" s="1194" t="s">
        <v>5391</v>
      </c>
      <c r="H123" s="967"/>
      <c r="I123" s="405"/>
      <c r="J123" s="965"/>
    </row>
    <row r="124" spans="1:10" ht="13.5">
      <c r="A124" s="1193" t="s">
        <v>13180</v>
      </c>
      <c r="B124" s="1172" t="s">
        <v>4076</v>
      </c>
      <c r="C124" s="1172" t="s">
        <v>4076</v>
      </c>
      <c r="D124" s="966">
        <v>9432</v>
      </c>
      <c r="E124" s="1194" t="s">
        <v>9630</v>
      </c>
      <c r="F124" s="1194" t="s">
        <v>9</v>
      </c>
      <c r="G124" s="1194" t="s">
        <v>5391</v>
      </c>
      <c r="H124" s="967"/>
      <c r="I124" s="405"/>
      <c r="J124" s="965"/>
    </row>
    <row r="125" spans="1:10" ht="13.5">
      <c r="A125" s="1193" t="s">
        <v>13181</v>
      </c>
      <c r="B125" s="1172" t="s">
        <v>4080</v>
      </c>
      <c r="C125" s="1172" t="s">
        <v>4080</v>
      </c>
      <c r="D125" s="966">
        <v>12276</v>
      </c>
      <c r="E125" s="1194" t="s">
        <v>9630</v>
      </c>
      <c r="F125" s="1194" t="s">
        <v>9</v>
      </c>
      <c r="G125" s="1194" t="s">
        <v>5391</v>
      </c>
      <c r="H125" s="967"/>
      <c r="I125" s="405"/>
      <c r="J125" s="965"/>
    </row>
    <row r="126" spans="1:10" ht="24">
      <c r="A126" s="1193" t="s">
        <v>11466</v>
      </c>
      <c r="B126" s="1172" t="s">
        <v>11467</v>
      </c>
      <c r="C126" s="1172" t="s">
        <v>11467</v>
      </c>
      <c r="D126" s="966">
        <v>15096</v>
      </c>
      <c r="E126" s="1194" t="s">
        <v>9630</v>
      </c>
      <c r="F126" s="1194" t="s">
        <v>9</v>
      </c>
      <c r="G126" s="1194" t="s">
        <v>5391</v>
      </c>
      <c r="H126" s="967"/>
      <c r="I126" s="405"/>
      <c r="J126" s="965"/>
    </row>
    <row r="127" spans="1:10" ht="13.5">
      <c r="A127" s="1193" t="s">
        <v>11468</v>
      </c>
      <c r="B127" s="1172" t="s">
        <v>11469</v>
      </c>
      <c r="C127" s="1172" t="s">
        <v>11469</v>
      </c>
      <c r="D127" s="677">
        <v>4860</v>
      </c>
      <c r="E127" s="1194" t="s">
        <v>9630</v>
      </c>
      <c r="F127" s="1194" t="s">
        <v>9</v>
      </c>
      <c r="G127" s="1194" t="s">
        <v>5391</v>
      </c>
      <c r="H127" s="967"/>
      <c r="I127" s="405"/>
      <c r="J127" s="965"/>
    </row>
    <row r="128" spans="1:10" ht="13.5">
      <c r="A128" s="1193" t="s">
        <v>11470</v>
      </c>
      <c r="B128" s="1172" t="s">
        <v>11471</v>
      </c>
      <c r="C128" s="1172" t="s">
        <v>11471</v>
      </c>
      <c r="D128" s="677">
        <v>15576</v>
      </c>
      <c r="E128" s="1194" t="s">
        <v>9630</v>
      </c>
      <c r="F128" s="1194" t="s">
        <v>9</v>
      </c>
      <c r="G128" s="1194" t="s">
        <v>5391</v>
      </c>
      <c r="H128" s="967"/>
      <c r="I128" s="405"/>
      <c r="J128" s="965"/>
    </row>
    <row r="129" spans="1:10" ht="13.5">
      <c r="A129" s="1193" t="s">
        <v>11472</v>
      </c>
      <c r="B129" s="1172" t="s">
        <v>11473</v>
      </c>
      <c r="C129" s="1172" t="s">
        <v>11473</v>
      </c>
      <c r="D129" s="677">
        <v>14592</v>
      </c>
      <c r="E129" s="1194" t="s">
        <v>9630</v>
      </c>
      <c r="F129" s="1194" t="s">
        <v>9</v>
      </c>
      <c r="G129" s="1194" t="s">
        <v>5391</v>
      </c>
      <c r="H129" s="967"/>
      <c r="I129" s="405"/>
      <c r="J129" s="965"/>
    </row>
    <row r="130" spans="1:10" ht="13.5">
      <c r="A130" s="1193" t="s">
        <v>13182</v>
      </c>
      <c r="B130" s="1172" t="s">
        <v>9996</v>
      </c>
      <c r="C130" s="1172" t="s">
        <v>9996</v>
      </c>
      <c r="D130" s="677">
        <v>24348</v>
      </c>
      <c r="E130" s="1194" t="s">
        <v>9630</v>
      </c>
      <c r="F130" s="1194" t="s">
        <v>9</v>
      </c>
      <c r="G130" s="1194" t="s">
        <v>5391</v>
      </c>
      <c r="H130" s="967"/>
      <c r="I130" s="405"/>
      <c r="J130" s="965"/>
    </row>
    <row r="131" spans="1:10" ht="13.5">
      <c r="A131" s="1193" t="s">
        <v>11474</v>
      </c>
      <c r="B131" s="1172" t="s">
        <v>11475</v>
      </c>
      <c r="C131" s="1172" t="s">
        <v>11475</v>
      </c>
      <c r="D131" s="677">
        <v>9732</v>
      </c>
      <c r="E131" s="1194" t="s">
        <v>9630</v>
      </c>
      <c r="F131" s="1194" t="s">
        <v>9</v>
      </c>
      <c r="G131" s="1194" t="s">
        <v>5391</v>
      </c>
      <c r="H131" s="967"/>
      <c r="I131" s="405"/>
      <c r="J131" s="965"/>
    </row>
    <row r="132" spans="1:10" ht="13.5">
      <c r="A132" s="1193" t="s">
        <v>13183</v>
      </c>
      <c r="B132" s="1172" t="s">
        <v>6488</v>
      </c>
      <c r="C132" s="1172" t="s">
        <v>6488</v>
      </c>
      <c r="D132" s="677">
        <v>15576</v>
      </c>
      <c r="E132" s="1194" t="s">
        <v>9630</v>
      </c>
      <c r="F132" s="1194" t="s">
        <v>9</v>
      </c>
      <c r="G132" s="1194" t="s">
        <v>5391</v>
      </c>
      <c r="H132" s="967"/>
      <c r="I132" s="405"/>
      <c r="J132" s="965"/>
    </row>
    <row r="133" spans="1:10" ht="13.5">
      <c r="A133" s="1193" t="s">
        <v>11476</v>
      </c>
      <c r="B133" s="1172" t="s">
        <v>11477</v>
      </c>
      <c r="C133" s="1172" t="s">
        <v>11477</v>
      </c>
      <c r="D133" s="966">
        <v>1812</v>
      </c>
      <c r="E133" s="1194" t="s">
        <v>9630</v>
      </c>
      <c r="F133" s="1194" t="s">
        <v>9</v>
      </c>
      <c r="G133" s="1194" t="s">
        <v>5388</v>
      </c>
      <c r="H133" s="967"/>
      <c r="I133" s="405"/>
      <c r="J133" s="965"/>
    </row>
    <row r="134" spans="1:10" ht="13.5">
      <c r="A134" s="1193" t="s">
        <v>13184</v>
      </c>
      <c r="B134" s="1172" t="s">
        <v>7294</v>
      </c>
      <c r="C134" s="1172" t="s">
        <v>7294</v>
      </c>
      <c r="D134" s="966">
        <v>4440</v>
      </c>
      <c r="E134" s="1194" t="s">
        <v>9630</v>
      </c>
      <c r="F134" s="1194" t="s">
        <v>9</v>
      </c>
      <c r="G134" s="1194" t="s">
        <v>5391</v>
      </c>
      <c r="H134" s="967"/>
      <c r="I134" s="405"/>
      <c r="J134" s="965"/>
    </row>
    <row r="135" spans="1:10" ht="13.5">
      <c r="A135" s="1193" t="s">
        <v>13185</v>
      </c>
      <c r="B135" s="1172" t="s">
        <v>7310</v>
      </c>
      <c r="C135" s="1172" t="s">
        <v>7310</v>
      </c>
      <c r="D135" s="966">
        <v>7488</v>
      </c>
      <c r="E135" s="1194" t="s">
        <v>9630</v>
      </c>
      <c r="F135" s="1194" t="s">
        <v>9</v>
      </c>
      <c r="G135" s="1194" t="s">
        <v>5391</v>
      </c>
      <c r="H135" s="967"/>
      <c r="I135" s="405"/>
      <c r="J135" s="965"/>
    </row>
    <row r="136" spans="1:10" ht="13.5">
      <c r="A136" s="1193" t="s">
        <v>13186</v>
      </c>
      <c r="B136" s="1172" t="s">
        <v>7326</v>
      </c>
      <c r="C136" s="1172" t="s">
        <v>7326</v>
      </c>
      <c r="D136" s="966">
        <v>9984</v>
      </c>
      <c r="E136" s="1194" t="s">
        <v>9630</v>
      </c>
      <c r="F136" s="1194" t="s">
        <v>9</v>
      </c>
      <c r="G136" s="1194" t="s">
        <v>5391</v>
      </c>
      <c r="H136" s="967"/>
      <c r="I136" s="405"/>
      <c r="J136" s="965"/>
    </row>
    <row r="137" spans="1:10" ht="13.5">
      <c r="A137" s="1193" t="s">
        <v>13187</v>
      </c>
      <c r="B137" s="1172" t="s">
        <v>7342</v>
      </c>
      <c r="C137" s="1172" t="s">
        <v>7342</v>
      </c>
      <c r="D137" s="966">
        <v>12132</v>
      </c>
      <c r="E137" s="1194" t="s">
        <v>9630</v>
      </c>
      <c r="F137" s="1194" t="s">
        <v>9</v>
      </c>
      <c r="G137" s="1194" t="s">
        <v>5391</v>
      </c>
      <c r="H137" s="967"/>
      <c r="I137" s="405"/>
      <c r="J137" s="965"/>
    </row>
    <row r="138" spans="1:10" ht="24">
      <c r="A138" s="1193" t="s">
        <v>11478</v>
      </c>
      <c r="B138" s="1172" t="s">
        <v>11479</v>
      </c>
      <c r="C138" s="1172" t="s">
        <v>11479</v>
      </c>
      <c r="D138" s="966">
        <v>14076</v>
      </c>
      <c r="E138" s="1194" t="s">
        <v>9630</v>
      </c>
      <c r="F138" s="1194" t="s">
        <v>9</v>
      </c>
      <c r="G138" s="1194" t="s">
        <v>5391</v>
      </c>
      <c r="H138" s="967"/>
      <c r="I138" s="405"/>
      <c r="J138" s="965"/>
    </row>
    <row r="139" spans="1:10" ht="24">
      <c r="A139" s="1193" t="s">
        <v>11480</v>
      </c>
      <c r="B139" s="1172" t="s">
        <v>11481</v>
      </c>
      <c r="C139" s="1172" t="s">
        <v>11481</v>
      </c>
      <c r="D139" s="966">
        <v>21216</v>
      </c>
      <c r="E139" s="1194" t="s">
        <v>9630</v>
      </c>
      <c r="F139" s="1194" t="s">
        <v>9</v>
      </c>
      <c r="G139" s="1194" t="s">
        <v>5391</v>
      </c>
      <c r="H139" s="967"/>
      <c r="I139" s="405"/>
      <c r="J139" s="965"/>
    </row>
    <row r="140" spans="1:10" ht="24">
      <c r="A140" s="1193" t="s">
        <v>11482</v>
      </c>
      <c r="B140" s="1172" t="s">
        <v>11483</v>
      </c>
      <c r="C140" s="1172" t="s">
        <v>11483</v>
      </c>
      <c r="D140" s="966">
        <v>30984</v>
      </c>
      <c r="E140" s="1194" t="s">
        <v>9630</v>
      </c>
      <c r="F140" s="1194" t="s">
        <v>9</v>
      </c>
      <c r="G140" s="1194" t="s">
        <v>5391</v>
      </c>
      <c r="H140" s="967"/>
      <c r="I140" s="405"/>
      <c r="J140" s="965"/>
    </row>
    <row r="141" spans="1:10" ht="13.5">
      <c r="A141" s="1193" t="s">
        <v>13188</v>
      </c>
      <c r="B141" s="1172" t="s">
        <v>7041</v>
      </c>
      <c r="C141" s="1172" t="s">
        <v>7041</v>
      </c>
      <c r="D141" s="966">
        <v>4272</v>
      </c>
      <c r="E141" s="1194" t="s">
        <v>9630</v>
      </c>
      <c r="F141" s="1194" t="s">
        <v>9</v>
      </c>
      <c r="G141" s="1194" t="s">
        <v>5391</v>
      </c>
      <c r="H141" s="967"/>
      <c r="I141" s="405"/>
      <c r="J141" s="965"/>
    </row>
    <row r="142" spans="1:10" ht="13.5">
      <c r="A142" s="1193" t="s">
        <v>13189</v>
      </c>
      <c r="B142" s="1172" t="s">
        <v>7057</v>
      </c>
      <c r="C142" s="1172" t="s">
        <v>7057</v>
      </c>
      <c r="D142" s="966">
        <v>6576</v>
      </c>
      <c r="E142" s="1194" t="s">
        <v>9630</v>
      </c>
      <c r="F142" s="1194" t="s">
        <v>9</v>
      </c>
      <c r="G142" s="1194" t="s">
        <v>5391</v>
      </c>
      <c r="H142" s="967"/>
      <c r="I142" s="405"/>
      <c r="J142" s="965"/>
    </row>
    <row r="143" spans="1:10" ht="24">
      <c r="A143" s="1193" t="s">
        <v>11484</v>
      </c>
      <c r="B143" s="1172" t="s">
        <v>11485</v>
      </c>
      <c r="C143" s="1172" t="s">
        <v>11485</v>
      </c>
      <c r="D143" s="966">
        <v>10524</v>
      </c>
      <c r="E143" s="1194" t="s">
        <v>9630</v>
      </c>
      <c r="F143" s="1194" t="s">
        <v>9</v>
      </c>
      <c r="G143" s="1194" t="s">
        <v>5391</v>
      </c>
      <c r="H143" s="967"/>
      <c r="I143" s="405"/>
      <c r="J143" s="965"/>
    </row>
    <row r="144" spans="1:10" ht="13.5">
      <c r="A144" s="1193" t="s">
        <v>13190</v>
      </c>
      <c r="B144" s="1172" t="s">
        <v>7105</v>
      </c>
      <c r="C144" s="1172" t="s">
        <v>7105</v>
      </c>
      <c r="D144" s="966">
        <v>17280</v>
      </c>
      <c r="E144" s="1194" t="s">
        <v>9630</v>
      </c>
      <c r="F144" s="1194" t="s">
        <v>9</v>
      </c>
      <c r="G144" s="1194" t="s">
        <v>5391</v>
      </c>
      <c r="H144" s="967"/>
      <c r="I144" s="405"/>
      <c r="J144" s="965"/>
    </row>
    <row r="145" spans="1:10" ht="13.5">
      <c r="A145" s="1193" t="s">
        <v>13191</v>
      </c>
      <c r="B145" s="1172" t="s">
        <v>7126</v>
      </c>
      <c r="C145" s="1172" t="s">
        <v>7126</v>
      </c>
      <c r="D145" s="966">
        <v>18720</v>
      </c>
      <c r="E145" s="1194" t="s">
        <v>9630</v>
      </c>
      <c r="F145" s="1194" t="s">
        <v>9</v>
      </c>
      <c r="G145" s="1194" t="s">
        <v>5391</v>
      </c>
      <c r="H145" s="967"/>
      <c r="I145" s="405"/>
      <c r="J145" s="965"/>
    </row>
    <row r="146" spans="1:10" ht="13.5">
      <c r="A146" s="1193" t="s">
        <v>13192</v>
      </c>
      <c r="B146" s="1172" t="s">
        <v>7158</v>
      </c>
      <c r="C146" s="1172" t="s">
        <v>7158</v>
      </c>
      <c r="D146" s="966">
        <v>32088</v>
      </c>
      <c r="E146" s="1194" t="s">
        <v>9630</v>
      </c>
      <c r="F146" s="1194" t="s">
        <v>9</v>
      </c>
      <c r="G146" s="1194" t="s">
        <v>5391</v>
      </c>
      <c r="H146" s="967"/>
      <c r="I146" s="405"/>
      <c r="J146" s="965"/>
    </row>
    <row r="147" spans="1:10" ht="13.5">
      <c r="A147" s="1193" t="s">
        <v>13193</v>
      </c>
      <c r="B147" s="1172" t="s">
        <v>7174</v>
      </c>
      <c r="C147" s="1172" t="s">
        <v>7174</v>
      </c>
      <c r="D147" s="966">
        <v>37068</v>
      </c>
      <c r="E147" s="1194" t="s">
        <v>9630</v>
      </c>
      <c r="F147" s="1194" t="s">
        <v>9</v>
      </c>
      <c r="G147" s="1194" t="s">
        <v>5391</v>
      </c>
      <c r="H147" s="967"/>
      <c r="I147" s="405"/>
      <c r="J147" s="965"/>
    </row>
    <row r="148" spans="1:10" ht="24">
      <c r="A148" s="1193" t="s">
        <v>11486</v>
      </c>
      <c r="B148" s="1172" t="s">
        <v>11487</v>
      </c>
      <c r="C148" s="1172" t="s">
        <v>11487</v>
      </c>
      <c r="D148" s="966">
        <v>41172</v>
      </c>
      <c r="E148" s="1194" t="s">
        <v>9630</v>
      </c>
      <c r="F148" s="1194" t="s">
        <v>9</v>
      </c>
      <c r="G148" s="1194" t="s">
        <v>5391</v>
      </c>
      <c r="H148" s="967"/>
      <c r="I148" s="405"/>
      <c r="J148" s="965"/>
    </row>
    <row r="149" spans="1:10" ht="24">
      <c r="A149" s="1193" t="s">
        <v>11488</v>
      </c>
      <c r="B149" s="1172" t="s">
        <v>11489</v>
      </c>
      <c r="C149" s="1172" t="s">
        <v>11489</v>
      </c>
      <c r="D149" s="966">
        <v>27276</v>
      </c>
      <c r="E149" s="1194" t="s">
        <v>9630</v>
      </c>
      <c r="F149" s="1194" t="s">
        <v>9</v>
      </c>
      <c r="G149" s="1194" t="s">
        <v>5391</v>
      </c>
      <c r="H149" s="967"/>
      <c r="I149" s="405"/>
      <c r="J149" s="965"/>
    </row>
    <row r="150" spans="1:10" ht="24">
      <c r="A150" s="1193" t="s">
        <v>11490</v>
      </c>
      <c r="B150" s="1172" t="s">
        <v>11491</v>
      </c>
      <c r="C150" s="1172" t="s">
        <v>11491</v>
      </c>
      <c r="D150" s="966">
        <v>11400</v>
      </c>
      <c r="E150" s="1194" t="s">
        <v>9630</v>
      </c>
      <c r="F150" s="1194" t="s">
        <v>9</v>
      </c>
      <c r="G150" s="1194" t="s">
        <v>5391</v>
      </c>
      <c r="H150" s="967"/>
      <c r="I150" s="405"/>
      <c r="J150" s="965"/>
    </row>
    <row r="151" spans="1:10" ht="24">
      <c r="A151" s="1193" t="s">
        <v>11492</v>
      </c>
      <c r="B151" s="1172" t="s">
        <v>11493</v>
      </c>
      <c r="C151" s="1172" t="s">
        <v>11493</v>
      </c>
      <c r="D151" s="966">
        <v>9444</v>
      </c>
      <c r="E151" s="1194" t="s">
        <v>9630</v>
      </c>
      <c r="F151" s="1194" t="s">
        <v>9</v>
      </c>
      <c r="G151" s="1194" t="s">
        <v>5391</v>
      </c>
      <c r="H151" s="967"/>
      <c r="I151" s="405"/>
      <c r="J151" s="965"/>
    </row>
    <row r="152" spans="1:10" ht="24">
      <c r="A152" s="1193" t="s">
        <v>11494</v>
      </c>
      <c r="B152" s="1172" t="s">
        <v>11495</v>
      </c>
      <c r="C152" s="1172" t="s">
        <v>11495</v>
      </c>
      <c r="D152" s="966">
        <v>27276</v>
      </c>
      <c r="E152" s="1194" t="s">
        <v>9630</v>
      </c>
      <c r="F152" s="1194" t="s">
        <v>9</v>
      </c>
      <c r="G152" s="1194" t="s">
        <v>5391</v>
      </c>
      <c r="H152" s="967"/>
      <c r="I152" s="405"/>
      <c r="J152" s="965"/>
    </row>
    <row r="153" spans="1:10" ht="24">
      <c r="A153" s="1193" t="s">
        <v>11496</v>
      </c>
      <c r="B153" s="1172" t="s">
        <v>11497</v>
      </c>
      <c r="C153" s="1172" t="s">
        <v>11497</v>
      </c>
      <c r="D153" s="966">
        <v>8376</v>
      </c>
      <c r="E153" s="1194" t="s">
        <v>9630</v>
      </c>
      <c r="F153" s="1194" t="s">
        <v>9</v>
      </c>
      <c r="G153" s="1194" t="s">
        <v>5391</v>
      </c>
      <c r="H153" s="967"/>
      <c r="I153" s="405"/>
      <c r="J153" s="965"/>
    </row>
    <row r="154" spans="1:10" ht="24">
      <c r="A154" s="1193" t="s">
        <v>11498</v>
      </c>
      <c r="B154" s="1172" t="s">
        <v>11499</v>
      </c>
      <c r="C154" s="1172" t="s">
        <v>11499</v>
      </c>
      <c r="D154" s="677">
        <v>7560</v>
      </c>
      <c r="E154" s="1194" t="s">
        <v>9630</v>
      </c>
      <c r="F154" s="1194" t="s">
        <v>9</v>
      </c>
      <c r="G154" s="1194" t="s">
        <v>5389</v>
      </c>
      <c r="H154" s="967" t="s">
        <v>8905</v>
      </c>
      <c r="I154" s="405"/>
      <c r="J154" s="965"/>
    </row>
    <row r="155" spans="1:10" ht="24">
      <c r="A155" s="1193" t="s">
        <v>11500</v>
      </c>
      <c r="B155" s="1172" t="s">
        <v>11501</v>
      </c>
      <c r="C155" s="1172" t="s">
        <v>11501</v>
      </c>
      <c r="D155" s="677">
        <v>3780</v>
      </c>
      <c r="E155" s="1194" t="s">
        <v>9630</v>
      </c>
      <c r="F155" s="1194" t="s">
        <v>9</v>
      </c>
      <c r="G155" s="1194" t="s">
        <v>5389</v>
      </c>
      <c r="H155" s="967" t="s">
        <v>8905</v>
      </c>
      <c r="I155" s="405"/>
      <c r="J155" s="965"/>
    </row>
    <row r="156" spans="1:10" ht="13.5">
      <c r="A156" s="1193" t="s">
        <v>13194</v>
      </c>
      <c r="B156" s="1172" t="s">
        <v>8361</v>
      </c>
      <c r="C156" s="1172" t="s">
        <v>8361</v>
      </c>
      <c r="D156" s="677">
        <v>5676</v>
      </c>
      <c r="E156" s="1194" t="s">
        <v>9630</v>
      </c>
      <c r="F156" s="1194" t="s">
        <v>9</v>
      </c>
      <c r="G156" s="1194" t="s">
        <v>5389</v>
      </c>
      <c r="H156" s="967"/>
      <c r="I156" s="405"/>
      <c r="J156" s="965"/>
    </row>
    <row r="157" spans="1:10" ht="24">
      <c r="A157" s="1193" t="s">
        <v>11502</v>
      </c>
      <c r="B157" s="1172" t="s">
        <v>11503</v>
      </c>
      <c r="C157" s="1172" t="s">
        <v>11503</v>
      </c>
      <c r="D157" s="677">
        <v>9456</v>
      </c>
      <c r="E157" s="1194" t="s">
        <v>9630</v>
      </c>
      <c r="F157" s="1194" t="s">
        <v>9</v>
      </c>
      <c r="G157" s="1194" t="s">
        <v>5389</v>
      </c>
      <c r="H157" s="967" t="s">
        <v>8905</v>
      </c>
      <c r="I157" s="405"/>
      <c r="J157" s="965"/>
    </row>
    <row r="158" spans="1:10" ht="24">
      <c r="A158" s="1193" t="s">
        <v>11504</v>
      </c>
      <c r="B158" s="1172" t="s">
        <v>11505</v>
      </c>
      <c r="C158" s="1172" t="s">
        <v>11505</v>
      </c>
      <c r="D158" s="677">
        <v>12852</v>
      </c>
      <c r="E158" s="1194" t="s">
        <v>9630</v>
      </c>
      <c r="F158" s="1194" t="s">
        <v>9</v>
      </c>
      <c r="G158" s="1194" t="s">
        <v>5389</v>
      </c>
      <c r="H158" s="967" t="s">
        <v>8905</v>
      </c>
      <c r="I158" s="405"/>
      <c r="J158" s="965"/>
    </row>
    <row r="159" spans="1:10" ht="24">
      <c r="A159" s="1193" t="s">
        <v>11506</v>
      </c>
      <c r="B159" s="1172" t="s">
        <v>11507</v>
      </c>
      <c r="C159" s="1172" t="s">
        <v>11507</v>
      </c>
      <c r="D159" s="677">
        <v>20796</v>
      </c>
      <c r="E159" s="1194" t="s">
        <v>9630</v>
      </c>
      <c r="F159" s="1194" t="s">
        <v>9</v>
      </c>
      <c r="G159" s="1194" t="s">
        <v>5389</v>
      </c>
      <c r="H159" s="967" t="s">
        <v>8905</v>
      </c>
      <c r="I159" s="405"/>
      <c r="J159" s="965"/>
    </row>
    <row r="160" spans="1:10" ht="24">
      <c r="A160" s="1193" t="s">
        <v>11715</v>
      </c>
      <c r="B160" s="1172" t="s">
        <v>11716</v>
      </c>
      <c r="C160" s="1172" t="s">
        <v>11717</v>
      </c>
      <c r="D160" s="677">
        <v>696</v>
      </c>
      <c r="E160" s="1194" t="s">
        <v>9630</v>
      </c>
      <c r="F160" s="1194" t="s">
        <v>9</v>
      </c>
      <c r="G160" s="1194" t="s">
        <v>5388</v>
      </c>
      <c r="H160" s="967"/>
      <c r="I160" s="405"/>
      <c r="J160" s="965"/>
    </row>
    <row r="161" spans="1:10" ht="24">
      <c r="A161" s="1193" t="s">
        <v>11508</v>
      </c>
      <c r="B161" s="1172" t="s">
        <v>11509</v>
      </c>
      <c r="C161" s="1172" t="s">
        <v>11510</v>
      </c>
      <c r="D161" s="966">
        <v>3180</v>
      </c>
      <c r="E161" s="1194" t="s">
        <v>9630</v>
      </c>
      <c r="F161" s="1194" t="s">
        <v>9</v>
      </c>
      <c r="G161" s="1194" t="s">
        <v>5388</v>
      </c>
      <c r="H161" s="967"/>
      <c r="I161" s="405"/>
      <c r="J161" s="965"/>
    </row>
    <row r="162" spans="1:10" ht="24">
      <c r="A162" s="1193" t="s">
        <v>11511</v>
      </c>
      <c r="B162" s="1172" t="s">
        <v>11512</v>
      </c>
      <c r="C162" s="1172" t="s">
        <v>11512</v>
      </c>
      <c r="D162" s="966">
        <v>3012</v>
      </c>
      <c r="E162" s="1194" t="s">
        <v>9630</v>
      </c>
      <c r="F162" s="1194" t="s">
        <v>9</v>
      </c>
      <c r="G162" s="1194" t="s">
        <v>5388</v>
      </c>
      <c r="H162" s="967"/>
      <c r="I162" s="405"/>
      <c r="J162" s="965"/>
    </row>
    <row r="163" spans="1:10" ht="13.5">
      <c r="A163" s="1193" t="s">
        <v>13195</v>
      </c>
      <c r="B163" s="1172" t="s">
        <v>4313</v>
      </c>
      <c r="C163" s="1172" t="s">
        <v>4313</v>
      </c>
      <c r="D163" s="966">
        <v>2676</v>
      </c>
      <c r="E163" s="1194" t="s">
        <v>9630</v>
      </c>
      <c r="F163" s="1194" t="s">
        <v>9</v>
      </c>
      <c r="G163" s="1194" t="s">
        <v>5391</v>
      </c>
      <c r="H163" s="967"/>
      <c r="I163" s="405"/>
      <c r="J163" s="965"/>
    </row>
    <row r="164" spans="1:10" ht="13.5">
      <c r="A164" s="1193" t="s">
        <v>13196</v>
      </c>
      <c r="B164" s="1172" t="s">
        <v>4289</v>
      </c>
      <c r="C164" s="1172" t="s">
        <v>4289</v>
      </c>
      <c r="D164" s="966">
        <v>8892</v>
      </c>
      <c r="E164" s="1194" t="s">
        <v>9630</v>
      </c>
      <c r="F164" s="1194" t="s">
        <v>9</v>
      </c>
      <c r="G164" s="1194" t="s">
        <v>5391</v>
      </c>
      <c r="H164" s="967"/>
      <c r="I164" s="405"/>
      <c r="J164" s="965"/>
    </row>
    <row r="165" spans="1:10" ht="24">
      <c r="A165" s="1193" t="s">
        <v>13197</v>
      </c>
      <c r="B165" s="1172" t="s">
        <v>4281</v>
      </c>
      <c r="C165" s="1172" t="s">
        <v>4281</v>
      </c>
      <c r="D165" s="966">
        <v>3684</v>
      </c>
      <c r="E165" s="1194" t="s">
        <v>9630</v>
      </c>
      <c r="F165" s="1194" t="s">
        <v>9</v>
      </c>
      <c r="G165" s="1194" t="s">
        <v>5391</v>
      </c>
      <c r="H165" s="967"/>
      <c r="I165" s="405"/>
      <c r="J165" s="965"/>
    </row>
    <row r="166" spans="1:10" ht="13.5">
      <c r="A166" s="1193" t="s">
        <v>13198</v>
      </c>
      <c r="B166" s="1172" t="s">
        <v>9423</v>
      </c>
      <c r="C166" s="1172" t="s">
        <v>9423</v>
      </c>
      <c r="D166" s="966">
        <v>17304</v>
      </c>
      <c r="E166" s="1194" t="s">
        <v>9630</v>
      </c>
      <c r="F166" s="1194" t="s">
        <v>9</v>
      </c>
      <c r="G166" s="1194" t="s">
        <v>5391</v>
      </c>
      <c r="H166" s="967"/>
      <c r="I166" s="405"/>
      <c r="J166" s="965"/>
    </row>
    <row r="167" spans="1:10" ht="24">
      <c r="A167" s="1193" t="s">
        <v>11513</v>
      </c>
      <c r="B167" s="1172" t="s">
        <v>11514</v>
      </c>
      <c r="C167" s="1172" t="s">
        <v>11514</v>
      </c>
      <c r="D167" s="966">
        <v>10392</v>
      </c>
      <c r="E167" s="1194" t="s">
        <v>9630</v>
      </c>
      <c r="F167" s="1194" t="s">
        <v>9</v>
      </c>
      <c r="G167" s="1194" t="s">
        <v>5391</v>
      </c>
      <c r="H167" s="967"/>
      <c r="I167" s="405"/>
      <c r="J167" s="965"/>
    </row>
    <row r="168" spans="1:10" ht="24">
      <c r="A168" s="1193" t="s">
        <v>11515</v>
      </c>
      <c r="B168" s="1172" t="s">
        <v>11516</v>
      </c>
      <c r="C168" s="1172" t="s">
        <v>11516</v>
      </c>
      <c r="D168" s="966">
        <v>2316</v>
      </c>
      <c r="E168" s="1194" t="s">
        <v>9630</v>
      </c>
      <c r="F168" s="1194" t="s">
        <v>9</v>
      </c>
      <c r="G168" s="1194" t="s">
        <v>5391</v>
      </c>
      <c r="H168" s="967"/>
      <c r="I168" s="405"/>
      <c r="J168" s="965"/>
    </row>
    <row r="169" spans="1:10" ht="24">
      <c r="A169" s="1193" t="s">
        <v>13199</v>
      </c>
      <c r="B169" s="1172" t="s">
        <v>4755</v>
      </c>
      <c r="C169" s="1172" t="s">
        <v>4756</v>
      </c>
      <c r="D169" s="966">
        <v>4464</v>
      </c>
      <c r="E169" s="1194" t="s">
        <v>9630</v>
      </c>
      <c r="F169" s="1194" t="s">
        <v>9</v>
      </c>
      <c r="G169" s="1194" t="s">
        <v>5388</v>
      </c>
      <c r="H169" s="967"/>
      <c r="I169" s="405"/>
      <c r="J169" s="965"/>
    </row>
    <row r="170" spans="1:10" ht="13.5">
      <c r="A170" s="1193" t="s">
        <v>13200</v>
      </c>
      <c r="B170" s="1172" t="s">
        <v>5676</v>
      </c>
      <c r="C170" s="1172" t="s">
        <v>5676</v>
      </c>
      <c r="D170" s="966">
        <v>3336</v>
      </c>
      <c r="E170" s="1194" t="s">
        <v>9630</v>
      </c>
      <c r="F170" s="1194" t="s">
        <v>9</v>
      </c>
      <c r="G170" s="1194" t="s">
        <v>5388</v>
      </c>
      <c r="H170" s="967"/>
      <c r="I170" s="405"/>
      <c r="J170" s="965"/>
    </row>
    <row r="171" spans="1:10" ht="24">
      <c r="A171" s="1193" t="s">
        <v>11517</v>
      </c>
      <c r="B171" s="1172" t="s">
        <v>11518</v>
      </c>
      <c r="C171" s="1172" t="s">
        <v>11518</v>
      </c>
      <c r="D171" s="966">
        <v>7320</v>
      </c>
      <c r="E171" s="1194" t="s">
        <v>9630</v>
      </c>
      <c r="F171" s="1194" t="s">
        <v>9</v>
      </c>
      <c r="G171" s="1194" t="s">
        <v>5388</v>
      </c>
      <c r="H171" s="967"/>
      <c r="I171" s="405"/>
      <c r="J171" s="965"/>
    </row>
    <row r="172" spans="1:10" ht="13.5">
      <c r="A172" s="1193" t="s">
        <v>13201</v>
      </c>
      <c r="B172" s="1172" t="s">
        <v>6385</v>
      </c>
      <c r="C172" s="1172" t="s">
        <v>6385</v>
      </c>
      <c r="D172" s="966">
        <v>7692</v>
      </c>
      <c r="E172" s="1194" t="s">
        <v>9630</v>
      </c>
      <c r="F172" s="1194" t="s">
        <v>9</v>
      </c>
      <c r="G172" s="1194" t="s">
        <v>5388</v>
      </c>
      <c r="H172" s="967"/>
      <c r="I172" s="405"/>
      <c r="J172" s="965"/>
    </row>
    <row r="173" spans="1:10" ht="24">
      <c r="A173" s="1193" t="s">
        <v>11519</v>
      </c>
      <c r="B173" s="1172" t="s">
        <v>11520</v>
      </c>
      <c r="C173" s="1172" t="s">
        <v>11520</v>
      </c>
      <c r="D173" s="966">
        <v>17628</v>
      </c>
      <c r="E173" s="1194" t="s">
        <v>9630</v>
      </c>
      <c r="F173" s="1194" t="s">
        <v>9</v>
      </c>
      <c r="G173" s="1194" t="s">
        <v>5388</v>
      </c>
      <c r="H173" s="967"/>
      <c r="I173" s="405"/>
      <c r="J173" s="965"/>
    </row>
    <row r="174" spans="1:10" ht="24">
      <c r="A174" s="1193" t="s">
        <v>11521</v>
      </c>
      <c r="B174" s="1172" t="s">
        <v>11522</v>
      </c>
      <c r="C174" s="1172" t="s">
        <v>11522</v>
      </c>
      <c r="D174" s="966">
        <v>35244</v>
      </c>
      <c r="E174" s="1194" t="s">
        <v>9630</v>
      </c>
      <c r="F174" s="1194" t="s">
        <v>9</v>
      </c>
      <c r="G174" s="1194" t="s">
        <v>5388</v>
      </c>
      <c r="H174" s="967"/>
      <c r="I174" s="405"/>
      <c r="J174" s="965"/>
    </row>
    <row r="175" spans="1:10" ht="13.5">
      <c r="A175" s="1193" t="s">
        <v>13202</v>
      </c>
      <c r="B175" s="1172" t="s">
        <v>5725</v>
      </c>
      <c r="C175" s="1172" t="s">
        <v>5725</v>
      </c>
      <c r="D175" s="966">
        <v>9492</v>
      </c>
      <c r="E175" s="1194" t="s">
        <v>9630</v>
      </c>
      <c r="F175" s="1194" t="s">
        <v>9</v>
      </c>
      <c r="G175" s="1194" t="s">
        <v>5388</v>
      </c>
      <c r="H175" s="967"/>
      <c r="I175" s="405"/>
      <c r="J175" s="965"/>
    </row>
    <row r="176" spans="1:10" ht="13.5">
      <c r="A176" s="1193" t="s">
        <v>13203</v>
      </c>
      <c r="B176" s="1172" t="s">
        <v>6466</v>
      </c>
      <c r="C176" s="1172" t="s">
        <v>6466</v>
      </c>
      <c r="D176" s="677">
        <v>19908</v>
      </c>
      <c r="E176" s="1194" t="s">
        <v>9630</v>
      </c>
      <c r="F176" s="1194" t="s">
        <v>9</v>
      </c>
      <c r="G176" s="1194" t="s">
        <v>5391</v>
      </c>
      <c r="H176" s="967"/>
      <c r="I176" s="405"/>
      <c r="J176" s="965"/>
    </row>
    <row r="177" spans="1:10" ht="13.5">
      <c r="A177" s="1193" t="s">
        <v>13204</v>
      </c>
      <c r="B177" s="1172" t="s">
        <v>7296</v>
      </c>
      <c r="C177" s="1172" t="s">
        <v>7296</v>
      </c>
      <c r="D177" s="966">
        <v>6408</v>
      </c>
      <c r="E177" s="1194" t="s">
        <v>9630</v>
      </c>
      <c r="F177" s="1194" t="s">
        <v>9</v>
      </c>
      <c r="G177" s="1194" t="s">
        <v>5391</v>
      </c>
      <c r="H177" s="967"/>
      <c r="I177" s="405"/>
      <c r="J177" s="965"/>
    </row>
    <row r="178" spans="1:10" ht="13.5">
      <c r="A178" s="1193" t="s">
        <v>13205</v>
      </c>
      <c r="B178" s="1172" t="s">
        <v>9377</v>
      </c>
      <c r="C178" s="1172" t="s">
        <v>9377</v>
      </c>
      <c r="D178" s="966">
        <v>44532</v>
      </c>
      <c r="E178" s="1194" t="s">
        <v>9630</v>
      </c>
      <c r="F178" s="1194" t="s">
        <v>9</v>
      </c>
      <c r="G178" s="1194" t="s">
        <v>5391</v>
      </c>
      <c r="H178" s="967"/>
      <c r="I178" s="405"/>
      <c r="J178" s="965"/>
    </row>
    <row r="179" spans="1:10" ht="13.5">
      <c r="A179" s="1193" t="s">
        <v>13206</v>
      </c>
      <c r="B179" s="1172" t="s">
        <v>7128</v>
      </c>
      <c r="C179" s="1172" t="s">
        <v>7128</v>
      </c>
      <c r="D179" s="966">
        <v>26904</v>
      </c>
      <c r="E179" s="1194" t="s">
        <v>9630</v>
      </c>
      <c r="F179" s="1194" t="s">
        <v>9</v>
      </c>
      <c r="G179" s="1194" t="s">
        <v>5391</v>
      </c>
      <c r="H179" s="967"/>
      <c r="I179" s="405"/>
      <c r="J179" s="965"/>
    </row>
    <row r="180" spans="1:10" ht="24">
      <c r="A180" s="1193" t="s">
        <v>13207</v>
      </c>
      <c r="B180" s="1172" t="s">
        <v>7248</v>
      </c>
      <c r="C180" s="1172" t="s">
        <v>7248</v>
      </c>
      <c r="D180" s="966">
        <v>39192</v>
      </c>
      <c r="E180" s="1194" t="s">
        <v>9630</v>
      </c>
      <c r="F180" s="1194" t="s">
        <v>9</v>
      </c>
      <c r="G180" s="1194" t="s">
        <v>5391</v>
      </c>
      <c r="H180" s="967"/>
      <c r="I180" s="405"/>
      <c r="J180" s="965"/>
    </row>
    <row r="181" spans="1:10" ht="24">
      <c r="A181" s="1193" t="s">
        <v>13208</v>
      </c>
      <c r="B181" s="1172" t="s">
        <v>7232</v>
      </c>
      <c r="C181" s="1172" t="s">
        <v>7232</v>
      </c>
      <c r="D181" s="966">
        <v>16392</v>
      </c>
      <c r="E181" s="1194" t="s">
        <v>9630</v>
      </c>
      <c r="F181" s="1194" t="s">
        <v>9</v>
      </c>
      <c r="G181" s="1194" t="s">
        <v>5391</v>
      </c>
      <c r="H181" s="967"/>
      <c r="I181" s="405"/>
      <c r="J181" s="965"/>
    </row>
    <row r="182" spans="1:10" ht="24">
      <c r="A182" s="1193" t="s">
        <v>13209</v>
      </c>
      <c r="B182" s="1172" t="s">
        <v>7264</v>
      </c>
      <c r="C182" s="1172" t="s">
        <v>7264</v>
      </c>
      <c r="D182" s="966">
        <v>39192</v>
      </c>
      <c r="E182" s="1194" t="s">
        <v>9630</v>
      </c>
      <c r="F182" s="1194" t="s">
        <v>9</v>
      </c>
      <c r="G182" s="1194" t="s">
        <v>5391</v>
      </c>
      <c r="H182" s="967"/>
      <c r="I182" s="405"/>
      <c r="J182" s="965"/>
    </row>
    <row r="183" spans="1:10" ht="13.5">
      <c r="A183" s="1193" t="s">
        <v>13210</v>
      </c>
      <c r="B183" s="1172" t="s">
        <v>7212</v>
      </c>
      <c r="C183" s="1172" t="s">
        <v>7212</v>
      </c>
      <c r="D183" s="966">
        <v>12048</v>
      </c>
      <c r="E183" s="1194" t="s">
        <v>9630</v>
      </c>
      <c r="F183" s="1194" t="s">
        <v>9</v>
      </c>
      <c r="G183" s="1194" t="s">
        <v>5391</v>
      </c>
      <c r="H183" s="967"/>
      <c r="I183" s="405"/>
      <c r="J183" s="965"/>
    </row>
    <row r="184" spans="1:10" ht="13.5">
      <c r="A184" s="1193" t="s">
        <v>13211</v>
      </c>
      <c r="B184" s="1172" t="s">
        <v>8729</v>
      </c>
      <c r="C184" s="1172" t="s">
        <v>8729</v>
      </c>
      <c r="D184" s="677">
        <v>26556</v>
      </c>
      <c r="E184" s="1194" t="s">
        <v>9630</v>
      </c>
      <c r="F184" s="1194" t="s">
        <v>9</v>
      </c>
      <c r="G184" s="1194" t="s">
        <v>5389</v>
      </c>
      <c r="H184" s="967"/>
      <c r="I184" s="405"/>
      <c r="J184" s="965"/>
    </row>
    <row r="185" spans="1:10" ht="24">
      <c r="A185" s="1193" t="s">
        <v>13212</v>
      </c>
      <c r="B185" s="1172" t="s">
        <v>4774</v>
      </c>
      <c r="C185" s="1172" t="s">
        <v>4775</v>
      </c>
      <c r="D185" s="966">
        <v>4068</v>
      </c>
      <c r="E185" s="1194" t="s">
        <v>9630</v>
      </c>
      <c r="F185" s="1194" t="s">
        <v>9</v>
      </c>
      <c r="G185" s="1194" t="s">
        <v>5388</v>
      </c>
      <c r="H185" s="967"/>
      <c r="I185" s="405"/>
      <c r="J185" s="965"/>
    </row>
    <row r="186" spans="1:10" ht="13.5">
      <c r="A186" s="1193" t="s">
        <v>11523</v>
      </c>
      <c r="B186" s="1172" t="s">
        <v>11524</v>
      </c>
      <c r="C186" s="1172" t="s">
        <v>11524</v>
      </c>
      <c r="D186" s="966">
        <v>3084</v>
      </c>
      <c r="E186" s="1194" t="s">
        <v>9630</v>
      </c>
      <c r="F186" s="1194" t="s">
        <v>9</v>
      </c>
      <c r="G186" s="1194" t="s">
        <v>5391</v>
      </c>
      <c r="H186" s="967"/>
      <c r="I186" s="405"/>
      <c r="J186" s="965"/>
    </row>
    <row r="187" spans="1:10" ht="24">
      <c r="A187" s="1193" t="s">
        <v>11525</v>
      </c>
      <c r="B187" s="1172" t="s">
        <v>11526</v>
      </c>
      <c r="C187" s="1172" t="s">
        <v>11526</v>
      </c>
      <c r="D187" s="966">
        <v>5712</v>
      </c>
      <c r="E187" s="1194" t="s">
        <v>9630</v>
      </c>
      <c r="F187" s="1194" t="s">
        <v>9</v>
      </c>
      <c r="G187" s="1194" t="s">
        <v>5391</v>
      </c>
      <c r="H187" s="967"/>
      <c r="I187" s="405"/>
      <c r="J187" s="965"/>
    </row>
    <row r="188" spans="1:10" ht="13.5">
      <c r="A188" s="1193" t="s">
        <v>11527</v>
      </c>
      <c r="B188" s="1172" t="s">
        <v>11528</v>
      </c>
      <c r="C188" s="1172" t="s">
        <v>11528</v>
      </c>
      <c r="D188" s="966">
        <v>3744</v>
      </c>
      <c r="E188" s="1194" t="s">
        <v>9630</v>
      </c>
      <c r="F188" s="1194" t="s">
        <v>9</v>
      </c>
      <c r="G188" s="1194" t="s">
        <v>5391</v>
      </c>
      <c r="H188" s="967"/>
      <c r="I188" s="405"/>
      <c r="J188" s="965"/>
    </row>
    <row r="189" spans="1:10" ht="13.5">
      <c r="A189" s="1193" t="s">
        <v>13213</v>
      </c>
      <c r="B189" s="1172" t="s">
        <v>2512</v>
      </c>
      <c r="C189" s="1172" t="s">
        <v>2512</v>
      </c>
      <c r="D189" s="966">
        <v>19524</v>
      </c>
      <c r="E189" s="1194" t="s">
        <v>9630</v>
      </c>
      <c r="F189" s="1194" t="s">
        <v>9</v>
      </c>
      <c r="G189" s="1194" t="s">
        <v>5391</v>
      </c>
      <c r="H189" s="967"/>
      <c r="I189" s="405"/>
      <c r="J189" s="965"/>
    </row>
    <row r="190" spans="1:10" ht="13.5">
      <c r="A190" s="1193" t="s">
        <v>13214</v>
      </c>
      <c r="B190" s="1172" t="s">
        <v>2546</v>
      </c>
      <c r="C190" s="1172" t="s">
        <v>2546</v>
      </c>
      <c r="D190" s="966">
        <v>11664</v>
      </c>
      <c r="E190" s="1194" t="s">
        <v>9630</v>
      </c>
      <c r="F190" s="1194" t="s">
        <v>9</v>
      </c>
      <c r="G190" s="1194" t="s">
        <v>5390</v>
      </c>
      <c r="H190" s="967"/>
      <c r="I190" s="405"/>
      <c r="J190" s="965"/>
    </row>
    <row r="191" spans="1:10" ht="13.5">
      <c r="A191" s="1193" t="s">
        <v>13215</v>
      </c>
      <c r="B191" s="1172" t="s">
        <v>2516</v>
      </c>
      <c r="C191" s="1172" t="s">
        <v>2516</v>
      </c>
      <c r="D191" s="966">
        <v>34080</v>
      </c>
      <c r="E191" s="1194" t="s">
        <v>9630</v>
      </c>
      <c r="F191" s="1194" t="s">
        <v>9</v>
      </c>
      <c r="G191" s="1194" t="s">
        <v>5391</v>
      </c>
      <c r="H191" s="967"/>
      <c r="I191" s="405"/>
      <c r="J191" s="965"/>
    </row>
    <row r="192" spans="1:10" ht="13.5">
      <c r="A192" s="1193" t="s">
        <v>13216</v>
      </c>
      <c r="B192" s="1172" t="s">
        <v>4043</v>
      </c>
      <c r="C192" s="1172" t="s">
        <v>4043</v>
      </c>
      <c r="D192" s="966">
        <v>6492</v>
      </c>
      <c r="E192" s="1194" t="s">
        <v>9630</v>
      </c>
      <c r="F192" s="1194" t="s">
        <v>9</v>
      </c>
      <c r="G192" s="1194" t="s">
        <v>5391</v>
      </c>
      <c r="H192" s="967"/>
      <c r="I192" s="405"/>
      <c r="J192" s="965"/>
    </row>
    <row r="193" spans="1:10" ht="24">
      <c r="A193" s="1193" t="s">
        <v>11529</v>
      </c>
      <c r="B193" s="1172" t="s">
        <v>11530</v>
      </c>
      <c r="C193" s="1172" t="s">
        <v>11530</v>
      </c>
      <c r="D193" s="966">
        <v>11364</v>
      </c>
      <c r="E193" s="1194" t="s">
        <v>9630</v>
      </c>
      <c r="F193" s="1194" t="s">
        <v>9</v>
      </c>
      <c r="G193" s="1194" t="s">
        <v>5391</v>
      </c>
      <c r="H193" s="967"/>
      <c r="I193" s="405"/>
      <c r="J193" s="965"/>
    </row>
    <row r="194" spans="1:10" ht="13.5">
      <c r="A194" s="1193" t="s">
        <v>13217</v>
      </c>
      <c r="B194" s="1172" t="s">
        <v>4066</v>
      </c>
      <c r="C194" s="1172" t="s">
        <v>4066</v>
      </c>
      <c r="D194" s="966">
        <v>1620</v>
      </c>
      <c r="E194" s="1194" t="s">
        <v>9630</v>
      </c>
      <c r="F194" s="1194" t="s">
        <v>9</v>
      </c>
      <c r="G194" s="1194" t="s">
        <v>5391</v>
      </c>
      <c r="H194" s="967"/>
      <c r="I194" s="405"/>
      <c r="J194" s="965"/>
    </row>
    <row r="195" spans="1:10" ht="13.5">
      <c r="A195" s="1193" t="s">
        <v>13218</v>
      </c>
      <c r="B195" s="1172" t="s">
        <v>4006</v>
      </c>
      <c r="C195" s="1172" t="s">
        <v>4007</v>
      </c>
      <c r="D195" s="966">
        <v>1680</v>
      </c>
      <c r="E195" s="1194" t="s">
        <v>9630</v>
      </c>
      <c r="F195" s="1194" t="s">
        <v>9</v>
      </c>
      <c r="G195" s="1194" t="s">
        <v>5391</v>
      </c>
      <c r="H195" s="967"/>
      <c r="I195" s="405"/>
      <c r="J195" s="965"/>
    </row>
    <row r="196" spans="1:10" ht="13.5">
      <c r="A196" s="1193" t="s">
        <v>13219</v>
      </c>
      <c r="B196" s="1172" t="s">
        <v>4029</v>
      </c>
      <c r="C196" s="1172" t="s">
        <v>4029</v>
      </c>
      <c r="D196" s="966">
        <v>324</v>
      </c>
      <c r="E196" s="1194" t="s">
        <v>9630</v>
      </c>
      <c r="F196" s="1194" t="s">
        <v>9</v>
      </c>
      <c r="G196" s="1194" t="s">
        <v>5391</v>
      </c>
      <c r="H196" s="967"/>
      <c r="I196" s="405"/>
      <c r="J196" s="965"/>
    </row>
    <row r="197" spans="1:10" ht="13.5">
      <c r="A197" s="1193" t="s">
        <v>13220</v>
      </c>
      <c r="B197" s="1172" t="s">
        <v>3986</v>
      </c>
      <c r="C197" s="1172" t="s">
        <v>3986</v>
      </c>
      <c r="D197" s="966">
        <v>984</v>
      </c>
      <c r="E197" s="1194" t="s">
        <v>9630</v>
      </c>
      <c r="F197" s="1194" t="s">
        <v>9</v>
      </c>
      <c r="G197" s="1194" t="s">
        <v>5389</v>
      </c>
      <c r="H197" s="967"/>
      <c r="I197" s="405"/>
      <c r="J197" s="965"/>
    </row>
    <row r="198" spans="1:10" ht="13.5">
      <c r="A198" s="1193" t="s">
        <v>11531</v>
      </c>
      <c r="B198" s="1172" t="s">
        <v>11532</v>
      </c>
      <c r="C198" s="1172" t="s">
        <v>11532</v>
      </c>
      <c r="D198" s="966">
        <v>492</v>
      </c>
      <c r="E198" s="1194" t="s">
        <v>9630</v>
      </c>
      <c r="F198" s="1194" t="s">
        <v>9</v>
      </c>
      <c r="G198" s="1194" t="s">
        <v>5389</v>
      </c>
      <c r="H198" s="967"/>
      <c r="I198" s="405"/>
      <c r="J198" s="965"/>
    </row>
    <row r="199" spans="1:10" ht="13.5">
      <c r="A199" s="1193" t="s">
        <v>11533</v>
      </c>
      <c r="B199" s="1172" t="s">
        <v>11534</v>
      </c>
      <c r="C199" s="1172" t="s">
        <v>11534</v>
      </c>
      <c r="D199" s="966">
        <v>492</v>
      </c>
      <c r="E199" s="1194" t="s">
        <v>9630</v>
      </c>
      <c r="F199" s="1194" t="s">
        <v>9</v>
      </c>
      <c r="G199" s="1194" t="s">
        <v>5389</v>
      </c>
      <c r="H199" s="967"/>
      <c r="I199" s="405"/>
      <c r="J199" s="965"/>
    </row>
    <row r="200" spans="1:10" ht="13.5">
      <c r="A200" s="1193" t="s">
        <v>13221</v>
      </c>
      <c r="B200" s="1172" t="s">
        <v>4741</v>
      </c>
      <c r="C200" s="1172" t="s">
        <v>4741</v>
      </c>
      <c r="D200" s="677">
        <v>276</v>
      </c>
      <c r="E200" s="1194" t="s">
        <v>9630</v>
      </c>
      <c r="F200" s="1194" t="s">
        <v>9</v>
      </c>
      <c r="G200" s="1194" t="s">
        <v>5391</v>
      </c>
      <c r="H200" s="967"/>
      <c r="I200" s="405"/>
      <c r="J200" s="965"/>
    </row>
    <row r="201" spans="1:10" ht="13.5">
      <c r="A201" s="1193" t="s">
        <v>13222</v>
      </c>
      <c r="B201" s="1172" t="s">
        <v>4742</v>
      </c>
      <c r="C201" s="1172" t="s">
        <v>4742</v>
      </c>
      <c r="D201" s="677">
        <v>408</v>
      </c>
      <c r="E201" s="1194" t="s">
        <v>9630</v>
      </c>
      <c r="F201" s="1194" t="s">
        <v>9</v>
      </c>
      <c r="G201" s="1194" t="s">
        <v>5391</v>
      </c>
      <c r="H201" s="967"/>
      <c r="I201" s="405"/>
      <c r="J201" s="965"/>
    </row>
    <row r="202" spans="1:10" ht="24">
      <c r="A202" s="1193" t="s">
        <v>11535</v>
      </c>
      <c r="B202" s="1172" t="s">
        <v>11536</v>
      </c>
      <c r="C202" s="1172" t="s">
        <v>11536</v>
      </c>
      <c r="D202" s="677">
        <v>4104</v>
      </c>
      <c r="E202" s="1194" t="s">
        <v>9630</v>
      </c>
      <c r="F202" s="1194" t="s">
        <v>9</v>
      </c>
      <c r="G202" s="1194" t="s">
        <v>9016</v>
      </c>
      <c r="H202" s="967"/>
      <c r="I202" s="405"/>
      <c r="J202" s="965"/>
    </row>
    <row r="203" spans="1:10" ht="24">
      <c r="A203" s="1193" t="s">
        <v>11537</v>
      </c>
      <c r="B203" s="1172" t="s">
        <v>11538</v>
      </c>
      <c r="C203" s="1172" t="s">
        <v>11538</v>
      </c>
      <c r="D203" s="677">
        <v>3084</v>
      </c>
      <c r="E203" s="1194" t="s">
        <v>9630</v>
      </c>
      <c r="F203" s="1194" t="s">
        <v>9</v>
      </c>
      <c r="G203" s="1194" t="s">
        <v>9016</v>
      </c>
      <c r="H203" s="967"/>
      <c r="I203" s="405"/>
      <c r="J203" s="965"/>
    </row>
    <row r="204" spans="1:10" ht="24">
      <c r="A204" s="1193" t="s">
        <v>13223</v>
      </c>
      <c r="B204" s="1172" t="s">
        <v>9612</v>
      </c>
      <c r="C204" s="1172" t="s">
        <v>9612</v>
      </c>
      <c r="D204" s="677">
        <v>1032</v>
      </c>
      <c r="E204" s="1194" t="s">
        <v>9630</v>
      </c>
      <c r="F204" s="1194" t="s">
        <v>9</v>
      </c>
      <c r="G204" s="1194" t="s">
        <v>9016</v>
      </c>
      <c r="H204" s="967"/>
      <c r="I204" s="405"/>
      <c r="J204" s="965"/>
    </row>
    <row r="205" spans="1:10" ht="24">
      <c r="A205" s="1193" t="s">
        <v>13224</v>
      </c>
      <c r="B205" s="1172" t="s">
        <v>9835</v>
      </c>
      <c r="C205" s="1172" t="s">
        <v>9835</v>
      </c>
      <c r="D205" s="677">
        <v>516</v>
      </c>
      <c r="E205" s="1194" t="s">
        <v>9630</v>
      </c>
      <c r="F205" s="1194" t="s">
        <v>9</v>
      </c>
      <c r="G205" s="1194" t="s">
        <v>9016</v>
      </c>
      <c r="H205" s="967"/>
      <c r="I205" s="405"/>
      <c r="J205" s="965"/>
    </row>
    <row r="206" spans="1:10" ht="24">
      <c r="A206" s="1193" t="s">
        <v>13225</v>
      </c>
      <c r="B206" s="1172" t="s">
        <v>10010</v>
      </c>
      <c r="C206" s="1172" t="s">
        <v>10010</v>
      </c>
      <c r="D206" s="677">
        <v>5136</v>
      </c>
      <c r="E206" s="1194" t="s">
        <v>9630</v>
      </c>
      <c r="F206" s="1194" t="s">
        <v>9</v>
      </c>
      <c r="G206" s="1194" t="s">
        <v>9016</v>
      </c>
      <c r="H206" s="967"/>
      <c r="I206" s="405"/>
      <c r="J206" s="965"/>
    </row>
    <row r="207" spans="1:10" ht="24">
      <c r="A207" s="1193" t="s">
        <v>13226</v>
      </c>
      <c r="B207" s="1172" t="s">
        <v>10023</v>
      </c>
      <c r="C207" s="1172" t="s">
        <v>10023</v>
      </c>
      <c r="D207" s="677">
        <v>3084</v>
      </c>
      <c r="E207" s="1194" t="s">
        <v>9630</v>
      </c>
      <c r="F207" s="1194" t="s">
        <v>9</v>
      </c>
      <c r="G207" s="1194" t="s">
        <v>9016</v>
      </c>
      <c r="H207" s="967"/>
      <c r="I207" s="405"/>
      <c r="J207" s="965"/>
    </row>
    <row r="208" spans="1:10" ht="24">
      <c r="A208" s="1193" t="s">
        <v>11539</v>
      </c>
      <c r="B208" s="1172" t="s">
        <v>11540</v>
      </c>
      <c r="C208" s="1172" t="s">
        <v>11540</v>
      </c>
      <c r="D208" s="677">
        <v>2052</v>
      </c>
      <c r="E208" s="1194" t="s">
        <v>9630</v>
      </c>
      <c r="F208" s="1194" t="s">
        <v>9</v>
      </c>
      <c r="G208" s="1194" t="s">
        <v>9016</v>
      </c>
      <c r="H208" s="967"/>
      <c r="I208" s="405"/>
      <c r="J208" s="965"/>
    </row>
    <row r="209" spans="1:10" ht="24">
      <c r="A209" s="1193" t="s">
        <v>13227</v>
      </c>
      <c r="B209" s="1172" t="s">
        <v>10019</v>
      </c>
      <c r="C209" s="1172" t="s">
        <v>10019</v>
      </c>
      <c r="D209" s="677">
        <v>1032</v>
      </c>
      <c r="E209" s="1194" t="s">
        <v>9630</v>
      </c>
      <c r="F209" s="1194" t="s">
        <v>9</v>
      </c>
      <c r="G209" s="1194" t="s">
        <v>9016</v>
      </c>
      <c r="H209" s="967"/>
      <c r="I209" s="405"/>
      <c r="J209" s="965"/>
    </row>
    <row r="210" spans="1:10" ht="24">
      <c r="A210" s="1193" t="s">
        <v>13228</v>
      </c>
      <c r="B210" s="1172" t="s">
        <v>10017</v>
      </c>
      <c r="C210" s="1172" t="s">
        <v>10017</v>
      </c>
      <c r="D210" s="677">
        <v>516</v>
      </c>
      <c r="E210" s="1194" t="s">
        <v>9630</v>
      </c>
      <c r="F210" s="1194" t="s">
        <v>9</v>
      </c>
      <c r="G210" s="1194" t="s">
        <v>9016</v>
      </c>
      <c r="H210" s="967"/>
      <c r="I210" s="405"/>
      <c r="J210" s="965"/>
    </row>
    <row r="211" spans="1:10" ht="24">
      <c r="A211" s="1193" t="s">
        <v>13229</v>
      </c>
      <c r="B211" s="1172" t="s">
        <v>10025</v>
      </c>
      <c r="C211" s="1172" t="s">
        <v>10025</v>
      </c>
      <c r="D211" s="677">
        <v>4104</v>
      </c>
      <c r="E211" s="1194" t="s">
        <v>9630</v>
      </c>
      <c r="F211" s="1194" t="s">
        <v>9</v>
      </c>
      <c r="G211" s="1194" t="s">
        <v>9016</v>
      </c>
      <c r="H211" s="967"/>
      <c r="I211" s="405"/>
      <c r="J211" s="79"/>
    </row>
    <row r="212" spans="1:10">
      <c r="A212" s="1193" t="s">
        <v>13230</v>
      </c>
      <c r="B212" s="1172" t="s">
        <v>8892</v>
      </c>
      <c r="C212" s="1172" t="s">
        <v>8877</v>
      </c>
      <c r="D212" s="677">
        <v>288</v>
      </c>
      <c r="E212" s="1194" t="s">
        <v>9630</v>
      </c>
      <c r="F212" s="1194" t="s">
        <v>9</v>
      </c>
      <c r="G212" s="1194" t="s">
        <v>5391</v>
      </c>
      <c r="H212" s="967"/>
      <c r="I212" s="405"/>
      <c r="J212" s="79"/>
    </row>
    <row r="213" spans="1:10">
      <c r="A213" s="1193" t="s">
        <v>13231</v>
      </c>
      <c r="B213" s="1172" t="s">
        <v>8896</v>
      </c>
      <c r="C213" s="1172" t="s">
        <v>8883</v>
      </c>
      <c r="D213" s="677">
        <v>792</v>
      </c>
      <c r="E213" s="1194" t="s">
        <v>9630</v>
      </c>
      <c r="F213" s="1194" t="s">
        <v>9</v>
      </c>
      <c r="G213" s="1194" t="s">
        <v>5391</v>
      </c>
      <c r="H213" s="967"/>
      <c r="I213" s="405"/>
      <c r="J213" s="79"/>
    </row>
    <row r="214" spans="1:10" ht="24">
      <c r="A214" s="1193" t="s">
        <v>13232</v>
      </c>
      <c r="B214" s="1172" t="s">
        <v>10248</v>
      </c>
      <c r="C214" s="1172" t="s">
        <v>10248</v>
      </c>
      <c r="D214" s="677">
        <v>6156</v>
      </c>
      <c r="E214" s="1194" t="s">
        <v>9630</v>
      </c>
      <c r="F214" s="1194" t="s">
        <v>9</v>
      </c>
      <c r="G214" s="1194" t="s">
        <v>9016</v>
      </c>
      <c r="H214" s="967"/>
      <c r="I214" s="405"/>
      <c r="J214" s="79"/>
    </row>
    <row r="215" spans="1:10" ht="24">
      <c r="A215" s="1193" t="s">
        <v>13233</v>
      </c>
      <c r="B215" s="1172" t="s">
        <v>10246</v>
      </c>
      <c r="C215" s="1172" t="s">
        <v>10246</v>
      </c>
      <c r="D215" s="677">
        <v>5136</v>
      </c>
      <c r="E215" s="1194" t="s">
        <v>9630</v>
      </c>
      <c r="F215" s="1194" t="s">
        <v>9</v>
      </c>
      <c r="G215" s="1194" t="s">
        <v>9016</v>
      </c>
      <c r="H215" s="967"/>
      <c r="I215" s="405"/>
      <c r="J215" s="79"/>
    </row>
    <row r="216" spans="1:10" ht="24">
      <c r="A216" s="1193" t="s">
        <v>13234</v>
      </c>
      <c r="B216" s="1172" t="s">
        <v>10244</v>
      </c>
      <c r="C216" s="1172" t="s">
        <v>10244</v>
      </c>
      <c r="D216" s="677">
        <v>3084</v>
      </c>
      <c r="E216" s="1194" t="s">
        <v>9630</v>
      </c>
      <c r="F216" s="1194" t="s">
        <v>9</v>
      </c>
      <c r="G216" s="1194" t="s">
        <v>9016</v>
      </c>
      <c r="H216" s="967"/>
      <c r="I216" s="405"/>
      <c r="J216" s="79"/>
    </row>
    <row r="217" spans="1:10" ht="24">
      <c r="A217" s="1193" t="s">
        <v>13235</v>
      </c>
      <c r="B217" s="1172" t="s">
        <v>10242</v>
      </c>
      <c r="C217" s="1172" t="s">
        <v>10242</v>
      </c>
      <c r="D217" s="677">
        <v>2052</v>
      </c>
      <c r="E217" s="1194" t="s">
        <v>9630</v>
      </c>
      <c r="F217" s="1194" t="s">
        <v>9</v>
      </c>
      <c r="G217" s="1194" t="s">
        <v>9016</v>
      </c>
      <c r="H217" s="967"/>
      <c r="I217" s="405"/>
      <c r="J217" s="79"/>
    </row>
    <row r="218" spans="1:10" ht="24">
      <c r="A218" s="1193" t="s">
        <v>13236</v>
      </c>
      <c r="B218" s="1172" t="s">
        <v>10250</v>
      </c>
      <c r="C218" s="1172" t="s">
        <v>10250</v>
      </c>
      <c r="D218" s="677">
        <v>7200</v>
      </c>
      <c r="E218" s="1194" t="s">
        <v>9630</v>
      </c>
      <c r="F218" s="1194" t="s">
        <v>9</v>
      </c>
      <c r="G218" s="1194" t="s">
        <v>9016</v>
      </c>
      <c r="H218" s="967"/>
      <c r="I218" s="405"/>
      <c r="J218" s="79"/>
    </row>
    <row r="219" spans="1:10" ht="24">
      <c r="A219" s="1193" t="s">
        <v>11541</v>
      </c>
      <c r="B219" s="1172" t="s">
        <v>11542</v>
      </c>
      <c r="C219" s="1172" t="s">
        <v>11542</v>
      </c>
      <c r="D219" s="677">
        <v>5136</v>
      </c>
      <c r="E219" s="1194" t="s">
        <v>9630</v>
      </c>
      <c r="F219" s="1194" t="s">
        <v>9</v>
      </c>
      <c r="G219" s="1194" t="s">
        <v>9016</v>
      </c>
      <c r="H219" s="967"/>
      <c r="I219" s="405"/>
      <c r="J219" s="79"/>
    </row>
    <row r="220" spans="1:10" ht="24">
      <c r="A220" s="1193" t="s">
        <v>11543</v>
      </c>
      <c r="B220" s="1172" t="s">
        <v>11544</v>
      </c>
      <c r="C220" s="1172" t="s">
        <v>11544</v>
      </c>
      <c r="D220" s="677">
        <v>4104</v>
      </c>
      <c r="E220" s="1194" t="s">
        <v>9630</v>
      </c>
      <c r="F220" s="1194" t="s">
        <v>9</v>
      </c>
      <c r="G220" s="1194" t="s">
        <v>9016</v>
      </c>
      <c r="H220" s="967"/>
      <c r="I220" s="405"/>
      <c r="J220" s="79"/>
    </row>
    <row r="221" spans="1:10" ht="24">
      <c r="A221" s="1193" t="s">
        <v>13237</v>
      </c>
      <c r="B221" s="1172" t="s">
        <v>9615</v>
      </c>
      <c r="C221" s="1172" t="s">
        <v>9615</v>
      </c>
      <c r="D221" s="677">
        <v>1536</v>
      </c>
      <c r="E221" s="1194" t="s">
        <v>9630</v>
      </c>
      <c r="F221" s="1194" t="s">
        <v>9</v>
      </c>
      <c r="G221" s="1194" t="s">
        <v>9016</v>
      </c>
      <c r="H221" s="967"/>
      <c r="I221" s="405"/>
      <c r="J221" s="79"/>
    </row>
    <row r="222" spans="1:10" ht="24">
      <c r="A222" s="1193" t="s">
        <v>13238</v>
      </c>
      <c r="B222" s="1172" t="s">
        <v>9837</v>
      </c>
      <c r="C222" s="1172" t="s">
        <v>9837</v>
      </c>
      <c r="D222" s="677">
        <v>720</v>
      </c>
      <c r="E222" s="1194" t="s">
        <v>9630</v>
      </c>
      <c r="F222" s="1194" t="s">
        <v>9</v>
      </c>
      <c r="G222" s="1194" t="s">
        <v>9016</v>
      </c>
      <c r="H222" s="967"/>
      <c r="I222" s="405"/>
      <c r="J222" s="79"/>
    </row>
    <row r="223" spans="1:10" ht="24">
      <c r="A223" s="1193" t="s">
        <v>13239</v>
      </c>
      <c r="B223" s="1172" t="s">
        <v>10012</v>
      </c>
      <c r="C223" s="1172" t="s">
        <v>10012</v>
      </c>
      <c r="D223" s="677">
        <v>6156</v>
      </c>
      <c r="E223" s="1194" t="s">
        <v>9630</v>
      </c>
      <c r="F223" s="1194" t="s">
        <v>9</v>
      </c>
      <c r="G223" s="1194" t="s">
        <v>9016</v>
      </c>
      <c r="H223" s="967"/>
      <c r="I223" s="405"/>
      <c r="J223" s="79"/>
    </row>
    <row r="224" spans="1:10" ht="24">
      <c r="A224" s="1193" t="s">
        <v>11545</v>
      </c>
      <c r="B224" s="1172" t="s">
        <v>11546</v>
      </c>
      <c r="C224" s="1172" t="s">
        <v>11546</v>
      </c>
      <c r="D224" s="966">
        <v>324</v>
      </c>
      <c r="E224" s="1194" t="s">
        <v>9630</v>
      </c>
      <c r="F224" s="1194" t="s">
        <v>9</v>
      </c>
      <c r="G224" s="1194" t="s">
        <v>5391</v>
      </c>
      <c r="H224" s="967"/>
      <c r="I224" s="405"/>
      <c r="J224" s="79"/>
    </row>
    <row r="225" spans="1:10" ht="24">
      <c r="A225" s="1193" t="s">
        <v>11547</v>
      </c>
      <c r="B225" s="1172" t="s">
        <v>11548</v>
      </c>
      <c r="C225" s="1172" t="s">
        <v>11548</v>
      </c>
      <c r="D225" s="966">
        <v>804</v>
      </c>
      <c r="E225" s="1194" t="s">
        <v>9630</v>
      </c>
      <c r="F225" s="1194" t="s">
        <v>9</v>
      </c>
      <c r="G225" s="1194" t="s">
        <v>5391</v>
      </c>
      <c r="H225" s="967"/>
      <c r="I225" s="405"/>
      <c r="J225" s="965"/>
    </row>
    <row r="226" spans="1:10" ht="24">
      <c r="A226" s="1193" t="s">
        <v>11549</v>
      </c>
      <c r="B226" s="1172" t="s">
        <v>11550</v>
      </c>
      <c r="C226" s="1172" t="s">
        <v>11550</v>
      </c>
      <c r="D226" s="966">
        <v>804</v>
      </c>
      <c r="E226" s="1194" t="s">
        <v>9630</v>
      </c>
      <c r="F226" s="1194" t="s">
        <v>9</v>
      </c>
      <c r="G226" s="1194" t="s">
        <v>5391</v>
      </c>
      <c r="H226" s="967"/>
      <c r="I226" s="405"/>
      <c r="J226" s="965"/>
    </row>
    <row r="227" spans="1:10" ht="13.5">
      <c r="A227" s="1193" t="s">
        <v>13240</v>
      </c>
      <c r="B227" s="1172" t="s">
        <v>7452</v>
      </c>
      <c r="C227" s="1172" t="s">
        <v>7452</v>
      </c>
      <c r="D227" s="966">
        <v>804</v>
      </c>
      <c r="E227" s="1194" t="s">
        <v>9630</v>
      </c>
      <c r="F227" s="1194" t="s">
        <v>9</v>
      </c>
      <c r="G227" s="1194" t="s">
        <v>5391</v>
      </c>
      <c r="H227" s="967"/>
      <c r="I227" s="405"/>
      <c r="J227" s="965"/>
    </row>
    <row r="228" spans="1:10" ht="13.5">
      <c r="A228" s="1193" t="s">
        <v>11551</v>
      </c>
      <c r="B228" s="1172" t="s">
        <v>11552</v>
      </c>
      <c r="C228" s="1172" t="s">
        <v>11552</v>
      </c>
      <c r="D228" s="966">
        <v>156</v>
      </c>
      <c r="E228" s="1194" t="s">
        <v>9630</v>
      </c>
      <c r="F228" s="1194" t="s">
        <v>9</v>
      </c>
      <c r="G228" s="1194" t="s">
        <v>5388</v>
      </c>
      <c r="H228" s="967"/>
      <c r="I228" s="405"/>
      <c r="J228" s="965"/>
    </row>
    <row r="229" spans="1:10" ht="24">
      <c r="A229" s="1193" t="s">
        <v>11553</v>
      </c>
      <c r="B229" s="1172" t="s">
        <v>11554</v>
      </c>
      <c r="C229" s="1172" t="s">
        <v>11554</v>
      </c>
      <c r="D229" s="966">
        <v>324</v>
      </c>
      <c r="E229" s="1194" t="s">
        <v>9630</v>
      </c>
      <c r="F229" s="1194" t="s">
        <v>9</v>
      </c>
      <c r="G229" s="1194" t="s">
        <v>5388</v>
      </c>
      <c r="H229" s="967"/>
      <c r="I229" s="405"/>
      <c r="J229" s="965"/>
    </row>
    <row r="230" spans="1:10" ht="13.5">
      <c r="A230" s="1193" t="s">
        <v>11555</v>
      </c>
      <c r="B230" s="1172" t="s">
        <v>11556</v>
      </c>
      <c r="C230" s="1172" t="s">
        <v>11556</v>
      </c>
      <c r="D230" s="966">
        <v>324</v>
      </c>
      <c r="E230" s="1194" t="s">
        <v>9630</v>
      </c>
      <c r="F230" s="1194" t="s">
        <v>9</v>
      </c>
      <c r="G230" s="1194" t="s">
        <v>5388</v>
      </c>
      <c r="H230" s="967"/>
      <c r="I230" s="405"/>
      <c r="J230" s="965"/>
    </row>
    <row r="231" spans="1:10" ht="24">
      <c r="A231" s="1193" t="s">
        <v>11557</v>
      </c>
      <c r="B231" s="1172" t="s">
        <v>11558</v>
      </c>
      <c r="C231" s="1172" t="s">
        <v>11558</v>
      </c>
      <c r="D231" s="966">
        <v>576</v>
      </c>
      <c r="E231" s="1194" t="s">
        <v>9630</v>
      </c>
      <c r="F231" s="1194" t="s">
        <v>9</v>
      </c>
      <c r="G231" s="1194" t="s">
        <v>5388</v>
      </c>
      <c r="H231" s="967"/>
      <c r="I231" s="405"/>
      <c r="J231" s="965"/>
    </row>
    <row r="232" spans="1:10" ht="13.5">
      <c r="A232" s="1193" t="s">
        <v>13241</v>
      </c>
      <c r="B232" s="1172" t="s">
        <v>9003</v>
      </c>
      <c r="C232" s="1172" t="s">
        <v>9003</v>
      </c>
      <c r="D232" s="966">
        <v>1380</v>
      </c>
      <c r="E232" s="1194" t="s">
        <v>9630</v>
      </c>
      <c r="F232" s="1194" t="s">
        <v>9</v>
      </c>
      <c r="G232" s="1194" t="s">
        <v>5388</v>
      </c>
      <c r="H232" s="967"/>
      <c r="I232" s="405"/>
      <c r="J232" s="965"/>
    </row>
    <row r="233" spans="1:10" ht="13.5">
      <c r="A233" s="1193" t="s">
        <v>13242</v>
      </c>
      <c r="B233" s="1172" t="s">
        <v>9002</v>
      </c>
      <c r="C233" s="1172" t="s">
        <v>9002</v>
      </c>
      <c r="D233" s="966">
        <v>2028</v>
      </c>
      <c r="E233" s="1194" t="s">
        <v>9630</v>
      </c>
      <c r="F233" s="1194" t="s">
        <v>9</v>
      </c>
      <c r="G233" s="1194" t="s">
        <v>5388</v>
      </c>
      <c r="H233" s="967"/>
      <c r="I233" s="405"/>
      <c r="J233" s="965"/>
    </row>
    <row r="234" spans="1:10" ht="24">
      <c r="A234" s="1193" t="s">
        <v>11559</v>
      </c>
      <c r="B234" s="1172" t="s">
        <v>11560</v>
      </c>
      <c r="C234" s="1172" t="s">
        <v>11560</v>
      </c>
      <c r="D234" s="966">
        <v>2028</v>
      </c>
      <c r="E234" s="1194" t="s">
        <v>9630</v>
      </c>
      <c r="F234" s="1194" t="s">
        <v>9</v>
      </c>
      <c r="G234" s="1194" t="s">
        <v>5388</v>
      </c>
      <c r="H234" s="967"/>
      <c r="I234" s="405"/>
      <c r="J234" s="965"/>
    </row>
    <row r="235" spans="1:10" ht="24">
      <c r="A235" s="1193" t="s">
        <v>11561</v>
      </c>
      <c r="B235" s="1172" t="s">
        <v>11562</v>
      </c>
      <c r="C235" s="1172" t="s">
        <v>11562</v>
      </c>
      <c r="D235" s="966">
        <v>2028</v>
      </c>
      <c r="E235" s="1194" t="s">
        <v>9630</v>
      </c>
      <c r="F235" s="1194" t="s">
        <v>9</v>
      </c>
      <c r="G235" s="1194" t="s">
        <v>5388</v>
      </c>
      <c r="H235" s="967"/>
      <c r="I235" s="405"/>
      <c r="J235" s="965"/>
    </row>
    <row r="236" spans="1:10" ht="13.5">
      <c r="A236" s="1193" t="s">
        <v>13243</v>
      </c>
      <c r="B236" s="1172" t="s">
        <v>13752</v>
      </c>
      <c r="C236" s="1172" t="s">
        <v>13752</v>
      </c>
      <c r="D236" s="966">
        <v>5352</v>
      </c>
      <c r="E236" s="1194" t="s">
        <v>9630</v>
      </c>
      <c r="F236" s="1194" t="s">
        <v>9</v>
      </c>
      <c r="G236" s="1194" t="s">
        <v>5388</v>
      </c>
      <c r="H236" s="967"/>
      <c r="I236" s="405"/>
      <c r="J236" s="965"/>
    </row>
    <row r="237" spans="1:10" ht="13.5">
      <c r="A237" s="1193" t="s">
        <v>13244</v>
      </c>
      <c r="B237" s="1172" t="s">
        <v>2568</v>
      </c>
      <c r="C237" s="1172" t="s">
        <v>2568</v>
      </c>
      <c r="D237" s="966">
        <v>8808</v>
      </c>
      <c r="E237" s="1194" t="s">
        <v>9630</v>
      </c>
      <c r="F237" s="1194" t="s">
        <v>9</v>
      </c>
      <c r="G237" s="1194" t="s">
        <v>5391</v>
      </c>
      <c r="H237" s="967"/>
      <c r="I237" s="405"/>
      <c r="J237" s="965"/>
    </row>
    <row r="238" spans="1:10" ht="13.5">
      <c r="A238" s="1193" t="s">
        <v>11563</v>
      </c>
      <c r="B238" s="1172" t="s">
        <v>11564</v>
      </c>
      <c r="C238" s="1172" t="s">
        <v>11564</v>
      </c>
      <c r="D238" s="966">
        <v>9444</v>
      </c>
      <c r="E238" s="1194" t="s">
        <v>9630</v>
      </c>
      <c r="F238" s="1194" t="s">
        <v>9</v>
      </c>
      <c r="G238" s="1194" t="s">
        <v>5391</v>
      </c>
      <c r="H238" s="967"/>
      <c r="I238" s="405"/>
      <c r="J238" s="965"/>
    </row>
    <row r="239" spans="1:10" ht="24">
      <c r="A239" s="1193" t="s">
        <v>14291</v>
      </c>
      <c r="B239" s="1172" t="s">
        <v>14292</v>
      </c>
      <c r="C239" s="1172" t="s">
        <v>14292</v>
      </c>
      <c r="D239" s="677">
        <v>33648</v>
      </c>
      <c r="E239" s="1194" t="s">
        <v>9630</v>
      </c>
      <c r="F239" s="1194" t="s">
        <v>9</v>
      </c>
      <c r="G239" s="1194" t="s">
        <v>5391</v>
      </c>
      <c r="H239" s="967"/>
      <c r="I239" s="405"/>
      <c r="J239" s="965"/>
    </row>
    <row r="240" spans="1:10" ht="24">
      <c r="A240" s="1193" t="s">
        <v>14293</v>
      </c>
      <c r="B240" s="1172" t="s">
        <v>14294</v>
      </c>
      <c r="C240" s="1172" t="s">
        <v>14294</v>
      </c>
      <c r="D240" s="677">
        <v>53448</v>
      </c>
      <c r="E240" s="1194" t="s">
        <v>9630</v>
      </c>
      <c r="F240" s="1194" t="s">
        <v>9</v>
      </c>
      <c r="G240" s="1194" t="s">
        <v>5391</v>
      </c>
      <c r="H240" s="967"/>
      <c r="I240" s="405"/>
      <c r="J240" s="965"/>
    </row>
    <row r="241" spans="1:10" ht="13.5">
      <c r="A241" s="1193" t="s">
        <v>13245</v>
      </c>
      <c r="B241" s="1172" t="s">
        <v>2573</v>
      </c>
      <c r="C241" s="1172" t="s">
        <v>2573</v>
      </c>
      <c r="D241" s="966">
        <v>24624</v>
      </c>
      <c r="E241" s="1194" t="s">
        <v>9630</v>
      </c>
      <c r="F241" s="1194" t="s">
        <v>9</v>
      </c>
      <c r="G241" s="1194" t="s">
        <v>5391</v>
      </c>
      <c r="H241" s="967"/>
      <c r="I241" s="405"/>
      <c r="J241" s="965"/>
    </row>
    <row r="242" spans="1:10" ht="13.5">
      <c r="A242" s="1193" t="s">
        <v>11565</v>
      </c>
      <c r="B242" s="1172" t="s">
        <v>11566</v>
      </c>
      <c r="C242" s="1172" t="s">
        <v>11566</v>
      </c>
      <c r="D242" s="966">
        <v>15168</v>
      </c>
      <c r="E242" s="1194" t="s">
        <v>9630</v>
      </c>
      <c r="F242" s="1194" t="s">
        <v>9</v>
      </c>
      <c r="G242" s="1194" t="s">
        <v>5391</v>
      </c>
      <c r="H242" s="967"/>
      <c r="I242" s="405"/>
      <c r="J242" s="965"/>
    </row>
    <row r="243" spans="1:10" ht="13.5">
      <c r="A243" s="1193" t="s">
        <v>11567</v>
      </c>
      <c r="B243" s="1172" t="s">
        <v>11568</v>
      </c>
      <c r="C243" s="1172" t="s">
        <v>11568</v>
      </c>
      <c r="D243" s="966">
        <v>6588</v>
      </c>
      <c r="E243" s="1194" t="s">
        <v>9630</v>
      </c>
      <c r="F243" s="1194" t="s">
        <v>9</v>
      </c>
      <c r="G243" s="1194" t="s">
        <v>5391</v>
      </c>
      <c r="H243" s="967"/>
      <c r="I243" s="405"/>
      <c r="J243" s="965"/>
    </row>
    <row r="244" spans="1:10" ht="13.5">
      <c r="A244" s="1193" t="s">
        <v>13246</v>
      </c>
      <c r="B244" s="1172" t="s">
        <v>5523</v>
      </c>
      <c r="C244" s="1172" t="s">
        <v>5523</v>
      </c>
      <c r="D244" s="966">
        <v>5148</v>
      </c>
      <c r="E244" s="1194" t="s">
        <v>9630</v>
      </c>
      <c r="F244" s="1194" t="s">
        <v>9</v>
      </c>
      <c r="G244" s="1194" t="s">
        <v>5391</v>
      </c>
      <c r="H244" s="967"/>
      <c r="I244" s="405"/>
      <c r="J244" s="965"/>
    </row>
    <row r="245" spans="1:10" ht="13.5">
      <c r="A245" s="1193" t="s">
        <v>11573</v>
      </c>
      <c r="B245" s="1172" t="s">
        <v>11574</v>
      </c>
      <c r="C245" s="1172" t="s">
        <v>11574</v>
      </c>
      <c r="D245" s="966">
        <v>12336</v>
      </c>
      <c r="E245" s="1194" t="s">
        <v>9630</v>
      </c>
      <c r="F245" s="1194" t="s">
        <v>9</v>
      </c>
      <c r="G245" s="1194" t="s">
        <v>5391</v>
      </c>
      <c r="H245" s="967"/>
      <c r="I245" s="405"/>
      <c r="J245" s="965"/>
    </row>
    <row r="246" spans="1:10" ht="13.5">
      <c r="A246" s="1193" t="s">
        <v>11575</v>
      </c>
      <c r="B246" s="1172" t="s">
        <v>11576</v>
      </c>
      <c r="C246" s="1172" t="s">
        <v>11576</v>
      </c>
      <c r="D246" s="966">
        <v>9264</v>
      </c>
      <c r="E246" s="1194" t="s">
        <v>9630</v>
      </c>
      <c r="F246" s="1194" t="s">
        <v>9</v>
      </c>
      <c r="G246" s="1194" t="s">
        <v>5391</v>
      </c>
      <c r="H246" s="967"/>
      <c r="I246" s="405"/>
      <c r="J246" s="965"/>
    </row>
    <row r="247" spans="1:10" ht="13.5">
      <c r="A247" s="1193" t="s">
        <v>11577</v>
      </c>
      <c r="B247" s="1172" t="s">
        <v>11578</v>
      </c>
      <c r="C247" s="1172" t="s">
        <v>11578</v>
      </c>
      <c r="D247" s="966">
        <v>5148</v>
      </c>
      <c r="E247" s="1194" t="s">
        <v>9630</v>
      </c>
      <c r="F247" s="1194" t="s">
        <v>9</v>
      </c>
      <c r="G247" s="1194" t="s">
        <v>5391</v>
      </c>
      <c r="H247" s="967"/>
      <c r="I247" s="405"/>
      <c r="J247" s="965"/>
    </row>
    <row r="248" spans="1:10" ht="13.5">
      <c r="A248" s="1193" t="s">
        <v>11579</v>
      </c>
      <c r="B248" s="1172" t="s">
        <v>11580</v>
      </c>
      <c r="C248" s="1172" t="s">
        <v>11580</v>
      </c>
      <c r="D248" s="966">
        <v>20544</v>
      </c>
      <c r="E248" s="1194" t="s">
        <v>9630</v>
      </c>
      <c r="F248" s="1194" t="s">
        <v>9</v>
      </c>
      <c r="G248" s="1194" t="s">
        <v>5391</v>
      </c>
      <c r="H248" s="967"/>
      <c r="I248" s="405"/>
      <c r="J248" s="965"/>
    </row>
    <row r="249" spans="1:10" ht="13.5">
      <c r="A249" s="1193" t="s">
        <v>11581</v>
      </c>
      <c r="B249" s="1172" t="s">
        <v>11582</v>
      </c>
      <c r="C249" s="1172" t="s">
        <v>11582</v>
      </c>
      <c r="D249" s="966">
        <v>10284</v>
      </c>
      <c r="E249" s="1194" t="s">
        <v>9630</v>
      </c>
      <c r="F249" s="1194" t="s">
        <v>9</v>
      </c>
      <c r="G249" s="1194" t="s">
        <v>5391</v>
      </c>
      <c r="H249" s="967"/>
      <c r="I249" s="405"/>
      <c r="J249" s="965"/>
    </row>
    <row r="250" spans="1:10" ht="13.5">
      <c r="A250" s="1193" t="s">
        <v>11583</v>
      </c>
      <c r="B250" s="1172" t="s">
        <v>11584</v>
      </c>
      <c r="C250" s="1172" t="s">
        <v>11584</v>
      </c>
      <c r="D250" s="966">
        <v>6168</v>
      </c>
      <c r="E250" s="1194" t="s">
        <v>9630</v>
      </c>
      <c r="F250" s="1194" t="s">
        <v>9</v>
      </c>
      <c r="G250" s="1194" t="s">
        <v>5391</v>
      </c>
      <c r="H250" s="967"/>
      <c r="I250" s="405"/>
      <c r="J250" s="965"/>
    </row>
    <row r="251" spans="1:10" ht="13.5">
      <c r="A251" s="1193" t="s">
        <v>11585</v>
      </c>
      <c r="B251" s="1172" t="s">
        <v>11586</v>
      </c>
      <c r="C251" s="1172" t="s">
        <v>11586</v>
      </c>
      <c r="D251" s="966">
        <v>3096</v>
      </c>
      <c r="E251" s="1194" t="s">
        <v>9630</v>
      </c>
      <c r="F251" s="1194" t="s">
        <v>9</v>
      </c>
      <c r="G251" s="1194" t="s">
        <v>5391</v>
      </c>
      <c r="H251" s="967"/>
      <c r="I251" s="405"/>
      <c r="J251" s="965"/>
    </row>
    <row r="252" spans="1:10" ht="13.5">
      <c r="A252" s="1193" t="s">
        <v>11589</v>
      </c>
      <c r="B252" s="1172" t="s">
        <v>11590</v>
      </c>
      <c r="C252" s="1172" t="s">
        <v>11590</v>
      </c>
      <c r="D252" s="966">
        <v>1032</v>
      </c>
      <c r="E252" s="1194" t="s">
        <v>9630</v>
      </c>
      <c r="F252" s="1194" t="s">
        <v>9</v>
      </c>
      <c r="G252" s="1194" t="s">
        <v>5391</v>
      </c>
      <c r="H252" s="967"/>
      <c r="I252" s="405"/>
      <c r="J252" s="965"/>
    </row>
    <row r="253" spans="1:10" ht="13.5">
      <c r="A253" s="1193" t="s">
        <v>11591</v>
      </c>
      <c r="B253" s="1172" t="s">
        <v>11592</v>
      </c>
      <c r="C253" s="1172" t="s">
        <v>11592</v>
      </c>
      <c r="D253" s="966">
        <v>1032</v>
      </c>
      <c r="E253" s="1194" t="s">
        <v>9630</v>
      </c>
      <c r="F253" s="1194" t="s">
        <v>9</v>
      </c>
      <c r="G253" s="1194" t="s">
        <v>5391</v>
      </c>
      <c r="H253" s="967"/>
      <c r="I253" s="405"/>
      <c r="J253" s="965"/>
    </row>
    <row r="254" spans="1:10" ht="13.5">
      <c r="A254" s="1193" t="s">
        <v>11593</v>
      </c>
      <c r="B254" s="1172" t="s">
        <v>11594</v>
      </c>
      <c r="C254" s="1172" t="s">
        <v>11595</v>
      </c>
      <c r="D254" s="966">
        <v>17472</v>
      </c>
      <c r="E254" s="1194" t="s">
        <v>9630</v>
      </c>
      <c r="F254" s="1194" t="s">
        <v>9</v>
      </c>
      <c r="G254" s="1194" t="s">
        <v>5391</v>
      </c>
      <c r="H254" s="967"/>
      <c r="I254" s="405"/>
      <c r="J254" s="965"/>
    </row>
    <row r="255" spans="1:10" ht="13.5">
      <c r="A255" s="1193" t="s">
        <v>13247</v>
      </c>
      <c r="B255" s="1172" t="s">
        <v>9666</v>
      </c>
      <c r="C255" s="1172" t="s">
        <v>9667</v>
      </c>
      <c r="D255" s="966">
        <v>10284</v>
      </c>
      <c r="E255" s="1194" t="s">
        <v>9630</v>
      </c>
      <c r="F255" s="1194" t="s">
        <v>9</v>
      </c>
      <c r="G255" s="1194" t="s">
        <v>5391</v>
      </c>
      <c r="H255" s="967"/>
      <c r="I255" s="405"/>
      <c r="J255" s="965"/>
    </row>
    <row r="256" spans="1:10" ht="13.5">
      <c r="A256" s="1193" t="s">
        <v>13248</v>
      </c>
      <c r="B256" s="1172" t="s">
        <v>9664</v>
      </c>
      <c r="C256" s="1172" t="s">
        <v>9664</v>
      </c>
      <c r="D256" s="966">
        <v>5148</v>
      </c>
      <c r="E256" s="1194" t="s">
        <v>9630</v>
      </c>
      <c r="F256" s="1194" t="s">
        <v>9</v>
      </c>
      <c r="G256" s="1194" t="s">
        <v>5391</v>
      </c>
      <c r="H256" s="967"/>
      <c r="I256" s="405"/>
      <c r="J256" s="965"/>
    </row>
    <row r="257" spans="1:10" ht="24">
      <c r="A257" s="1193" t="s">
        <v>11596</v>
      </c>
      <c r="B257" s="1172" t="s">
        <v>11597</v>
      </c>
      <c r="C257" s="1172" t="s">
        <v>11598</v>
      </c>
      <c r="D257" s="966">
        <v>31860</v>
      </c>
      <c r="E257" s="1194" t="s">
        <v>9630</v>
      </c>
      <c r="F257" s="1194" t="s">
        <v>9</v>
      </c>
      <c r="G257" s="1194" t="s">
        <v>5391</v>
      </c>
      <c r="H257" s="967"/>
      <c r="I257" s="405"/>
      <c r="J257" s="965"/>
    </row>
    <row r="258" spans="1:10" ht="13.5">
      <c r="A258" s="1193" t="s">
        <v>11599</v>
      </c>
      <c r="B258" s="1172" t="s">
        <v>11600</v>
      </c>
      <c r="C258" s="1172" t="s">
        <v>11600</v>
      </c>
      <c r="D258" s="966">
        <v>7200</v>
      </c>
      <c r="E258" s="1194" t="s">
        <v>9630</v>
      </c>
      <c r="F258" s="1194" t="s">
        <v>9</v>
      </c>
      <c r="G258" s="1194" t="s">
        <v>5391</v>
      </c>
      <c r="H258" s="967"/>
      <c r="I258" s="405"/>
      <c r="J258" s="965"/>
    </row>
    <row r="259" spans="1:10" ht="13.5">
      <c r="A259" s="1193" t="s">
        <v>13249</v>
      </c>
      <c r="B259" s="1172" t="s">
        <v>2518</v>
      </c>
      <c r="C259" s="1172" t="s">
        <v>2518</v>
      </c>
      <c r="D259" s="966">
        <v>5508</v>
      </c>
      <c r="E259" s="1194" t="s">
        <v>9630</v>
      </c>
      <c r="F259" s="1194" t="s">
        <v>9</v>
      </c>
      <c r="G259" s="1194" t="s">
        <v>5391</v>
      </c>
      <c r="H259" s="967"/>
      <c r="I259" s="405"/>
      <c r="J259" s="965"/>
    </row>
    <row r="260" spans="1:10" ht="13.5">
      <c r="A260" s="1193" t="s">
        <v>13251</v>
      </c>
      <c r="B260" s="1172" t="s">
        <v>2579</v>
      </c>
      <c r="C260" s="1172" t="s">
        <v>2579</v>
      </c>
      <c r="D260" s="966">
        <v>264</v>
      </c>
      <c r="E260" s="1194" t="s">
        <v>9630</v>
      </c>
      <c r="F260" s="1194" t="s">
        <v>9</v>
      </c>
      <c r="G260" s="1194" t="s">
        <v>5391</v>
      </c>
      <c r="H260" s="967"/>
      <c r="I260" s="405"/>
      <c r="J260" s="965"/>
    </row>
    <row r="261" spans="1:10" ht="13.5">
      <c r="A261" s="1193" t="s">
        <v>13252</v>
      </c>
      <c r="B261" s="1172" t="s">
        <v>2548</v>
      </c>
      <c r="C261" s="1172" t="s">
        <v>2548</v>
      </c>
      <c r="D261" s="966">
        <v>13848</v>
      </c>
      <c r="E261" s="1194" t="s">
        <v>9630</v>
      </c>
      <c r="F261" s="1194" t="s">
        <v>9</v>
      </c>
      <c r="G261" s="1194" t="s">
        <v>5391</v>
      </c>
      <c r="H261" s="967"/>
      <c r="I261" s="405"/>
      <c r="J261" s="965"/>
    </row>
    <row r="262" spans="1:10" ht="13.5">
      <c r="A262" s="1193" t="s">
        <v>13253</v>
      </c>
      <c r="B262" s="1172" t="s">
        <v>5645</v>
      </c>
      <c r="C262" s="1172" t="s">
        <v>5645</v>
      </c>
      <c r="D262" s="966">
        <v>612</v>
      </c>
      <c r="E262" s="1194" t="s">
        <v>9630</v>
      </c>
      <c r="F262" s="1194" t="s">
        <v>9</v>
      </c>
      <c r="G262" s="1194" t="s">
        <v>5388</v>
      </c>
      <c r="H262" s="967"/>
      <c r="I262" s="405"/>
      <c r="J262" s="965"/>
    </row>
    <row r="263" spans="1:10" ht="13.5">
      <c r="A263" s="1193" t="s">
        <v>13254</v>
      </c>
      <c r="B263" s="1172" t="s">
        <v>5685</v>
      </c>
      <c r="C263" s="1172" t="s">
        <v>5685</v>
      </c>
      <c r="D263" s="966">
        <v>20676</v>
      </c>
      <c r="E263" s="1194" t="s">
        <v>9630</v>
      </c>
      <c r="F263" s="1194" t="s">
        <v>9</v>
      </c>
      <c r="G263" s="1194" t="s">
        <v>5388</v>
      </c>
      <c r="H263" s="967"/>
      <c r="I263" s="405"/>
      <c r="J263" s="965"/>
    </row>
    <row r="264" spans="1:10" ht="13.5">
      <c r="A264" s="1193" t="s">
        <v>13255</v>
      </c>
      <c r="B264" s="1172" t="s">
        <v>5693</v>
      </c>
      <c r="C264" s="1172" t="s">
        <v>5693</v>
      </c>
      <c r="D264" s="966">
        <v>41376</v>
      </c>
      <c r="E264" s="1194" t="s">
        <v>9630</v>
      </c>
      <c r="F264" s="1194" t="s">
        <v>9</v>
      </c>
      <c r="G264" s="1194" t="s">
        <v>5388</v>
      </c>
      <c r="H264" s="967"/>
      <c r="I264" s="405"/>
      <c r="J264" s="965"/>
    </row>
    <row r="265" spans="1:10" ht="13.5">
      <c r="A265" s="1193" t="s">
        <v>13256</v>
      </c>
      <c r="B265" s="1172" t="s">
        <v>5726</v>
      </c>
      <c r="C265" s="1172" t="s">
        <v>5726</v>
      </c>
      <c r="D265" s="966">
        <v>11148</v>
      </c>
      <c r="E265" s="1194" t="s">
        <v>9630</v>
      </c>
      <c r="F265" s="1194" t="s">
        <v>9</v>
      </c>
      <c r="G265" s="1194" t="s">
        <v>5388</v>
      </c>
      <c r="H265" s="967"/>
      <c r="I265" s="405"/>
      <c r="J265" s="965"/>
    </row>
    <row r="266" spans="1:10" ht="13.5">
      <c r="A266" s="1193" t="s">
        <v>13257</v>
      </c>
      <c r="B266" s="1172" t="s">
        <v>8328</v>
      </c>
      <c r="C266" s="1172" t="s">
        <v>8328</v>
      </c>
      <c r="D266" s="677">
        <v>5676</v>
      </c>
      <c r="E266" s="1194" t="s">
        <v>9630</v>
      </c>
      <c r="F266" s="1194" t="s">
        <v>9</v>
      </c>
      <c r="G266" s="1194" t="s">
        <v>5389</v>
      </c>
      <c r="H266" s="967"/>
      <c r="I266" s="405"/>
      <c r="J266" s="965"/>
    </row>
    <row r="267" spans="1:10" ht="13.5">
      <c r="A267" s="1193" t="s">
        <v>13258</v>
      </c>
      <c r="B267" s="1172" t="s">
        <v>8440</v>
      </c>
      <c r="C267" s="1172" t="s">
        <v>8440</v>
      </c>
      <c r="D267" s="677">
        <v>14172</v>
      </c>
      <c r="E267" s="1194" t="s">
        <v>9630</v>
      </c>
      <c r="F267" s="1194" t="s">
        <v>9</v>
      </c>
      <c r="G267" s="1194" t="s">
        <v>5389</v>
      </c>
      <c r="H267" s="967"/>
      <c r="I267" s="405"/>
      <c r="J267" s="965"/>
    </row>
    <row r="268" spans="1:10" ht="13.5">
      <c r="A268" s="1193" t="s">
        <v>13259</v>
      </c>
      <c r="B268" s="1172" t="s">
        <v>8738</v>
      </c>
      <c r="C268" s="1172" t="s">
        <v>8738</v>
      </c>
      <c r="D268" s="677">
        <v>19284</v>
      </c>
      <c r="E268" s="1194" t="s">
        <v>9630</v>
      </c>
      <c r="F268" s="1194" t="s">
        <v>9</v>
      </c>
      <c r="G268" s="1194" t="s">
        <v>5389</v>
      </c>
      <c r="H268" s="967"/>
      <c r="I268" s="405"/>
      <c r="J268" s="965"/>
    </row>
    <row r="269" spans="1:10" ht="24">
      <c r="A269" s="1193" t="s">
        <v>13260</v>
      </c>
      <c r="B269" s="1172" t="s">
        <v>4776</v>
      </c>
      <c r="C269" s="1172" t="s">
        <v>4777</v>
      </c>
      <c r="D269" s="966">
        <v>4764</v>
      </c>
      <c r="E269" s="1194" t="s">
        <v>9630</v>
      </c>
      <c r="F269" s="1194" t="s">
        <v>9</v>
      </c>
      <c r="G269" s="1194" t="s">
        <v>5388</v>
      </c>
      <c r="H269" s="967"/>
      <c r="I269" s="405"/>
      <c r="J269" s="965"/>
    </row>
    <row r="270" spans="1:10" ht="13.5">
      <c r="A270" s="1193" t="s">
        <v>13261</v>
      </c>
      <c r="B270" s="1172" t="s">
        <v>2552</v>
      </c>
      <c r="C270" s="1172" t="s">
        <v>2552</v>
      </c>
      <c r="D270" s="966">
        <v>21996</v>
      </c>
      <c r="E270" s="1194" t="s">
        <v>9630</v>
      </c>
      <c r="F270" s="1194" t="s">
        <v>9</v>
      </c>
      <c r="G270" s="1194" t="s">
        <v>5391</v>
      </c>
      <c r="H270" s="967"/>
      <c r="I270" s="405"/>
      <c r="J270" s="965"/>
    </row>
    <row r="271" spans="1:10" ht="24">
      <c r="A271" s="1193" t="s">
        <v>13262</v>
      </c>
      <c r="B271" s="1172" t="s">
        <v>5040</v>
      </c>
      <c r="C271" s="1172" t="s">
        <v>5040</v>
      </c>
      <c r="D271" s="966">
        <v>3288</v>
      </c>
      <c r="E271" s="1194" t="s">
        <v>9630</v>
      </c>
      <c r="F271" s="1194" t="s">
        <v>9</v>
      </c>
      <c r="G271" s="1194" t="s">
        <v>5391</v>
      </c>
      <c r="H271" s="967"/>
      <c r="I271" s="405"/>
      <c r="J271" s="965"/>
    </row>
    <row r="272" spans="1:10" ht="24">
      <c r="A272" s="1193" t="s">
        <v>11609</v>
      </c>
      <c r="B272" s="1172" t="s">
        <v>11610</v>
      </c>
      <c r="C272" s="1172" t="s">
        <v>11610</v>
      </c>
      <c r="D272" s="966">
        <v>17592</v>
      </c>
      <c r="E272" s="1194" t="s">
        <v>9630</v>
      </c>
      <c r="F272" s="1194" t="s">
        <v>9</v>
      </c>
      <c r="G272" s="1194" t="s">
        <v>5391</v>
      </c>
      <c r="H272" s="967"/>
      <c r="I272" s="405"/>
      <c r="J272" s="965"/>
    </row>
    <row r="273" spans="1:10" ht="13.5">
      <c r="A273" s="1193" t="s">
        <v>13263</v>
      </c>
      <c r="B273" s="1172" t="s">
        <v>13264</v>
      </c>
      <c r="C273" s="1172" t="s">
        <v>13264</v>
      </c>
      <c r="D273" s="966">
        <v>2196</v>
      </c>
      <c r="E273" s="1194" t="s">
        <v>9630</v>
      </c>
      <c r="F273" s="1194" t="s">
        <v>9</v>
      </c>
      <c r="G273" s="1194" t="s">
        <v>5391</v>
      </c>
      <c r="H273" s="967"/>
      <c r="I273" s="405"/>
      <c r="J273" s="965"/>
    </row>
    <row r="274" spans="1:10" ht="13.5">
      <c r="A274" s="1193" t="s">
        <v>11718</v>
      </c>
      <c r="B274" s="1172" t="s">
        <v>11719</v>
      </c>
      <c r="C274" s="1172" t="s">
        <v>11720</v>
      </c>
      <c r="D274" s="966">
        <v>192</v>
      </c>
      <c r="E274" s="1194" t="s">
        <v>9630</v>
      </c>
      <c r="F274" s="1194" t="s">
        <v>9</v>
      </c>
      <c r="G274" s="1194" t="s">
        <v>5388</v>
      </c>
      <c r="H274" s="967"/>
      <c r="I274" s="405"/>
      <c r="J274" s="965"/>
    </row>
    <row r="275" spans="1:10" ht="24">
      <c r="A275" s="1193" t="s">
        <v>11721</v>
      </c>
      <c r="B275" s="1172" t="s">
        <v>11722</v>
      </c>
      <c r="C275" s="1172" t="s">
        <v>11722</v>
      </c>
      <c r="D275" s="966">
        <v>1056</v>
      </c>
      <c r="E275" s="1194" t="s">
        <v>9630</v>
      </c>
      <c r="F275" s="1194" t="s">
        <v>9</v>
      </c>
      <c r="G275" s="1194" t="s">
        <v>5388</v>
      </c>
      <c r="H275" s="967"/>
      <c r="I275" s="405"/>
      <c r="J275" s="965"/>
    </row>
    <row r="276" spans="1:10" ht="24">
      <c r="A276" s="1193" t="s">
        <v>11613</v>
      </c>
      <c r="B276" s="1172" t="s">
        <v>11614</v>
      </c>
      <c r="C276" s="1172" t="s">
        <v>11614</v>
      </c>
      <c r="D276" s="966">
        <v>17040</v>
      </c>
      <c r="E276" s="1194" t="s">
        <v>9630</v>
      </c>
      <c r="F276" s="1194" t="s">
        <v>9</v>
      </c>
      <c r="G276" s="1194" t="s">
        <v>5391</v>
      </c>
      <c r="H276" s="967"/>
      <c r="I276" s="405"/>
      <c r="J276" s="965"/>
    </row>
    <row r="277" spans="1:10" ht="24">
      <c r="A277" s="1193" t="s">
        <v>14295</v>
      </c>
      <c r="B277" s="1172" t="s">
        <v>14296</v>
      </c>
      <c r="C277" s="1172" t="s">
        <v>14296</v>
      </c>
      <c r="D277" s="677">
        <v>24816</v>
      </c>
      <c r="E277" s="1194" t="s">
        <v>9630</v>
      </c>
      <c r="F277" s="1194" t="s">
        <v>9</v>
      </c>
      <c r="G277" s="1194" t="s">
        <v>5391</v>
      </c>
      <c r="H277" s="967"/>
      <c r="I277" s="405"/>
      <c r="J277" s="965"/>
    </row>
    <row r="278" spans="1:10" ht="24">
      <c r="A278" s="1193" t="s">
        <v>14310</v>
      </c>
      <c r="B278" s="1172" t="s">
        <v>14311</v>
      </c>
      <c r="C278" s="1172" t="s">
        <v>14311</v>
      </c>
      <c r="D278" s="677">
        <v>33084</v>
      </c>
      <c r="E278" s="1194" t="s">
        <v>9630</v>
      </c>
      <c r="F278" s="1194" t="s">
        <v>9</v>
      </c>
      <c r="G278" s="1194" t="s">
        <v>5391</v>
      </c>
      <c r="H278" s="967"/>
      <c r="I278" s="405"/>
      <c r="J278" s="965"/>
    </row>
    <row r="279" spans="1:10" ht="24">
      <c r="A279" s="1193" t="s">
        <v>11615</v>
      </c>
      <c r="B279" s="1172" t="s">
        <v>11616</v>
      </c>
      <c r="C279" s="1172" t="s">
        <v>11616</v>
      </c>
      <c r="D279" s="966">
        <v>492</v>
      </c>
      <c r="E279" s="1194" t="s">
        <v>9630</v>
      </c>
      <c r="F279" s="1194" t="s">
        <v>9</v>
      </c>
      <c r="G279" s="1194" t="s">
        <v>5391</v>
      </c>
      <c r="H279" s="967"/>
      <c r="I279" s="405"/>
      <c r="J279" s="965"/>
    </row>
    <row r="280" spans="1:10" ht="13.5">
      <c r="A280" s="1193" t="s">
        <v>13265</v>
      </c>
      <c r="B280" s="1172" t="s">
        <v>7460</v>
      </c>
      <c r="C280" s="1172" t="s">
        <v>7460</v>
      </c>
      <c r="D280" s="966">
        <v>1620</v>
      </c>
      <c r="E280" s="1194" t="s">
        <v>9630</v>
      </c>
      <c r="F280" s="1194" t="s">
        <v>9</v>
      </c>
      <c r="G280" s="1194" t="s">
        <v>5391</v>
      </c>
      <c r="H280" s="967"/>
      <c r="I280" s="405"/>
      <c r="J280" s="965"/>
    </row>
    <row r="281" spans="1:10" ht="13.5">
      <c r="A281" s="1193" t="s">
        <v>13266</v>
      </c>
      <c r="B281" s="1172" t="s">
        <v>7462</v>
      </c>
      <c r="C281" s="1172" t="s">
        <v>7462</v>
      </c>
      <c r="D281" s="966">
        <v>2424</v>
      </c>
      <c r="E281" s="1194" t="s">
        <v>9630</v>
      </c>
      <c r="F281" s="1194" t="s">
        <v>9</v>
      </c>
      <c r="G281" s="1194" t="s">
        <v>5391</v>
      </c>
      <c r="H281" s="967"/>
      <c r="I281" s="405"/>
      <c r="J281" s="965"/>
    </row>
    <row r="282" spans="1:10" ht="13.5">
      <c r="A282" s="1193" t="s">
        <v>13267</v>
      </c>
      <c r="B282" s="1172" t="s">
        <v>7464</v>
      </c>
      <c r="C282" s="1172" t="s">
        <v>7464</v>
      </c>
      <c r="D282" s="966">
        <v>2928</v>
      </c>
      <c r="E282" s="1194" t="s">
        <v>9630</v>
      </c>
      <c r="F282" s="1194" t="s">
        <v>9</v>
      </c>
      <c r="G282" s="1194" t="s">
        <v>5391</v>
      </c>
      <c r="H282" s="967"/>
      <c r="I282" s="405"/>
      <c r="J282" s="965"/>
    </row>
    <row r="283" spans="1:10" ht="13.5">
      <c r="A283" s="1193" t="s">
        <v>13268</v>
      </c>
      <c r="B283" s="1172" t="s">
        <v>7466</v>
      </c>
      <c r="C283" s="1172" t="s">
        <v>7466</v>
      </c>
      <c r="D283" s="966">
        <v>5352</v>
      </c>
      <c r="E283" s="1194" t="s">
        <v>9630</v>
      </c>
      <c r="F283" s="1194" t="s">
        <v>9</v>
      </c>
      <c r="G283" s="1194" t="s">
        <v>5391</v>
      </c>
      <c r="H283" s="967"/>
      <c r="I283" s="405"/>
      <c r="J283" s="965"/>
    </row>
    <row r="284" spans="1:10" ht="13.5">
      <c r="A284" s="1193" t="s">
        <v>13269</v>
      </c>
      <c r="B284" s="1172" t="s">
        <v>7468</v>
      </c>
      <c r="C284" s="1172" t="s">
        <v>7468</v>
      </c>
      <c r="D284" s="966">
        <v>7788</v>
      </c>
      <c r="E284" s="1194" t="s">
        <v>9630</v>
      </c>
      <c r="F284" s="1194" t="s">
        <v>9</v>
      </c>
      <c r="G284" s="1194" t="s">
        <v>5391</v>
      </c>
      <c r="H284" s="967"/>
      <c r="I284" s="405"/>
      <c r="J284" s="965"/>
    </row>
    <row r="285" spans="1:10" ht="24">
      <c r="A285" s="1193" t="s">
        <v>11617</v>
      </c>
      <c r="B285" s="1172" t="s">
        <v>11618</v>
      </c>
      <c r="C285" s="1172" t="s">
        <v>11618</v>
      </c>
      <c r="D285" s="966">
        <v>9744</v>
      </c>
      <c r="E285" s="1194" t="s">
        <v>9630</v>
      </c>
      <c r="F285" s="1194" t="s">
        <v>9</v>
      </c>
      <c r="G285" s="1194" t="s">
        <v>5391</v>
      </c>
      <c r="H285" s="967"/>
      <c r="I285" s="405"/>
      <c r="J285" s="965"/>
    </row>
    <row r="286" spans="1:10" ht="13.5">
      <c r="A286" s="1193" t="s">
        <v>13270</v>
      </c>
      <c r="B286" s="1172" t="s">
        <v>7472</v>
      </c>
      <c r="C286" s="1172" t="s">
        <v>7472</v>
      </c>
      <c r="D286" s="966">
        <v>11364</v>
      </c>
      <c r="E286" s="1194" t="s">
        <v>9630</v>
      </c>
      <c r="F286" s="1194" t="s">
        <v>9</v>
      </c>
      <c r="G286" s="1194" t="s">
        <v>5391</v>
      </c>
      <c r="H286" s="967"/>
      <c r="I286" s="405"/>
      <c r="J286" s="965"/>
    </row>
    <row r="287" spans="1:10" ht="24">
      <c r="A287" s="1193" t="s">
        <v>11619</v>
      </c>
      <c r="B287" s="1172" t="s">
        <v>11620</v>
      </c>
      <c r="C287" s="1172" t="s">
        <v>11620</v>
      </c>
      <c r="D287" s="966">
        <v>3252</v>
      </c>
      <c r="E287" s="1194" t="s">
        <v>9630</v>
      </c>
      <c r="F287" s="1194" t="s">
        <v>9</v>
      </c>
      <c r="G287" s="1194" t="s">
        <v>5391</v>
      </c>
      <c r="H287" s="967"/>
      <c r="I287" s="405"/>
      <c r="J287" s="965"/>
    </row>
    <row r="288" spans="1:10" ht="24">
      <c r="A288" s="1193" t="s">
        <v>11621</v>
      </c>
      <c r="B288" s="1172" t="s">
        <v>11622</v>
      </c>
      <c r="C288" s="1172" t="s">
        <v>11622</v>
      </c>
      <c r="D288" s="966">
        <v>5352</v>
      </c>
      <c r="E288" s="1194" t="s">
        <v>9630</v>
      </c>
      <c r="F288" s="1194" t="s">
        <v>9</v>
      </c>
      <c r="G288" s="1194" t="s">
        <v>5391</v>
      </c>
      <c r="H288" s="967"/>
      <c r="I288" s="405"/>
      <c r="J288" s="965"/>
    </row>
    <row r="289" spans="1:10" ht="13.5">
      <c r="A289" s="1193" t="s">
        <v>13271</v>
      </c>
      <c r="B289" s="1172" t="s">
        <v>7392</v>
      </c>
      <c r="C289" s="1172" t="s">
        <v>7392</v>
      </c>
      <c r="D289" s="966">
        <v>8772</v>
      </c>
      <c r="E289" s="1194" t="s">
        <v>9630</v>
      </c>
      <c r="F289" s="1194" t="s">
        <v>9</v>
      </c>
      <c r="G289" s="1194" t="s">
        <v>5391</v>
      </c>
      <c r="H289" s="967"/>
      <c r="I289" s="405"/>
      <c r="J289" s="965"/>
    </row>
    <row r="290" spans="1:10" ht="24">
      <c r="A290" s="1193" t="s">
        <v>11623</v>
      </c>
      <c r="B290" s="1172" t="s">
        <v>11624</v>
      </c>
      <c r="C290" s="1172" t="s">
        <v>11624</v>
      </c>
      <c r="D290" s="966">
        <v>14280</v>
      </c>
      <c r="E290" s="1194" t="s">
        <v>9630</v>
      </c>
      <c r="F290" s="1194" t="s">
        <v>9</v>
      </c>
      <c r="G290" s="1194" t="s">
        <v>5391</v>
      </c>
      <c r="H290" s="967"/>
      <c r="I290" s="405"/>
      <c r="J290" s="965"/>
    </row>
    <row r="291" spans="1:10" ht="24">
      <c r="A291" s="1193" t="s">
        <v>11625</v>
      </c>
      <c r="B291" s="1172" t="s">
        <v>11626</v>
      </c>
      <c r="C291" s="1172" t="s">
        <v>11626</v>
      </c>
      <c r="D291" s="966">
        <v>53532</v>
      </c>
      <c r="E291" s="1194" t="s">
        <v>9630</v>
      </c>
      <c r="F291" s="1194" t="s">
        <v>9</v>
      </c>
      <c r="G291" s="1194" t="s">
        <v>5391</v>
      </c>
      <c r="H291" s="967"/>
      <c r="I291" s="405"/>
      <c r="J291" s="965"/>
    </row>
    <row r="292" spans="1:10" ht="24">
      <c r="A292" s="1193" t="s">
        <v>14297</v>
      </c>
      <c r="B292" s="1172" t="s">
        <v>14298</v>
      </c>
      <c r="C292" s="1172" t="s">
        <v>14298</v>
      </c>
      <c r="D292" s="677">
        <v>77964</v>
      </c>
      <c r="E292" s="1194" t="s">
        <v>9630</v>
      </c>
      <c r="F292" s="1194" t="s">
        <v>9</v>
      </c>
      <c r="G292" s="1194" t="s">
        <v>5391</v>
      </c>
      <c r="H292" s="967"/>
      <c r="I292" s="405"/>
      <c r="J292" s="965"/>
    </row>
    <row r="293" spans="1:10" ht="24">
      <c r="A293" s="1193" t="s">
        <v>11627</v>
      </c>
      <c r="B293" s="1172" t="s">
        <v>11628</v>
      </c>
      <c r="C293" s="1172" t="s">
        <v>11628</v>
      </c>
      <c r="D293" s="966">
        <v>1464</v>
      </c>
      <c r="E293" s="1194" t="s">
        <v>9630</v>
      </c>
      <c r="F293" s="1194" t="s">
        <v>9</v>
      </c>
      <c r="G293" s="1194" t="s">
        <v>5391</v>
      </c>
      <c r="H293" s="967"/>
      <c r="I293" s="405"/>
      <c r="J293" s="965"/>
    </row>
    <row r="294" spans="1:10" ht="13.5">
      <c r="A294" s="1193" t="s">
        <v>13272</v>
      </c>
      <c r="B294" s="1172" t="s">
        <v>7414</v>
      </c>
      <c r="C294" s="1172" t="s">
        <v>7414</v>
      </c>
      <c r="D294" s="966">
        <v>2928</v>
      </c>
      <c r="E294" s="1194" t="s">
        <v>9630</v>
      </c>
      <c r="F294" s="1194" t="s">
        <v>9</v>
      </c>
      <c r="G294" s="1194" t="s">
        <v>5391</v>
      </c>
      <c r="H294" s="967"/>
      <c r="I294" s="405"/>
      <c r="J294" s="965"/>
    </row>
    <row r="295" spans="1:10" ht="13.5">
      <c r="A295" s="1193" t="s">
        <v>13273</v>
      </c>
      <c r="B295" s="1172" t="s">
        <v>7416</v>
      </c>
      <c r="C295" s="1172" t="s">
        <v>7416</v>
      </c>
      <c r="D295" s="966">
        <v>5520</v>
      </c>
      <c r="E295" s="1194" t="s">
        <v>9630</v>
      </c>
      <c r="F295" s="1194" t="s">
        <v>9</v>
      </c>
      <c r="G295" s="1194" t="s">
        <v>5391</v>
      </c>
      <c r="H295" s="967"/>
      <c r="I295" s="405"/>
      <c r="J295" s="965"/>
    </row>
    <row r="296" spans="1:10" ht="24">
      <c r="A296" s="1193" t="s">
        <v>11629</v>
      </c>
      <c r="B296" s="1172" t="s">
        <v>11630</v>
      </c>
      <c r="C296" s="1172" t="s">
        <v>11630</v>
      </c>
      <c r="D296" s="966">
        <v>12168</v>
      </c>
      <c r="E296" s="1194" t="s">
        <v>9630</v>
      </c>
      <c r="F296" s="1194" t="s">
        <v>9</v>
      </c>
      <c r="G296" s="1194" t="s">
        <v>5391</v>
      </c>
      <c r="H296" s="967"/>
      <c r="I296" s="405"/>
      <c r="J296" s="965"/>
    </row>
    <row r="297" spans="1:10" ht="13.5">
      <c r="A297" s="1193" t="s">
        <v>13274</v>
      </c>
      <c r="B297" s="1172" t="s">
        <v>7422</v>
      </c>
      <c r="C297" s="1172" t="s">
        <v>7422</v>
      </c>
      <c r="D297" s="966">
        <v>17856</v>
      </c>
      <c r="E297" s="1194" t="s">
        <v>9630</v>
      </c>
      <c r="F297" s="1194" t="s">
        <v>9</v>
      </c>
      <c r="G297" s="1194" t="s">
        <v>5391</v>
      </c>
      <c r="H297" s="967"/>
      <c r="I297" s="405"/>
      <c r="J297" s="965"/>
    </row>
    <row r="298" spans="1:10" ht="13.5">
      <c r="A298" s="1193" t="s">
        <v>13275</v>
      </c>
      <c r="B298" s="1172" t="s">
        <v>7424</v>
      </c>
      <c r="C298" s="1172" t="s">
        <v>7424</v>
      </c>
      <c r="D298" s="966">
        <v>25956</v>
      </c>
      <c r="E298" s="1194" t="s">
        <v>9630</v>
      </c>
      <c r="F298" s="1194" t="s">
        <v>9</v>
      </c>
      <c r="G298" s="1194" t="s">
        <v>5391</v>
      </c>
      <c r="H298" s="967"/>
      <c r="I298" s="405"/>
      <c r="J298" s="965"/>
    </row>
    <row r="299" spans="1:10" ht="24">
      <c r="A299" s="1193" t="s">
        <v>11631</v>
      </c>
      <c r="B299" s="1172" t="s">
        <v>11632</v>
      </c>
      <c r="C299" s="1172" t="s">
        <v>11632</v>
      </c>
      <c r="D299" s="966">
        <v>30828</v>
      </c>
      <c r="E299" s="1194" t="s">
        <v>9630</v>
      </c>
      <c r="F299" s="1194" t="s">
        <v>9</v>
      </c>
      <c r="G299" s="1194" t="s">
        <v>5391</v>
      </c>
      <c r="H299" s="967"/>
      <c r="I299" s="405"/>
      <c r="J299" s="965"/>
    </row>
    <row r="300" spans="1:10" ht="13.5">
      <c r="A300" s="1193" t="s">
        <v>13276</v>
      </c>
      <c r="B300" s="1172" t="s">
        <v>7428</v>
      </c>
      <c r="C300" s="1172" t="s">
        <v>7428</v>
      </c>
      <c r="D300" s="966">
        <v>35700</v>
      </c>
      <c r="E300" s="1194" t="s">
        <v>9630</v>
      </c>
      <c r="F300" s="1194" t="s">
        <v>9</v>
      </c>
      <c r="G300" s="1194" t="s">
        <v>5391</v>
      </c>
      <c r="H300" s="967"/>
      <c r="I300" s="405"/>
      <c r="J300" s="965"/>
    </row>
    <row r="301" spans="1:10" ht="13.5">
      <c r="A301" s="1193" t="s">
        <v>11633</v>
      </c>
      <c r="B301" s="1172" t="s">
        <v>11634</v>
      </c>
      <c r="C301" s="1172" t="s">
        <v>11634</v>
      </c>
      <c r="D301" s="966">
        <v>10824</v>
      </c>
      <c r="E301" s="1194" t="s">
        <v>9630</v>
      </c>
      <c r="F301" s="1194" t="s">
        <v>9</v>
      </c>
      <c r="G301" s="1194" t="s">
        <v>9016</v>
      </c>
      <c r="H301" s="967"/>
      <c r="I301" s="405"/>
      <c r="J301" s="965"/>
    </row>
    <row r="302" spans="1:10" ht="13.5">
      <c r="A302" s="1193" t="s">
        <v>13277</v>
      </c>
      <c r="B302" s="1172" t="s">
        <v>5752</v>
      </c>
      <c r="C302" s="1172" t="s">
        <v>5753</v>
      </c>
      <c r="D302" s="966">
        <v>180</v>
      </c>
      <c r="E302" s="1194" t="s">
        <v>9630</v>
      </c>
      <c r="F302" s="1194" t="s">
        <v>9</v>
      </c>
      <c r="G302" s="1194" t="s">
        <v>5388</v>
      </c>
      <c r="H302" s="967"/>
      <c r="I302" s="405"/>
      <c r="J302" s="965"/>
    </row>
    <row r="303" spans="1:10" ht="24">
      <c r="A303" s="1193" t="s">
        <v>11635</v>
      </c>
      <c r="B303" s="1172" t="s">
        <v>11636</v>
      </c>
      <c r="C303" s="1172" t="s">
        <v>11637</v>
      </c>
      <c r="D303" s="966">
        <v>348</v>
      </c>
      <c r="E303" s="1194" t="s">
        <v>9630</v>
      </c>
      <c r="F303" s="1194" t="s">
        <v>9</v>
      </c>
      <c r="G303" s="1194" t="s">
        <v>5388</v>
      </c>
      <c r="H303" s="967"/>
      <c r="I303" s="405"/>
      <c r="J303" s="965"/>
    </row>
    <row r="304" spans="1:10" ht="13.5">
      <c r="A304" s="1193" t="s">
        <v>13278</v>
      </c>
      <c r="B304" s="1172" t="s">
        <v>5758</v>
      </c>
      <c r="C304" s="1172" t="s">
        <v>5759</v>
      </c>
      <c r="D304" s="966">
        <v>1452</v>
      </c>
      <c r="E304" s="1194" t="s">
        <v>9630</v>
      </c>
      <c r="F304" s="1194" t="s">
        <v>9</v>
      </c>
      <c r="G304" s="1194" t="s">
        <v>5388</v>
      </c>
      <c r="H304" s="967"/>
      <c r="I304" s="405"/>
      <c r="J304" s="965"/>
    </row>
    <row r="305" spans="1:10" ht="24">
      <c r="A305" s="1193" t="s">
        <v>11638</v>
      </c>
      <c r="B305" s="1172" t="s">
        <v>11639</v>
      </c>
      <c r="C305" s="1172" t="s">
        <v>11640</v>
      </c>
      <c r="D305" s="966">
        <v>2124</v>
      </c>
      <c r="E305" s="1194" t="s">
        <v>9630</v>
      </c>
      <c r="F305" s="1194" t="s">
        <v>9</v>
      </c>
      <c r="G305" s="1194" t="s">
        <v>5388</v>
      </c>
      <c r="H305" s="967"/>
      <c r="I305" s="405"/>
      <c r="J305" s="965"/>
    </row>
    <row r="306" spans="1:10" ht="24">
      <c r="A306" s="1193" t="s">
        <v>11641</v>
      </c>
      <c r="B306" s="1172" t="s">
        <v>11642</v>
      </c>
      <c r="C306" s="1172" t="s">
        <v>11643</v>
      </c>
      <c r="D306" s="966">
        <v>156</v>
      </c>
      <c r="E306" s="1194" t="s">
        <v>9630</v>
      </c>
      <c r="F306" s="1194" t="s">
        <v>9</v>
      </c>
      <c r="G306" s="1194" t="s">
        <v>5388</v>
      </c>
      <c r="H306" s="967"/>
      <c r="I306" s="405"/>
      <c r="J306" s="965"/>
    </row>
    <row r="307" spans="1:10" ht="13.5">
      <c r="A307" s="1193" t="s">
        <v>13279</v>
      </c>
      <c r="B307" s="1172" t="s">
        <v>5778</v>
      </c>
      <c r="C307" s="1172" t="s">
        <v>5779</v>
      </c>
      <c r="D307" s="966">
        <v>324</v>
      </c>
      <c r="E307" s="1194" t="s">
        <v>9630</v>
      </c>
      <c r="F307" s="1194" t="s">
        <v>9</v>
      </c>
      <c r="G307" s="1194" t="s">
        <v>5388</v>
      </c>
      <c r="H307" s="967"/>
      <c r="I307" s="405"/>
      <c r="J307" s="965"/>
    </row>
    <row r="308" spans="1:10" ht="24">
      <c r="A308" s="1193" t="s">
        <v>11644</v>
      </c>
      <c r="B308" s="1172" t="s">
        <v>11645</v>
      </c>
      <c r="C308" s="1172" t="s">
        <v>11646</v>
      </c>
      <c r="D308" s="966">
        <v>576</v>
      </c>
      <c r="E308" s="1194" t="s">
        <v>9630</v>
      </c>
      <c r="F308" s="1194" t="s">
        <v>9</v>
      </c>
      <c r="G308" s="1194" t="s">
        <v>5388</v>
      </c>
      <c r="H308" s="967"/>
      <c r="I308" s="405"/>
      <c r="J308" s="965"/>
    </row>
    <row r="309" spans="1:10" ht="13.5">
      <c r="A309" s="1193" t="s">
        <v>13280</v>
      </c>
      <c r="B309" s="1172" t="s">
        <v>5782</v>
      </c>
      <c r="C309" s="1172" t="s">
        <v>5783</v>
      </c>
      <c r="D309" s="966">
        <v>1380</v>
      </c>
      <c r="E309" s="1194" t="s">
        <v>9630</v>
      </c>
      <c r="F309" s="1194" t="s">
        <v>9</v>
      </c>
      <c r="G309" s="1194" t="s">
        <v>5388</v>
      </c>
      <c r="H309" s="967"/>
      <c r="I309" s="405"/>
      <c r="J309" s="965"/>
    </row>
    <row r="310" spans="1:10" ht="13.5">
      <c r="A310" s="1193" t="s">
        <v>13281</v>
      </c>
      <c r="B310" s="1172" t="s">
        <v>5784</v>
      </c>
      <c r="C310" s="1172" t="s">
        <v>5784</v>
      </c>
      <c r="D310" s="966">
        <v>2028</v>
      </c>
      <c r="E310" s="1194" t="s">
        <v>9630</v>
      </c>
      <c r="F310" s="1194" t="s">
        <v>9</v>
      </c>
      <c r="G310" s="1194" t="s">
        <v>5388</v>
      </c>
      <c r="H310" s="967"/>
      <c r="I310" s="405"/>
      <c r="J310" s="965"/>
    </row>
    <row r="311" spans="1:10" ht="13.5">
      <c r="A311" s="1193" t="s">
        <v>13282</v>
      </c>
      <c r="B311" s="1172" t="s">
        <v>5785</v>
      </c>
      <c r="C311" s="1172" t="s">
        <v>5785</v>
      </c>
      <c r="D311" s="966">
        <v>5352</v>
      </c>
      <c r="E311" s="1194" t="s">
        <v>9630</v>
      </c>
      <c r="F311" s="1194" t="s">
        <v>9</v>
      </c>
      <c r="G311" s="1194" t="s">
        <v>5388</v>
      </c>
      <c r="H311" s="967"/>
      <c r="I311" s="405"/>
      <c r="J311" s="965"/>
    </row>
    <row r="312" spans="1:10" ht="13.5">
      <c r="A312" s="1193" t="s">
        <v>13283</v>
      </c>
      <c r="B312" s="1172" t="s">
        <v>5772</v>
      </c>
      <c r="C312" s="1172" t="s">
        <v>5773</v>
      </c>
      <c r="D312" s="966">
        <v>576</v>
      </c>
      <c r="E312" s="1194" t="s">
        <v>9630</v>
      </c>
      <c r="F312" s="1194" t="s">
        <v>9</v>
      </c>
      <c r="G312" s="1194" t="s">
        <v>5388</v>
      </c>
      <c r="H312" s="967"/>
      <c r="I312" s="405"/>
      <c r="J312" s="965"/>
    </row>
    <row r="313" spans="1:10" ht="13.5">
      <c r="A313" s="1193" t="s">
        <v>11647</v>
      </c>
      <c r="B313" s="1172" t="s">
        <v>11648</v>
      </c>
      <c r="C313" s="1172" t="s">
        <v>11648</v>
      </c>
      <c r="D313" s="966">
        <v>3960</v>
      </c>
      <c r="E313" s="1194" t="s">
        <v>9630</v>
      </c>
      <c r="F313" s="1194" t="s">
        <v>9</v>
      </c>
      <c r="G313" s="1194" t="s">
        <v>5391</v>
      </c>
      <c r="H313" s="967"/>
      <c r="I313" s="405"/>
      <c r="J313" s="965"/>
    </row>
    <row r="314" spans="1:10" ht="13.5">
      <c r="A314" s="1193" t="s">
        <v>13284</v>
      </c>
      <c r="B314" s="1172" t="s">
        <v>4951</v>
      </c>
      <c r="C314" s="1172" t="s">
        <v>4951</v>
      </c>
      <c r="D314" s="677">
        <v>1656</v>
      </c>
      <c r="E314" s="1194" t="s">
        <v>9630</v>
      </c>
      <c r="F314" s="1194" t="s">
        <v>9</v>
      </c>
      <c r="G314" s="1194" t="s">
        <v>9016</v>
      </c>
      <c r="H314" s="967"/>
      <c r="I314" s="405"/>
      <c r="J314" s="965"/>
    </row>
    <row r="315" spans="1:10" ht="13.5">
      <c r="A315" s="1193" t="s">
        <v>13285</v>
      </c>
      <c r="B315" s="1172" t="s">
        <v>4949</v>
      </c>
      <c r="C315" s="1172" t="s">
        <v>4949</v>
      </c>
      <c r="D315" s="677">
        <v>9624</v>
      </c>
      <c r="E315" s="1194" t="s">
        <v>9630</v>
      </c>
      <c r="F315" s="1194" t="s">
        <v>9</v>
      </c>
      <c r="G315" s="1194" t="s">
        <v>9016</v>
      </c>
      <c r="H315" s="967"/>
      <c r="I315" s="405"/>
      <c r="J315" s="965"/>
    </row>
    <row r="316" spans="1:10" ht="13.5">
      <c r="A316" s="1193" t="s">
        <v>13286</v>
      </c>
      <c r="B316" s="1172" t="s">
        <v>4948</v>
      </c>
      <c r="C316" s="1172" t="s">
        <v>4948</v>
      </c>
      <c r="D316" s="677">
        <v>9396</v>
      </c>
      <c r="E316" s="1194" t="s">
        <v>9630</v>
      </c>
      <c r="F316" s="1194" t="s">
        <v>9</v>
      </c>
      <c r="G316" s="1194" t="s">
        <v>9016</v>
      </c>
      <c r="H316" s="967"/>
      <c r="I316" s="405"/>
      <c r="J316" s="965"/>
    </row>
    <row r="317" spans="1:10" ht="13.5">
      <c r="A317" s="1193" t="s">
        <v>13287</v>
      </c>
      <c r="B317" s="1172" t="s">
        <v>4947</v>
      </c>
      <c r="C317" s="1172" t="s">
        <v>4947</v>
      </c>
      <c r="D317" s="677">
        <v>15048</v>
      </c>
      <c r="E317" s="1194" t="s">
        <v>9630</v>
      </c>
      <c r="F317" s="1194" t="s">
        <v>9</v>
      </c>
      <c r="G317" s="1194" t="s">
        <v>9016</v>
      </c>
      <c r="H317" s="967"/>
      <c r="I317" s="405"/>
      <c r="J317" s="965"/>
    </row>
    <row r="318" spans="1:10" ht="13.5">
      <c r="A318" s="1193" t="s">
        <v>13288</v>
      </c>
      <c r="B318" s="1172" t="s">
        <v>4946</v>
      </c>
      <c r="C318" s="1172" t="s">
        <v>4946</v>
      </c>
      <c r="D318" s="677">
        <v>14892</v>
      </c>
      <c r="E318" s="1194" t="s">
        <v>9630</v>
      </c>
      <c r="F318" s="1194" t="s">
        <v>9</v>
      </c>
      <c r="G318" s="1194" t="s">
        <v>9016</v>
      </c>
      <c r="H318" s="967"/>
      <c r="I318" s="405"/>
      <c r="J318" s="965"/>
    </row>
    <row r="319" spans="1:10" ht="13.5">
      <c r="A319" s="1193" t="s">
        <v>13289</v>
      </c>
      <c r="B319" s="1172" t="s">
        <v>4945</v>
      </c>
      <c r="C319" s="1172" t="s">
        <v>4945</v>
      </c>
      <c r="D319" s="677">
        <v>20556</v>
      </c>
      <c r="E319" s="1194" t="s">
        <v>9630</v>
      </c>
      <c r="F319" s="1194" t="s">
        <v>9</v>
      </c>
      <c r="G319" s="1194" t="s">
        <v>9016</v>
      </c>
      <c r="H319" s="967"/>
      <c r="I319" s="405"/>
      <c r="J319" s="965"/>
    </row>
    <row r="320" spans="1:10" ht="13.5">
      <c r="A320" s="1193" t="s">
        <v>13290</v>
      </c>
      <c r="B320" s="1172" t="s">
        <v>4944</v>
      </c>
      <c r="C320" s="1172" t="s">
        <v>4944</v>
      </c>
      <c r="D320" s="677">
        <v>19596</v>
      </c>
      <c r="E320" s="1194" t="s">
        <v>9630</v>
      </c>
      <c r="F320" s="1194" t="s">
        <v>9</v>
      </c>
      <c r="G320" s="1194" t="s">
        <v>9016</v>
      </c>
      <c r="H320" s="967"/>
      <c r="I320" s="405"/>
      <c r="J320" s="965"/>
    </row>
    <row r="321" spans="1:10" ht="13.5">
      <c r="A321" s="1193" t="s">
        <v>13291</v>
      </c>
      <c r="B321" s="1172" t="s">
        <v>4943</v>
      </c>
      <c r="C321" s="1172" t="s">
        <v>4943</v>
      </c>
      <c r="D321" s="677">
        <v>24888</v>
      </c>
      <c r="E321" s="1194" t="s">
        <v>9630</v>
      </c>
      <c r="F321" s="1194" t="s">
        <v>9</v>
      </c>
      <c r="G321" s="1194" t="s">
        <v>9016</v>
      </c>
      <c r="H321" s="967"/>
      <c r="I321" s="405"/>
      <c r="J321" s="965"/>
    </row>
    <row r="322" spans="1:10" ht="13.5">
      <c r="A322" s="1193" t="s">
        <v>13292</v>
      </c>
      <c r="B322" s="1172" t="s">
        <v>4942</v>
      </c>
      <c r="C322" s="1172" t="s">
        <v>4942</v>
      </c>
      <c r="D322" s="677">
        <v>25080</v>
      </c>
      <c r="E322" s="1194" t="s">
        <v>9630</v>
      </c>
      <c r="F322" s="1194" t="s">
        <v>9</v>
      </c>
      <c r="G322" s="1194" t="s">
        <v>9016</v>
      </c>
      <c r="H322" s="967"/>
      <c r="I322" s="405"/>
      <c r="J322" s="965"/>
    </row>
    <row r="323" spans="1:10" ht="13.5">
      <c r="A323" s="1193" t="s">
        <v>13293</v>
      </c>
      <c r="B323" s="1172" t="s">
        <v>4941</v>
      </c>
      <c r="C323" s="1172" t="s">
        <v>4941</v>
      </c>
      <c r="D323" s="677">
        <v>35916</v>
      </c>
      <c r="E323" s="1194" t="s">
        <v>9630</v>
      </c>
      <c r="F323" s="1194" t="s">
        <v>9</v>
      </c>
      <c r="G323" s="1194" t="s">
        <v>9016</v>
      </c>
      <c r="H323" s="967"/>
      <c r="I323" s="405"/>
      <c r="J323" s="965"/>
    </row>
    <row r="324" spans="1:10" ht="13.5">
      <c r="A324" s="1193" t="s">
        <v>13294</v>
      </c>
      <c r="B324" s="1172" t="s">
        <v>4939</v>
      </c>
      <c r="C324" s="1172" t="s">
        <v>4939</v>
      </c>
      <c r="D324" s="677">
        <v>7368</v>
      </c>
      <c r="E324" s="1194" t="s">
        <v>9630</v>
      </c>
      <c r="F324" s="1194" t="s">
        <v>9</v>
      </c>
      <c r="G324" s="1194" t="s">
        <v>9016</v>
      </c>
      <c r="H324" s="967"/>
      <c r="I324" s="405"/>
      <c r="J324" s="965"/>
    </row>
    <row r="325" spans="1:10" ht="13.5">
      <c r="A325" s="1193" t="s">
        <v>13295</v>
      </c>
      <c r="B325" s="1172" t="s">
        <v>4045</v>
      </c>
      <c r="C325" s="1172" t="s">
        <v>4045</v>
      </c>
      <c r="D325" s="966">
        <v>20184</v>
      </c>
      <c r="E325" s="1194" t="s">
        <v>9630</v>
      </c>
      <c r="F325" s="1194" t="s">
        <v>9</v>
      </c>
      <c r="G325" s="1194" t="s">
        <v>5391</v>
      </c>
      <c r="H325" s="967"/>
      <c r="I325" s="405"/>
      <c r="J325" s="965"/>
    </row>
    <row r="326" spans="1:10" ht="13.5">
      <c r="A326" s="1193" t="s">
        <v>13296</v>
      </c>
      <c r="B326" s="1172" t="s">
        <v>4049</v>
      </c>
      <c r="C326" s="1172" t="s">
        <v>4049</v>
      </c>
      <c r="D326" s="966">
        <v>4836</v>
      </c>
      <c r="E326" s="1194" t="s">
        <v>9630</v>
      </c>
      <c r="F326" s="1194" t="s">
        <v>9</v>
      </c>
      <c r="G326" s="1194" t="s">
        <v>5391</v>
      </c>
      <c r="H326" s="967"/>
      <c r="I326" s="405"/>
      <c r="J326" s="965"/>
    </row>
    <row r="327" spans="1:10" ht="13.5">
      <c r="A327" s="1193" t="s">
        <v>13297</v>
      </c>
      <c r="B327" s="1172" t="s">
        <v>4053</v>
      </c>
      <c r="C327" s="1172" t="s">
        <v>4053</v>
      </c>
      <c r="D327" s="966">
        <v>4836</v>
      </c>
      <c r="E327" s="1194" t="s">
        <v>9630</v>
      </c>
      <c r="F327" s="1194" t="s">
        <v>9</v>
      </c>
      <c r="G327" s="1194" t="s">
        <v>5391</v>
      </c>
      <c r="H327" s="967"/>
      <c r="I327" s="405"/>
      <c r="J327" s="965"/>
    </row>
    <row r="328" spans="1:10" ht="13.5">
      <c r="A328" s="1193" t="s">
        <v>13298</v>
      </c>
      <c r="B328" s="1172" t="s">
        <v>4057</v>
      </c>
      <c r="C328" s="1172" t="s">
        <v>4057</v>
      </c>
      <c r="D328" s="966">
        <v>15816</v>
      </c>
      <c r="E328" s="1194" t="s">
        <v>9630</v>
      </c>
      <c r="F328" s="1194" t="s">
        <v>9</v>
      </c>
      <c r="G328" s="1194" t="s">
        <v>5391</v>
      </c>
      <c r="H328" s="967"/>
      <c r="I328" s="405"/>
      <c r="J328" s="965"/>
    </row>
    <row r="329" spans="1:10" ht="13.5">
      <c r="A329" s="1193" t="s">
        <v>13299</v>
      </c>
      <c r="B329" s="1172" t="s">
        <v>4061</v>
      </c>
      <c r="C329" s="1172" t="s">
        <v>4061</v>
      </c>
      <c r="D329" s="966">
        <v>4836</v>
      </c>
      <c r="E329" s="1194" t="s">
        <v>9630</v>
      </c>
      <c r="F329" s="1194" t="s">
        <v>9</v>
      </c>
      <c r="G329" s="1194" t="s">
        <v>5391</v>
      </c>
      <c r="H329" s="967"/>
      <c r="I329" s="405"/>
      <c r="J329" s="965"/>
    </row>
    <row r="330" spans="1:10" ht="24">
      <c r="A330" s="1193" t="s">
        <v>13300</v>
      </c>
      <c r="B330" s="1172" t="s">
        <v>4751</v>
      </c>
      <c r="C330" s="1172" t="s">
        <v>4752</v>
      </c>
      <c r="D330" s="966">
        <v>2712</v>
      </c>
      <c r="E330" s="1194" t="s">
        <v>9630</v>
      </c>
      <c r="F330" s="1194" t="s">
        <v>9</v>
      </c>
      <c r="G330" s="1194" t="s">
        <v>5388</v>
      </c>
      <c r="H330" s="967"/>
      <c r="I330" s="405"/>
      <c r="J330" s="965"/>
    </row>
    <row r="331" spans="1:10" ht="13.5">
      <c r="A331" s="1193" t="s">
        <v>11723</v>
      </c>
      <c r="B331" s="1172" t="s">
        <v>11724</v>
      </c>
      <c r="C331" s="1172" t="s">
        <v>11724</v>
      </c>
      <c r="D331" s="677">
        <v>3684</v>
      </c>
      <c r="E331" s="1194" t="s">
        <v>9630</v>
      </c>
      <c r="F331" s="1194" t="s">
        <v>9</v>
      </c>
      <c r="G331" s="1194" t="s">
        <v>5391</v>
      </c>
      <c r="H331" s="967"/>
      <c r="I331" s="405"/>
      <c r="J331" s="965"/>
    </row>
    <row r="332" spans="1:10" ht="13.5">
      <c r="A332" s="1193" t="s">
        <v>13301</v>
      </c>
      <c r="B332" s="1172" t="s">
        <v>872</v>
      </c>
      <c r="C332" s="1172" t="s">
        <v>872</v>
      </c>
      <c r="D332" s="677">
        <v>8856</v>
      </c>
      <c r="E332" s="1194" t="s">
        <v>9630</v>
      </c>
      <c r="F332" s="1194" t="s">
        <v>9</v>
      </c>
      <c r="G332" s="1194" t="s">
        <v>5391</v>
      </c>
      <c r="H332" s="967"/>
      <c r="I332" s="405"/>
      <c r="J332" s="965"/>
    </row>
    <row r="333" spans="1:10" ht="13.5">
      <c r="A333" s="1193" t="s">
        <v>13302</v>
      </c>
      <c r="B333" s="1172" t="s">
        <v>888</v>
      </c>
      <c r="C333" s="1172" t="s">
        <v>888</v>
      </c>
      <c r="D333" s="677">
        <v>15600</v>
      </c>
      <c r="E333" s="1194" t="s">
        <v>9630</v>
      </c>
      <c r="F333" s="1194" t="s">
        <v>9</v>
      </c>
      <c r="G333" s="1194" t="s">
        <v>5391</v>
      </c>
      <c r="H333" s="967"/>
      <c r="I333" s="405"/>
      <c r="J333" s="965"/>
    </row>
    <row r="334" spans="1:10" ht="24">
      <c r="A334" s="1193" t="s">
        <v>11649</v>
      </c>
      <c r="B334" s="1172" t="s">
        <v>11650</v>
      </c>
      <c r="C334" s="1172" t="s">
        <v>11650</v>
      </c>
      <c r="D334" s="966">
        <v>324</v>
      </c>
      <c r="E334" s="1194" t="s">
        <v>9630</v>
      </c>
      <c r="F334" s="1194" t="s">
        <v>9</v>
      </c>
      <c r="G334" s="1194" t="s">
        <v>5388</v>
      </c>
      <c r="H334" s="967"/>
      <c r="I334" s="405"/>
      <c r="J334" s="965"/>
    </row>
    <row r="335" spans="1:10" ht="13.5">
      <c r="A335" s="1193" t="s">
        <v>13303</v>
      </c>
      <c r="B335" s="1172" t="s">
        <v>5650</v>
      </c>
      <c r="C335" s="1172" t="s">
        <v>5650</v>
      </c>
      <c r="D335" s="966">
        <v>1776</v>
      </c>
      <c r="E335" s="1194" t="s">
        <v>9630</v>
      </c>
      <c r="F335" s="1194" t="s">
        <v>9</v>
      </c>
      <c r="G335" s="1194" t="s">
        <v>5388</v>
      </c>
      <c r="H335" s="967"/>
      <c r="I335" s="405"/>
      <c r="J335" s="965"/>
    </row>
    <row r="336" spans="1:10" ht="13.5">
      <c r="A336" s="1193" t="s">
        <v>13304</v>
      </c>
      <c r="B336" s="1172" t="s">
        <v>5658</v>
      </c>
      <c r="C336" s="1172" t="s">
        <v>5658</v>
      </c>
      <c r="D336" s="966">
        <v>1308</v>
      </c>
      <c r="E336" s="1194" t="s">
        <v>9630</v>
      </c>
      <c r="F336" s="1194" t="s">
        <v>9</v>
      </c>
      <c r="G336" s="1194" t="s">
        <v>5388</v>
      </c>
      <c r="H336" s="967"/>
      <c r="I336" s="405"/>
      <c r="J336" s="965"/>
    </row>
    <row r="337" spans="1:10" ht="24">
      <c r="A337" s="1193" t="s">
        <v>11651</v>
      </c>
      <c r="B337" s="1172" t="s">
        <v>11652</v>
      </c>
      <c r="C337" s="1172" t="s">
        <v>11652</v>
      </c>
      <c r="D337" s="966">
        <v>2256</v>
      </c>
      <c r="E337" s="1194" t="s">
        <v>9630</v>
      </c>
      <c r="F337" s="1194" t="s">
        <v>9</v>
      </c>
      <c r="G337" s="1194" t="s">
        <v>5388</v>
      </c>
      <c r="H337" s="967"/>
      <c r="I337" s="405"/>
      <c r="J337" s="965"/>
    </row>
    <row r="338" spans="1:10" ht="13.5">
      <c r="A338" s="1193" t="s">
        <v>13305</v>
      </c>
      <c r="B338" s="1172" t="s">
        <v>5674</v>
      </c>
      <c r="C338" s="1172" t="s">
        <v>5674</v>
      </c>
      <c r="D338" s="966">
        <v>2100</v>
      </c>
      <c r="E338" s="1194" t="s">
        <v>9630</v>
      </c>
      <c r="F338" s="1194" t="s">
        <v>9</v>
      </c>
      <c r="G338" s="1194" t="s">
        <v>5388</v>
      </c>
      <c r="H338" s="967"/>
      <c r="I338" s="405"/>
      <c r="J338" s="965"/>
    </row>
    <row r="339" spans="1:10" ht="24">
      <c r="A339" s="1193" t="s">
        <v>11653</v>
      </c>
      <c r="B339" s="1172" t="s">
        <v>11654</v>
      </c>
      <c r="C339" s="1172" t="s">
        <v>11654</v>
      </c>
      <c r="D339" s="966">
        <v>4608</v>
      </c>
      <c r="E339" s="1194" t="s">
        <v>9630</v>
      </c>
      <c r="F339" s="1194" t="s">
        <v>9</v>
      </c>
      <c r="G339" s="1194" t="s">
        <v>5388</v>
      </c>
      <c r="H339" s="967"/>
      <c r="I339" s="405"/>
      <c r="J339" s="965"/>
    </row>
    <row r="340" spans="1:10" ht="13.5">
      <c r="A340" s="1193" t="s">
        <v>11655</v>
      </c>
      <c r="B340" s="1172" t="s">
        <v>11656</v>
      </c>
      <c r="C340" s="1172" t="s">
        <v>11656</v>
      </c>
      <c r="D340" s="966">
        <v>4848</v>
      </c>
      <c r="E340" s="1194" t="s">
        <v>9630</v>
      </c>
      <c r="F340" s="1194" t="s">
        <v>9</v>
      </c>
      <c r="G340" s="1194" t="s">
        <v>5388</v>
      </c>
      <c r="H340" s="967"/>
      <c r="I340" s="405"/>
      <c r="J340" s="965"/>
    </row>
    <row r="341" spans="1:10" ht="13.5">
      <c r="A341" s="1193" t="s">
        <v>13306</v>
      </c>
      <c r="B341" s="1172" t="s">
        <v>6397</v>
      </c>
      <c r="C341" s="1172" t="s">
        <v>6397</v>
      </c>
      <c r="D341" s="966">
        <v>11316</v>
      </c>
      <c r="E341" s="1194" t="s">
        <v>9630</v>
      </c>
      <c r="F341" s="1194" t="s">
        <v>9</v>
      </c>
      <c r="G341" s="1194" t="s">
        <v>5388</v>
      </c>
      <c r="H341" s="967"/>
      <c r="I341" s="405"/>
      <c r="J341" s="965"/>
    </row>
    <row r="342" spans="1:10" ht="24">
      <c r="A342" s="1193" t="s">
        <v>11657</v>
      </c>
      <c r="B342" s="1172" t="s">
        <v>11658</v>
      </c>
      <c r="C342" s="1172" t="s">
        <v>11658</v>
      </c>
      <c r="D342" s="966">
        <v>22224</v>
      </c>
      <c r="E342" s="1194" t="s">
        <v>9630</v>
      </c>
      <c r="F342" s="1194" t="s">
        <v>9</v>
      </c>
      <c r="G342" s="1194" t="s">
        <v>5388</v>
      </c>
      <c r="H342" s="967"/>
      <c r="I342" s="405"/>
      <c r="J342" s="965"/>
    </row>
    <row r="343" spans="1:10" ht="13.5">
      <c r="A343" s="1193" t="s">
        <v>11659</v>
      </c>
      <c r="B343" s="1172" t="s">
        <v>11660</v>
      </c>
      <c r="C343" s="1172" t="s">
        <v>11660</v>
      </c>
      <c r="D343" s="966">
        <v>25860</v>
      </c>
      <c r="E343" s="1194" t="s">
        <v>9630</v>
      </c>
      <c r="F343" s="1194" t="s">
        <v>9</v>
      </c>
      <c r="G343" s="1194" t="s">
        <v>5388</v>
      </c>
      <c r="H343" s="967"/>
      <c r="I343" s="405"/>
      <c r="J343" s="965"/>
    </row>
    <row r="344" spans="1:10" ht="13.5">
      <c r="A344" s="1193" t="s">
        <v>13307</v>
      </c>
      <c r="B344" s="1172" t="s">
        <v>5698</v>
      </c>
      <c r="C344" s="1172" t="s">
        <v>5698</v>
      </c>
      <c r="D344" s="966">
        <v>1716</v>
      </c>
      <c r="E344" s="1194" t="s">
        <v>9630</v>
      </c>
      <c r="F344" s="1194" t="s">
        <v>9</v>
      </c>
      <c r="G344" s="1194" t="s">
        <v>5388</v>
      </c>
      <c r="H344" s="967"/>
      <c r="I344" s="405"/>
      <c r="J344" s="965"/>
    </row>
    <row r="345" spans="1:10" ht="13.5">
      <c r="A345" s="1193" t="s">
        <v>13308</v>
      </c>
      <c r="B345" s="1172" t="s">
        <v>5706</v>
      </c>
      <c r="C345" s="1172" t="s">
        <v>5706</v>
      </c>
      <c r="D345" s="966">
        <v>2652</v>
      </c>
      <c r="E345" s="1194" t="s">
        <v>9630</v>
      </c>
      <c r="F345" s="1194" t="s">
        <v>9</v>
      </c>
      <c r="G345" s="1194" t="s">
        <v>5388</v>
      </c>
      <c r="H345" s="967"/>
      <c r="I345" s="405"/>
      <c r="J345" s="965"/>
    </row>
    <row r="346" spans="1:10" ht="13.5">
      <c r="A346" s="1193" t="s">
        <v>13309</v>
      </c>
      <c r="B346" s="1172" t="s">
        <v>5714</v>
      </c>
      <c r="C346" s="1172" t="s">
        <v>5714</v>
      </c>
      <c r="D346" s="966">
        <v>3252</v>
      </c>
      <c r="E346" s="1194" t="s">
        <v>9630</v>
      </c>
      <c r="F346" s="1194" t="s">
        <v>9</v>
      </c>
      <c r="G346" s="1194" t="s">
        <v>5388</v>
      </c>
      <c r="H346" s="967"/>
      <c r="I346" s="405"/>
      <c r="J346" s="965"/>
    </row>
    <row r="347" spans="1:10" ht="13.5">
      <c r="A347" s="1193" t="s">
        <v>13310</v>
      </c>
      <c r="B347" s="1172" t="s">
        <v>3952</v>
      </c>
      <c r="C347" s="1172" t="s">
        <v>3952</v>
      </c>
      <c r="D347" s="966">
        <v>5304</v>
      </c>
      <c r="E347" s="1194" t="s">
        <v>9630</v>
      </c>
      <c r="F347" s="1194" t="s">
        <v>9</v>
      </c>
      <c r="G347" s="1194" t="s">
        <v>5389</v>
      </c>
      <c r="H347" s="967"/>
      <c r="I347" s="405"/>
      <c r="J347" s="965"/>
    </row>
    <row r="348" spans="1:10" ht="13.5">
      <c r="A348" s="1193" t="s">
        <v>13311</v>
      </c>
      <c r="B348" s="1172" t="s">
        <v>5724</v>
      </c>
      <c r="C348" s="1172" t="s">
        <v>5724</v>
      </c>
      <c r="D348" s="966">
        <v>5772</v>
      </c>
      <c r="E348" s="1194" t="s">
        <v>9630</v>
      </c>
      <c r="F348" s="1194" t="s">
        <v>9</v>
      </c>
      <c r="G348" s="1194" t="s">
        <v>5388</v>
      </c>
      <c r="H348" s="967"/>
      <c r="I348" s="405"/>
      <c r="J348" s="965"/>
    </row>
    <row r="349" spans="1:10" ht="13.5">
      <c r="A349" s="1193" t="s">
        <v>13312</v>
      </c>
      <c r="B349" s="1172" t="s">
        <v>4083</v>
      </c>
      <c r="C349" s="1172" t="s">
        <v>4083</v>
      </c>
      <c r="D349" s="966">
        <v>13692</v>
      </c>
      <c r="E349" s="1194" t="s">
        <v>9630</v>
      </c>
      <c r="F349" s="1194" t="s">
        <v>9</v>
      </c>
      <c r="G349" s="1194" t="s">
        <v>5391</v>
      </c>
      <c r="H349" s="967"/>
      <c r="I349" s="405"/>
      <c r="J349" s="965"/>
    </row>
    <row r="350" spans="1:10" ht="13.5">
      <c r="A350" s="1193" t="s">
        <v>13313</v>
      </c>
      <c r="B350" s="1172" t="s">
        <v>6462</v>
      </c>
      <c r="C350" s="1172" t="s">
        <v>6462</v>
      </c>
      <c r="D350" s="677">
        <v>12552</v>
      </c>
      <c r="E350" s="1194" t="s">
        <v>9630</v>
      </c>
      <c r="F350" s="1194" t="s">
        <v>9</v>
      </c>
      <c r="G350" s="1194" t="s">
        <v>5391</v>
      </c>
      <c r="H350" s="967"/>
      <c r="I350" s="405"/>
      <c r="J350" s="965"/>
    </row>
    <row r="351" spans="1:10" ht="13.5">
      <c r="A351" s="1193" t="s">
        <v>13314</v>
      </c>
      <c r="B351" s="1172" t="s">
        <v>6205</v>
      </c>
      <c r="C351" s="1172" t="s">
        <v>6205</v>
      </c>
      <c r="D351" s="966">
        <v>1404</v>
      </c>
      <c r="E351" s="1194" t="s">
        <v>9630</v>
      </c>
      <c r="F351" s="1194" t="s">
        <v>9</v>
      </c>
      <c r="G351" s="1194" t="s">
        <v>5388</v>
      </c>
      <c r="H351" s="967"/>
      <c r="I351" s="405"/>
      <c r="J351" s="965"/>
    </row>
    <row r="352" spans="1:10" ht="13.5">
      <c r="A352" s="1193" t="s">
        <v>13315</v>
      </c>
      <c r="B352" s="1172" t="s">
        <v>7308</v>
      </c>
      <c r="C352" s="1172" t="s">
        <v>7308</v>
      </c>
      <c r="D352" s="966">
        <v>6780</v>
      </c>
      <c r="E352" s="1194" t="s">
        <v>9630</v>
      </c>
      <c r="F352" s="1194" t="s">
        <v>9</v>
      </c>
      <c r="G352" s="1194" t="s">
        <v>5391</v>
      </c>
      <c r="H352" s="967"/>
      <c r="I352" s="405"/>
      <c r="J352" s="965"/>
    </row>
    <row r="353" spans="1:10" ht="13.5">
      <c r="A353" s="1193" t="s">
        <v>13316</v>
      </c>
      <c r="B353" s="1172" t="s">
        <v>7140</v>
      </c>
      <c r="C353" s="1172" t="s">
        <v>7140</v>
      </c>
      <c r="D353" s="966">
        <v>23892</v>
      </c>
      <c r="E353" s="1194" t="s">
        <v>9630</v>
      </c>
      <c r="F353" s="1194" t="s">
        <v>9</v>
      </c>
      <c r="G353" s="1194" t="s">
        <v>5391</v>
      </c>
      <c r="H353" s="967"/>
      <c r="I353" s="405"/>
      <c r="J353" s="965"/>
    </row>
    <row r="354" spans="1:10" ht="13.5">
      <c r="A354" s="1193" t="s">
        <v>13317</v>
      </c>
      <c r="B354" s="1172" t="s">
        <v>8523</v>
      </c>
      <c r="C354" s="1172" t="s">
        <v>8523</v>
      </c>
      <c r="D354" s="677">
        <v>6084</v>
      </c>
      <c r="E354" s="1194" t="s">
        <v>9630</v>
      </c>
      <c r="F354" s="1194" t="s">
        <v>9</v>
      </c>
      <c r="G354" s="1194" t="s">
        <v>5389</v>
      </c>
      <c r="H354" s="967"/>
      <c r="I354" s="405"/>
      <c r="J354" s="965"/>
    </row>
    <row r="355" spans="1:10" ht="13.5">
      <c r="A355" s="1193" t="s">
        <v>13318</v>
      </c>
      <c r="B355" s="1172" t="s">
        <v>8322</v>
      </c>
      <c r="C355" s="1172" t="s">
        <v>8322</v>
      </c>
      <c r="D355" s="677">
        <v>3048</v>
      </c>
      <c r="E355" s="1194" t="s">
        <v>9630</v>
      </c>
      <c r="F355" s="1194" t="s">
        <v>9</v>
      </c>
      <c r="G355" s="1194" t="s">
        <v>5389</v>
      </c>
      <c r="H355" s="967"/>
      <c r="I355" s="405"/>
      <c r="J355" s="965"/>
    </row>
    <row r="356" spans="1:10" ht="13.5">
      <c r="A356" s="1193" t="s">
        <v>13319</v>
      </c>
      <c r="B356" s="1172" t="s">
        <v>8359</v>
      </c>
      <c r="C356" s="1172" t="s">
        <v>8359</v>
      </c>
      <c r="D356" s="677">
        <v>4560</v>
      </c>
      <c r="E356" s="1194" t="s">
        <v>9630</v>
      </c>
      <c r="F356" s="1194" t="s">
        <v>9</v>
      </c>
      <c r="G356" s="1194" t="s">
        <v>5389</v>
      </c>
      <c r="H356" s="967"/>
      <c r="I356" s="405"/>
      <c r="J356" s="965"/>
    </row>
    <row r="357" spans="1:10" ht="13.5">
      <c r="A357" s="1193" t="s">
        <v>13320</v>
      </c>
      <c r="B357" s="1172" t="s">
        <v>8434</v>
      </c>
      <c r="C357" s="1172" t="s">
        <v>8434</v>
      </c>
      <c r="D357" s="677">
        <v>7608</v>
      </c>
      <c r="E357" s="1194" t="s">
        <v>9630</v>
      </c>
      <c r="F357" s="1194" t="s">
        <v>9</v>
      </c>
      <c r="G357" s="1194" t="s">
        <v>5389</v>
      </c>
      <c r="H357" s="967"/>
      <c r="I357" s="405"/>
      <c r="J357" s="965"/>
    </row>
    <row r="358" spans="1:10" ht="13.5">
      <c r="A358" s="1193" t="s">
        <v>13321</v>
      </c>
      <c r="B358" s="1172" t="s">
        <v>8735</v>
      </c>
      <c r="C358" s="1172" t="s">
        <v>8735</v>
      </c>
      <c r="D358" s="677">
        <v>10356</v>
      </c>
      <c r="E358" s="1194" t="s">
        <v>9630</v>
      </c>
      <c r="F358" s="1194" t="s">
        <v>9</v>
      </c>
      <c r="G358" s="1194" t="s">
        <v>5389</v>
      </c>
      <c r="H358" s="967"/>
      <c r="I358" s="405"/>
      <c r="J358" s="965"/>
    </row>
    <row r="359" spans="1:10" ht="13.5">
      <c r="A359" s="1193" t="s">
        <v>13322</v>
      </c>
      <c r="B359" s="1172" t="s">
        <v>5722</v>
      </c>
      <c r="C359" s="1172" t="s">
        <v>5723</v>
      </c>
      <c r="D359" s="677">
        <v>552</v>
      </c>
      <c r="E359" s="1194" t="s">
        <v>9630</v>
      </c>
      <c r="F359" s="1194" t="s">
        <v>9</v>
      </c>
      <c r="G359" s="1194" t="s">
        <v>5388</v>
      </c>
      <c r="H359" s="967"/>
      <c r="I359" s="405"/>
      <c r="J359" s="965"/>
    </row>
    <row r="360" spans="1:10" ht="24">
      <c r="A360" s="1193" t="s">
        <v>13323</v>
      </c>
      <c r="B360" s="1172" t="s">
        <v>4770</v>
      </c>
      <c r="C360" s="1172" t="s">
        <v>4771</v>
      </c>
      <c r="D360" s="966">
        <v>2556</v>
      </c>
      <c r="E360" s="1194" t="s">
        <v>9630</v>
      </c>
      <c r="F360" s="1194" t="s">
        <v>9</v>
      </c>
      <c r="G360" s="1194" t="s">
        <v>5388</v>
      </c>
      <c r="H360" s="967"/>
      <c r="I360" s="405"/>
      <c r="J360" s="965"/>
    </row>
    <row r="361" spans="1:10" ht="13.5">
      <c r="A361" s="1193" t="s">
        <v>13324</v>
      </c>
      <c r="B361" s="1172" t="s">
        <v>5312</v>
      </c>
      <c r="C361" s="1172" t="s">
        <v>5312</v>
      </c>
      <c r="D361" s="966">
        <v>2412</v>
      </c>
      <c r="E361" s="1194" t="s">
        <v>9630</v>
      </c>
      <c r="F361" s="1194" t="s">
        <v>9</v>
      </c>
      <c r="G361" s="1194" t="s">
        <v>5388</v>
      </c>
      <c r="H361" s="967"/>
      <c r="I361" s="405"/>
      <c r="J361" s="965"/>
    </row>
    <row r="362" spans="1:10" ht="24">
      <c r="A362" s="1193" t="s">
        <v>11661</v>
      </c>
      <c r="B362" s="1172" t="s">
        <v>11662</v>
      </c>
      <c r="C362" s="1172" t="s">
        <v>11662</v>
      </c>
      <c r="D362" s="966">
        <v>984</v>
      </c>
      <c r="E362" s="1194" t="s">
        <v>9630</v>
      </c>
      <c r="F362" s="1194" t="s">
        <v>9</v>
      </c>
      <c r="G362" s="1194" t="s">
        <v>5388</v>
      </c>
      <c r="H362" s="967"/>
      <c r="I362" s="405"/>
      <c r="J362" s="965"/>
    </row>
    <row r="363" spans="1:10" ht="13.5">
      <c r="A363" s="1193" t="s">
        <v>11663</v>
      </c>
      <c r="B363" s="1172" t="s">
        <v>11664</v>
      </c>
      <c r="C363" s="1172" t="s">
        <v>11664</v>
      </c>
      <c r="D363" s="966">
        <v>65976</v>
      </c>
      <c r="E363" s="1194" t="s">
        <v>9630</v>
      </c>
      <c r="F363" s="1194" t="s">
        <v>9</v>
      </c>
      <c r="G363" s="1194" t="s">
        <v>5391</v>
      </c>
      <c r="H363" s="967"/>
      <c r="I363" s="405"/>
      <c r="J363" s="965"/>
    </row>
    <row r="364" spans="1:10" ht="13.5">
      <c r="A364" s="1193" t="s">
        <v>13326</v>
      </c>
      <c r="B364" s="1172" t="s">
        <v>2528</v>
      </c>
      <c r="C364" s="1172" t="s">
        <v>2528</v>
      </c>
      <c r="D364" s="966">
        <v>19140</v>
      </c>
      <c r="E364" s="1194" t="s">
        <v>9630</v>
      </c>
      <c r="F364" s="1194" t="s">
        <v>9</v>
      </c>
      <c r="G364" s="1194" t="s">
        <v>5391</v>
      </c>
      <c r="H364" s="967"/>
      <c r="I364" s="405"/>
      <c r="J364" s="965"/>
    </row>
    <row r="365" spans="1:10" ht="13.5">
      <c r="A365" s="1193" t="s">
        <v>13327</v>
      </c>
      <c r="B365" s="1172" t="s">
        <v>2554</v>
      </c>
      <c r="C365" s="1172" t="s">
        <v>2554</v>
      </c>
      <c r="D365" s="966">
        <v>18468</v>
      </c>
      <c r="E365" s="1194" t="s">
        <v>9630</v>
      </c>
      <c r="F365" s="1194" t="s">
        <v>9</v>
      </c>
      <c r="G365" s="1194" t="s">
        <v>5391</v>
      </c>
      <c r="H365" s="967"/>
      <c r="I365" s="405"/>
      <c r="J365" s="965"/>
    </row>
    <row r="366" spans="1:10" ht="24">
      <c r="A366" s="1193" t="s">
        <v>11665</v>
      </c>
      <c r="B366" s="1172" t="s">
        <v>11666</v>
      </c>
      <c r="C366" s="1172" t="s">
        <v>11666</v>
      </c>
      <c r="D366" s="966">
        <v>672</v>
      </c>
      <c r="E366" s="1194" t="s">
        <v>9630</v>
      </c>
      <c r="F366" s="1194" t="s">
        <v>9</v>
      </c>
      <c r="G366" s="1194" t="s">
        <v>5391</v>
      </c>
      <c r="H366" s="967"/>
      <c r="I366" s="405"/>
      <c r="J366" s="965"/>
    </row>
    <row r="367" spans="1:10" ht="13.5">
      <c r="A367" s="1193" t="s">
        <v>13328</v>
      </c>
      <c r="B367" s="1172" t="s">
        <v>2590</v>
      </c>
      <c r="C367" s="1172" t="s">
        <v>2590</v>
      </c>
      <c r="D367" s="966">
        <v>6384</v>
      </c>
      <c r="E367" s="1194" t="s">
        <v>9630</v>
      </c>
      <c r="F367" s="1194" t="s">
        <v>9</v>
      </c>
      <c r="G367" s="1194" t="s">
        <v>5391</v>
      </c>
      <c r="H367" s="967"/>
      <c r="I367" s="405"/>
      <c r="J367" s="965"/>
    </row>
    <row r="368" spans="1:10" ht="13.5">
      <c r="A368" s="1193" t="s">
        <v>13329</v>
      </c>
      <c r="B368" s="1172" t="s">
        <v>2771</v>
      </c>
      <c r="C368" s="1172" t="s">
        <v>2771</v>
      </c>
      <c r="D368" s="966">
        <v>5712</v>
      </c>
      <c r="E368" s="1194" t="s">
        <v>9630</v>
      </c>
      <c r="F368" s="1194" t="s">
        <v>9</v>
      </c>
      <c r="G368" s="1194" t="s">
        <v>5390</v>
      </c>
      <c r="H368" s="967"/>
      <c r="I368" s="405"/>
      <c r="J368" s="965"/>
    </row>
    <row r="369" spans="1:10" ht="13.5">
      <c r="A369" s="1193" t="s">
        <v>13330</v>
      </c>
      <c r="B369" s="1172" t="s">
        <v>9883</v>
      </c>
      <c r="C369" s="1172" t="s">
        <v>9883</v>
      </c>
      <c r="D369" s="677">
        <v>8220</v>
      </c>
      <c r="E369" s="1194" t="s">
        <v>9630</v>
      </c>
      <c r="F369" s="1194" t="s">
        <v>9</v>
      </c>
      <c r="G369" s="1194" t="s">
        <v>5391</v>
      </c>
      <c r="H369" s="967"/>
      <c r="I369" s="405"/>
      <c r="J369" s="965"/>
    </row>
    <row r="370" spans="1:10" ht="13.5">
      <c r="A370" s="1193" t="s">
        <v>11667</v>
      </c>
      <c r="B370" s="1172" t="s">
        <v>11668</v>
      </c>
      <c r="C370" s="1172" t="s">
        <v>11668</v>
      </c>
      <c r="D370" s="966">
        <v>3312</v>
      </c>
      <c r="E370" s="1194" t="s">
        <v>9630</v>
      </c>
      <c r="F370" s="1194" t="s">
        <v>9</v>
      </c>
      <c r="G370" s="1194" t="s">
        <v>5391</v>
      </c>
      <c r="H370" s="967"/>
      <c r="I370" s="405"/>
      <c r="J370" s="965"/>
    </row>
    <row r="371" spans="1:10" ht="13.5">
      <c r="A371" s="1193" t="s">
        <v>11669</v>
      </c>
      <c r="B371" s="1172" t="s">
        <v>11670</v>
      </c>
      <c r="C371" s="1172" t="s">
        <v>11670</v>
      </c>
      <c r="D371" s="966">
        <v>2640</v>
      </c>
      <c r="E371" s="1194" t="s">
        <v>9630</v>
      </c>
      <c r="F371" s="1194" t="s">
        <v>9</v>
      </c>
      <c r="G371" s="1194" t="s">
        <v>5391</v>
      </c>
      <c r="H371" s="967"/>
      <c r="I371" s="405"/>
      <c r="J371" s="965"/>
    </row>
    <row r="372" spans="1:10" ht="24">
      <c r="A372" s="1193" t="s">
        <v>13331</v>
      </c>
      <c r="B372" s="1172" t="s">
        <v>5236</v>
      </c>
      <c r="C372" s="1172" t="s">
        <v>5237</v>
      </c>
      <c r="D372" s="1406">
        <v>5.15</v>
      </c>
      <c r="E372" s="1194" t="s">
        <v>9630</v>
      </c>
      <c r="F372" s="1194" t="s">
        <v>9</v>
      </c>
      <c r="G372" s="1194" t="s">
        <v>5391</v>
      </c>
      <c r="H372" s="967"/>
      <c r="I372" s="405"/>
      <c r="J372" s="965"/>
    </row>
    <row r="373" spans="1:10" ht="24">
      <c r="A373" s="1193" t="s">
        <v>11671</v>
      </c>
      <c r="B373" s="1172" t="s">
        <v>11672</v>
      </c>
      <c r="C373" s="1172" t="s">
        <v>11673</v>
      </c>
      <c r="D373" s="1406">
        <v>2.06</v>
      </c>
      <c r="E373" s="1194" t="s">
        <v>9630</v>
      </c>
      <c r="F373" s="1194" t="s">
        <v>9</v>
      </c>
      <c r="G373" s="1194" t="s">
        <v>5391</v>
      </c>
      <c r="H373" s="967"/>
      <c r="I373" s="405"/>
      <c r="J373" s="965"/>
    </row>
    <row r="374" spans="1:10" ht="24">
      <c r="A374" s="1193" t="s">
        <v>13332</v>
      </c>
      <c r="B374" s="1172" t="s">
        <v>5239</v>
      </c>
      <c r="C374" s="1172" t="s">
        <v>5240</v>
      </c>
      <c r="D374" s="1406">
        <v>4.12</v>
      </c>
      <c r="E374" s="1194" t="s">
        <v>9630</v>
      </c>
      <c r="F374" s="1194" t="s">
        <v>9</v>
      </c>
      <c r="G374" s="1194" t="s">
        <v>5391</v>
      </c>
      <c r="H374" s="967"/>
      <c r="I374" s="405"/>
      <c r="J374" s="965"/>
    </row>
    <row r="375" spans="1:10" ht="24">
      <c r="A375" s="1193" t="s">
        <v>11674</v>
      </c>
      <c r="B375" s="1172" t="s">
        <v>11675</v>
      </c>
      <c r="C375" s="1172" t="s">
        <v>11676</v>
      </c>
      <c r="D375" s="1406">
        <v>6.18</v>
      </c>
      <c r="E375" s="1194" t="s">
        <v>9630</v>
      </c>
      <c r="F375" s="1194" t="s">
        <v>9</v>
      </c>
      <c r="G375" s="1194" t="s">
        <v>5391</v>
      </c>
      <c r="H375" s="967"/>
      <c r="I375" s="405"/>
      <c r="J375" s="965"/>
    </row>
    <row r="376" spans="1:10" ht="24">
      <c r="A376" s="1193" t="s">
        <v>13333</v>
      </c>
      <c r="B376" s="1172" t="s">
        <v>5287</v>
      </c>
      <c r="C376" s="1172" t="s">
        <v>5288</v>
      </c>
      <c r="D376" s="1406">
        <v>5.15</v>
      </c>
      <c r="E376" s="1194" t="s">
        <v>9630</v>
      </c>
      <c r="F376" s="1194" t="s">
        <v>9</v>
      </c>
      <c r="G376" s="1194" t="s">
        <v>5391</v>
      </c>
      <c r="H376" s="967"/>
      <c r="I376" s="405"/>
      <c r="J376" s="965"/>
    </row>
    <row r="377" spans="1:10" ht="13.5">
      <c r="A377" s="1193" t="s">
        <v>13334</v>
      </c>
      <c r="B377" s="1172" t="s">
        <v>2595</v>
      </c>
      <c r="C377" s="1172" t="s">
        <v>2595</v>
      </c>
      <c r="D377" s="966">
        <v>3084</v>
      </c>
      <c r="E377" s="1194" t="s">
        <v>9630</v>
      </c>
      <c r="F377" s="1194" t="s">
        <v>9</v>
      </c>
      <c r="G377" s="1194" t="s">
        <v>5391</v>
      </c>
      <c r="H377" s="967"/>
      <c r="I377" s="405"/>
      <c r="J377" s="965"/>
    </row>
    <row r="378" spans="1:10" ht="13.5">
      <c r="A378" s="1193" t="s">
        <v>13335</v>
      </c>
      <c r="B378" s="1172" t="s">
        <v>2601</v>
      </c>
      <c r="C378" s="1172" t="s">
        <v>2601</v>
      </c>
      <c r="D378" s="966">
        <v>2640</v>
      </c>
      <c r="E378" s="1194" t="s">
        <v>9630</v>
      </c>
      <c r="F378" s="1194" t="s">
        <v>9</v>
      </c>
      <c r="G378" s="1194" t="s">
        <v>5391</v>
      </c>
      <c r="H378" s="967"/>
      <c r="I378" s="405"/>
      <c r="J378" s="965"/>
    </row>
    <row r="379" spans="1:10" ht="13.5">
      <c r="A379" s="1193" t="s">
        <v>13336</v>
      </c>
      <c r="B379" s="1172" t="s">
        <v>10555</v>
      </c>
      <c r="C379" s="1172" t="s">
        <v>10556</v>
      </c>
      <c r="D379" s="677">
        <v>192</v>
      </c>
      <c r="E379" s="1194" t="s">
        <v>9630</v>
      </c>
      <c r="F379" s="1194" t="s">
        <v>9</v>
      </c>
      <c r="G379" s="1194" t="s">
        <v>5388</v>
      </c>
      <c r="H379" s="967"/>
      <c r="I379" s="405"/>
      <c r="J379" s="965"/>
    </row>
    <row r="380" spans="1:10" ht="13.5">
      <c r="A380" s="1193" t="s">
        <v>13337</v>
      </c>
      <c r="B380" s="1172" t="s">
        <v>10585</v>
      </c>
      <c r="C380" s="1172" t="s">
        <v>10586</v>
      </c>
      <c r="D380" s="677">
        <v>5484</v>
      </c>
      <c r="E380" s="1194" t="s">
        <v>9630</v>
      </c>
      <c r="F380" s="1194" t="s">
        <v>9</v>
      </c>
      <c r="G380" s="1194" t="s">
        <v>5388</v>
      </c>
      <c r="H380" s="967"/>
      <c r="I380" s="405"/>
      <c r="J380" s="965"/>
    </row>
    <row r="381" spans="1:10" ht="13.5">
      <c r="A381" s="1193" t="s">
        <v>13338</v>
      </c>
      <c r="B381" s="1172" t="s">
        <v>10591</v>
      </c>
      <c r="C381" s="1172" t="s">
        <v>10592</v>
      </c>
      <c r="D381" s="677">
        <v>9828</v>
      </c>
      <c r="E381" s="1194" t="s">
        <v>9630</v>
      </c>
      <c r="F381" s="1194" t="s">
        <v>9</v>
      </c>
      <c r="G381" s="1194" t="s">
        <v>5388</v>
      </c>
      <c r="H381" s="967"/>
      <c r="I381" s="405"/>
      <c r="J381" s="965"/>
    </row>
    <row r="382" spans="1:10" ht="24">
      <c r="A382" s="1193" t="s">
        <v>14304</v>
      </c>
      <c r="B382" s="1172" t="s">
        <v>14305</v>
      </c>
      <c r="C382" s="1172" t="s">
        <v>14306</v>
      </c>
      <c r="D382" s="677">
        <v>44424</v>
      </c>
      <c r="E382" s="1194" t="s">
        <v>9630</v>
      </c>
      <c r="F382" s="1194" t="s">
        <v>9</v>
      </c>
      <c r="G382" s="1194" t="s">
        <v>5388</v>
      </c>
      <c r="H382" s="967"/>
      <c r="I382" s="405"/>
      <c r="J382" s="965"/>
    </row>
    <row r="383" spans="1:10" ht="24">
      <c r="A383" s="1193" t="s">
        <v>14307</v>
      </c>
      <c r="B383" s="1172" t="s">
        <v>14308</v>
      </c>
      <c r="C383" s="1172" t="s">
        <v>14309</v>
      </c>
      <c r="D383" s="677">
        <v>74844</v>
      </c>
      <c r="E383" s="1194" t="s">
        <v>9630</v>
      </c>
      <c r="F383" s="1194" t="s">
        <v>9</v>
      </c>
      <c r="G383" s="1194" t="s">
        <v>5388</v>
      </c>
      <c r="H383" s="967"/>
      <c r="I383" s="405"/>
      <c r="J383" s="965"/>
    </row>
    <row r="384" spans="1:10" ht="24">
      <c r="A384" s="1193" t="s">
        <v>11677</v>
      </c>
      <c r="B384" s="1172" t="s">
        <v>11678</v>
      </c>
      <c r="C384" s="1172" t="s">
        <v>11678</v>
      </c>
      <c r="D384" s="966">
        <v>3924</v>
      </c>
      <c r="E384" s="1194" t="s">
        <v>9630</v>
      </c>
      <c r="F384" s="1194" t="s">
        <v>9</v>
      </c>
      <c r="G384" s="1194" t="s">
        <v>5388</v>
      </c>
      <c r="H384" s="967"/>
      <c r="I384" s="405"/>
      <c r="J384" s="965"/>
    </row>
    <row r="385" spans="1:10" ht="13.5">
      <c r="A385" s="1193" t="s">
        <v>11679</v>
      </c>
      <c r="B385" s="1172" t="s">
        <v>11680</v>
      </c>
      <c r="C385" s="1172" t="s">
        <v>11680</v>
      </c>
      <c r="D385" s="966">
        <v>156</v>
      </c>
      <c r="E385" s="1194" t="s">
        <v>9630</v>
      </c>
      <c r="F385" s="1194" t="s">
        <v>9</v>
      </c>
      <c r="G385" s="1194" t="s">
        <v>5388</v>
      </c>
      <c r="H385" s="967"/>
      <c r="I385" s="405"/>
      <c r="J385" s="965"/>
    </row>
    <row r="386" spans="1:10" ht="13.5">
      <c r="A386" s="1193" t="s">
        <v>13339</v>
      </c>
      <c r="B386" s="1172" t="s">
        <v>5741</v>
      </c>
      <c r="C386" s="1172" t="s">
        <v>5741</v>
      </c>
      <c r="D386" s="966">
        <v>9696</v>
      </c>
      <c r="E386" s="1194" t="s">
        <v>9630</v>
      </c>
      <c r="F386" s="1194" t="s">
        <v>9</v>
      </c>
      <c r="G386" s="1194" t="s">
        <v>5388</v>
      </c>
      <c r="H386" s="967"/>
      <c r="I386" s="405"/>
      <c r="J386" s="965"/>
    </row>
    <row r="387" spans="1:10" ht="13.5">
      <c r="A387" s="1193" t="s">
        <v>11681</v>
      </c>
      <c r="B387" s="1172" t="s">
        <v>11682</v>
      </c>
      <c r="C387" s="1172" t="s">
        <v>11682</v>
      </c>
      <c r="D387" s="966">
        <v>1236</v>
      </c>
      <c r="E387" s="1194" t="s">
        <v>9630</v>
      </c>
      <c r="F387" s="1194" t="s">
        <v>9</v>
      </c>
      <c r="G387" s="1194" t="s">
        <v>5388</v>
      </c>
      <c r="H387" s="967"/>
      <c r="I387" s="405"/>
      <c r="J387" s="965"/>
    </row>
    <row r="388" spans="1:10" ht="13.5">
      <c r="A388" s="1193" t="s">
        <v>13340</v>
      </c>
      <c r="B388" s="1172" t="s">
        <v>5742</v>
      </c>
      <c r="C388" s="1172" t="s">
        <v>5742</v>
      </c>
      <c r="D388" s="966">
        <v>19416</v>
      </c>
      <c r="E388" s="1194" t="s">
        <v>9630</v>
      </c>
      <c r="F388" s="1194" t="s">
        <v>9</v>
      </c>
      <c r="G388" s="1194" t="s">
        <v>5388</v>
      </c>
      <c r="H388" s="967"/>
      <c r="I388" s="405"/>
      <c r="J388" s="965"/>
    </row>
    <row r="389" spans="1:10" ht="13.5">
      <c r="A389" s="1193" t="s">
        <v>11683</v>
      </c>
      <c r="B389" s="1172" t="s">
        <v>11684</v>
      </c>
      <c r="C389" s="1172" t="s">
        <v>11684</v>
      </c>
      <c r="D389" s="966">
        <v>1908</v>
      </c>
      <c r="E389" s="1194" t="s">
        <v>9630</v>
      </c>
      <c r="F389" s="1194" t="s">
        <v>9</v>
      </c>
      <c r="G389" s="1194" t="s">
        <v>5388</v>
      </c>
      <c r="H389" s="967"/>
      <c r="I389" s="405"/>
      <c r="J389" s="965"/>
    </row>
    <row r="390" spans="1:10" ht="24">
      <c r="A390" s="1193" t="s">
        <v>11685</v>
      </c>
      <c r="B390" s="1172" t="s">
        <v>11686</v>
      </c>
      <c r="C390" s="1172" t="s">
        <v>11686</v>
      </c>
      <c r="D390" s="966">
        <v>1308</v>
      </c>
      <c r="E390" s="1194" t="s">
        <v>9630</v>
      </c>
      <c r="F390" s="1194" t="s">
        <v>9</v>
      </c>
      <c r="G390" s="1194" t="s">
        <v>5389</v>
      </c>
      <c r="H390" s="967" t="s">
        <v>8905</v>
      </c>
      <c r="I390" s="405"/>
      <c r="J390" s="965"/>
    </row>
    <row r="391" spans="1:10" ht="13.5">
      <c r="A391" s="1193" t="s">
        <v>13341</v>
      </c>
      <c r="B391" s="1172" t="s">
        <v>3990</v>
      </c>
      <c r="C391" s="1172" t="s">
        <v>3990</v>
      </c>
      <c r="D391" s="966">
        <v>3900</v>
      </c>
      <c r="E391" s="1194" t="s">
        <v>9630</v>
      </c>
      <c r="F391" s="1194" t="s">
        <v>9</v>
      </c>
      <c r="G391" s="1194" t="s">
        <v>5389</v>
      </c>
      <c r="H391" s="967"/>
      <c r="I391" s="405"/>
      <c r="J391" s="965"/>
    </row>
    <row r="392" spans="1:10" ht="13.5">
      <c r="A392" s="1193" t="s">
        <v>13342</v>
      </c>
      <c r="B392" s="1172" t="s">
        <v>2536</v>
      </c>
      <c r="C392" s="1172" t="s">
        <v>2536</v>
      </c>
      <c r="D392" s="966">
        <v>14964</v>
      </c>
      <c r="E392" s="1194" t="s">
        <v>9630</v>
      </c>
      <c r="F392" s="1194" t="s">
        <v>9</v>
      </c>
      <c r="G392" s="1194" t="s">
        <v>5391</v>
      </c>
      <c r="H392" s="967"/>
      <c r="I392" s="405"/>
      <c r="J392" s="965"/>
    </row>
    <row r="393" spans="1:10" ht="13.5">
      <c r="A393" s="1193" t="s">
        <v>11687</v>
      </c>
      <c r="B393" s="1172" t="s">
        <v>11688</v>
      </c>
      <c r="C393" s="1172" t="s">
        <v>11688</v>
      </c>
      <c r="D393" s="966">
        <v>1032</v>
      </c>
      <c r="E393" s="1194" t="s">
        <v>9630</v>
      </c>
      <c r="F393" s="1194" t="s">
        <v>9</v>
      </c>
      <c r="G393" s="1194" t="s">
        <v>5391</v>
      </c>
      <c r="H393" s="967"/>
      <c r="I393" s="405"/>
      <c r="J393" s="965"/>
    </row>
    <row r="394" spans="1:10" ht="13.5">
      <c r="A394" s="1193" t="s">
        <v>13343</v>
      </c>
      <c r="B394" s="1172" t="s">
        <v>9819</v>
      </c>
      <c r="C394" s="1172" t="s">
        <v>9819</v>
      </c>
      <c r="D394" s="677">
        <v>192</v>
      </c>
      <c r="E394" s="1194" t="s">
        <v>9630</v>
      </c>
      <c r="F394" s="1194" t="s">
        <v>9</v>
      </c>
      <c r="G394" s="1194" t="s">
        <v>5391</v>
      </c>
      <c r="H394" s="967"/>
      <c r="I394" s="405"/>
      <c r="J394" s="965"/>
    </row>
    <row r="395" spans="1:10" ht="13.5">
      <c r="A395" s="1193" t="s">
        <v>13344</v>
      </c>
      <c r="B395" s="1172" t="s">
        <v>9823</v>
      </c>
      <c r="C395" s="1172" t="s">
        <v>9823</v>
      </c>
      <c r="D395" s="677">
        <v>900</v>
      </c>
      <c r="E395" s="1194" t="s">
        <v>9630</v>
      </c>
      <c r="F395" s="1194" t="s">
        <v>9</v>
      </c>
      <c r="G395" s="1194" t="s">
        <v>5391</v>
      </c>
      <c r="H395" s="967"/>
      <c r="I395" s="405"/>
      <c r="J395" s="965"/>
    </row>
    <row r="396" spans="1:10" ht="13.5">
      <c r="A396" s="1193" t="s">
        <v>13345</v>
      </c>
      <c r="B396" s="1172" t="s">
        <v>9827</v>
      </c>
      <c r="C396" s="1172" t="s">
        <v>9827</v>
      </c>
      <c r="D396" s="677">
        <v>1620</v>
      </c>
      <c r="E396" s="1194" t="s">
        <v>9630</v>
      </c>
      <c r="F396" s="1194" t="s">
        <v>9</v>
      </c>
      <c r="G396" s="1194" t="s">
        <v>5391</v>
      </c>
      <c r="H396" s="967"/>
      <c r="I396" s="405"/>
      <c r="J396" s="965"/>
    </row>
    <row r="397" spans="1:10" ht="13.5">
      <c r="A397" s="1193" t="s">
        <v>13346</v>
      </c>
      <c r="B397" s="1172" t="s">
        <v>9831</v>
      </c>
      <c r="C397" s="1172" t="s">
        <v>9831</v>
      </c>
      <c r="D397" s="677">
        <v>2436</v>
      </c>
      <c r="E397" s="1194" t="s">
        <v>9630</v>
      </c>
      <c r="F397" s="1194" t="s">
        <v>9</v>
      </c>
      <c r="G397" s="1194" t="s">
        <v>5391</v>
      </c>
      <c r="H397" s="967"/>
      <c r="I397" s="405"/>
      <c r="J397" s="965"/>
    </row>
    <row r="398" spans="1:10" ht="24">
      <c r="A398" s="1193" t="s">
        <v>14302</v>
      </c>
      <c r="B398" s="1172" t="s">
        <v>14303</v>
      </c>
      <c r="C398" s="1172" t="s">
        <v>14303</v>
      </c>
      <c r="D398" s="677">
        <v>5676</v>
      </c>
      <c r="E398" s="1194" t="s">
        <v>9630</v>
      </c>
      <c r="F398" s="1194" t="s">
        <v>9</v>
      </c>
      <c r="G398" s="1194" t="s">
        <v>5389</v>
      </c>
      <c r="H398" s="967"/>
      <c r="I398" s="405"/>
      <c r="J398" s="965"/>
    </row>
    <row r="399" spans="1:10" ht="24">
      <c r="A399" s="1193" t="s">
        <v>14718</v>
      </c>
      <c r="B399" s="1172" t="s">
        <v>14759</v>
      </c>
      <c r="C399" s="1172" t="s">
        <v>14759</v>
      </c>
      <c r="D399" s="677">
        <v>2520</v>
      </c>
      <c r="E399" s="1194" t="s">
        <v>9630</v>
      </c>
      <c r="F399" s="1194" t="s">
        <v>9</v>
      </c>
      <c r="G399" s="1194" t="s">
        <v>5389</v>
      </c>
      <c r="H399" s="1194" t="s">
        <v>8905</v>
      </c>
      <c r="I399" s="405"/>
      <c r="J399" s="965"/>
    </row>
    <row r="400" spans="1:10" ht="24">
      <c r="A400" s="1193" t="s">
        <v>14719</v>
      </c>
      <c r="B400" s="1172" t="s">
        <v>14760</v>
      </c>
      <c r="C400" s="1172" t="s">
        <v>14760</v>
      </c>
      <c r="D400" s="677">
        <v>4416</v>
      </c>
      <c r="E400" s="1194" t="s">
        <v>9630</v>
      </c>
      <c r="F400" s="1194" t="s">
        <v>9</v>
      </c>
      <c r="G400" s="1194" t="s">
        <v>5389</v>
      </c>
      <c r="H400" s="1194" t="s">
        <v>8905</v>
      </c>
      <c r="I400" s="405"/>
      <c r="J400" s="965"/>
    </row>
    <row r="401" spans="1:10" ht="13.5">
      <c r="A401" s="1193" t="s">
        <v>13347</v>
      </c>
      <c r="B401" s="1172" t="s">
        <v>5728</v>
      </c>
      <c r="C401" s="1172" t="s">
        <v>5728</v>
      </c>
      <c r="D401" s="677">
        <v>516</v>
      </c>
      <c r="E401" s="1194" t="s">
        <v>9630</v>
      </c>
      <c r="F401" s="1194" t="s">
        <v>9</v>
      </c>
      <c r="G401" s="1194" t="s">
        <v>5388</v>
      </c>
      <c r="H401" s="967"/>
      <c r="I401" s="405"/>
      <c r="J401" s="965"/>
    </row>
    <row r="402" spans="1:10" ht="13.5">
      <c r="A402" s="1193" t="s">
        <v>11689</v>
      </c>
      <c r="B402" s="1172" t="s">
        <v>11690</v>
      </c>
      <c r="C402" s="1172" t="s">
        <v>11690</v>
      </c>
      <c r="D402" s="677">
        <v>192</v>
      </c>
      <c r="E402" s="1194" t="s">
        <v>9630</v>
      </c>
      <c r="F402" s="1194" t="s">
        <v>9</v>
      </c>
      <c r="G402" s="1194" t="s">
        <v>5391</v>
      </c>
      <c r="H402" s="967"/>
      <c r="I402" s="405"/>
      <c r="J402" s="965"/>
    </row>
    <row r="403" spans="1:10" ht="13.5">
      <c r="A403" s="1193" t="s">
        <v>13348</v>
      </c>
      <c r="B403" s="1172" t="s">
        <v>4455</v>
      </c>
      <c r="C403" s="1172" t="s">
        <v>4455</v>
      </c>
      <c r="D403" s="677">
        <v>864</v>
      </c>
      <c r="E403" s="1194" t="s">
        <v>9630</v>
      </c>
      <c r="F403" s="1194" t="s">
        <v>9</v>
      </c>
      <c r="G403" s="1194" t="s">
        <v>5391</v>
      </c>
      <c r="H403" s="967"/>
      <c r="I403" s="405"/>
      <c r="J403" s="965"/>
    </row>
    <row r="404" spans="1:10" ht="13.5">
      <c r="A404" s="1193" t="s">
        <v>11691</v>
      </c>
      <c r="B404" s="1172" t="s">
        <v>11692</v>
      </c>
      <c r="C404" s="1172" t="s">
        <v>11692</v>
      </c>
      <c r="D404" s="677">
        <v>1572</v>
      </c>
      <c r="E404" s="1194" t="s">
        <v>9630</v>
      </c>
      <c r="F404" s="1194" t="s">
        <v>9</v>
      </c>
      <c r="G404" s="1194" t="s">
        <v>5391</v>
      </c>
      <c r="H404" s="967"/>
      <c r="I404" s="405"/>
      <c r="J404" s="965"/>
    </row>
    <row r="405" spans="1:10" ht="13.5">
      <c r="A405" s="1193" t="s">
        <v>13349</v>
      </c>
      <c r="B405" s="1172" t="s">
        <v>4749</v>
      </c>
      <c r="C405" s="1172" t="s">
        <v>4749</v>
      </c>
      <c r="D405" s="677">
        <v>984</v>
      </c>
      <c r="E405" s="1194" t="s">
        <v>9630</v>
      </c>
      <c r="F405" s="1194" t="s">
        <v>9</v>
      </c>
      <c r="G405" s="1194" t="s">
        <v>5388</v>
      </c>
      <c r="H405" s="967"/>
      <c r="I405" s="405"/>
      <c r="J405" s="965"/>
    </row>
    <row r="406" spans="1:10" ht="13.5">
      <c r="A406" s="1193" t="s">
        <v>11693</v>
      </c>
      <c r="B406" s="1172" t="s">
        <v>11694</v>
      </c>
      <c r="C406" s="1172" t="s">
        <v>11694</v>
      </c>
      <c r="D406" s="677">
        <v>3312</v>
      </c>
      <c r="E406" s="1194" t="s">
        <v>9630</v>
      </c>
      <c r="F406" s="967" t="s">
        <v>9</v>
      </c>
      <c r="G406" s="1194" t="s">
        <v>5391</v>
      </c>
      <c r="H406" s="967"/>
      <c r="I406" s="405"/>
      <c r="J406" s="965"/>
    </row>
    <row r="407" spans="1:10" ht="13.5">
      <c r="A407" s="1193" t="s">
        <v>13350</v>
      </c>
      <c r="B407" s="1172" t="s">
        <v>2556</v>
      </c>
      <c r="C407" s="1172" t="s">
        <v>2556</v>
      </c>
      <c r="D407" s="677">
        <v>3528</v>
      </c>
      <c r="E407" s="1194" t="s">
        <v>9630</v>
      </c>
      <c r="F407" s="967" t="s">
        <v>9</v>
      </c>
      <c r="G407" s="1194" t="s">
        <v>5391</v>
      </c>
      <c r="H407" s="967"/>
      <c r="I407" s="405"/>
      <c r="J407" s="965"/>
    </row>
    <row r="408" spans="1:10" ht="14.25">
      <c r="A408" s="403"/>
      <c r="B408" s="404"/>
      <c r="C408" s="404"/>
      <c r="D408" s="22"/>
      <c r="E408" s="22"/>
      <c r="F408" s="23"/>
      <c r="G408" s="23"/>
      <c r="H408" s="405"/>
      <c r="I408" s="405"/>
      <c r="J408" s="965"/>
    </row>
    <row r="409" spans="1:10" ht="14.25">
      <c r="A409" s="403"/>
      <c r="B409" s="404"/>
      <c r="C409" s="404"/>
      <c r="D409" s="22"/>
      <c r="E409" s="22"/>
      <c r="F409" s="23"/>
      <c r="G409" s="23"/>
      <c r="H409" s="405"/>
      <c r="I409" s="405"/>
      <c r="J409" s="965"/>
    </row>
    <row r="410" spans="1:10" ht="16.5" thickBot="1">
      <c r="A410" s="1281" t="s">
        <v>417</v>
      </c>
      <c r="B410" s="89"/>
      <c r="C410" s="255"/>
      <c r="D410" s="89"/>
      <c r="E410" s="89"/>
      <c r="F410" s="89"/>
      <c r="G410" s="89"/>
      <c r="H410" s="89"/>
      <c r="I410" s="89"/>
      <c r="J410" s="965"/>
    </row>
    <row r="411" spans="1:10" ht="24.75" thickBot="1">
      <c r="A411" s="942" t="s">
        <v>0</v>
      </c>
      <c r="B411" s="943" t="s">
        <v>1</v>
      </c>
      <c r="C411" s="944" t="s">
        <v>2</v>
      </c>
      <c r="D411" s="946" t="s">
        <v>5192</v>
      </c>
      <c r="E411" s="1143" t="s">
        <v>9627</v>
      </c>
      <c r="F411" s="945" t="s">
        <v>4</v>
      </c>
      <c r="G411" s="978" t="s">
        <v>13946</v>
      </c>
      <c r="H411" s="944" t="s">
        <v>418</v>
      </c>
      <c r="I411" s="944" t="s">
        <v>419</v>
      </c>
    </row>
    <row r="412" spans="1:10">
      <c r="A412" s="124" t="s">
        <v>11345</v>
      </c>
      <c r="B412" s="219"/>
      <c r="C412" s="219"/>
      <c r="D412" s="219"/>
      <c r="E412" s="219"/>
      <c r="F412" s="219"/>
      <c r="G412" s="219"/>
      <c r="H412" s="219"/>
      <c r="I412" s="416"/>
    </row>
    <row r="413" spans="1:10" ht="24">
      <c r="A413" s="1282" t="s">
        <v>11348</v>
      </c>
      <c r="B413" s="1283" t="s">
        <v>11349</v>
      </c>
      <c r="C413" s="1283" t="s">
        <v>11350</v>
      </c>
      <c r="D413" s="966">
        <v>1068</v>
      </c>
      <c r="E413" s="1284" t="s">
        <v>9630</v>
      </c>
      <c r="F413" s="1284" t="s">
        <v>9</v>
      </c>
      <c r="G413" s="1284" t="s">
        <v>5390</v>
      </c>
      <c r="H413" s="1285">
        <v>0</v>
      </c>
      <c r="I413" s="1285">
        <v>24</v>
      </c>
    </row>
    <row r="414" spans="1:10" ht="24">
      <c r="A414" s="1282" t="s">
        <v>11348</v>
      </c>
      <c r="B414" s="1283" t="s">
        <v>11349</v>
      </c>
      <c r="C414" s="1283" t="s">
        <v>11350</v>
      </c>
      <c r="D414" s="966">
        <v>924</v>
      </c>
      <c r="E414" s="1284" t="s">
        <v>9630</v>
      </c>
      <c r="F414" s="1284" t="s">
        <v>9</v>
      </c>
      <c r="G414" s="1284" t="s">
        <v>5390</v>
      </c>
      <c r="H414" s="1285">
        <v>25</v>
      </c>
      <c r="I414" s="1285">
        <v>49</v>
      </c>
    </row>
    <row r="415" spans="1:10" ht="24">
      <c r="A415" s="1282" t="s">
        <v>11348</v>
      </c>
      <c r="B415" s="1283" t="s">
        <v>11349</v>
      </c>
      <c r="C415" s="1283" t="s">
        <v>11350</v>
      </c>
      <c r="D415" s="966">
        <v>804</v>
      </c>
      <c r="E415" s="1284" t="s">
        <v>9630</v>
      </c>
      <c r="F415" s="1284" t="s">
        <v>9</v>
      </c>
      <c r="G415" s="1284" t="s">
        <v>5390</v>
      </c>
      <c r="H415" s="1285">
        <v>50</v>
      </c>
      <c r="I415" s="1285">
        <v>99</v>
      </c>
    </row>
    <row r="416" spans="1:10" ht="24">
      <c r="A416" s="1282" t="s">
        <v>11348</v>
      </c>
      <c r="B416" s="1283" t="s">
        <v>11349</v>
      </c>
      <c r="C416" s="1283" t="s">
        <v>11350</v>
      </c>
      <c r="D416" s="966">
        <v>756</v>
      </c>
      <c r="E416" s="1284" t="s">
        <v>9630</v>
      </c>
      <c r="F416" s="1284" t="s">
        <v>9</v>
      </c>
      <c r="G416" s="1284" t="s">
        <v>5390</v>
      </c>
      <c r="H416" s="1285">
        <v>100</v>
      </c>
      <c r="I416" s="1285">
        <v>249</v>
      </c>
    </row>
    <row r="417" spans="1:9" ht="24">
      <c r="A417" s="1282" t="s">
        <v>11348</v>
      </c>
      <c r="B417" s="1283" t="s">
        <v>11349</v>
      </c>
      <c r="C417" s="1283" t="s">
        <v>11350</v>
      </c>
      <c r="D417" s="966">
        <v>708</v>
      </c>
      <c r="E417" s="1284" t="s">
        <v>9630</v>
      </c>
      <c r="F417" s="1284" t="s">
        <v>9</v>
      </c>
      <c r="G417" s="1284" t="s">
        <v>5390</v>
      </c>
      <c r="H417" s="1285">
        <v>250</v>
      </c>
      <c r="I417" s="1285">
        <v>499</v>
      </c>
    </row>
    <row r="418" spans="1:9" ht="24">
      <c r="A418" s="1282" t="s">
        <v>11348</v>
      </c>
      <c r="B418" s="1283" t="s">
        <v>11349</v>
      </c>
      <c r="C418" s="1283" t="s">
        <v>11350</v>
      </c>
      <c r="D418" s="966">
        <v>612</v>
      </c>
      <c r="E418" s="1284" t="s">
        <v>9630</v>
      </c>
      <c r="F418" s="1284" t="s">
        <v>9</v>
      </c>
      <c r="G418" s="1284" t="s">
        <v>5390</v>
      </c>
      <c r="H418" s="1285">
        <v>500</v>
      </c>
      <c r="I418" s="1285">
        <v>999</v>
      </c>
    </row>
    <row r="419" spans="1:9" ht="24">
      <c r="A419" s="1282" t="s">
        <v>11348</v>
      </c>
      <c r="B419" s="1283" t="s">
        <v>11349</v>
      </c>
      <c r="C419" s="1283" t="s">
        <v>11350</v>
      </c>
      <c r="D419" s="966">
        <v>588</v>
      </c>
      <c r="E419" s="1284" t="s">
        <v>9630</v>
      </c>
      <c r="F419" s="1284" t="s">
        <v>9</v>
      </c>
      <c r="G419" s="1284" t="s">
        <v>5390</v>
      </c>
      <c r="H419" s="1285">
        <v>1000</v>
      </c>
      <c r="I419" s="1285">
        <v>2499</v>
      </c>
    </row>
    <row r="420" spans="1:9" ht="24">
      <c r="A420" s="1282" t="s">
        <v>11348</v>
      </c>
      <c r="B420" s="1283" t="s">
        <v>11349</v>
      </c>
      <c r="C420" s="1283" t="s">
        <v>11350</v>
      </c>
      <c r="D420" s="966">
        <v>540</v>
      </c>
      <c r="E420" s="1284" t="s">
        <v>9630</v>
      </c>
      <c r="F420" s="1284" t="s">
        <v>9</v>
      </c>
      <c r="G420" s="1284" t="s">
        <v>5390</v>
      </c>
      <c r="H420" s="1285">
        <v>2500</v>
      </c>
      <c r="I420" s="1285">
        <v>4999</v>
      </c>
    </row>
    <row r="421" spans="1:9" ht="24">
      <c r="A421" s="1282" t="s">
        <v>11348</v>
      </c>
      <c r="B421" s="1283" t="s">
        <v>11349</v>
      </c>
      <c r="C421" s="1283" t="s">
        <v>11350</v>
      </c>
      <c r="D421" s="966">
        <v>492</v>
      </c>
      <c r="E421" s="1284" t="s">
        <v>9630</v>
      </c>
      <c r="F421" s="1284" t="s">
        <v>9</v>
      </c>
      <c r="G421" s="1284" t="s">
        <v>5390</v>
      </c>
      <c r="H421" s="1285">
        <v>5000</v>
      </c>
      <c r="I421" s="1285">
        <v>99999</v>
      </c>
    </row>
    <row r="422" spans="1:9" ht="24">
      <c r="A422" s="1282" t="s">
        <v>11377</v>
      </c>
      <c r="B422" s="1283" t="s">
        <v>11378</v>
      </c>
      <c r="C422" s="1283" t="s">
        <v>11378</v>
      </c>
      <c r="D422" s="966">
        <v>56</v>
      </c>
      <c r="E422" s="1284" t="s">
        <v>9630</v>
      </c>
      <c r="F422" s="1284" t="s">
        <v>9</v>
      </c>
      <c r="G422" s="1284" t="s">
        <v>13942</v>
      </c>
      <c r="H422" s="1285">
        <v>0</v>
      </c>
      <c r="I422" s="1285">
        <v>999</v>
      </c>
    </row>
    <row r="423" spans="1:9" ht="24">
      <c r="A423" s="1282" t="s">
        <v>11377</v>
      </c>
      <c r="B423" s="1283" t="s">
        <v>11378</v>
      </c>
      <c r="C423" s="1283" t="s">
        <v>11378</v>
      </c>
      <c r="D423" s="966">
        <v>41</v>
      </c>
      <c r="E423" s="1284" t="s">
        <v>9630</v>
      </c>
      <c r="F423" s="1284" t="s">
        <v>9</v>
      </c>
      <c r="G423" s="1284" t="s">
        <v>13942</v>
      </c>
      <c r="H423" s="1285">
        <v>1000</v>
      </c>
      <c r="I423" s="1285">
        <v>4999</v>
      </c>
    </row>
    <row r="424" spans="1:9" ht="24">
      <c r="A424" s="1282" t="s">
        <v>11377</v>
      </c>
      <c r="B424" s="1283" t="s">
        <v>11378</v>
      </c>
      <c r="C424" s="1283" t="s">
        <v>11378</v>
      </c>
      <c r="D424" s="966">
        <v>28</v>
      </c>
      <c r="E424" s="1284" t="s">
        <v>9630</v>
      </c>
      <c r="F424" s="1284" t="s">
        <v>9</v>
      </c>
      <c r="G424" s="1284" t="s">
        <v>13942</v>
      </c>
      <c r="H424" s="1285">
        <v>5000</v>
      </c>
      <c r="I424" s="1285">
        <v>19999</v>
      </c>
    </row>
    <row r="425" spans="1:9" ht="24">
      <c r="A425" s="1282" t="s">
        <v>11377</v>
      </c>
      <c r="B425" s="1283" t="s">
        <v>11378</v>
      </c>
      <c r="C425" s="1283" t="s">
        <v>11378</v>
      </c>
      <c r="D425" s="966">
        <v>19</v>
      </c>
      <c r="E425" s="1284" t="s">
        <v>9630</v>
      </c>
      <c r="F425" s="1284" t="s">
        <v>9</v>
      </c>
      <c r="G425" s="1284" t="s">
        <v>13942</v>
      </c>
      <c r="H425" s="1285">
        <v>20000</v>
      </c>
      <c r="I425" s="1285">
        <v>29999</v>
      </c>
    </row>
    <row r="426" spans="1:9" ht="24">
      <c r="A426" s="1282" t="s">
        <v>11377</v>
      </c>
      <c r="B426" s="1283" t="s">
        <v>11378</v>
      </c>
      <c r="C426" s="1283" t="s">
        <v>11378</v>
      </c>
      <c r="D426" s="966">
        <v>16.48</v>
      </c>
      <c r="E426" s="1284" t="s">
        <v>9630</v>
      </c>
      <c r="F426" s="1284" t="s">
        <v>9</v>
      </c>
      <c r="G426" s="1284" t="s">
        <v>13942</v>
      </c>
      <c r="H426" s="1285">
        <v>30000</v>
      </c>
      <c r="I426" s="1285">
        <v>49999</v>
      </c>
    </row>
    <row r="427" spans="1:9" ht="24">
      <c r="A427" s="1282" t="s">
        <v>11377</v>
      </c>
      <c r="B427" s="1283" t="s">
        <v>11378</v>
      </c>
      <c r="C427" s="1283" t="s">
        <v>11378</v>
      </c>
      <c r="D427" s="966">
        <v>14.42</v>
      </c>
      <c r="E427" s="1284" t="s">
        <v>9630</v>
      </c>
      <c r="F427" s="1284" t="s">
        <v>9</v>
      </c>
      <c r="G427" s="1284" t="s">
        <v>13942</v>
      </c>
      <c r="H427" s="1285">
        <v>50000</v>
      </c>
      <c r="I427" s="1285">
        <v>99999</v>
      </c>
    </row>
    <row r="428" spans="1:9" ht="24">
      <c r="A428" s="1282" t="s">
        <v>11377</v>
      </c>
      <c r="B428" s="1283" t="s">
        <v>11378</v>
      </c>
      <c r="C428" s="1283" t="s">
        <v>11378</v>
      </c>
      <c r="D428" s="966">
        <v>12.36</v>
      </c>
      <c r="E428" s="1284" t="s">
        <v>9630</v>
      </c>
      <c r="F428" s="1284" t="s">
        <v>9</v>
      </c>
      <c r="G428" s="1284" t="s">
        <v>13942</v>
      </c>
      <c r="H428" s="1285">
        <v>100000</v>
      </c>
      <c r="I428" s="1285">
        <v>999999</v>
      </c>
    </row>
    <row r="429" spans="1:9" ht="24">
      <c r="A429" s="1282" t="s">
        <v>11695</v>
      </c>
      <c r="B429" s="1283" t="s">
        <v>11696</v>
      </c>
      <c r="C429" s="1283" t="s">
        <v>11697</v>
      </c>
      <c r="D429" s="966">
        <v>408</v>
      </c>
      <c r="E429" s="1284" t="s">
        <v>9630</v>
      </c>
      <c r="F429" s="1284" t="s">
        <v>9</v>
      </c>
      <c r="G429" s="1284" t="s">
        <v>5388</v>
      </c>
      <c r="H429" s="1285">
        <v>0</v>
      </c>
      <c r="I429" s="1285">
        <v>4</v>
      </c>
    </row>
    <row r="430" spans="1:9" ht="24">
      <c r="A430" s="1282" t="s">
        <v>11695</v>
      </c>
      <c r="B430" s="1283" t="s">
        <v>11696</v>
      </c>
      <c r="C430" s="1283" t="s">
        <v>11697</v>
      </c>
      <c r="D430" s="966">
        <v>324</v>
      </c>
      <c r="E430" s="1284" t="s">
        <v>9630</v>
      </c>
      <c r="F430" s="1284" t="s">
        <v>9</v>
      </c>
      <c r="G430" s="1284" t="s">
        <v>5388</v>
      </c>
      <c r="H430" s="1285">
        <v>5</v>
      </c>
      <c r="I430" s="1285">
        <v>19</v>
      </c>
    </row>
    <row r="431" spans="1:9" ht="24">
      <c r="A431" s="1282" t="s">
        <v>11695</v>
      </c>
      <c r="B431" s="1283" t="s">
        <v>11696</v>
      </c>
      <c r="C431" s="1283" t="s">
        <v>11697</v>
      </c>
      <c r="D431" s="966">
        <v>204</v>
      </c>
      <c r="E431" s="1284" t="s">
        <v>9630</v>
      </c>
      <c r="F431" s="1284" t="s">
        <v>9</v>
      </c>
      <c r="G431" s="1284" t="s">
        <v>5388</v>
      </c>
      <c r="H431" s="1285">
        <v>20</v>
      </c>
      <c r="I431" s="1285">
        <v>44</v>
      </c>
    </row>
    <row r="432" spans="1:9" ht="24">
      <c r="A432" s="1282" t="s">
        <v>11695</v>
      </c>
      <c r="B432" s="1283" t="s">
        <v>11696</v>
      </c>
      <c r="C432" s="1283" t="s">
        <v>11697</v>
      </c>
      <c r="D432" s="966">
        <v>156</v>
      </c>
      <c r="E432" s="1284" t="s">
        <v>9630</v>
      </c>
      <c r="F432" s="1284" t="s">
        <v>9</v>
      </c>
      <c r="G432" s="1284" t="s">
        <v>5388</v>
      </c>
      <c r="H432" s="1285">
        <v>45</v>
      </c>
      <c r="I432" s="1285">
        <v>94</v>
      </c>
    </row>
    <row r="433" spans="1:9" ht="24">
      <c r="A433" s="1282" t="s">
        <v>11695</v>
      </c>
      <c r="B433" s="1283" t="s">
        <v>11696</v>
      </c>
      <c r="C433" s="1283" t="s">
        <v>11697</v>
      </c>
      <c r="D433" s="966">
        <v>132</v>
      </c>
      <c r="E433" s="1284" t="s">
        <v>9630</v>
      </c>
      <c r="F433" s="1284" t="s">
        <v>9</v>
      </c>
      <c r="G433" s="1284" t="s">
        <v>5388</v>
      </c>
      <c r="H433" s="1285">
        <v>95</v>
      </c>
      <c r="I433" s="1285">
        <v>194</v>
      </c>
    </row>
    <row r="434" spans="1:9" ht="24">
      <c r="A434" s="1282" t="s">
        <v>11695</v>
      </c>
      <c r="B434" s="1283" t="s">
        <v>11696</v>
      </c>
      <c r="C434" s="1283" t="s">
        <v>11697</v>
      </c>
      <c r="D434" s="966">
        <v>87</v>
      </c>
      <c r="E434" s="1284" t="s">
        <v>9630</v>
      </c>
      <c r="F434" s="1284" t="s">
        <v>9</v>
      </c>
      <c r="G434" s="1284" t="s">
        <v>5388</v>
      </c>
      <c r="H434" s="1285">
        <v>195</v>
      </c>
      <c r="I434" s="1285">
        <v>195</v>
      </c>
    </row>
    <row r="435" spans="1:9" ht="24">
      <c r="A435" s="1282" t="s">
        <v>11698</v>
      </c>
      <c r="B435" s="1283" t="s">
        <v>11696</v>
      </c>
      <c r="C435" s="1283" t="s">
        <v>11697</v>
      </c>
      <c r="D435" s="966">
        <v>408</v>
      </c>
      <c r="E435" s="1284" t="s">
        <v>9630</v>
      </c>
      <c r="F435" s="1284" t="s">
        <v>9</v>
      </c>
      <c r="G435" s="1284" t="s">
        <v>5388</v>
      </c>
      <c r="H435" s="1285">
        <v>0</v>
      </c>
      <c r="I435" s="1285">
        <v>9</v>
      </c>
    </row>
    <row r="436" spans="1:9" ht="24">
      <c r="A436" s="1282" t="s">
        <v>11698</v>
      </c>
      <c r="B436" s="1283" t="s">
        <v>11696</v>
      </c>
      <c r="C436" s="1283" t="s">
        <v>11697</v>
      </c>
      <c r="D436" s="966">
        <v>324</v>
      </c>
      <c r="E436" s="1284" t="s">
        <v>9630</v>
      </c>
      <c r="F436" s="1284" t="s">
        <v>9</v>
      </c>
      <c r="G436" s="1284" t="s">
        <v>5388</v>
      </c>
      <c r="H436" s="1285">
        <v>10</v>
      </c>
      <c r="I436" s="1285">
        <v>24</v>
      </c>
    </row>
    <row r="437" spans="1:9" ht="24">
      <c r="A437" s="1282" t="s">
        <v>11698</v>
      </c>
      <c r="B437" s="1283" t="s">
        <v>11696</v>
      </c>
      <c r="C437" s="1283" t="s">
        <v>11697</v>
      </c>
      <c r="D437" s="966">
        <v>204</v>
      </c>
      <c r="E437" s="1284" t="s">
        <v>9630</v>
      </c>
      <c r="F437" s="1284" t="s">
        <v>9</v>
      </c>
      <c r="G437" s="1284" t="s">
        <v>5388</v>
      </c>
      <c r="H437" s="1285">
        <v>25</v>
      </c>
      <c r="I437" s="1285">
        <v>49</v>
      </c>
    </row>
    <row r="438" spans="1:9" ht="24">
      <c r="A438" s="1282" t="s">
        <v>11698</v>
      </c>
      <c r="B438" s="1283" t="s">
        <v>11696</v>
      </c>
      <c r="C438" s="1283" t="s">
        <v>11697</v>
      </c>
      <c r="D438" s="966">
        <v>156</v>
      </c>
      <c r="E438" s="1284" t="s">
        <v>9630</v>
      </c>
      <c r="F438" s="1284" t="s">
        <v>9</v>
      </c>
      <c r="G438" s="1284" t="s">
        <v>5388</v>
      </c>
      <c r="H438" s="1285">
        <v>50</v>
      </c>
      <c r="I438" s="1285">
        <v>99</v>
      </c>
    </row>
    <row r="439" spans="1:9" ht="24">
      <c r="A439" s="1282" t="s">
        <v>11698</v>
      </c>
      <c r="B439" s="1283" t="s">
        <v>11696</v>
      </c>
      <c r="C439" s="1283" t="s">
        <v>11697</v>
      </c>
      <c r="D439" s="966">
        <v>132</v>
      </c>
      <c r="E439" s="1284" t="s">
        <v>9630</v>
      </c>
      <c r="F439" s="1284" t="s">
        <v>9</v>
      </c>
      <c r="G439" s="1284" t="s">
        <v>5388</v>
      </c>
      <c r="H439" s="1285">
        <v>100</v>
      </c>
      <c r="I439" s="1285">
        <v>199</v>
      </c>
    </row>
    <row r="440" spans="1:9" ht="24">
      <c r="A440" s="1282" t="s">
        <v>11698</v>
      </c>
      <c r="B440" s="1283" t="s">
        <v>11696</v>
      </c>
      <c r="C440" s="1283" t="s">
        <v>11697</v>
      </c>
      <c r="D440" s="966">
        <v>87</v>
      </c>
      <c r="E440" s="1284" t="s">
        <v>9630</v>
      </c>
      <c r="F440" s="1284" t="s">
        <v>9</v>
      </c>
      <c r="G440" s="1284" t="s">
        <v>5388</v>
      </c>
      <c r="H440" s="1285">
        <v>200</v>
      </c>
      <c r="I440" s="1285">
        <v>200</v>
      </c>
    </row>
    <row r="441" spans="1:9" ht="24">
      <c r="A441" s="1282" t="s">
        <v>11386</v>
      </c>
      <c r="B441" s="1283" t="s">
        <v>11387</v>
      </c>
      <c r="C441" s="1283" t="s">
        <v>11387</v>
      </c>
      <c r="D441" s="975">
        <v>708</v>
      </c>
      <c r="E441" s="1284" t="s">
        <v>9630</v>
      </c>
      <c r="F441" s="1284" t="s">
        <v>9</v>
      </c>
      <c r="G441" s="1284" t="s">
        <v>5391</v>
      </c>
      <c r="H441" s="1285">
        <v>0</v>
      </c>
      <c r="I441" s="1285">
        <v>4</v>
      </c>
    </row>
    <row r="442" spans="1:9" ht="24">
      <c r="A442" s="1282" t="s">
        <v>11386</v>
      </c>
      <c r="B442" s="1283" t="s">
        <v>11387</v>
      </c>
      <c r="C442" s="1283" t="s">
        <v>11387</v>
      </c>
      <c r="D442" s="975">
        <v>564</v>
      </c>
      <c r="E442" s="1284" t="s">
        <v>9630</v>
      </c>
      <c r="F442" s="1284" t="s">
        <v>9</v>
      </c>
      <c r="G442" s="1284" t="s">
        <v>5391</v>
      </c>
      <c r="H442" s="1285">
        <v>5</v>
      </c>
      <c r="I442" s="1285">
        <v>9</v>
      </c>
    </row>
    <row r="443" spans="1:9" ht="24">
      <c r="A443" s="1282" t="s">
        <v>11386</v>
      </c>
      <c r="B443" s="1283" t="s">
        <v>11387</v>
      </c>
      <c r="C443" s="1283" t="s">
        <v>11387</v>
      </c>
      <c r="D443" s="975">
        <v>456</v>
      </c>
      <c r="E443" s="1284" t="s">
        <v>9630</v>
      </c>
      <c r="F443" s="1284" t="s">
        <v>9</v>
      </c>
      <c r="G443" s="1284" t="s">
        <v>5391</v>
      </c>
      <c r="H443" s="1285">
        <v>10</v>
      </c>
      <c r="I443" s="1285">
        <v>24</v>
      </c>
    </row>
    <row r="444" spans="1:9" ht="24">
      <c r="A444" s="1282" t="s">
        <v>11386</v>
      </c>
      <c r="B444" s="1283" t="s">
        <v>11387</v>
      </c>
      <c r="C444" s="1283" t="s">
        <v>11387</v>
      </c>
      <c r="D444" s="975">
        <v>396</v>
      </c>
      <c r="E444" s="1284" t="s">
        <v>9630</v>
      </c>
      <c r="F444" s="1284" t="s">
        <v>9</v>
      </c>
      <c r="G444" s="1284" t="s">
        <v>5391</v>
      </c>
      <c r="H444" s="1285">
        <v>25</v>
      </c>
      <c r="I444" s="1285">
        <v>99999</v>
      </c>
    </row>
    <row r="445" spans="1:9" ht="24">
      <c r="A445" s="1282" t="s">
        <v>11388</v>
      </c>
      <c r="B445" s="1283" t="s">
        <v>11387</v>
      </c>
      <c r="C445" s="1283" t="s">
        <v>11387</v>
      </c>
      <c r="D445" s="966">
        <v>732</v>
      </c>
      <c r="E445" s="1284" t="s">
        <v>9630</v>
      </c>
      <c r="F445" s="1284" t="s">
        <v>9</v>
      </c>
      <c r="G445" s="1284" t="s">
        <v>5391</v>
      </c>
      <c r="H445" s="1285">
        <v>0</v>
      </c>
      <c r="I445" s="1285">
        <v>4</v>
      </c>
    </row>
    <row r="446" spans="1:9" ht="24">
      <c r="A446" s="1282" t="s">
        <v>11388</v>
      </c>
      <c r="B446" s="1283" t="s">
        <v>11387</v>
      </c>
      <c r="C446" s="1283" t="s">
        <v>11387</v>
      </c>
      <c r="D446" s="966">
        <v>588</v>
      </c>
      <c r="E446" s="1284" t="s">
        <v>9630</v>
      </c>
      <c r="F446" s="1284" t="s">
        <v>9</v>
      </c>
      <c r="G446" s="1284" t="s">
        <v>5391</v>
      </c>
      <c r="H446" s="1285">
        <v>5</v>
      </c>
      <c r="I446" s="1285">
        <v>9</v>
      </c>
    </row>
    <row r="447" spans="1:9" ht="24">
      <c r="A447" s="1282" t="s">
        <v>11388</v>
      </c>
      <c r="B447" s="1283" t="s">
        <v>11387</v>
      </c>
      <c r="C447" s="1283" t="s">
        <v>11387</v>
      </c>
      <c r="D447" s="966">
        <v>480</v>
      </c>
      <c r="E447" s="1284" t="s">
        <v>9630</v>
      </c>
      <c r="F447" s="1284" t="s">
        <v>9</v>
      </c>
      <c r="G447" s="1284" t="s">
        <v>5391</v>
      </c>
      <c r="H447" s="1285">
        <v>10</v>
      </c>
      <c r="I447" s="1285">
        <v>24</v>
      </c>
    </row>
    <row r="448" spans="1:9" ht="24">
      <c r="A448" s="1282" t="s">
        <v>11388</v>
      </c>
      <c r="B448" s="1283" t="s">
        <v>11387</v>
      </c>
      <c r="C448" s="1283" t="s">
        <v>11387</v>
      </c>
      <c r="D448" s="966">
        <v>408</v>
      </c>
      <c r="E448" s="1284" t="s">
        <v>9630</v>
      </c>
      <c r="F448" s="1284" t="s">
        <v>9</v>
      </c>
      <c r="G448" s="1284" t="s">
        <v>5391</v>
      </c>
      <c r="H448" s="1285">
        <v>25</v>
      </c>
      <c r="I448" s="1285">
        <v>99999</v>
      </c>
    </row>
    <row r="449" spans="1:9" ht="24">
      <c r="A449" s="1282" t="s">
        <v>11701</v>
      </c>
      <c r="B449" s="1283" t="s">
        <v>11702</v>
      </c>
      <c r="C449" s="1283" t="s">
        <v>11702</v>
      </c>
      <c r="D449" s="966">
        <v>492</v>
      </c>
      <c r="E449" s="1284" t="s">
        <v>9630</v>
      </c>
      <c r="F449" s="1284" t="s">
        <v>9</v>
      </c>
      <c r="G449" s="1284" t="s">
        <v>5391</v>
      </c>
      <c r="H449" s="1285">
        <v>0</v>
      </c>
      <c r="I449" s="1285">
        <v>2</v>
      </c>
    </row>
    <row r="450" spans="1:9" ht="24">
      <c r="A450" s="1282" t="s">
        <v>11701</v>
      </c>
      <c r="B450" s="1283" t="s">
        <v>11702</v>
      </c>
      <c r="C450" s="1283" t="s">
        <v>11702</v>
      </c>
      <c r="D450" s="966">
        <v>480</v>
      </c>
      <c r="E450" s="1284" t="s">
        <v>9630</v>
      </c>
      <c r="F450" s="1284" t="s">
        <v>9</v>
      </c>
      <c r="G450" s="1284" t="s">
        <v>5391</v>
      </c>
      <c r="H450" s="1285">
        <v>3</v>
      </c>
      <c r="I450" s="1285">
        <v>4</v>
      </c>
    </row>
    <row r="451" spans="1:9" ht="24">
      <c r="A451" s="1282" t="s">
        <v>11701</v>
      </c>
      <c r="B451" s="1283" t="s">
        <v>11702</v>
      </c>
      <c r="C451" s="1283" t="s">
        <v>11702</v>
      </c>
      <c r="D451" s="966">
        <v>384</v>
      </c>
      <c r="E451" s="1284" t="s">
        <v>9630</v>
      </c>
      <c r="F451" s="1284" t="s">
        <v>9</v>
      </c>
      <c r="G451" s="1284" t="s">
        <v>5391</v>
      </c>
      <c r="H451" s="1285">
        <v>5</v>
      </c>
      <c r="I451" s="1285">
        <v>9</v>
      </c>
    </row>
    <row r="452" spans="1:9" ht="24">
      <c r="A452" s="1282" t="s">
        <v>11701</v>
      </c>
      <c r="B452" s="1283" t="s">
        <v>11702</v>
      </c>
      <c r="C452" s="1283" t="s">
        <v>11702</v>
      </c>
      <c r="D452" s="966">
        <v>372</v>
      </c>
      <c r="E452" s="1284" t="s">
        <v>9630</v>
      </c>
      <c r="F452" s="1284" t="s">
        <v>9</v>
      </c>
      <c r="G452" s="1284" t="s">
        <v>5391</v>
      </c>
      <c r="H452" s="1285">
        <v>10</v>
      </c>
      <c r="I452" s="1285">
        <v>24</v>
      </c>
    </row>
    <row r="453" spans="1:9" ht="24">
      <c r="A453" s="1282" t="s">
        <v>11701</v>
      </c>
      <c r="B453" s="1283" t="s">
        <v>11702</v>
      </c>
      <c r="C453" s="1283" t="s">
        <v>11702</v>
      </c>
      <c r="D453" s="966">
        <v>348</v>
      </c>
      <c r="E453" s="1284" t="s">
        <v>9630</v>
      </c>
      <c r="F453" s="1284" t="s">
        <v>9</v>
      </c>
      <c r="G453" s="1284" t="s">
        <v>5391</v>
      </c>
      <c r="H453" s="1285">
        <v>25</v>
      </c>
      <c r="I453" s="1285">
        <v>49</v>
      </c>
    </row>
    <row r="454" spans="1:9" ht="24">
      <c r="A454" s="1282" t="s">
        <v>11701</v>
      </c>
      <c r="B454" s="1283" t="s">
        <v>11702</v>
      </c>
      <c r="C454" s="1283" t="s">
        <v>11702</v>
      </c>
      <c r="D454" s="966">
        <v>336</v>
      </c>
      <c r="E454" s="1284" t="s">
        <v>9630</v>
      </c>
      <c r="F454" s="1284" t="s">
        <v>9</v>
      </c>
      <c r="G454" s="1284" t="s">
        <v>5391</v>
      </c>
      <c r="H454" s="1285">
        <v>50</v>
      </c>
      <c r="I454" s="1285">
        <v>99</v>
      </c>
    </row>
    <row r="455" spans="1:9" ht="24">
      <c r="A455" s="1282" t="s">
        <v>11701</v>
      </c>
      <c r="B455" s="1283" t="s">
        <v>11702</v>
      </c>
      <c r="C455" s="1283" t="s">
        <v>11702</v>
      </c>
      <c r="D455" s="966">
        <v>288</v>
      </c>
      <c r="E455" s="1284" t="s">
        <v>9630</v>
      </c>
      <c r="F455" s="1284" t="s">
        <v>9</v>
      </c>
      <c r="G455" s="1284" t="s">
        <v>5391</v>
      </c>
      <c r="H455" s="1285">
        <v>100</v>
      </c>
      <c r="I455" s="1285">
        <v>99999</v>
      </c>
    </row>
    <row r="456" spans="1:9" ht="24">
      <c r="A456" s="1282" t="s">
        <v>13104</v>
      </c>
      <c r="B456" s="1283" t="s">
        <v>13105</v>
      </c>
      <c r="C456" s="1283" t="s">
        <v>13105</v>
      </c>
      <c r="D456" s="966">
        <v>324</v>
      </c>
      <c r="E456" s="1284" t="s">
        <v>9630</v>
      </c>
      <c r="F456" s="1284" t="s">
        <v>9</v>
      </c>
      <c r="G456" s="1284" t="s">
        <v>5388</v>
      </c>
      <c r="H456" s="1285">
        <v>0</v>
      </c>
      <c r="I456" s="1285">
        <v>10</v>
      </c>
    </row>
    <row r="457" spans="1:9" ht="24">
      <c r="A457" s="1282" t="s">
        <v>13104</v>
      </c>
      <c r="B457" s="1283" t="s">
        <v>13105</v>
      </c>
      <c r="C457" s="1283" t="s">
        <v>13105</v>
      </c>
      <c r="D457" s="966">
        <v>276</v>
      </c>
      <c r="E457" s="1284" t="s">
        <v>9630</v>
      </c>
      <c r="F457" s="1284" t="s">
        <v>9</v>
      </c>
      <c r="G457" s="1284" t="s">
        <v>5388</v>
      </c>
      <c r="H457" s="1285">
        <v>11</v>
      </c>
      <c r="I457" s="1285">
        <v>50</v>
      </c>
    </row>
    <row r="458" spans="1:9" ht="24">
      <c r="A458" s="1282" t="s">
        <v>13104</v>
      </c>
      <c r="B458" s="1283" t="s">
        <v>13105</v>
      </c>
      <c r="C458" s="1283" t="s">
        <v>13105</v>
      </c>
      <c r="D458" s="966">
        <v>264</v>
      </c>
      <c r="E458" s="1284" t="s">
        <v>9630</v>
      </c>
      <c r="F458" s="1284" t="s">
        <v>9</v>
      </c>
      <c r="G458" s="1284" t="s">
        <v>5388</v>
      </c>
      <c r="H458" s="1285">
        <v>51</v>
      </c>
      <c r="I458" s="1285">
        <v>100</v>
      </c>
    </row>
    <row r="459" spans="1:9" ht="24">
      <c r="A459" s="1282" t="s">
        <v>13104</v>
      </c>
      <c r="B459" s="1283" t="s">
        <v>13105</v>
      </c>
      <c r="C459" s="1283" t="s">
        <v>13105</v>
      </c>
      <c r="D459" s="966">
        <v>252</v>
      </c>
      <c r="E459" s="1284" t="s">
        <v>9630</v>
      </c>
      <c r="F459" s="1284" t="s">
        <v>9</v>
      </c>
      <c r="G459" s="1284" t="s">
        <v>5388</v>
      </c>
      <c r="H459" s="1285">
        <v>101</v>
      </c>
      <c r="I459" s="1285">
        <v>200</v>
      </c>
    </row>
    <row r="460" spans="1:9" ht="24">
      <c r="A460" s="1282" t="s">
        <v>13104</v>
      </c>
      <c r="B460" s="1283" t="s">
        <v>13105</v>
      </c>
      <c r="C460" s="1283" t="s">
        <v>13105</v>
      </c>
      <c r="D460" s="966">
        <v>204</v>
      </c>
      <c r="E460" s="1284" t="s">
        <v>9630</v>
      </c>
      <c r="F460" s="1284" t="s">
        <v>9</v>
      </c>
      <c r="G460" s="1284" t="s">
        <v>5388</v>
      </c>
      <c r="H460" s="1285">
        <v>201</v>
      </c>
      <c r="I460" s="1285">
        <v>1000</v>
      </c>
    </row>
    <row r="461" spans="1:9" ht="24">
      <c r="A461" s="1282" t="s">
        <v>13104</v>
      </c>
      <c r="B461" s="1283" t="s">
        <v>13105</v>
      </c>
      <c r="C461" s="1283" t="s">
        <v>13105</v>
      </c>
      <c r="D461" s="966">
        <v>192</v>
      </c>
      <c r="E461" s="1284" t="s">
        <v>9630</v>
      </c>
      <c r="F461" s="1284" t="s">
        <v>9</v>
      </c>
      <c r="G461" s="1284" t="s">
        <v>5388</v>
      </c>
      <c r="H461" s="1285">
        <v>1001</v>
      </c>
      <c r="I461" s="1285">
        <v>5000</v>
      </c>
    </row>
    <row r="462" spans="1:9">
      <c r="A462" s="1282" t="s">
        <v>11569</v>
      </c>
      <c r="B462" s="1283" t="s">
        <v>11570</v>
      </c>
      <c r="C462" s="1283" t="s">
        <v>11570</v>
      </c>
      <c r="D462" s="966">
        <v>12336</v>
      </c>
      <c r="E462" s="1284" t="s">
        <v>9630</v>
      </c>
      <c r="F462" s="1284" t="s">
        <v>9</v>
      </c>
      <c r="G462" s="1284" t="s">
        <v>5391</v>
      </c>
      <c r="H462" s="1285">
        <v>0</v>
      </c>
      <c r="I462" s="1285">
        <v>3</v>
      </c>
    </row>
    <row r="463" spans="1:9">
      <c r="A463" s="1282" t="s">
        <v>11569</v>
      </c>
      <c r="B463" s="1283" t="s">
        <v>11570</v>
      </c>
      <c r="C463" s="1283" t="s">
        <v>11570</v>
      </c>
      <c r="D463" s="966">
        <v>8628</v>
      </c>
      <c r="E463" s="1284" t="s">
        <v>9630</v>
      </c>
      <c r="F463" s="1284" t="s">
        <v>9</v>
      </c>
      <c r="G463" s="1284" t="s">
        <v>5391</v>
      </c>
      <c r="H463" s="1285">
        <v>4</v>
      </c>
      <c r="I463" s="1285">
        <v>9</v>
      </c>
    </row>
    <row r="464" spans="1:9">
      <c r="A464" s="1282" t="s">
        <v>11569</v>
      </c>
      <c r="B464" s="1283" t="s">
        <v>11570</v>
      </c>
      <c r="C464" s="1283" t="s">
        <v>11570</v>
      </c>
      <c r="D464" s="966">
        <v>6792</v>
      </c>
      <c r="E464" s="1284" t="s">
        <v>9630</v>
      </c>
      <c r="F464" s="1284" t="s">
        <v>9</v>
      </c>
      <c r="G464" s="1284" t="s">
        <v>5391</v>
      </c>
      <c r="H464" s="1285">
        <v>10</v>
      </c>
      <c r="I464" s="1285">
        <v>29</v>
      </c>
    </row>
    <row r="465" spans="1:9">
      <c r="A465" s="1282" t="s">
        <v>11569</v>
      </c>
      <c r="B465" s="1283" t="s">
        <v>11570</v>
      </c>
      <c r="C465" s="1283" t="s">
        <v>11570</v>
      </c>
      <c r="D465" s="966">
        <v>4932</v>
      </c>
      <c r="E465" s="1284" t="s">
        <v>9630</v>
      </c>
      <c r="F465" s="1284" t="s">
        <v>9</v>
      </c>
      <c r="G465" s="1284" t="s">
        <v>5391</v>
      </c>
      <c r="H465" s="1285">
        <v>30</v>
      </c>
      <c r="I465" s="1285">
        <v>99999</v>
      </c>
    </row>
    <row r="466" spans="1:9">
      <c r="A466" s="1282" t="s">
        <v>11571</v>
      </c>
      <c r="B466" s="1283" t="s">
        <v>11572</v>
      </c>
      <c r="C466" s="1283" t="s">
        <v>11572</v>
      </c>
      <c r="D466" s="966">
        <v>12336</v>
      </c>
      <c r="E466" s="1284" t="s">
        <v>9630</v>
      </c>
      <c r="F466" s="1284" t="s">
        <v>9</v>
      </c>
      <c r="G466" s="1284" t="s">
        <v>5391</v>
      </c>
      <c r="H466" s="1285">
        <v>0</v>
      </c>
      <c r="I466" s="1285">
        <v>3</v>
      </c>
    </row>
    <row r="467" spans="1:9">
      <c r="A467" s="1282" t="s">
        <v>11571</v>
      </c>
      <c r="B467" s="1283" t="s">
        <v>11572</v>
      </c>
      <c r="C467" s="1283" t="s">
        <v>11572</v>
      </c>
      <c r="D467" s="966">
        <v>8628</v>
      </c>
      <c r="E467" s="1284" t="s">
        <v>9630</v>
      </c>
      <c r="F467" s="1284" t="s">
        <v>9</v>
      </c>
      <c r="G467" s="1284" t="s">
        <v>5391</v>
      </c>
      <c r="H467" s="1285">
        <v>4</v>
      </c>
      <c r="I467" s="1285">
        <v>9</v>
      </c>
    </row>
    <row r="468" spans="1:9">
      <c r="A468" s="1282" t="s">
        <v>11571</v>
      </c>
      <c r="B468" s="1283" t="s">
        <v>11572</v>
      </c>
      <c r="C468" s="1283" t="s">
        <v>11572</v>
      </c>
      <c r="D468" s="966">
        <v>6792</v>
      </c>
      <c r="E468" s="1284" t="s">
        <v>9630</v>
      </c>
      <c r="F468" s="1284" t="s">
        <v>9</v>
      </c>
      <c r="G468" s="1284" t="s">
        <v>5391</v>
      </c>
      <c r="H468" s="1285">
        <v>10</v>
      </c>
      <c r="I468" s="1285">
        <v>29</v>
      </c>
    </row>
    <row r="469" spans="1:9">
      <c r="A469" s="1282" t="s">
        <v>11571</v>
      </c>
      <c r="B469" s="1283" t="s">
        <v>11572</v>
      </c>
      <c r="C469" s="1283" t="s">
        <v>11572</v>
      </c>
      <c r="D469" s="966">
        <v>4932</v>
      </c>
      <c r="E469" s="1284" t="s">
        <v>9630</v>
      </c>
      <c r="F469" s="1284" t="s">
        <v>9</v>
      </c>
      <c r="G469" s="1284" t="s">
        <v>5391</v>
      </c>
      <c r="H469" s="1285">
        <v>30</v>
      </c>
      <c r="I469" s="1285">
        <v>99999</v>
      </c>
    </row>
    <row r="470" spans="1:9">
      <c r="A470" s="1282" t="s">
        <v>11587</v>
      </c>
      <c r="B470" s="1283" t="s">
        <v>11588</v>
      </c>
      <c r="C470" s="1283" t="s">
        <v>11588</v>
      </c>
      <c r="D470" s="966">
        <v>17064</v>
      </c>
      <c r="E470" s="1284" t="s">
        <v>9630</v>
      </c>
      <c r="F470" s="1284" t="s">
        <v>9</v>
      </c>
      <c r="G470" s="1284" t="s">
        <v>5391</v>
      </c>
      <c r="H470" s="1285">
        <v>0</v>
      </c>
      <c r="I470" s="1285">
        <v>3</v>
      </c>
    </row>
    <row r="471" spans="1:9">
      <c r="A471" s="1282" t="s">
        <v>11587</v>
      </c>
      <c r="B471" s="1283" t="s">
        <v>11588</v>
      </c>
      <c r="C471" s="1283" t="s">
        <v>11588</v>
      </c>
      <c r="D471" s="966">
        <v>11940</v>
      </c>
      <c r="E471" s="1284" t="s">
        <v>9630</v>
      </c>
      <c r="F471" s="1284" t="s">
        <v>9</v>
      </c>
      <c r="G471" s="1284" t="s">
        <v>5391</v>
      </c>
      <c r="H471" s="1285">
        <v>4</v>
      </c>
      <c r="I471" s="1285">
        <v>9</v>
      </c>
    </row>
    <row r="472" spans="1:9">
      <c r="A472" s="1282" t="s">
        <v>11587</v>
      </c>
      <c r="B472" s="1283" t="s">
        <v>11588</v>
      </c>
      <c r="C472" s="1283" t="s">
        <v>11588</v>
      </c>
      <c r="D472" s="966">
        <v>9384</v>
      </c>
      <c r="E472" s="1284" t="s">
        <v>9630</v>
      </c>
      <c r="F472" s="1284" t="s">
        <v>9</v>
      </c>
      <c r="G472" s="1284" t="s">
        <v>5391</v>
      </c>
      <c r="H472" s="1285">
        <v>10</v>
      </c>
      <c r="I472" s="1285">
        <v>29</v>
      </c>
    </row>
    <row r="473" spans="1:9">
      <c r="A473" s="1282" t="s">
        <v>11587</v>
      </c>
      <c r="B473" s="1283" t="s">
        <v>11588</v>
      </c>
      <c r="C473" s="1283" t="s">
        <v>11588</v>
      </c>
      <c r="D473" s="966">
        <v>6828</v>
      </c>
      <c r="E473" s="1284" t="s">
        <v>9630</v>
      </c>
      <c r="F473" s="1284" t="s">
        <v>9</v>
      </c>
      <c r="G473" s="1284" t="s">
        <v>5391</v>
      </c>
      <c r="H473" s="1285">
        <v>30</v>
      </c>
      <c r="I473" s="1285">
        <v>99999</v>
      </c>
    </row>
    <row r="474" spans="1:9">
      <c r="A474" s="1282" t="s">
        <v>11601</v>
      </c>
      <c r="B474" s="1283" t="s">
        <v>11602</v>
      </c>
      <c r="C474" s="1283" t="s">
        <v>11602</v>
      </c>
      <c r="D474" s="966">
        <v>17064</v>
      </c>
      <c r="E474" s="1284" t="s">
        <v>9630</v>
      </c>
      <c r="F474" s="1284" t="s">
        <v>9</v>
      </c>
      <c r="G474" s="1284" t="s">
        <v>5391</v>
      </c>
      <c r="H474" s="1285">
        <v>0</v>
      </c>
      <c r="I474" s="1285">
        <v>3</v>
      </c>
    </row>
    <row r="475" spans="1:9">
      <c r="A475" s="1282" t="s">
        <v>11601</v>
      </c>
      <c r="B475" s="1283" t="s">
        <v>11602</v>
      </c>
      <c r="C475" s="1283" t="s">
        <v>11602</v>
      </c>
      <c r="D475" s="966">
        <v>11940</v>
      </c>
      <c r="E475" s="1284" t="s">
        <v>9630</v>
      </c>
      <c r="F475" s="1284" t="s">
        <v>9</v>
      </c>
      <c r="G475" s="1284" t="s">
        <v>5391</v>
      </c>
      <c r="H475" s="1285">
        <v>4</v>
      </c>
      <c r="I475" s="1285">
        <v>9</v>
      </c>
    </row>
    <row r="476" spans="1:9">
      <c r="A476" s="1282" t="s">
        <v>11601</v>
      </c>
      <c r="B476" s="1283" t="s">
        <v>11602</v>
      </c>
      <c r="C476" s="1283" t="s">
        <v>11602</v>
      </c>
      <c r="D476" s="966">
        <v>9384</v>
      </c>
      <c r="E476" s="1284" t="s">
        <v>9630</v>
      </c>
      <c r="F476" s="1284" t="s">
        <v>9</v>
      </c>
      <c r="G476" s="1284" t="s">
        <v>5391</v>
      </c>
      <c r="H476" s="1285">
        <v>10</v>
      </c>
      <c r="I476" s="1285">
        <v>29</v>
      </c>
    </row>
    <row r="477" spans="1:9">
      <c r="A477" s="1282" t="s">
        <v>11601</v>
      </c>
      <c r="B477" s="1283" t="s">
        <v>11602</v>
      </c>
      <c r="C477" s="1283" t="s">
        <v>11602</v>
      </c>
      <c r="D477" s="966">
        <v>6828</v>
      </c>
      <c r="E477" s="1284" t="s">
        <v>9630</v>
      </c>
      <c r="F477" s="1284" t="s">
        <v>9</v>
      </c>
      <c r="G477" s="1284" t="s">
        <v>5391</v>
      </c>
      <c r="H477" s="1285">
        <v>30</v>
      </c>
      <c r="I477" s="1285">
        <v>99999</v>
      </c>
    </row>
    <row r="478" spans="1:9">
      <c r="A478" s="1282" t="s">
        <v>11603</v>
      </c>
      <c r="B478" s="1283" t="s">
        <v>11604</v>
      </c>
      <c r="C478" s="1283" t="s">
        <v>11604</v>
      </c>
      <c r="D478" s="966">
        <v>13560</v>
      </c>
      <c r="E478" s="1284" t="s">
        <v>9630</v>
      </c>
      <c r="F478" s="1284" t="s">
        <v>9</v>
      </c>
      <c r="G478" s="1284" t="s">
        <v>5391</v>
      </c>
      <c r="H478" s="1285">
        <v>0</v>
      </c>
      <c r="I478" s="1285">
        <v>3</v>
      </c>
    </row>
    <row r="479" spans="1:9">
      <c r="A479" s="1282" t="s">
        <v>11603</v>
      </c>
      <c r="B479" s="1283" t="s">
        <v>11604</v>
      </c>
      <c r="C479" s="1283" t="s">
        <v>11604</v>
      </c>
      <c r="D479" s="966">
        <v>9516</v>
      </c>
      <c r="E479" s="1284" t="s">
        <v>9630</v>
      </c>
      <c r="F479" s="1284" t="s">
        <v>9</v>
      </c>
      <c r="G479" s="1284" t="s">
        <v>5391</v>
      </c>
      <c r="H479" s="1285">
        <v>4</v>
      </c>
      <c r="I479" s="1285">
        <v>9</v>
      </c>
    </row>
    <row r="480" spans="1:9">
      <c r="A480" s="1282" t="s">
        <v>11603</v>
      </c>
      <c r="B480" s="1283" t="s">
        <v>11604</v>
      </c>
      <c r="C480" s="1283" t="s">
        <v>11604</v>
      </c>
      <c r="D480" s="966">
        <v>7476</v>
      </c>
      <c r="E480" s="1284" t="s">
        <v>9630</v>
      </c>
      <c r="F480" s="1284" t="s">
        <v>9</v>
      </c>
      <c r="G480" s="1284" t="s">
        <v>5391</v>
      </c>
      <c r="H480" s="1285">
        <v>10</v>
      </c>
      <c r="I480" s="1285">
        <v>29</v>
      </c>
    </row>
    <row r="481" spans="1:9">
      <c r="A481" s="1282" t="s">
        <v>11603</v>
      </c>
      <c r="B481" s="1283" t="s">
        <v>11604</v>
      </c>
      <c r="C481" s="1283" t="s">
        <v>11604</v>
      </c>
      <c r="D481" s="966">
        <v>5436</v>
      </c>
      <c r="E481" s="1284" t="s">
        <v>9630</v>
      </c>
      <c r="F481" s="1284" t="s">
        <v>9</v>
      </c>
      <c r="G481" s="1284" t="s">
        <v>5391</v>
      </c>
      <c r="H481" s="1285">
        <v>30</v>
      </c>
      <c r="I481" s="1285">
        <v>99999</v>
      </c>
    </row>
    <row r="482" spans="1:9">
      <c r="A482" s="1282" t="s">
        <v>11605</v>
      </c>
      <c r="B482" s="1283" t="s">
        <v>11606</v>
      </c>
      <c r="C482" s="1283" t="s">
        <v>11606</v>
      </c>
      <c r="D482" s="966">
        <v>12336</v>
      </c>
      <c r="E482" s="1284" t="s">
        <v>9630</v>
      </c>
      <c r="F482" s="1284" t="s">
        <v>9</v>
      </c>
      <c r="G482" s="1284" t="s">
        <v>5391</v>
      </c>
      <c r="H482" s="1285">
        <v>0</v>
      </c>
      <c r="I482" s="1285">
        <v>3</v>
      </c>
    </row>
    <row r="483" spans="1:9">
      <c r="A483" s="1282" t="s">
        <v>11605</v>
      </c>
      <c r="B483" s="1283" t="s">
        <v>11606</v>
      </c>
      <c r="C483" s="1283" t="s">
        <v>11606</v>
      </c>
      <c r="D483" s="966">
        <v>8628</v>
      </c>
      <c r="E483" s="1284" t="s">
        <v>9630</v>
      </c>
      <c r="F483" s="1284" t="s">
        <v>9</v>
      </c>
      <c r="G483" s="1284" t="s">
        <v>5391</v>
      </c>
      <c r="H483" s="1285">
        <v>4</v>
      </c>
      <c r="I483" s="1285">
        <v>9</v>
      </c>
    </row>
    <row r="484" spans="1:9">
      <c r="A484" s="1282" t="s">
        <v>11605</v>
      </c>
      <c r="B484" s="1283" t="s">
        <v>11606</v>
      </c>
      <c r="C484" s="1283" t="s">
        <v>11606</v>
      </c>
      <c r="D484" s="966">
        <v>6792</v>
      </c>
      <c r="E484" s="1284" t="s">
        <v>9630</v>
      </c>
      <c r="F484" s="1284" t="s">
        <v>9</v>
      </c>
      <c r="G484" s="1284" t="s">
        <v>5391</v>
      </c>
      <c r="H484" s="1285">
        <v>10</v>
      </c>
      <c r="I484" s="1285">
        <v>29</v>
      </c>
    </row>
    <row r="485" spans="1:9">
      <c r="A485" s="1282" t="s">
        <v>11605</v>
      </c>
      <c r="B485" s="1283" t="s">
        <v>11606</v>
      </c>
      <c r="C485" s="1283" t="s">
        <v>11606</v>
      </c>
      <c r="D485" s="966">
        <v>4932</v>
      </c>
      <c r="E485" s="1284" t="s">
        <v>9630</v>
      </c>
      <c r="F485" s="1284" t="s">
        <v>9</v>
      </c>
      <c r="G485" s="1284" t="s">
        <v>5391</v>
      </c>
      <c r="H485" s="1285">
        <v>30</v>
      </c>
      <c r="I485" s="1285">
        <v>99999</v>
      </c>
    </row>
    <row r="486" spans="1:9">
      <c r="A486" s="1282" t="s">
        <v>13250</v>
      </c>
      <c r="B486" s="1283" t="s">
        <v>5537</v>
      </c>
      <c r="C486" s="1283" t="s">
        <v>5537</v>
      </c>
      <c r="D486" s="966">
        <v>8628</v>
      </c>
      <c r="E486" s="1284" t="s">
        <v>9630</v>
      </c>
      <c r="F486" s="1284" t="s">
        <v>9</v>
      </c>
      <c r="G486" s="1284" t="s">
        <v>5391</v>
      </c>
      <c r="H486" s="1285">
        <v>0</v>
      </c>
      <c r="I486" s="1285">
        <v>9</v>
      </c>
    </row>
    <row r="487" spans="1:9">
      <c r="A487" s="1282" t="s">
        <v>13250</v>
      </c>
      <c r="B487" s="1283" t="s">
        <v>5537</v>
      </c>
      <c r="C487" s="1283" t="s">
        <v>5537</v>
      </c>
      <c r="D487" s="966">
        <v>6792</v>
      </c>
      <c r="E487" s="1284" t="s">
        <v>9630</v>
      </c>
      <c r="F487" s="1284" t="s">
        <v>9</v>
      </c>
      <c r="G487" s="1284" t="s">
        <v>5391</v>
      </c>
      <c r="H487" s="1285">
        <v>10</v>
      </c>
      <c r="I487" s="1285">
        <v>29</v>
      </c>
    </row>
    <row r="488" spans="1:9">
      <c r="A488" s="1282" t="s">
        <v>13250</v>
      </c>
      <c r="B488" s="1283" t="s">
        <v>5537</v>
      </c>
      <c r="C488" s="1283" t="s">
        <v>5537</v>
      </c>
      <c r="D488" s="966">
        <v>4932</v>
      </c>
      <c r="E488" s="1284" t="s">
        <v>9630</v>
      </c>
      <c r="F488" s="1284" t="s">
        <v>9</v>
      </c>
      <c r="G488" s="1284" t="s">
        <v>5391</v>
      </c>
      <c r="H488" s="1285">
        <v>30</v>
      </c>
      <c r="I488" s="1285">
        <v>99999</v>
      </c>
    </row>
    <row r="489" spans="1:9" ht="24">
      <c r="A489" s="1282" t="s">
        <v>11607</v>
      </c>
      <c r="B489" s="1283" t="s">
        <v>11608</v>
      </c>
      <c r="C489" s="1283" t="s">
        <v>11608</v>
      </c>
      <c r="D489" s="975">
        <v>564</v>
      </c>
      <c r="E489" s="1284" t="s">
        <v>9630</v>
      </c>
      <c r="F489" s="1284" t="s">
        <v>9</v>
      </c>
      <c r="G489" s="1284" t="s">
        <v>5391</v>
      </c>
      <c r="H489" s="1285">
        <v>0</v>
      </c>
      <c r="I489" s="1285">
        <v>4</v>
      </c>
    </row>
    <row r="490" spans="1:9" ht="24">
      <c r="A490" s="1282" t="s">
        <v>11607</v>
      </c>
      <c r="B490" s="1283" t="s">
        <v>11608</v>
      </c>
      <c r="C490" s="1283" t="s">
        <v>11608</v>
      </c>
      <c r="D490" s="975">
        <v>492</v>
      </c>
      <c r="E490" s="1284" t="s">
        <v>9630</v>
      </c>
      <c r="F490" s="1284" t="s">
        <v>9</v>
      </c>
      <c r="G490" s="1284" t="s">
        <v>5391</v>
      </c>
      <c r="H490" s="1285">
        <v>5</v>
      </c>
      <c r="I490" s="1285">
        <v>9</v>
      </c>
    </row>
    <row r="491" spans="1:9" ht="24">
      <c r="A491" s="1282" t="s">
        <v>11607</v>
      </c>
      <c r="B491" s="1283" t="s">
        <v>11608</v>
      </c>
      <c r="C491" s="1283" t="s">
        <v>11608</v>
      </c>
      <c r="D491" s="975">
        <v>408</v>
      </c>
      <c r="E491" s="1284" t="s">
        <v>9630</v>
      </c>
      <c r="F491" s="1284" t="s">
        <v>9</v>
      </c>
      <c r="G491" s="1284" t="s">
        <v>5391</v>
      </c>
      <c r="H491" s="1285">
        <v>10</v>
      </c>
      <c r="I491" s="1285">
        <v>29</v>
      </c>
    </row>
    <row r="492" spans="1:9" ht="24">
      <c r="A492" s="1282" t="s">
        <v>11607</v>
      </c>
      <c r="B492" s="1283" t="s">
        <v>11608</v>
      </c>
      <c r="C492" s="1283" t="s">
        <v>11608</v>
      </c>
      <c r="D492" s="975">
        <v>324</v>
      </c>
      <c r="E492" s="1284" t="s">
        <v>9630</v>
      </c>
      <c r="F492" s="1284" t="s">
        <v>9</v>
      </c>
      <c r="G492" s="1284" t="s">
        <v>5391</v>
      </c>
      <c r="H492" s="1285">
        <v>30</v>
      </c>
      <c r="I492" s="1285">
        <v>99999</v>
      </c>
    </row>
    <row r="493" spans="1:9" ht="24">
      <c r="A493" s="1282" t="s">
        <v>11611</v>
      </c>
      <c r="B493" s="1283" t="s">
        <v>11612</v>
      </c>
      <c r="C493" s="1283" t="s">
        <v>11612</v>
      </c>
      <c r="D493" s="966">
        <v>408</v>
      </c>
      <c r="E493" s="1284" t="s">
        <v>9630</v>
      </c>
      <c r="F493" s="1284" t="s">
        <v>9</v>
      </c>
      <c r="G493" s="1284" t="s">
        <v>5388</v>
      </c>
      <c r="H493" s="1285">
        <v>0</v>
      </c>
      <c r="I493" s="1285">
        <v>4</v>
      </c>
    </row>
    <row r="494" spans="1:9" ht="24">
      <c r="A494" s="1282" t="s">
        <v>11611</v>
      </c>
      <c r="B494" s="1283" t="s">
        <v>11612</v>
      </c>
      <c r="C494" s="1283" t="s">
        <v>11612</v>
      </c>
      <c r="D494" s="966">
        <v>324</v>
      </c>
      <c r="E494" s="1284" t="s">
        <v>9630</v>
      </c>
      <c r="F494" s="1284" t="s">
        <v>9</v>
      </c>
      <c r="G494" s="1284" t="s">
        <v>5388</v>
      </c>
      <c r="H494" s="1285">
        <v>5</v>
      </c>
      <c r="I494" s="1285">
        <v>19</v>
      </c>
    </row>
    <row r="495" spans="1:9" ht="24">
      <c r="A495" s="1282" t="s">
        <v>11611</v>
      </c>
      <c r="B495" s="1283" t="s">
        <v>11612</v>
      </c>
      <c r="C495" s="1283" t="s">
        <v>11612</v>
      </c>
      <c r="D495" s="966">
        <v>204</v>
      </c>
      <c r="E495" s="1284" t="s">
        <v>9630</v>
      </c>
      <c r="F495" s="1284" t="s">
        <v>9</v>
      </c>
      <c r="G495" s="1284" t="s">
        <v>5388</v>
      </c>
      <c r="H495" s="1285">
        <v>20</v>
      </c>
      <c r="I495" s="1285">
        <v>44</v>
      </c>
    </row>
    <row r="496" spans="1:9" ht="24">
      <c r="A496" s="1282" t="s">
        <v>11611</v>
      </c>
      <c r="B496" s="1283" t="s">
        <v>11612</v>
      </c>
      <c r="C496" s="1283" t="s">
        <v>11612</v>
      </c>
      <c r="D496" s="966">
        <v>156</v>
      </c>
      <c r="E496" s="1284" t="s">
        <v>9630</v>
      </c>
      <c r="F496" s="1284" t="s">
        <v>9</v>
      </c>
      <c r="G496" s="1284" t="s">
        <v>5388</v>
      </c>
      <c r="H496" s="1285">
        <v>45</v>
      </c>
      <c r="I496" s="1285">
        <v>94</v>
      </c>
    </row>
    <row r="497" spans="1:10" ht="24">
      <c r="A497" s="1282" t="s">
        <v>11611</v>
      </c>
      <c r="B497" s="1283" t="s">
        <v>11612</v>
      </c>
      <c r="C497" s="1283" t="s">
        <v>11612</v>
      </c>
      <c r="D497" s="966">
        <v>132</v>
      </c>
      <c r="E497" s="1284" t="s">
        <v>9630</v>
      </c>
      <c r="F497" s="1284" t="s">
        <v>9</v>
      </c>
      <c r="G497" s="1284" t="s">
        <v>5388</v>
      </c>
      <c r="H497" s="1285">
        <v>95</v>
      </c>
      <c r="I497" s="1285">
        <v>194</v>
      </c>
    </row>
    <row r="498" spans="1:10" ht="24">
      <c r="A498" s="1282" t="s">
        <v>11611</v>
      </c>
      <c r="B498" s="1283" t="s">
        <v>11612</v>
      </c>
      <c r="C498" s="1283" t="s">
        <v>11612</v>
      </c>
      <c r="D498" s="966">
        <v>87</v>
      </c>
      <c r="E498" s="1284" t="s">
        <v>9630</v>
      </c>
      <c r="F498" s="1284" t="s">
        <v>9</v>
      </c>
      <c r="G498" s="1284" t="s">
        <v>5388</v>
      </c>
      <c r="H498" s="1285">
        <v>195</v>
      </c>
      <c r="I498" s="1285">
        <v>195</v>
      </c>
    </row>
    <row r="499" spans="1:10" ht="24">
      <c r="A499" s="1282" t="s">
        <v>13106</v>
      </c>
      <c r="B499" s="1283" t="s">
        <v>13107</v>
      </c>
      <c r="C499" s="1283" t="s">
        <v>13107</v>
      </c>
      <c r="D499" s="966">
        <v>324</v>
      </c>
      <c r="E499" s="1284" t="s">
        <v>9630</v>
      </c>
      <c r="F499" s="1284" t="s">
        <v>9</v>
      </c>
      <c r="G499" s="1284" t="s">
        <v>5388</v>
      </c>
      <c r="H499" s="1285">
        <v>0</v>
      </c>
      <c r="I499" s="1285">
        <v>10</v>
      </c>
    </row>
    <row r="500" spans="1:10" ht="24">
      <c r="A500" s="1282" t="s">
        <v>13106</v>
      </c>
      <c r="B500" s="1283" t="s">
        <v>13107</v>
      </c>
      <c r="C500" s="1283" t="s">
        <v>13107</v>
      </c>
      <c r="D500" s="966">
        <v>276</v>
      </c>
      <c r="E500" s="1284" t="s">
        <v>9630</v>
      </c>
      <c r="F500" s="1284" t="s">
        <v>9</v>
      </c>
      <c r="G500" s="1284" t="s">
        <v>5388</v>
      </c>
      <c r="H500" s="1285">
        <v>11</v>
      </c>
      <c r="I500" s="1285">
        <v>50</v>
      </c>
    </row>
    <row r="501" spans="1:10" ht="24">
      <c r="A501" s="1282" t="s">
        <v>13106</v>
      </c>
      <c r="B501" s="1283" t="s">
        <v>13107</v>
      </c>
      <c r="C501" s="1283" t="s">
        <v>13107</v>
      </c>
      <c r="D501" s="966">
        <v>264</v>
      </c>
      <c r="E501" s="1284" t="s">
        <v>9630</v>
      </c>
      <c r="F501" s="1284" t="s">
        <v>9</v>
      </c>
      <c r="G501" s="1284" t="s">
        <v>5388</v>
      </c>
      <c r="H501" s="1285">
        <v>51</v>
      </c>
      <c r="I501" s="1285">
        <v>100</v>
      </c>
    </row>
    <row r="502" spans="1:10" ht="24">
      <c r="A502" s="1282" t="s">
        <v>13106</v>
      </c>
      <c r="B502" s="1283" t="s">
        <v>13107</v>
      </c>
      <c r="C502" s="1283" t="s">
        <v>13107</v>
      </c>
      <c r="D502" s="966">
        <v>252</v>
      </c>
      <c r="E502" s="1284" t="s">
        <v>9630</v>
      </c>
      <c r="F502" s="1284" t="s">
        <v>9</v>
      </c>
      <c r="G502" s="1284" t="s">
        <v>5388</v>
      </c>
      <c r="H502" s="1285">
        <v>101</v>
      </c>
      <c r="I502" s="1285">
        <v>200</v>
      </c>
    </row>
    <row r="503" spans="1:10" ht="24">
      <c r="A503" s="1282" t="s">
        <v>13106</v>
      </c>
      <c r="B503" s="1283" t="s">
        <v>13107</v>
      </c>
      <c r="C503" s="1283" t="s">
        <v>13107</v>
      </c>
      <c r="D503" s="966">
        <v>204</v>
      </c>
      <c r="E503" s="1284" t="s">
        <v>9630</v>
      </c>
      <c r="F503" s="1284" t="s">
        <v>9</v>
      </c>
      <c r="G503" s="1284" t="s">
        <v>5388</v>
      </c>
      <c r="H503" s="1285">
        <v>201</v>
      </c>
      <c r="I503" s="1285">
        <v>1000</v>
      </c>
    </row>
    <row r="504" spans="1:10" ht="24">
      <c r="A504" s="1282" t="s">
        <v>13106</v>
      </c>
      <c r="B504" s="1283" t="s">
        <v>13107</v>
      </c>
      <c r="C504" s="1283" t="s">
        <v>13107</v>
      </c>
      <c r="D504" s="966">
        <v>192</v>
      </c>
      <c r="E504" s="1284" t="s">
        <v>9630</v>
      </c>
      <c r="F504" s="1284" t="s">
        <v>9</v>
      </c>
      <c r="G504" s="1284" t="s">
        <v>5388</v>
      </c>
      <c r="H504" s="1285">
        <v>1001</v>
      </c>
      <c r="I504" s="1285">
        <v>5000</v>
      </c>
    </row>
    <row r="505" spans="1:10">
      <c r="A505" s="1282" t="s">
        <v>13325</v>
      </c>
      <c r="B505" s="1283" t="s">
        <v>5901</v>
      </c>
      <c r="C505" s="1283" t="s">
        <v>5901</v>
      </c>
      <c r="D505" s="966">
        <v>1224</v>
      </c>
      <c r="E505" s="1284" t="s">
        <v>9630</v>
      </c>
      <c r="F505" s="1284" t="s">
        <v>9</v>
      </c>
      <c r="G505" s="1284" t="s">
        <v>5388</v>
      </c>
      <c r="H505" s="1285">
        <v>0</v>
      </c>
      <c r="I505" s="1285">
        <v>200</v>
      </c>
    </row>
    <row r="506" spans="1:10">
      <c r="A506" s="1282" t="s">
        <v>13325</v>
      </c>
      <c r="B506" s="1283" t="s">
        <v>5901</v>
      </c>
      <c r="C506" s="1283" t="s">
        <v>5901</v>
      </c>
      <c r="D506" s="966">
        <v>1164</v>
      </c>
      <c r="E506" s="1284" t="s">
        <v>9630</v>
      </c>
      <c r="F506" s="1284" t="s">
        <v>9</v>
      </c>
      <c r="G506" s="1284" t="s">
        <v>5388</v>
      </c>
      <c r="H506" s="1285">
        <v>201</v>
      </c>
      <c r="I506" s="1285">
        <v>500</v>
      </c>
    </row>
    <row r="507" spans="1:10">
      <c r="A507" s="1282" t="s">
        <v>13325</v>
      </c>
      <c r="B507" s="1283" t="s">
        <v>5901</v>
      </c>
      <c r="C507" s="1283" t="s">
        <v>5901</v>
      </c>
      <c r="D507" s="966">
        <v>1128</v>
      </c>
      <c r="E507" s="1284" t="s">
        <v>9630</v>
      </c>
      <c r="F507" s="1284" t="s">
        <v>9</v>
      </c>
      <c r="G507" s="1284" t="s">
        <v>5388</v>
      </c>
      <c r="H507" s="1285">
        <v>501</v>
      </c>
      <c r="I507" s="1285">
        <v>1000</v>
      </c>
    </row>
    <row r="508" spans="1:10">
      <c r="A508" s="1282" t="s">
        <v>13325</v>
      </c>
      <c r="B508" s="1283" t="s">
        <v>5901</v>
      </c>
      <c r="C508" s="1283" t="s">
        <v>5901</v>
      </c>
      <c r="D508" s="966">
        <v>1104</v>
      </c>
      <c r="E508" s="1284" t="s">
        <v>9630</v>
      </c>
      <c r="F508" s="1284" t="s">
        <v>9</v>
      </c>
      <c r="G508" s="1284" t="s">
        <v>5388</v>
      </c>
      <c r="H508" s="1285">
        <v>1001</v>
      </c>
      <c r="I508" s="1285">
        <v>1500</v>
      </c>
    </row>
    <row r="509" spans="1:10" ht="13.5">
      <c r="A509" s="530"/>
      <c r="B509" s="530"/>
      <c r="C509" s="548"/>
      <c r="J509" s="965"/>
    </row>
    <row r="510" spans="1:10" ht="13.5">
      <c r="A510" s="624" t="s">
        <v>184</v>
      </c>
      <c r="C510" s="629" t="s">
        <v>13947</v>
      </c>
      <c r="J510" s="965"/>
    </row>
    <row r="511" spans="1:10" ht="13.5">
      <c r="A511" s="627" t="s">
        <v>5</v>
      </c>
      <c r="B511" s="624" t="s">
        <v>185</v>
      </c>
      <c r="C511" s="625" t="s">
        <v>13948</v>
      </c>
      <c r="J511" s="965"/>
    </row>
    <row r="512" spans="1:10" ht="13.5">
      <c r="A512" s="627" t="s">
        <v>9</v>
      </c>
      <c r="B512" s="625" t="s">
        <v>186</v>
      </c>
      <c r="C512" s="625" t="s">
        <v>13949</v>
      </c>
      <c r="J512" s="965"/>
    </row>
    <row r="513" spans="1:10" ht="13.5">
      <c r="A513" s="627" t="s">
        <v>187</v>
      </c>
      <c r="B513" s="624" t="s">
        <v>188</v>
      </c>
      <c r="C513" s="625" t="s">
        <v>13950</v>
      </c>
      <c r="J513" s="965"/>
    </row>
    <row r="514" spans="1:10" ht="13.5">
      <c r="A514" s="627" t="s">
        <v>189</v>
      </c>
      <c r="B514" s="624" t="s">
        <v>190</v>
      </c>
      <c r="C514" s="630" t="s">
        <v>13951</v>
      </c>
      <c r="J514" s="965"/>
    </row>
    <row r="515" spans="1:10" ht="13.5">
      <c r="A515" s="627" t="s">
        <v>191</v>
      </c>
      <c r="B515" s="624" t="s">
        <v>192</v>
      </c>
      <c r="C515" s="630" t="s">
        <v>13952</v>
      </c>
      <c r="J515" s="965"/>
    </row>
    <row r="516" spans="1:10" ht="13.5">
      <c r="A516" s="627" t="s">
        <v>193</v>
      </c>
      <c r="B516" s="624" t="s">
        <v>194</v>
      </c>
      <c r="C516" s="630" t="s">
        <v>13953</v>
      </c>
      <c r="J516" s="965"/>
    </row>
    <row r="517" spans="1:10" ht="13.5">
      <c r="A517" s="790" t="s">
        <v>1787</v>
      </c>
      <c r="B517" s="168" t="s">
        <v>1790</v>
      </c>
      <c r="C517" s="625" t="s">
        <v>13954</v>
      </c>
      <c r="J517" s="965"/>
    </row>
    <row r="518" spans="1:10" ht="13.5">
      <c r="A518" s="790" t="s">
        <v>1788</v>
      </c>
      <c r="B518" s="168" t="s">
        <v>1791</v>
      </c>
      <c r="C518" s="624" t="s">
        <v>13955</v>
      </c>
      <c r="J518" s="965"/>
    </row>
    <row r="519" spans="1:10" ht="13.5">
      <c r="A519" s="790" t="s">
        <v>1998</v>
      </c>
      <c r="B519" s="168" t="s">
        <v>1997</v>
      </c>
      <c r="C519" s="624" t="s">
        <v>13956</v>
      </c>
      <c r="J519" s="965"/>
    </row>
    <row r="520" spans="1:10" ht="13.5">
      <c r="A520" s="790" t="s">
        <v>1789</v>
      </c>
      <c r="B520" s="168" t="s">
        <v>1792</v>
      </c>
      <c r="C520" s="624" t="s">
        <v>13957</v>
      </c>
      <c r="J520" s="965"/>
    </row>
    <row r="521" spans="1:10" ht="13.5">
      <c r="A521" s="790" t="s">
        <v>195</v>
      </c>
      <c r="B521" s="168" t="s">
        <v>196</v>
      </c>
      <c r="C521" s="625" t="s">
        <v>13958</v>
      </c>
      <c r="J521" s="965"/>
    </row>
    <row r="522" spans="1:10" ht="13.5">
      <c r="A522" s="790" t="s">
        <v>8293</v>
      </c>
      <c r="B522" s="168" t="s">
        <v>8294</v>
      </c>
      <c r="C522" s="628"/>
      <c r="J522" s="965"/>
    </row>
    <row r="523" spans="1:10" ht="13.5">
      <c r="A523" s="790" t="s">
        <v>10613</v>
      </c>
      <c r="B523" s="168" t="s">
        <v>10614</v>
      </c>
      <c r="C523" s="289"/>
      <c r="J523" s="965"/>
    </row>
    <row r="524" spans="1:10" ht="13.5">
      <c r="A524" s="530"/>
      <c r="B524" s="530"/>
      <c r="C524" s="548"/>
      <c r="J524" s="965"/>
    </row>
    <row r="525" spans="1:10" ht="13.5">
      <c r="A525" s="790"/>
      <c r="B525" s="168"/>
      <c r="C525" s="315"/>
      <c r="J525" s="965"/>
    </row>
    <row r="526" spans="1:10" ht="13.5">
      <c r="A526" s="246" t="s">
        <v>3448</v>
      </c>
      <c r="J526" s="965"/>
    </row>
    <row r="527" spans="1:10" ht="13.5">
      <c r="A527" s="246" t="s">
        <v>3449</v>
      </c>
      <c r="J527" s="965"/>
    </row>
    <row r="528" spans="1:10" ht="13.5">
      <c r="A528" s="254" t="s">
        <v>3451</v>
      </c>
      <c r="J528" s="965"/>
    </row>
    <row r="529" spans="1:10" ht="13.5">
      <c r="A529" s="254" t="s">
        <v>3452</v>
      </c>
      <c r="J529" s="965"/>
    </row>
    <row r="530" spans="1:10" ht="13.5">
      <c r="A530" s="246" t="s">
        <v>3450</v>
      </c>
      <c r="J530" s="965"/>
    </row>
    <row r="531" spans="1:10" ht="13.5">
      <c r="J531" s="965"/>
    </row>
    <row r="532" spans="1:10" ht="13.5">
      <c r="A532" s="246" t="s">
        <v>2147</v>
      </c>
      <c r="J532" s="965"/>
    </row>
    <row r="533" spans="1:10" ht="13.5">
      <c r="A533" s="246" t="s">
        <v>2148</v>
      </c>
      <c r="J533" s="965"/>
    </row>
  </sheetData>
  <sheetProtection algorithmName="SHA-512" hashValue="Lbj4ZHnbKWGWsb4rpXOBdv7WW0wBoU9AKE7JQ+rRe49uGrNhMNEoFJyyn1jMMie7CVu8T2JGuyIZ6v84W7gY/g==" saltValue="7Prbq8kNLQDcO7vUvDldkA==" spinCount="100000" sheet="1" objects="1" scenarios="1"/>
  <phoneticPr fontId="139" type="noConversion"/>
  <hyperlinks>
    <hyperlink ref="C1" r:id="rId1"/>
  </hyperlinks>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'[5]Oracle upload LOV Control'!#REF!</xm:f>
          </x14:formula1>
          <xm:sqref>G5:G234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174"/>
  <sheetViews>
    <sheetView zoomScaleNormal="100" workbookViewId="0"/>
  </sheetViews>
  <sheetFormatPr defaultColWidth="9.125" defaultRowHeight="12"/>
  <cols>
    <col min="1" max="1" width="24.625" style="4" customWidth="1"/>
    <col min="2" max="2" width="38.625" style="4" customWidth="1"/>
    <col min="3" max="3" width="64.625" style="29" customWidth="1"/>
    <col min="4" max="4" width="10.625" style="4" customWidth="1"/>
    <col min="5" max="5" width="6.375" style="4" customWidth="1"/>
    <col min="6" max="6" width="6.625" style="4" customWidth="1"/>
    <col min="7" max="7" width="10.875" style="30" customWidth="1"/>
    <col min="8" max="8" width="14.375" style="4" customWidth="1"/>
    <col min="9" max="9" width="10" style="4" customWidth="1"/>
    <col min="10" max="10" width="12.625" style="4" customWidth="1"/>
    <col min="11" max="16384" width="9.125" style="4"/>
  </cols>
  <sheetData>
    <row r="1" spans="1:9" ht="18.75" thickBot="1">
      <c r="A1" s="393" t="s">
        <v>9558</v>
      </c>
      <c r="B1" s="624"/>
      <c r="C1" s="626"/>
      <c r="D1" s="624"/>
      <c r="E1" s="624"/>
      <c r="F1" s="624"/>
      <c r="G1" s="627"/>
      <c r="I1"/>
    </row>
    <row r="2" spans="1:9" s="80" customFormat="1" ht="24.75" thickBot="1">
      <c r="A2" s="499" t="s">
        <v>0</v>
      </c>
      <c r="B2" s="500" t="s">
        <v>1</v>
      </c>
      <c r="C2" s="501" t="s">
        <v>2</v>
      </c>
      <c r="D2" s="506" t="s">
        <v>5192</v>
      </c>
      <c r="E2" s="674" t="s">
        <v>9627</v>
      </c>
      <c r="F2" s="502" t="s">
        <v>4</v>
      </c>
      <c r="G2" s="978" t="s">
        <v>13946</v>
      </c>
      <c r="I2"/>
    </row>
    <row r="3" spans="1:9" ht="14.25" thickBot="1">
      <c r="A3" s="392" t="s">
        <v>9554</v>
      </c>
      <c r="B3" s="634"/>
      <c r="C3" s="634"/>
      <c r="D3" s="632"/>
      <c r="E3" s="632"/>
      <c r="F3" s="632"/>
      <c r="G3" s="632"/>
      <c r="I3"/>
    </row>
    <row r="4" spans="1:9" ht="60">
      <c r="A4" s="179" t="s">
        <v>10153</v>
      </c>
      <c r="B4" s="178" t="s">
        <v>10154</v>
      </c>
      <c r="C4" s="346" t="s">
        <v>10155</v>
      </c>
      <c r="D4" s="86">
        <v>36000</v>
      </c>
      <c r="E4" s="119" t="s">
        <v>9628</v>
      </c>
      <c r="F4" s="119" t="s">
        <v>191</v>
      </c>
      <c r="G4" s="119" t="s">
        <v>9276</v>
      </c>
      <c r="I4"/>
    </row>
    <row r="5" spans="1:9" ht="60.75" thickBot="1">
      <c r="A5" s="179" t="s">
        <v>10156</v>
      </c>
      <c r="B5" s="178" t="s">
        <v>10157</v>
      </c>
      <c r="C5" s="346" t="s">
        <v>10158</v>
      </c>
      <c r="D5" s="86">
        <v>48000</v>
      </c>
      <c r="E5" s="119" t="s">
        <v>9628</v>
      </c>
      <c r="F5" s="119" t="s">
        <v>191</v>
      </c>
      <c r="G5" s="119" t="s">
        <v>9276</v>
      </c>
      <c r="I5"/>
    </row>
    <row r="6" spans="1:9" ht="16.5" thickBot="1">
      <c r="A6" s="510" t="s">
        <v>9555</v>
      </c>
      <c r="B6" s="1000"/>
      <c r="C6" s="634"/>
      <c r="D6" s="361"/>
      <c r="E6" s="361"/>
      <c r="F6" s="361"/>
      <c r="G6" s="846"/>
      <c r="I6"/>
    </row>
    <row r="7" spans="1:9" ht="84">
      <c r="A7" s="129" t="s">
        <v>9277</v>
      </c>
      <c r="B7" s="668" t="s">
        <v>10888</v>
      </c>
      <c r="C7" s="669" t="s">
        <v>10889</v>
      </c>
      <c r="D7" s="15">
        <v>14400</v>
      </c>
      <c r="E7" s="16" t="s">
        <v>9628</v>
      </c>
      <c r="F7" s="16" t="s">
        <v>191</v>
      </c>
      <c r="G7" s="16" t="s">
        <v>9276</v>
      </c>
      <c r="I7"/>
    </row>
    <row r="8" spans="1:9" ht="84.75" thickBot="1">
      <c r="A8" s="129" t="s">
        <v>9278</v>
      </c>
      <c r="B8" s="109" t="s">
        <v>9279</v>
      </c>
      <c r="C8" s="109" t="s">
        <v>9280</v>
      </c>
      <c r="D8" s="15">
        <v>28800</v>
      </c>
      <c r="E8" s="16" t="s">
        <v>9628</v>
      </c>
      <c r="F8" s="16" t="s">
        <v>191</v>
      </c>
      <c r="G8" s="16" t="s">
        <v>9276</v>
      </c>
      <c r="I8"/>
    </row>
    <row r="9" spans="1:9" ht="14.25" thickBot="1">
      <c r="A9" s="510" t="s">
        <v>9556</v>
      </c>
      <c r="B9" s="845"/>
      <c r="C9" s="634"/>
      <c r="D9" s="361"/>
      <c r="E9" s="361"/>
      <c r="F9" s="361"/>
      <c r="G9" s="846"/>
      <c r="I9"/>
    </row>
    <row r="10" spans="1:9" ht="36">
      <c r="A10" s="129" t="s">
        <v>9281</v>
      </c>
      <c r="B10" s="719" t="s">
        <v>9282</v>
      </c>
      <c r="C10" s="719" t="s">
        <v>9283</v>
      </c>
      <c r="D10" s="15">
        <v>2400</v>
      </c>
      <c r="E10" s="16" t="s">
        <v>9628</v>
      </c>
      <c r="F10" s="16" t="s">
        <v>191</v>
      </c>
      <c r="G10" s="16" t="s">
        <v>9276</v>
      </c>
      <c r="I10"/>
    </row>
    <row r="11" spans="1:9" ht="36">
      <c r="A11" s="129" t="s">
        <v>9284</v>
      </c>
      <c r="B11" s="719" t="s">
        <v>9285</v>
      </c>
      <c r="C11" s="719" t="s">
        <v>9286</v>
      </c>
      <c r="D11" s="15">
        <v>300</v>
      </c>
      <c r="E11" s="16" t="s">
        <v>9628</v>
      </c>
      <c r="F11" s="16" t="s">
        <v>191</v>
      </c>
      <c r="G11" s="16" t="s">
        <v>9276</v>
      </c>
      <c r="I11"/>
    </row>
    <row r="12" spans="1:9" ht="24">
      <c r="A12" s="129" t="s">
        <v>9287</v>
      </c>
      <c r="B12" s="719" t="s">
        <v>9288</v>
      </c>
      <c r="C12" s="719" t="s">
        <v>9289</v>
      </c>
      <c r="D12" s="15">
        <v>300</v>
      </c>
      <c r="E12" s="16" t="s">
        <v>9628</v>
      </c>
      <c r="F12" s="16" t="s">
        <v>191</v>
      </c>
      <c r="G12" s="16" t="s">
        <v>9276</v>
      </c>
      <c r="I12"/>
    </row>
    <row r="13" spans="1:9" ht="24">
      <c r="A13" s="129" t="s">
        <v>9290</v>
      </c>
      <c r="B13" s="719" t="s">
        <v>9291</v>
      </c>
      <c r="C13" s="719" t="s">
        <v>9291</v>
      </c>
      <c r="D13" s="15">
        <v>500</v>
      </c>
      <c r="E13" s="16" t="s">
        <v>9628</v>
      </c>
      <c r="F13" s="16" t="s">
        <v>193</v>
      </c>
      <c r="G13" s="16" t="s">
        <v>9276</v>
      </c>
      <c r="I13"/>
    </row>
    <row r="14" spans="1:9" ht="24.75" thickBot="1">
      <c r="A14" s="129" t="s">
        <v>9292</v>
      </c>
      <c r="B14" s="719" t="s">
        <v>9293</v>
      </c>
      <c r="C14" s="719" t="s">
        <v>9293</v>
      </c>
      <c r="D14" s="15">
        <v>1</v>
      </c>
      <c r="E14" s="16" t="s">
        <v>9628</v>
      </c>
      <c r="F14" s="16" t="s">
        <v>193</v>
      </c>
      <c r="G14" s="16" t="s">
        <v>9276</v>
      </c>
      <c r="I14"/>
    </row>
    <row r="15" spans="1:9" s="624" customFormat="1" ht="14.25" thickBot="1">
      <c r="A15" s="510" t="s">
        <v>11958</v>
      </c>
      <c r="B15" s="845"/>
      <c r="C15" s="634"/>
      <c r="D15" s="361"/>
      <c r="E15" s="361"/>
      <c r="F15" s="361"/>
      <c r="G15" s="846"/>
      <c r="I15" s="638"/>
    </row>
    <row r="16" spans="1:9" s="624" customFormat="1" ht="36">
      <c r="A16" s="129" t="s">
        <v>11947</v>
      </c>
      <c r="B16" s="719" t="s">
        <v>11948</v>
      </c>
      <c r="C16" s="719" t="s">
        <v>11949</v>
      </c>
      <c r="D16" s="15">
        <v>2400</v>
      </c>
      <c r="E16" s="16" t="s">
        <v>9628</v>
      </c>
      <c r="F16" s="16" t="s">
        <v>191</v>
      </c>
      <c r="G16" s="16" t="s">
        <v>12730</v>
      </c>
      <c r="I16" s="638"/>
    </row>
    <row r="17" spans="1:9" s="624" customFormat="1" ht="36">
      <c r="A17" s="129" t="s">
        <v>11955</v>
      </c>
      <c r="B17" s="719" t="s">
        <v>11956</v>
      </c>
      <c r="C17" s="719" t="s">
        <v>11957</v>
      </c>
      <c r="D17" s="15">
        <v>300</v>
      </c>
      <c r="E17" s="16" t="s">
        <v>9628</v>
      </c>
      <c r="F17" s="16" t="s">
        <v>191</v>
      </c>
      <c r="G17" s="16" t="s">
        <v>12730</v>
      </c>
      <c r="I17" s="638"/>
    </row>
    <row r="18" spans="1:9" s="624" customFormat="1" ht="24">
      <c r="A18" s="129" t="s">
        <v>11950</v>
      </c>
      <c r="B18" s="719" t="s">
        <v>11951</v>
      </c>
      <c r="C18" s="719" t="s">
        <v>11952</v>
      </c>
      <c r="D18" s="15">
        <v>300</v>
      </c>
      <c r="E18" s="16" t="s">
        <v>9628</v>
      </c>
      <c r="F18" s="16" t="s">
        <v>191</v>
      </c>
      <c r="G18" s="16" t="s">
        <v>12730</v>
      </c>
      <c r="I18" s="638"/>
    </row>
    <row r="19" spans="1:9" s="624" customFormat="1" ht="24.75" thickBot="1">
      <c r="A19" s="129" t="s">
        <v>11953</v>
      </c>
      <c r="B19" s="719" t="s">
        <v>11954</v>
      </c>
      <c r="C19" s="719" t="s">
        <v>11954</v>
      </c>
      <c r="D19" s="15">
        <v>500</v>
      </c>
      <c r="E19" s="16" t="s">
        <v>9628</v>
      </c>
      <c r="F19" s="654" t="s">
        <v>193</v>
      </c>
      <c r="G19" s="16" t="s">
        <v>12730</v>
      </c>
      <c r="I19" s="638"/>
    </row>
    <row r="20" spans="1:9" ht="14.25" thickBot="1">
      <c r="A20" s="510" t="s">
        <v>9028</v>
      </c>
      <c r="B20" s="631"/>
      <c r="C20" s="631"/>
      <c r="D20" s="511"/>
      <c r="E20" s="511"/>
      <c r="F20" s="511"/>
      <c r="G20" s="847"/>
      <c r="I20"/>
    </row>
    <row r="21" spans="1:9" ht="72">
      <c r="A21" s="106" t="s">
        <v>9090</v>
      </c>
      <c r="B21" s="187" t="s">
        <v>9027</v>
      </c>
      <c r="C21" s="106" t="s">
        <v>10447</v>
      </c>
      <c r="D21" s="151">
        <v>12000</v>
      </c>
      <c r="E21" s="16" t="s">
        <v>9628</v>
      </c>
      <c r="F21" s="152" t="s">
        <v>191</v>
      </c>
      <c r="G21" s="358" t="s">
        <v>5388</v>
      </c>
      <c r="I21"/>
    </row>
    <row r="22" spans="1:9" ht="72">
      <c r="A22" s="106" t="s">
        <v>9091</v>
      </c>
      <c r="B22" s="187" t="s">
        <v>9026</v>
      </c>
      <c r="C22" s="106" t="s">
        <v>10448</v>
      </c>
      <c r="D22" s="151">
        <v>12000</v>
      </c>
      <c r="E22" s="16" t="s">
        <v>9628</v>
      </c>
      <c r="F22" s="152" t="s">
        <v>191</v>
      </c>
      <c r="G22" s="152" t="s">
        <v>5388</v>
      </c>
      <c r="I22"/>
    </row>
    <row r="23" spans="1:9" ht="60">
      <c r="A23" s="106" t="s">
        <v>9092</v>
      </c>
      <c r="B23" s="187" t="s">
        <v>10449</v>
      </c>
      <c r="C23" s="106" t="s">
        <v>10450</v>
      </c>
      <c r="D23" s="151">
        <v>2400</v>
      </c>
      <c r="E23" s="16" t="s">
        <v>9628</v>
      </c>
      <c r="F23" s="152" t="s">
        <v>191</v>
      </c>
      <c r="G23" s="152" t="s">
        <v>5388</v>
      </c>
      <c r="I23"/>
    </row>
    <row r="24" spans="1:9" ht="60">
      <c r="A24" s="106" t="s">
        <v>9093</v>
      </c>
      <c r="B24" s="187" t="s">
        <v>10451</v>
      </c>
      <c r="C24" s="106" t="s">
        <v>10452</v>
      </c>
      <c r="D24" s="151">
        <v>7500</v>
      </c>
      <c r="E24" s="16" t="s">
        <v>9628</v>
      </c>
      <c r="F24" s="152" t="s">
        <v>191</v>
      </c>
      <c r="G24" s="152" t="s">
        <v>5388</v>
      </c>
      <c r="I24"/>
    </row>
    <row r="25" spans="1:9" ht="48">
      <c r="A25" s="106" t="s">
        <v>9094</v>
      </c>
      <c r="B25" s="187" t="s">
        <v>9025</v>
      </c>
      <c r="C25" s="106" t="s">
        <v>10453</v>
      </c>
      <c r="D25" s="151">
        <v>7500</v>
      </c>
      <c r="E25" s="16" t="s">
        <v>9628</v>
      </c>
      <c r="F25" s="152" t="s">
        <v>191</v>
      </c>
      <c r="G25" s="152" t="s">
        <v>5388</v>
      </c>
      <c r="I25"/>
    </row>
    <row r="26" spans="1:9" ht="60">
      <c r="A26" s="848" t="s">
        <v>9095</v>
      </c>
      <c r="B26" s="849" t="s">
        <v>9024</v>
      </c>
      <c r="C26" s="849" t="s">
        <v>9023</v>
      </c>
      <c r="D26" s="850">
        <v>6000</v>
      </c>
      <c r="E26" s="16" t="s">
        <v>9628</v>
      </c>
      <c r="F26" s="851" t="s">
        <v>191</v>
      </c>
      <c r="G26" s="851" t="s">
        <v>5388</v>
      </c>
      <c r="I26"/>
    </row>
    <row r="27" spans="1:9" ht="13.5">
      <c r="A27" s="356" t="s">
        <v>9022</v>
      </c>
      <c r="B27" s="852"/>
      <c r="C27" s="852"/>
      <c r="D27" s="355"/>
      <c r="E27" s="355"/>
      <c r="F27" s="355"/>
      <c r="G27" s="853" t="s">
        <v>9021</v>
      </c>
      <c r="I27"/>
    </row>
    <row r="28" spans="1:9" ht="24">
      <c r="A28" s="300" t="s">
        <v>9096</v>
      </c>
      <c r="B28" s="353" t="s">
        <v>9020</v>
      </c>
      <c r="C28" s="353" t="s">
        <v>9019</v>
      </c>
      <c r="D28" s="357">
        <v>2400</v>
      </c>
      <c r="E28" s="16" t="s">
        <v>9628</v>
      </c>
      <c r="F28" s="358" t="s">
        <v>193</v>
      </c>
      <c r="G28" s="358" t="s">
        <v>5388</v>
      </c>
      <c r="I28"/>
    </row>
    <row r="29" spans="1:9" ht="48.75" thickBot="1">
      <c r="A29" s="848" t="s">
        <v>9097</v>
      </c>
      <c r="B29" s="849" t="s">
        <v>9018</v>
      </c>
      <c r="C29" s="849" t="s">
        <v>9017</v>
      </c>
      <c r="D29" s="850">
        <v>7500</v>
      </c>
      <c r="E29" s="16" t="s">
        <v>9628</v>
      </c>
      <c r="F29" s="851" t="s">
        <v>191</v>
      </c>
      <c r="G29" s="851" t="s">
        <v>5388</v>
      </c>
      <c r="I29"/>
    </row>
    <row r="30" spans="1:9" s="515" customFormat="1" ht="14.25" thickBot="1">
      <c r="A30" s="510" t="s">
        <v>10428</v>
      </c>
      <c r="B30" s="631"/>
      <c r="C30" s="631"/>
      <c r="D30" s="511"/>
      <c r="E30" s="511"/>
      <c r="F30" s="511"/>
      <c r="G30" s="854"/>
      <c r="I30" s="498"/>
    </row>
    <row r="31" spans="1:9" s="515" customFormat="1" ht="60">
      <c r="A31" s="848" t="s">
        <v>10394</v>
      </c>
      <c r="B31" s="849" t="s">
        <v>10395</v>
      </c>
      <c r="C31" s="849" t="s">
        <v>10425</v>
      </c>
      <c r="D31" s="850">
        <v>125100</v>
      </c>
      <c r="E31" s="16" t="s">
        <v>9628</v>
      </c>
      <c r="F31" s="851" t="s">
        <v>191</v>
      </c>
      <c r="G31" s="851" t="s">
        <v>5388</v>
      </c>
      <c r="I31" s="498"/>
    </row>
    <row r="32" spans="1:9" s="515" customFormat="1" ht="72.75" thickBot="1">
      <c r="A32" s="848" t="s">
        <v>10396</v>
      </c>
      <c r="B32" s="849" t="s">
        <v>10397</v>
      </c>
      <c r="C32" s="849" t="s">
        <v>10426</v>
      </c>
      <c r="D32" s="850">
        <v>206700</v>
      </c>
      <c r="E32" s="16" t="s">
        <v>9628</v>
      </c>
      <c r="F32" s="851" t="s">
        <v>191</v>
      </c>
      <c r="G32" s="851" t="s">
        <v>5388</v>
      </c>
      <c r="I32" s="498"/>
    </row>
    <row r="33" spans="1:9" ht="14.25" thickBot="1">
      <c r="A33" s="510" t="s">
        <v>9547</v>
      </c>
      <c r="B33" s="513"/>
      <c r="C33" s="631"/>
      <c r="D33" s="511"/>
      <c r="E33" s="511"/>
      <c r="F33" s="511"/>
      <c r="G33" s="854"/>
      <c r="I33"/>
    </row>
    <row r="34" spans="1:9" ht="60">
      <c r="A34" s="413" t="s">
        <v>9631</v>
      </c>
      <c r="B34" s="398" t="s">
        <v>9548</v>
      </c>
      <c r="C34" s="398" t="s">
        <v>9549</v>
      </c>
      <c r="D34" s="357">
        <v>17280</v>
      </c>
      <c r="E34" s="16" t="s">
        <v>9628</v>
      </c>
      <c r="F34" s="358" t="s">
        <v>191</v>
      </c>
      <c r="G34" s="358" t="s">
        <v>5388</v>
      </c>
      <c r="H34" s="251"/>
      <c r="I34"/>
    </row>
    <row r="35" spans="1:9" ht="72">
      <c r="A35" s="413" t="s">
        <v>9632</v>
      </c>
      <c r="B35" s="398" t="s">
        <v>9550</v>
      </c>
      <c r="C35" s="398" t="s">
        <v>9551</v>
      </c>
      <c r="D35" s="151">
        <v>28800</v>
      </c>
      <c r="E35" s="16" t="s">
        <v>9628</v>
      </c>
      <c r="F35" s="152" t="s">
        <v>191</v>
      </c>
      <c r="G35" s="152" t="s">
        <v>5388</v>
      </c>
      <c r="H35" s="251"/>
      <c r="I35"/>
    </row>
    <row r="36" spans="1:9" ht="84.75" thickBot="1">
      <c r="A36" s="413" t="s">
        <v>9633</v>
      </c>
      <c r="B36" s="398" t="s">
        <v>9552</v>
      </c>
      <c r="C36" s="398" t="s">
        <v>9553</v>
      </c>
      <c r="D36" s="850">
        <v>43200</v>
      </c>
      <c r="E36" s="16" t="s">
        <v>9628</v>
      </c>
      <c r="F36" s="851" t="s">
        <v>191</v>
      </c>
      <c r="G36" s="851" t="s">
        <v>5388</v>
      </c>
      <c r="H36" s="251"/>
      <c r="I36"/>
    </row>
    <row r="37" spans="1:9" ht="13.5">
      <c r="A37" s="363" t="s">
        <v>10160</v>
      </c>
      <c r="B37" s="219"/>
      <c r="C37" s="219"/>
      <c r="D37" s="483"/>
      <c r="E37" s="483"/>
      <c r="F37" s="483"/>
      <c r="G37" s="855"/>
      <c r="H37" s="251"/>
      <c r="I37"/>
    </row>
    <row r="38" spans="1:9" ht="72.75" thickBot="1">
      <c r="A38" s="179" t="s">
        <v>10161</v>
      </c>
      <c r="B38" s="178" t="s">
        <v>10162</v>
      </c>
      <c r="C38" s="346" t="s">
        <v>10163</v>
      </c>
      <c r="D38" s="86">
        <v>14400</v>
      </c>
      <c r="E38" s="119" t="s">
        <v>9628</v>
      </c>
      <c r="F38" s="119" t="s">
        <v>191</v>
      </c>
      <c r="G38" s="119" t="s">
        <v>5388</v>
      </c>
      <c r="H38" s="251"/>
      <c r="I38"/>
    </row>
    <row r="39" spans="1:9" ht="14.25" thickBot="1">
      <c r="A39" s="510" t="s">
        <v>9031</v>
      </c>
      <c r="B39" s="631"/>
      <c r="C39" s="631"/>
      <c r="D39" s="511"/>
      <c r="E39" s="511"/>
      <c r="F39" s="511"/>
      <c r="G39" s="635"/>
      <c r="I39"/>
    </row>
    <row r="40" spans="1:9" ht="13.5">
      <c r="A40" s="360" t="s">
        <v>9030</v>
      </c>
      <c r="B40" s="856"/>
      <c r="C40" s="856"/>
      <c r="D40" s="359"/>
      <c r="E40" s="359"/>
      <c r="F40" s="359"/>
      <c r="G40" s="857" t="s">
        <v>9021</v>
      </c>
      <c r="I40"/>
    </row>
    <row r="41" spans="1:9" s="624" customFormat="1" ht="36">
      <c r="A41" s="893" t="s">
        <v>13051</v>
      </c>
      <c r="B41" s="893" t="s">
        <v>13052</v>
      </c>
      <c r="C41" s="895" t="s">
        <v>13080</v>
      </c>
      <c r="D41" s="894">
        <v>2400</v>
      </c>
      <c r="E41" s="654" t="s">
        <v>9628</v>
      </c>
      <c r="F41" s="898" t="s">
        <v>191</v>
      </c>
      <c r="G41" s="654" t="s">
        <v>5388</v>
      </c>
      <c r="I41" s="638"/>
    </row>
    <row r="42" spans="1:9" s="624" customFormat="1" ht="36">
      <c r="A42" s="893" t="s">
        <v>13053</v>
      </c>
      <c r="B42" s="893" t="s">
        <v>13054</v>
      </c>
      <c r="C42" s="896" t="s">
        <v>13081</v>
      </c>
      <c r="D42" s="894">
        <v>300</v>
      </c>
      <c r="E42" s="654" t="s">
        <v>9628</v>
      </c>
      <c r="F42" s="898" t="s">
        <v>191</v>
      </c>
      <c r="G42" s="654" t="s">
        <v>5388</v>
      </c>
      <c r="I42" s="638"/>
    </row>
    <row r="43" spans="1:9" s="624" customFormat="1" ht="24">
      <c r="A43" s="893" t="s">
        <v>13055</v>
      </c>
      <c r="B43" s="893" t="s">
        <v>13082</v>
      </c>
      <c r="C43" s="897" t="s">
        <v>13100</v>
      </c>
      <c r="D43" s="894">
        <v>300</v>
      </c>
      <c r="E43" s="654" t="s">
        <v>9628</v>
      </c>
      <c r="F43" s="898" t="s">
        <v>191</v>
      </c>
      <c r="G43" s="654" t="s">
        <v>5388</v>
      </c>
      <c r="I43" s="638"/>
    </row>
    <row r="44" spans="1:9" s="624" customFormat="1" ht="24">
      <c r="A44" s="893" t="s">
        <v>13056</v>
      </c>
      <c r="B44" s="893" t="s">
        <v>13083</v>
      </c>
      <c r="C44" s="896" t="s">
        <v>13083</v>
      </c>
      <c r="D44" s="894">
        <v>500</v>
      </c>
      <c r="E44" s="654" t="s">
        <v>9628</v>
      </c>
      <c r="F44" s="898" t="s">
        <v>193</v>
      </c>
      <c r="G44" s="654" t="s">
        <v>5388</v>
      </c>
      <c r="I44" s="638"/>
    </row>
    <row r="45" spans="1:9" s="624" customFormat="1" ht="24">
      <c r="A45" s="893" t="s">
        <v>13057</v>
      </c>
      <c r="B45" s="893" t="s">
        <v>13084</v>
      </c>
      <c r="C45" s="895" t="s">
        <v>13084</v>
      </c>
      <c r="D45" s="894">
        <v>1</v>
      </c>
      <c r="E45" s="654" t="s">
        <v>9628</v>
      </c>
      <c r="F45" s="898" t="s">
        <v>193</v>
      </c>
      <c r="G45" s="654" t="s">
        <v>5388</v>
      </c>
      <c r="I45" s="638"/>
    </row>
    <row r="46" spans="1:9" ht="13.5">
      <c r="A46" s="356" t="s">
        <v>9029</v>
      </c>
      <c r="B46" s="852"/>
      <c r="C46" s="852"/>
      <c r="D46" s="355"/>
      <c r="E46" s="355"/>
      <c r="F46" s="355"/>
      <c r="G46" s="853" t="s">
        <v>9021</v>
      </c>
      <c r="I46"/>
    </row>
    <row r="47" spans="1:9" s="624" customFormat="1" ht="48.75" thickBot="1">
      <c r="A47" s="893" t="s">
        <v>13935</v>
      </c>
      <c r="B47" s="893" t="s">
        <v>13939</v>
      </c>
      <c r="C47" s="896" t="s">
        <v>13939</v>
      </c>
      <c r="D47" s="894">
        <v>1</v>
      </c>
      <c r="E47" s="948" t="s">
        <v>9628</v>
      </c>
      <c r="F47" s="898" t="s">
        <v>191</v>
      </c>
      <c r="G47" s="948" t="s">
        <v>5388</v>
      </c>
      <c r="I47" s="965"/>
    </row>
    <row r="48" spans="1:9" ht="14.25" thickBot="1">
      <c r="A48" s="510" t="s">
        <v>9073</v>
      </c>
      <c r="B48" s="631"/>
      <c r="C48" s="631"/>
      <c r="D48" s="511"/>
      <c r="E48" s="511"/>
      <c r="F48" s="511"/>
      <c r="G48" s="635"/>
      <c r="I48"/>
    </row>
    <row r="49" spans="1:9" ht="72">
      <c r="A49" s="300" t="s">
        <v>9098</v>
      </c>
      <c r="B49" s="364" t="s">
        <v>9072</v>
      </c>
      <c r="C49" s="300" t="s">
        <v>9071</v>
      </c>
      <c r="D49" s="365">
        <v>12000</v>
      </c>
      <c r="E49" s="16" t="s">
        <v>9628</v>
      </c>
      <c r="F49" s="194" t="s">
        <v>191</v>
      </c>
      <c r="G49" s="107" t="s">
        <v>5389</v>
      </c>
      <c r="I49"/>
    </row>
    <row r="50" spans="1:9" ht="84">
      <c r="A50" s="106" t="s">
        <v>9099</v>
      </c>
      <c r="B50" s="109" t="s">
        <v>9070</v>
      </c>
      <c r="C50" s="106" t="s">
        <v>9069</v>
      </c>
      <c r="D50" s="366">
        <v>24000</v>
      </c>
      <c r="E50" s="16" t="s">
        <v>9628</v>
      </c>
      <c r="F50" s="15" t="s">
        <v>191</v>
      </c>
      <c r="G50" s="107" t="s">
        <v>5389</v>
      </c>
      <c r="I50"/>
    </row>
    <row r="51" spans="1:9" ht="48">
      <c r="A51" s="848" t="s">
        <v>9100</v>
      </c>
      <c r="B51" s="859" t="s">
        <v>9068</v>
      </c>
      <c r="C51" s="848" t="s">
        <v>9067</v>
      </c>
      <c r="D51" s="860">
        <v>2400</v>
      </c>
      <c r="E51" s="16" t="s">
        <v>9628</v>
      </c>
      <c r="F51" s="858" t="s">
        <v>191</v>
      </c>
      <c r="G51" s="107" t="s">
        <v>5389</v>
      </c>
      <c r="I51"/>
    </row>
    <row r="52" spans="1:9" ht="13.5">
      <c r="A52" s="356" t="s">
        <v>9066</v>
      </c>
      <c r="B52" s="852"/>
      <c r="C52" s="852"/>
      <c r="D52" s="355"/>
      <c r="E52" s="355"/>
      <c r="F52" s="355"/>
      <c r="G52" s="853"/>
      <c r="I52"/>
    </row>
    <row r="53" spans="1:9" ht="24">
      <c r="A53" s="300" t="s">
        <v>9101</v>
      </c>
      <c r="B53" s="364" t="s">
        <v>9065</v>
      </c>
      <c r="C53" s="300" t="s">
        <v>9064</v>
      </c>
      <c r="D53" s="365">
        <v>2400</v>
      </c>
      <c r="E53" s="16" t="s">
        <v>9628</v>
      </c>
      <c r="F53" s="194" t="s">
        <v>193</v>
      </c>
      <c r="G53" s="107" t="s">
        <v>5389</v>
      </c>
      <c r="I53"/>
    </row>
    <row r="54" spans="1:9" ht="72">
      <c r="A54" s="106" t="s">
        <v>9102</v>
      </c>
      <c r="B54" s="109" t="s">
        <v>9063</v>
      </c>
      <c r="C54" s="106" t="s">
        <v>9062</v>
      </c>
      <c r="D54" s="366">
        <v>7500</v>
      </c>
      <c r="E54" s="16" t="s">
        <v>9628</v>
      </c>
      <c r="F54" s="15" t="s">
        <v>191</v>
      </c>
      <c r="G54" s="107" t="s">
        <v>5389</v>
      </c>
      <c r="I54"/>
    </row>
    <row r="55" spans="1:9" ht="36.75" thickBot="1">
      <c r="A55" s="106" t="s">
        <v>9103</v>
      </c>
      <c r="B55" s="109" t="s">
        <v>9061</v>
      </c>
      <c r="C55" s="106" t="s">
        <v>9060</v>
      </c>
      <c r="D55" s="366">
        <v>1200</v>
      </c>
      <c r="E55" s="16" t="s">
        <v>9628</v>
      </c>
      <c r="F55" s="15" t="s">
        <v>191</v>
      </c>
      <c r="G55" s="107" t="s">
        <v>5389</v>
      </c>
      <c r="I55"/>
    </row>
    <row r="56" spans="1:9" ht="15" thickBot="1">
      <c r="A56" s="372" t="s">
        <v>9206</v>
      </c>
      <c r="B56" s="861"/>
      <c r="C56" s="861"/>
      <c r="D56" s="373"/>
      <c r="E56" s="373"/>
      <c r="F56" s="373"/>
      <c r="G56" s="862"/>
      <c r="I56"/>
    </row>
    <row r="57" spans="1:9" ht="72">
      <c r="A57" s="398" t="s">
        <v>9207</v>
      </c>
      <c r="B57" s="398" t="s">
        <v>9208</v>
      </c>
      <c r="C57" s="398" t="s">
        <v>9209</v>
      </c>
      <c r="D57" s="863">
        <v>14400</v>
      </c>
      <c r="E57" s="16" t="s">
        <v>9628</v>
      </c>
      <c r="F57" s="864" t="s">
        <v>191</v>
      </c>
      <c r="G57" s="107" t="s">
        <v>5389</v>
      </c>
      <c r="I57"/>
    </row>
    <row r="58" spans="1:9" ht="84.75" thickBot="1">
      <c r="A58" s="865" t="s">
        <v>9210</v>
      </c>
      <c r="B58" s="865" t="s">
        <v>9211</v>
      </c>
      <c r="C58" s="865" t="s">
        <v>9212</v>
      </c>
      <c r="D58" s="866">
        <v>28800</v>
      </c>
      <c r="E58" s="16" t="s">
        <v>9628</v>
      </c>
      <c r="F58" s="867" t="s">
        <v>191</v>
      </c>
      <c r="G58" s="107" t="s">
        <v>5389</v>
      </c>
      <c r="I58"/>
    </row>
    <row r="59" spans="1:9" ht="14.25" thickBot="1">
      <c r="A59" s="510" t="s">
        <v>9557</v>
      </c>
      <c r="B59" s="634"/>
      <c r="C59" s="634"/>
      <c r="D59" s="361"/>
      <c r="E59" s="361"/>
      <c r="F59" s="361"/>
      <c r="G59" s="637"/>
      <c r="I59"/>
    </row>
    <row r="60" spans="1:9" ht="13.5">
      <c r="A60" s="360" t="s">
        <v>9033</v>
      </c>
      <c r="B60" s="856"/>
      <c r="C60" s="856"/>
      <c r="D60" s="359"/>
      <c r="E60" s="359"/>
      <c r="F60" s="359"/>
      <c r="G60" s="857" t="s">
        <v>9021</v>
      </c>
      <c r="I60"/>
    </row>
    <row r="61" spans="1:9" s="624" customFormat="1" ht="36">
      <c r="A61" s="899" t="s">
        <v>13059</v>
      </c>
      <c r="B61" s="900" t="s">
        <v>13058</v>
      </c>
      <c r="C61" s="895" t="s">
        <v>13085</v>
      </c>
      <c r="D61" s="901">
        <v>2400</v>
      </c>
      <c r="E61" s="654" t="s">
        <v>9628</v>
      </c>
      <c r="F61" s="671" t="s">
        <v>191</v>
      </c>
      <c r="G61" s="667" t="s">
        <v>5389</v>
      </c>
      <c r="I61" s="638"/>
    </row>
    <row r="62" spans="1:9" s="624" customFormat="1" ht="36">
      <c r="A62" s="899" t="s">
        <v>13060</v>
      </c>
      <c r="B62" s="900" t="s">
        <v>13061</v>
      </c>
      <c r="C62" s="896" t="s">
        <v>13086</v>
      </c>
      <c r="D62" s="901">
        <v>300</v>
      </c>
      <c r="E62" s="654" t="s">
        <v>9628</v>
      </c>
      <c r="F62" s="671" t="s">
        <v>191</v>
      </c>
      <c r="G62" s="667" t="s">
        <v>5389</v>
      </c>
      <c r="I62" s="638"/>
    </row>
    <row r="63" spans="1:9" s="624" customFormat="1" ht="24">
      <c r="A63" s="899" t="s">
        <v>13062</v>
      </c>
      <c r="B63" s="900" t="s">
        <v>13087</v>
      </c>
      <c r="C63" s="895" t="s">
        <v>13101</v>
      </c>
      <c r="D63" s="901">
        <v>300</v>
      </c>
      <c r="E63" s="654" t="s">
        <v>9628</v>
      </c>
      <c r="F63" s="671" t="s">
        <v>191</v>
      </c>
      <c r="G63" s="667" t="s">
        <v>5389</v>
      </c>
      <c r="I63" s="638"/>
    </row>
    <row r="64" spans="1:9" s="624" customFormat="1" ht="24">
      <c r="A64" s="899" t="s">
        <v>13063</v>
      </c>
      <c r="B64" s="900" t="s">
        <v>13088</v>
      </c>
      <c r="C64" s="896" t="s">
        <v>13088</v>
      </c>
      <c r="D64" s="901">
        <v>500</v>
      </c>
      <c r="E64" s="654" t="s">
        <v>9628</v>
      </c>
      <c r="F64" s="671" t="s">
        <v>193</v>
      </c>
      <c r="G64" s="667" t="s">
        <v>5389</v>
      </c>
      <c r="I64" s="638"/>
    </row>
    <row r="65" spans="1:9" ht="13.5">
      <c r="A65" s="18" t="s">
        <v>9029</v>
      </c>
      <c r="B65" s="868"/>
      <c r="C65" s="868"/>
      <c r="D65" s="19"/>
      <c r="E65" s="19"/>
      <c r="F65" s="19"/>
      <c r="G65" s="868" t="s">
        <v>9021</v>
      </c>
      <c r="I65"/>
    </row>
    <row r="66" spans="1:9" s="624" customFormat="1" ht="48.75" thickBot="1">
      <c r="A66" s="899" t="s">
        <v>13936</v>
      </c>
      <c r="B66" s="900" t="s">
        <v>8259</v>
      </c>
      <c r="C66" s="895" t="s">
        <v>8259</v>
      </c>
      <c r="D66" s="901">
        <v>1</v>
      </c>
      <c r="E66" s="948" t="s">
        <v>9628</v>
      </c>
      <c r="F66" s="671" t="s">
        <v>191</v>
      </c>
      <c r="G66" s="667" t="s">
        <v>5389</v>
      </c>
      <c r="I66" s="965"/>
    </row>
    <row r="67" spans="1:9" ht="13.5">
      <c r="A67" s="363" t="s">
        <v>10164</v>
      </c>
      <c r="B67" s="234"/>
      <c r="C67" s="234"/>
      <c r="D67" s="362"/>
      <c r="E67" s="362"/>
      <c r="F67" s="362"/>
      <c r="G67" s="869"/>
      <c r="I67"/>
    </row>
    <row r="68" spans="1:9" ht="84.75" thickBot="1">
      <c r="A68" s="179" t="s">
        <v>10165</v>
      </c>
      <c r="B68" s="178" t="s">
        <v>10166</v>
      </c>
      <c r="C68" s="346" t="s">
        <v>10167</v>
      </c>
      <c r="D68" s="86">
        <v>14400</v>
      </c>
      <c r="E68" s="119" t="s">
        <v>9628</v>
      </c>
      <c r="F68" s="119" t="s">
        <v>191</v>
      </c>
      <c r="G68" s="119" t="s">
        <v>5390</v>
      </c>
      <c r="I68"/>
    </row>
    <row r="69" spans="1:9" s="624" customFormat="1" ht="13.5">
      <c r="A69" s="363" t="s">
        <v>10994</v>
      </c>
      <c r="B69" s="234"/>
      <c r="C69" s="234"/>
      <c r="D69" s="362"/>
      <c r="E69" s="362"/>
      <c r="F69" s="362"/>
      <c r="G69" s="869"/>
      <c r="I69" s="638"/>
    </row>
    <row r="70" spans="1:9" s="624" customFormat="1" ht="48">
      <c r="A70" s="179" t="s">
        <v>10992</v>
      </c>
      <c r="B70" s="178" t="s">
        <v>10993</v>
      </c>
      <c r="C70" s="346" t="s">
        <v>11007</v>
      </c>
      <c r="D70" s="86">
        <v>20000</v>
      </c>
      <c r="E70" s="119" t="s">
        <v>9628</v>
      </c>
      <c r="F70" s="119" t="s">
        <v>193</v>
      </c>
      <c r="G70" s="119" t="s">
        <v>9016</v>
      </c>
      <c r="I70" s="638"/>
    </row>
    <row r="71" spans="1:9" ht="13.5">
      <c r="A71" s="494" t="s">
        <v>10168</v>
      </c>
      <c r="B71" s="765"/>
      <c r="C71" s="765"/>
      <c r="D71" s="495"/>
      <c r="E71" s="495"/>
      <c r="F71" s="495"/>
      <c r="G71" s="870"/>
      <c r="I71"/>
    </row>
    <row r="72" spans="1:9" ht="72">
      <c r="A72" s="179" t="s">
        <v>10169</v>
      </c>
      <c r="B72" s="178" t="s">
        <v>10170</v>
      </c>
      <c r="C72" s="346" t="s">
        <v>10171</v>
      </c>
      <c r="D72" s="86">
        <v>28800</v>
      </c>
      <c r="E72" s="119" t="s">
        <v>9628</v>
      </c>
      <c r="F72" s="119" t="s">
        <v>191</v>
      </c>
      <c r="G72" s="119" t="s">
        <v>5390</v>
      </c>
      <c r="I72"/>
    </row>
    <row r="73" spans="1:9" ht="72">
      <c r="A73" s="179" t="s">
        <v>10172</v>
      </c>
      <c r="B73" s="178" t="s">
        <v>10173</v>
      </c>
      <c r="C73" s="346" t="s">
        <v>10174</v>
      </c>
      <c r="D73" s="86">
        <v>14400</v>
      </c>
      <c r="E73" s="119" t="s">
        <v>9628</v>
      </c>
      <c r="F73" s="119" t="s">
        <v>191</v>
      </c>
      <c r="G73" s="119" t="s">
        <v>5390</v>
      </c>
      <c r="I73"/>
    </row>
    <row r="74" spans="1:9" ht="72">
      <c r="A74" s="179" t="s">
        <v>10175</v>
      </c>
      <c r="B74" s="178" t="s">
        <v>10176</v>
      </c>
      <c r="C74" s="346" t="s">
        <v>10177</v>
      </c>
      <c r="D74" s="86">
        <v>28800</v>
      </c>
      <c r="E74" s="119" t="s">
        <v>9628</v>
      </c>
      <c r="F74" s="119" t="s">
        <v>191</v>
      </c>
      <c r="G74" s="119" t="s">
        <v>5390</v>
      </c>
      <c r="I74"/>
    </row>
    <row r="75" spans="1:9" ht="13.5">
      <c r="A75" s="494" t="s">
        <v>10178</v>
      </c>
      <c r="B75" s="765"/>
      <c r="C75" s="765"/>
      <c r="D75" s="496"/>
      <c r="E75" s="496"/>
      <c r="F75" s="496"/>
      <c r="G75" s="497"/>
      <c r="I75"/>
    </row>
    <row r="76" spans="1:9" ht="72">
      <c r="A76" s="871" t="s">
        <v>10179</v>
      </c>
      <c r="B76" s="178" t="s">
        <v>10180</v>
      </c>
      <c r="C76" s="872" t="s">
        <v>10181</v>
      </c>
      <c r="D76" s="873">
        <v>14400</v>
      </c>
      <c r="E76" s="119" t="s">
        <v>9628</v>
      </c>
      <c r="F76" s="874" t="s">
        <v>191</v>
      </c>
      <c r="G76" s="874" t="s">
        <v>5391</v>
      </c>
      <c r="I76"/>
    </row>
    <row r="77" spans="1:9" ht="84">
      <c r="A77" s="871" t="s">
        <v>10182</v>
      </c>
      <c r="B77" s="178" t="s">
        <v>10183</v>
      </c>
      <c r="C77" s="872" t="s">
        <v>10184</v>
      </c>
      <c r="D77" s="873">
        <v>28800</v>
      </c>
      <c r="E77" s="119" t="s">
        <v>9628</v>
      </c>
      <c r="F77" s="874" t="s">
        <v>191</v>
      </c>
      <c r="G77" s="874" t="s">
        <v>5391</v>
      </c>
      <c r="I77"/>
    </row>
    <row r="78" spans="1:9" ht="72.75" thickBot="1">
      <c r="A78" s="871" t="s">
        <v>10185</v>
      </c>
      <c r="B78" s="178" t="s">
        <v>10186</v>
      </c>
      <c r="C78" s="872" t="s">
        <v>10187</v>
      </c>
      <c r="D78" s="873">
        <v>14400</v>
      </c>
      <c r="E78" s="119" t="s">
        <v>9628</v>
      </c>
      <c r="F78" s="874" t="s">
        <v>191</v>
      </c>
      <c r="G78" s="874" t="s">
        <v>5391</v>
      </c>
      <c r="I78"/>
    </row>
    <row r="79" spans="1:9" ht="14.25" thickBot="1">
      <c r="A79" s="510" t="s">
        <v>9653</v>
      </c>
      <c r="B79" s="631"/>
      <c r="C79" s="631"/>
      <c r="D79" s="511"/>
      <c r="E79" s="511"/>
      <c r="F79" s="511"/>
      <c r="G79" s="635"/>
      <c r="I79"/>
    </row>
    <row r="80" spans="1:9" ht="72">
      <c r="A80" s="364" t="s">
        <v>9652</v>
      </c>
      <c r="B80" s="187" t="s">
        <v>9869</v>
      </c>
      <c r="C80" s="106" t="s">
        <v>10454</v>
      </c>
      <c r="D80" s="194">
        <v>14400</v>
      </c>
      <c r="E80" s="16" t="s">
        <v>9628</v>
      </c>
      <c r="F80" s="194" t="s">
        <v>191</v>
      </c>
      <c r="G80" s="670" t="s">
        <v>5390</v>
      </c>
      <c r="I80"/>
    </row>
    <row r="81" spans="1:9" ht="72.75" thickBot="1">
      <c r="A81" s="875" t="s">
        <v>10429</v>
      </c>
      <c r="B81" s="876" t="s">
        <v>10430</v>
      </c>
      <c r="C81" s="876" t="s">
        <v>10431</v>
      </c>
      <c r="D81" s="86">
        <v>28800</v>
      </c>
      <c r="E81" s="119" t="s">
        <v>9628</v>
      </c>
      <c r="F81" s="86" t="s">
        <v>191</v>
      </c>
      <c r="G81" s="670" t="s">
        <v>5390</v>
      </c>
      <c r="I81"/>
    </row>
    <row r="82" spans="1:9" ht="14.25" thickBot="1">
      <c r="A82" s="510" t="s">
        <v>9747</v>
      </c>
      <c r="B82" s="631"/>
      <c r="C82" s="631"/>
      <c r="D82" s="511"/>
      <c r="E82" s="511"/>
      <c r="F82" s="511"/>
      <c r="G82" s="631"/>
      <c r="I82"/>
    </row>
    <row r="83" spans="1:9" ht="60">
      <c r="A83" s="106" t="s">
        <v>9760</v>
      </c>
      <c r="B83" s="109" t="s">
        <v>9761</v>
      </c>
      <c r="C83" s="166" t="s">
        <v>9762</v>
      </c>
      <c r="D83" s="194">
        <v>14400</v>
      </c>
      <c r="E83" s="16" t="s">
        <v>9628</v>
      </c>
      <c r="F83" s="194" t="s">
        <v>191</v>
      </c>
      <c r="G83" s="194" t="s">
        <v>9016</v>
      </c>
      <c r="I83"/>
    </row>
    <row r="84" spans="1:9" ht="60">
      <c r="A84" s="106" t="s">
        <v>9763</v>
      </c>
      <c r="B84" s="109" t="s">
        <v>9764</v>
      </c>
      <c r="C84" s="166" t="s">
        <v>9765</v>
      </c>
      <c r="D84" s="194">
        <v>28800</v>
      </c>
      <c r="E84" s="16" t="s">
        <v>9628</v>
      </c>
      <c r="F84" s="194" t="s">
        <v>191</v>
      </c>
      <c r="G84" s="194" t="s">
        <v>9016</v>
      </c>
      <c r="I84"/>
    </row>
    <row r="85" spans="1:9" ht="60">
      <c r="A85" s="106" t="s">
        <v>9766</v>
      </c>
      <c r="B85" s="109" t="s">
        <v>9767</v>
      </c>
      <c r="C85" s="166" t="s">
        <v>9768</v>
      </c>
      <c r="D85" s="194">
        <v>43200</v>
      </c>
      <c r="E85" s="16" t="s">
        <v>9628</v>
      </c>
      <c r="F85" s="194" t="s">
        <v>191</v>
      </c>
      <c r="G85" s="194" t="s">
        <v>9016</v>
      </c>
      <c r="I85"/>
    </row>
    <row r="86" spans="1:9" ht="48">
      <c r="A86" s="106" t="s">
        <v>9769</v>
      </c>
      <c r="B86" s="109" t="s">
        <v>9770</v>
      </c>
      <c r="C86" s="166" t="s">
        <v>9771</v>
      </c>
      <c r="D86" s="194">
        <v>14400</v>
      </c>
      <c r="E86" s="16" t="s">
        <v>9628</v>
      </c>
      <c r="F86" s="194" t="s">
        <v>191</v>
      </c>
      <c r="G86" s="194" t="s">
        <v>9016</v>
      </c>
      <c r="I86"/>
    </row>
    <row r="87" spans="1:9" ht="60">
      <c r="A87" s="125" t="s">
        <v>9772</v>
      </c>
      <c r="B87" s="125" t="s">
        <v>9773</v>
      </c>
      <c r="C87" s="106" t="s">
        <v>9774</v>
      </c>
      <c r="D87" s="194">
        <v>14400</v>
      </c>
      <c r="E87" s="16" t="s">
        <v>9628</v>
      </c>
      <c r="F87" s="194" t="s">
        <v>191</v>
      </c>
      <c r="G87" s="194" t="s">
        <v>9016</v>
      </c>
      <c r="H87" s="624"/>
      <c r="I87"/>
    </row>
    <row r="88" spans="1:9" ht="36">
      <c r="A88" s="662" t="s">
        <v>13064</v>
      </c>
      <c r="B88" s="891" t="s">
        <v>13065</v>
      </c>
      <c r="C88" s="891" t="s">
        <v>13089</v>
      </c>
      <c r="D88" s="671">
        <v>2400</v>
      </c>
      <c r="E88" s="654" t="s">
        <v>9628</v>
      </c>
      <c r="F88" s="671" t="s">
        <v>191</v>
      </c>
      <c r="G88" s="671" t="s">
        <v>9016</v>
      </c>
      <c r="H88" s="624"/>
      <c r="I88"/>
    </row>
    <row r="89" spans="1:9" s="624" customFormat="1" ht="36">
      <c r="A89" s="106" t="s">
        <v>9775</v>
      </c>
      <c r="B89" s="109" t="s">
        <v>9776</v>
      </c>
      <c r="C89" s="109" t="s">
        <v>9777</v>
      </c>
      <c r="D89" s="194">
        <v>300</v>
      </c>
      <c r="E89" s="16" t="s">
        <v>9628</v>
      </c>
      <c r="F89" s="194" t="s">
        <v>191</v>
      </c>
      <c r="G89" s="194" t="s">
        <v>9016</v>
      </c>
      <c r="I89" s="638"/>
    </row>
    <row r="90" spans="1:9" ht="36.75" thickBot="1">
      <c r="A90" s="106" t="s">
        <v>9778</v>
      </c>
      <c r="B90" s="109" t="s">
        <v>9779</v>
      </c>
      <c r="C90" s="109" t="s">
        <v>10886</v>
      </c>
      <c r="D90" s="194">
        <v>300</v>
      </c>
      <c r="E90" s="16" t="s">
        <v>9628</v>
      </c>
      <c r="F90" s="194" t="s">
        <v>191</v>
      </c>
      <c r="G90" s="194" t="s">
        <v>9016</v>
      </c>
      <c r="I90"/>
    </row>
    <row r="91" spans="1:9" ht="14.25" thickBot="1">
      <c r="A91" s="510" t="s">
        <v>9059</v>
      </c>
      <c r="B91" s="631"/>
      <c r="C91" s="631"/>
      <c r="D91" s="511"/>
      <c r="E91" s="511"/>
      <c r="F91" s="511"/>
      <c r="G91" s="635"/>
      <c r="I91"/>
    </row>
    <row r="92" spans="1:9" ht="60">
      <c r="A92" s="364" t="s">
        <v>9104</v>
      </c>
      <c r="B92" s="364" t="s">
        <v>9058</v>
      </c>
      <c r="C92" s="301" t="s">
        <v>9057</v>
      </c>
      <c r="D92" s="194">
        <v>14400</v>
      </c>
      <c r="E92" s="16" t="s">
        <v>9628</v>
      </c>
      <c r="F92" s="194" t="s">
        <v>191</v>
      </c>
      <c r="G92" s="671" t="s">
        <v>9016</v>
      </c>
      <c r="I92"/>
    </row>
    <row r="93" spans="1:9" ht="60">
      <c r="A93" s="106" t="s">
        <v>9105</v>
      </c>
      <c r="B93" s="109" t="s">
        <v>9056</v>
      </c>
      <c r="C93" s="166" t="s">
        <v>9523</v>
      </c>
      <c r="D93" s="15">
        <v>14400</v>
      </c>
      <c r="E93" s="16" t="s">
        <v>9628</v>
      </c>
      <c r="F93" s="15" t="s">
        <v>191</v>
      </c>
      <c r="G93" s="15" t="s">
        <v>5391</v>
      </c>
      <c r="I93"/>
    </row>
    <row r="94" spans="1:9" ht="84">
      <c r="A94" s="106" t="s">
        <v>9106</v>
      </c>
      <c r="B94" s="109" t="s">
        <v>9055</v>
      </c>
      <c r="C94" s="166" t="s">
        <v>9619</v>
      </c>
      <c r="D94" s="15">
        <v>28800</v>
      </c>
      <c r="E94" s="16" t="s">
        <v>9628</v>
      </c>
      <c r="F94" s="15" t="s">
        <v>191</v>
      </c>
      <c r="G94" s="15" t="s">
        <v>5391</v>
      </c>
      <c r="I94"/>
    </row>
    <row r="95" spans="1:9" ht="84">
      <c r="A95" s="106" t="s">
        <v>9107</v>
      </c>
      <c r="B95" s="109" t="s">
        <v>9054</v>
      </c>
      <c r="C95" s="166" t="s">
        <v>9620</v>
      </c>
      <c r="D95" s="15">
        <v>43200</v>
      </c>
      <c r="E95" s="16" t="s">
        <v>9628</v>
      </c>
      <c r="F95" s="15" t="s">
        <v>191</v>
      </c>
      <c r="G95" s="15" t="s">
        <v>5391</v>
      </c>
      <c r="I95"/>
    </row>
    <row r="96" spans="1:9" ht="36">
      <c r="A96" s="106" t="s">
        <v>9108</v>
      </c>
      <c r="B96" s="109" t="s">
        <v>9053</v>
      </c>
      <c r="C96" s="166" t="s">
        <v>9052</v>
      </c>
      <c r="D96" s="15">
        <v>3000</v>
      </c>
      <c r="E96" s="16" t="s">
        <v>9628</v>
      </c>
      <c r="F96" s="15" t="s">
        <v>191</v>
      </c>
      <c r="G96" s="15" t="s">
        <v>5391</v>
      </c>
      <c r="I96"/>
    </row>
    <row r="97" spans="1:9" ht="36">
      <c r="A97" s="106" t="s">
        <v>9109</v>
      </c>
      <c r="B97" s="109" t="s">
        <v>9051</v>
      </c>
      <c r="C97" s="166" t="s">
        <v>9050</v>
      </c>
      <c r="D97" s="15">
        <v>3000</v>
      </c>
      <c r="E97" s="16" t="s">
        <v>9628</v>
      </c>
      <c r="F97" s="15" t="s">
        <v>191</v>
      </c>
      <c r="G97" s="15" t="s">
        <v>5391</v>
      </c>
      <c r="I97"/>
    </row>
    <row r="98" spans="1:9" ht="36">
      <c r="A98" s="106" t="s">
        <v>9110</v>
      </c>
      <c r="B98" s="109" t="s">
        <v>9049</v>
      </c>
      <c r="C98" s="166" t="s">
        <v>9048</v>
      </c>
      <c r="D98" s="15">
        <v>3000</v>
      </c>
      <c r="E98" s="16" t="s">
        <v>9628</v>
      </c>
      <c r="F98" s="15" t="s">
        <v>191</v>
      </c>
      <c r="G98" s="15" t="s">
        <v>5391</v>
      </c>
      <c r="I98"/>
    </row>
    <row r="99" spans="1:9" ht="36">
      <c r="A99" s="106" t="s">
        <v>9111</v>
      </c>
      <c r="B99" s="106" t="s">
        <v>9047</v>
      </c>
      <c r="C99" s="166" t="s">
        <v>9046</v>
      </c>
      <c r="D99" s="15">
        <v>3000</v>
      </c>
      <c r="E99" s="16" t="s">
        <v>9628</v>
      </c>
      <c r="F99" s="15" t="s">
        <v>191</v>
      </c>
      <c r="G99" s="15" t="s">
        <v>5391</v>
      </c>
      <c r="I99"/>
    </row>
    <row r="100" spans="1:9" ht="60">
      <c r="A100" s="106" t="s">
        <v>9112</v>
      </c>
      <c r="B100" s="106" t="s">
        <v>9045</v>
      </c>
      <c r="C100" s="109" t="s">
        <v>9044</v>
      </c>
      <c r="D100" s="858">
        <v>14400</v>
      </c>
      <c r="E100" s="16" t="s">
        <v>9628</v>
      </c>
      <c r="F100" s="150" t="s">
        <v>191</v>
      </c>
      <c r="G100" s="653" t="s">
        <v>5391</v>
      </c>
      <c r="I100"/>
    </row>
    <row r="101" spans="1:9" ht="72">
      <c r="A101" s="106" t="s">
        <v>9113</v>
      </c>
      <c r="B101" s="106" t="s">
        <v>9043</v>
      </c>
      <c r="C101" s="109" t="s">
        <v>9042</v>
      </c>
      <c r="D101" s="858">
        <v>28800</v>
      </c>
      <c r="E101" s="16" t="s">
        <v>9628</v>
      </c>
      <c r="F101" s="150" t="s">
        <v>191</v>
      </c>
      <c r="G101" s="653" t="s">
        <v>5391</v>
      </c>
      <c r="I101"/>
    </row>
    <row r="102" spans="1:9" ht="84">
      <c r="A102" s="106" t="s">
        <v>9114</v>
      </c>
      <c r="B102" s="106" t="s">
        <v>9041</v>
      </c>
      <c r="C102" s="109" t="s">
        <v>9040</v>
      </c>
      <c r="D102" s="858">
        <v>43200</v>
      </c>
      <c r="E102" s="16" t="s">
        <v>9628</v>
      </c>
      <c r="F102" s="150" t="s">
        <v>191</v>
      </c>
      <c r="G102" s="150" t="s">
        <v>5390</v>
      </c>
      <c r="I102"/>
    </row>
    <row r="103" spans="1:9" ht="60">
      <c r="A103" s="106" t="s">
        <v>9115</v>
      </c>
      <c r="B103" s="106" t="s">
        <v>9039</v>
      </c>
      <c r="C103" s="109" t="s">
        <v>9038</v>
      </c>
      <c r="D103" s="858">
        <v>14400</v>
      </c>
      <c r="E103" s="16" t="s">
        <v>9628</v>
      </c>
      <c r="F103" s="150" t="s">
        <v>191</v>
      </c>
      <c r="G103" s="150" t="s">
        <v>5390</v>
      </c>
      <c r="I103"/>
    </row>
    <row r="104" spans="1:9" ht="72.75" thickBot="1">
      <c r="A104" s="106" t="s">
        <v>9116</v>
      </c>
      <c r="B104" s="106" t="s">
        <v>9037</v>
      </c>
      <c r="C104" s="109" t="s">
        <v>9036</v>
      </c>
      <c r="D104" s="858">
        <v>28800</v>
      </c>
      <c r="E104" s="16" t="s">
        <v>9628</v>
      </c>
      <c r="F104" s="150" t="s">
        <v>191</v>
      </c>
      <c r="G104" s="150" t="s">
        <v>5390</v>
      </c>
      <c r="I104"/>
    </row>
    <row r="105" spans="1:9" ht="14.25" thickBot="1">
      <c r="A105" s="510" t="s">
        <v>9213</v>
      </c>
      <c r="B105" s="634"/>
      <c r="C105" s="634"/>
      <c r="D105" s="361"/>
      <c r="E105" s="361"/>
      <c r="F105" s="361"/>
      <c r="G105" s="632"/>
      <c r="I105"/>
    </row>
    <row r="106" spans="1:9" ht="72">
      <c r="A106" s="398" t="s">
        <v>9214</v>
      </c>
      <c r="B106" s="398" t="s">
        <v>9215</v>
      </c>
      <c r="C106" s="398" t="s">
        <v>9216</v>
      </c>
      <c r="D106" s="863">
        <v>28800</v>
      </c>
      <c r="E106" s="16" t="s">
        <v>9628</v>
      </c>
      <c r="F106" s="877" t="s">
        <v>191</v>
      </c>
      <c r="G106" s="878" t="s">
        <v>5390</v>
      </c>
      <c r="I106"/>
    </row>
    <row r="107" spans="1:9" ht="15.75" customHeight="1" thickBot="1">
      <c r="A107" s="879" t="s">
        <v>9217</v>
      </c>
      <c r="B107" s="880" t="s">
        <v>9218</v>
      </c>
      <c r="C107" s="880" t="s">
        <v>9219</v>
      </c>
      <c r="D107" s="881">
        <v>57600</v>
      </c>
      <c r="E107" s="16" t="s">
        <v>9628</v>
      </c>
      <c r="F107" s="882" t="s">
        <v>191</v>
      </c>
      <c r="G107" s="882" t="s">
        <v>5390</v>
      </c>
      <c r="I107"/>
    </row>
    <row r="108" spans="1:9" ht="15" thickBot="1">
      <c r="A108" s="372" t="s">
        <v>9220</v>
      </c>
      <c r="B108" s="861"/>
      <c r="C108" s="861"/>
      <c r="D108" s="373"/>
      <c r="E108" s="373"/>
      <c r="F108" s="373"/>
      <c r="G108" s="884"/>
      <c r="I108"/>
    </row>
    <row r="109" spans="1:9" ht="72">
      <c r="A109" s="398" t="s">
        <v>9221</v>
      </c>
      <c r="B109" s="398" t="s">
        <v>9222</v>
      </c>
      <c r="C109" s="398" t="s">
        <v>9223</v>
      </c>
      <c r="D109" s="863">
        <v>43200</v>
      </c>
      <c r="E109" s="16" t="s">
        <v>9628</v>
      </c>
      <c r="F109" s="877" t="s">
        <v>191</v>
      </c>
      <c r="G109" s="878" t="s">
        <v>5391</v>
      </c>
      <c r="I109"/>
    </row>
    <row r="110" spans="1:9" ht="84">
      <c r="A110" s="885" t="s">
        <v>9224</v>
      </c>
      <c r="B110" s="885" t="s">
        <v>9225</v>
      </c>
      <c r="C110" s="885" t="s">
        <v>9226</v>
      </c>
      <c r="D110" s="886">
        <v>57600</v>
      </c>
      <c r="E110" s="16" t="s">
        <v>9628</v>
      </c>
      <c r="F110" s="878" t="s">
        <v>191</v>
      </c>
      <c r="G110" s="878" t="s">
        <v>5391</v>
      </c>
      <c r="I110"/>
    </row>
    <row r="111" spans="1:9" ht="84">
      <c r="A111" s="880" t="s">
        <v>9227</v>
      </c>
      <c r="B111" s="880" t="s">
        <v>9228</v>
      </c>
      <c r="C111" s="880" t="s">
        <v>9229</v>
      </c>
      <c r="D111" s="881">
        <v>86400</v>
      </c>
      <c r="E111" s="16" t="s">
        <v>9628</v>
      </c>
      <c r="F111" s="882" t="s">
        <v>191</v>
      </c>
      <c r="G111" s="882" t="s">
        <v>5391</v>
      </c>
      <c r="I111"/>
    </row>
    <row r="112" spans="1:9" ht="13.5">
      <c r="A112" s="374" t="s">
        <v>9230</v>
      </c>
      <c r="B112" s="887"/>
      <c r="C112" s="887"/>
      <c r="D112" s="375"/>
      <c r="E112" s="375"/>
      <c r="F112" s="375"/>
      <c r="G112" s="888"/>
      <c r="I112"/>
    </row>
    <row r="113" spans="1:9" ht="48">
      <c r="A113" s="398" t="s">
        <v>9231</v>
      </c>
      <c r="B113" s="398" t="s">
        <v>9232</v>
      </c>
      <c r="C113" s="883" t="s">
        <v>9233</v>
      </c>
      <c r="D113" s="863">
        <v>2500</v>
      </c>
      <c r="E113" s="16" t="s">
        <v>9628</v>
      </c>
      <c r="F113" s="877" t="s">
        <v>191</v>
      </c>
      <c r="G113" s="877" t="s">
        <v>9016</v>
      </c>
      <c r="I113"/>
    </row>
    <row r="114" spans="1:9" ht="48">
      <c r="A114" s="885" t="s">
        <v>9234</v>
      </c>
      <c r="B114" s="885" t="s">
        <v>9235</v>
      </c>
      <c r="C114" s="889" t="s">
        <v>9236</v>
      </c>
      <c r="D114" s="886">
        <v>10000</v>
      </c>
      <c r="E114" s="16" t="s">
        <v>9628</v>
      </c>
      <c r="F114" s="878" t="s">
        <v>191</v>
      </c>
      <c r="G114" s="878" t="s">
        <v>9016</v>
      </c>
      <c r="I114"/>
    </row>
    <row r="115" spans="1:9" ht="48">
      <c r="A115" s="885" t="s">
        <v>9237</v>
      </c>
      <c r="B115" s="885" t="s">
        <v>9238</v>
      </c>
      <c r="C115" s="889" t="s">
        <v>9239</v>
      </c>
      <c r="D115" s="886">
        <v>15000</v>
      </c>
      <c r="E115" s="16" t="s">
        <v>9628</v>
      </c>
      <c r="F115" s="878" t="s">
        <v>191</v>
      </c>
      <c r="G115" s="878" t="s">
        <v>9016</v>
      </c>
      <c r="I115"/>
    </row>
    <row r="116" spans="1:9" ht="48.75" thickBot="1">
      <c r="A116" s="885" t="s">
        <v>9240</v>
      </c>
      <c r="B116" s="885" t="s">
        <v>9241</v>
      </c>
      <c r="C116" s="889" t="s">
        <v>9242</v>
      </c>
      <c r="D116" s="886">
        <v>25000</v>
      </c>
      <c r="E116" s="16" t="s">
        <v>9628</v>
      </c>
      <c r="F116" s="878" t="s">
        <v>191</v>
      </c>
      <c r="G116" s="878" t="s">
        <v>9016</v>
      </c>
      <c r="I116"/>
    </row>
    <row r="117" spans="1:9" ht="13.5">
      <c r="A117" s="363" t="s">
        <v>9035</v>
      </c>
      <c r="B117" s="234"/>
      <c r="C117" s="234"/>
      <c r="D117" s="362"/>
      <c r="E117" s="362"/>
      <c r="F117" s="362"/>
      <c r="G117" s="869"/>
      <c r="I117"/>
    </row>
    <row r="118" spans="1:9" ht="13.5">
      <c r="A118" s="356" t="s">
        <v>9030</v>
      </c>
      <c r="B118" s="852"/>
      <c r="C118" s="852"/>
      <c r="D118" s="355"/>
      <c r="E118" s="355"/>
      <c r="F118" s="355"/>
      <c r="G118" s="853" t="s">
        <v>9021</v>
      </c>
      <c r="I118"/>
    </row>
    <row r="119" spans="1:9" s="624" customFormat="1" ht="36">
      <c r="A119" s="903" t="s">
        <v>13073</v>
      </c>
      <c r="B119" s="904" t="s">
        <v>13074</v>
      </c>
      <c r="C119" s="895" t="s">
        <v>13090</v>
      </c>
      <c r="D119" s="892">
        <v>2400</v>
      </c>
      <c r="E119" s="654" t="s">
        <v>9628</v>
      </c>
      <c r="F119" s="654" t="s">
        <v>191</v>
      </c>
      <c r="G119" s="905" t="s">
        <v>9016</v>
      </c>
      <c r="I119" s="638"/>
    </row>
    <row r="120" spans="1:9" s="624" customFormat="1" ht="36">
      <c r="A120" s="903" t="s">
        <v>13075</v>
      </c>
      <c r="B120" s="904" t="s">
        <v>13076</v>
      </c>
      <c r="C120" s="896" t="s">
        <v>13091</v>
      </c>
      <c r="D120" s="892">
        <v>300</v>
      </c>
      <c r="E120" s="654" t="s">
        <v>9628</v>
      </c>
      <c r="F120" s="654" t="s">
        <v>191</v>
      </c>
      <c r="G120" s="905" t="s">
        <v>9016</v>
      </c>
      <c r="I120" s="638"/>
    </row>
    <row r="121" spans="1:9" s="624" customFormat="1" ht="24">
      <c r="A121" s="903" t="s">
        <v>13077</v>
      </c>
      <c r="B121" s="904" t="s">
        <v>13092</v>
      </c>
      <c r="C121" s="897" t="s">
        <v>13102</v>
      </c>
      <c r="D121" s="892">
        <v>300</v>
      </c>
      <c r="E121" s="654" t="s">
        <v>9628</v>
      </c>
      <c r="F121" s="654" t="s">
        <v>191</v>
      </c>
      <c r="G121" s="905" t="s">
        <v>9016</v>
      </c>
      <c r="I121" s="638"/>
    </row>
    <row r="122" spans="1:9" s="624" customFormat="1" ht="24">
      <c r="A122" s="903" t="s">
        <v>13078</v>
      </c>
      <c r="B122" s="906" t="s">
        <v>13093</v>
      </c>
      <c r="C122" s="902" t="s">
        <v>13093</v>
      </c>
      <c r="D122" s="892">
        <v>500</v>
      </c>
      <c r="E122" s="654" t="s">
        <v>9628</v>
      </c>
      <c r="F122" s="907" t="s">
        <v>193</v>
      </c>
      <c r="G122" s="905" t="s">
        <v>9016</v>
      </c>
      <c r="I122" s="638"/>
    </row>
    <row r="123" spans="1:9" s="624" customFormat="1" ht="24">
      <c r="A123" s="903" t="s">
        <v>13079</v>
      </c>
      <c r="B123" s="904" t="s">
        <v>13094</v>
      </c>
      <c r="C123" s="895" t="s">
        <v>13094</v>
      </c>
      <c r="D123" s="892">
        <v>1</v>
      </c>
      <c r="E123" s="654" t="s">
        <v>9628</v>
      </c>
      <c r="F123" s="654" t="s">
        <v>193</v>
      </c>
      <c r="G123" s="905" t="s">
        <v>9016</v>
      </c>
      <c r="I123" s="638"/>
    </row>
    <row r="124" spans="1:9" ht="13.5">
      <c r="A124" s="356" t="s">
        <v>9029</v>
      </c>
      <c r="B124" s="852"/>
      <c r="C124" s="852"/>
      <c r="D124" s="355"/>
      <c r="E124" s="355"/>
      <c r="F124" s="355"/>
      <c r="G124" s="853" t="s">
        <v>9021</v>
      </c>
      <c r="H124" s="624"/>
      <c r="I124"/>
    </row>
    <row r="125" spans="1:9" s="624" customFormat="1" ht="48">
      <c r="A125" s="903" t="s">
        <v>13937</v>
      </c>
      <c r="B125" s="904" t="s">
        <v>13940</v>
      </c>
      <c r="C125" s="895" t="s">
        <v>13940</v>
      </c>
      <c r="D125" s="892">
        <v>1</v>
      </c>
      <c r="E125" s="948" t="s">
        <v>9628</v>
      </c>
      <c r="F125" s="948" t="s">
        <v>191</v>
      </c>
      <c r="G125" s="905" t="s">
        <v>5390</v>
      </c>
      <c r="I125" s="965"/>
    </row>
    <row r="126" spans="1:9" ht="48">
      <c r="A126" s="186" t="s">
        <v>10398</v>
      </c>
      <c r="B126" s="187" t="s">
        <v>10399</v>
      </c>
      <c r="C126" s="187" t="s">
        <v>10399</v>
      </c>
      <c r="D126" s="15">
        <v>20</v>
      </c>
      <c r="E126" s="16" t="s">
        <v>9629</v>
      </c>
      <c r="F126" s="16" t="s">
        <v>191</v>
      </c>
      <c r="G126" s="16" t="s">
        <v>5390</v>
      </c>
      <c r="I126"/>
    </row>
    <row r="127" spans="1:9" ht="13.5">
      <c r="A127" s="356" t="s">
        <v>9032</v>
      </c>
      <c r="B127" s="852"/>
      <c r="C127" s="852"/>
      <c r="D127" s="355"/>
      <c r="E127" s="355"/>
      <c r="F127" s="355"/>
      <c r="G127" s="853" t="s">
        <v>9021</v>
      </c>
      <c r="H127" s="624"/>
      <c r="I127"/>
    </row>
    <row r="128" spans="1:9" s="624" customFormat="1" ht="24.75" thickBot="1">
      <c r="A128" s="186" t="s">
        <v>13072</v>
      </c>
      <c r="B128" s="908" t="s">
        <v>13095</v>
      </c>
      <c r="C128" s="902" t="s">
        <v>13095</v>
      </c>
      <c r="D128" s="909">
        <v>1</v>
      </c>
      <c r="E128" s="910" t="s">
        <v>9628</v>
      </c>
      <c r="F128" s="910" t="s">
        <v>191</v>
      </c>
      <c r="G128" s="905" t="s">
        <v>9016</v>
      </c>
      <c r="I128" s="638"/>
    </row>
    <row r="129" spans="1:9" ht="13.5">
      <c r="A129" s="363" t="s">
        <v>9034</v>
      </c>
      <c r="B129" s="234"/>
      <c r="C129" s="234"/>
      <c r="D129" s="362"/>
      <c r="E129" s="362"/>
      <c r="F129" s="362"/>
      <c r="G129" s="869"/>
      <c r="H129" s="624"/>
      <c r="I129"/>
    </row>
    <row r="130" spans="1:9" ht="13.5">
      <c r="A130" s="356" t="s">
        <v>9033</v>
      </c>
      <c r="B130" s="852"/>
      <c r="C130" s="852"/>
      <c r="D130" s="355"/>
      <c r="E130" s="355"/>
      <c r="F130" s="355"/>
      <c r="G130" s="853" t="s">
        <v>9021</v>
      </c>
      <c r="I130"/>
    </row>
    <row r="131" spans="1:9" s="624" customFormat="1" ht="36">
      <c r="A131" s="903" t="s">
        <v>13067</v>
      </c>
      <c r="B131" s="911" t="s">
        <v>13068</v>
      </c>
      <c r="C131" s="895" t="s">
        <v>13096</v>
      </c>
      <c r="D131" s="912">
        <v>2400</v>
      </c>
      <c r="E131" s="654" t="s">
        <v>9628</v>
      </c>
      <c r="F131" s="907" t="s">
        <v>191</v>
      </c>
      <c r="G131" s="905" t="s">
        <v>9016</v>
      </c>
      <c r="I131" s="638"/>
    </row>
    <row r="132" spans="1:9" s="624" customFormat="1" ht="36">
      <c r="A132" s="903" t="s">
        <v>13069</v>
      </c>
      <c r="B132" s="911" t="s">
        <v>13070</v>
      </c>
      <c r="C132" s="896" t="s">
        <v>13097</v>
      </c>
      <c r="D132" s="912">
        <v>300</v>
      </c>
      <c r="E132" s="654" t="s">
        <v>9628</v>
      </c>
      <c r="F132" s="907" t="s">
        <v>191</v>
      </c>
      <c r="G132" s="905" t="s">
        <v>9016</v>
      </c>
      <c r="I132" s="638"/>
    </row>
    <row r="133" spans="1:9" s="624" customFormat="1" ht="24">
      <c r="A133" s="903" t="s">
        <v>13071</v>
      </c>
      <c r="B133" s="911" t="s">
        <v>13098</v>
      </c>
      <c r="C133" s="897" t="s">
        <v>13103</v>
      </c>
      <c r="D133" s="912">
        <v>300</v>
      </c>
      <c r="E133" s="654" t="s">
        <v>9628</v>
      </c>
      <c r="F133" s="907" t="s">
        <v>191</v>
      </c>
      <c r="G133" s="905" t="s">
        <v>9016</v>
      </c>
      <c r="I133" s="638"/>
    </row>
    <row r="134" spans="1:9" ht="13.5">
      <c r="A134" s="356" t="s">
        <v>9029</v>
      </c>
      <c r="B134" s="852"/>
      <c r="C134" s="852"/>
      <c r="D134" s="355"/>
      <c r="E134" s="355"/>
      <c r="F134" s="355"/>
      <c r="G134" s="853" t="s">
        <v>9021</v>
      </c>
      <c r="I134"/>
    </row>
    <row r="135" spans="1:9" s="624" customFormat="1" ht="49.9" customHeight="1">
      <c r="A135" s="903" t="s">
        <v>13938</v>
      </c>
      <c r="B135" s="911" t="s">
        <v>13941</v>
      </c>
      <c r="C135" s="896" t="s">
        <v>13941</v>
      </c>
      <c r="D135" s="912">
        <v>1</v>
      </c>
      <c r="E135" s="948" t="s">
        <v>9628</v>
      </c>
      <c r="F135" s="907" t="s">
        <v>191</v>
      </c>
      <c r="G135" s="905" t="s">
        <v>9016</v>
      </c>
      <c r="I135" s="965"/>
    </row>
    <row r="136" spans="1:9" s="624" customFormat="1" ht="24.75" thickBot="1">
      <c r="A136" s="903" t="s">
        <v>13066</v>
      </c>
      <c r="B136" s="911" t="s">
        <v>13099</v>
      </c>
      <c r="C136" s="896" t="s">
        <v>13099</v>
      </c>
      <c r="D136" s="912">
        <v>1</v>
      </c>
      <c r="E136" s="948" t="s">
        <v>9628</v>
      </c>
      <c r="F136" s="907" t="s">
        <v>191</v>
      </c>
      <c r="G136" s="905" t="s">
        <v>9016</v>
      </c>
      <c r="I136" s="638"/>
    </row>
    <row r="137" spans="1:9" ht="13.5">
      <c r="A137" s="363" t="s">
        <v>10188</v>
      </c>
      <c r="B137" s="234"/>
      <c r="C137" s="234"/>
      <c r="D137" s="362"/>
      <c r="E137" s="362"/>
      <c r="F137" s="362"/>
      <c r="G137" s="890"/>
      <c r="H137" s="624"/>
      <c r="I137"/>
    </row>
    <row r="138" spans="1:9" ht="72">
      <c r="A138" s="179" t="s">
        <v>10189</v>
      </c>
      <c r="B138" s="178" t="s">
        <v>10190</v>
      </c>
      <c r="C138" s="346" t="s">
        <v>10191</v>
      </c>
      <c r="D138" s="86">
        <v>14400</v>
      </c>
      <c r="E138" s="119" t="s">
        <v>9628</v>
      </c>
      <c r="F138" s="119" t="s">
        <v>191</v>
      </c>
      <c r="G138" s="119" t="s">
        <v>5391</v>
      </c>
      <c r="I138"/>
    </row>
    <row r="139" spans="1:9" ht="84">
      <c r="A139" s="179" t="s">
        <v>10192</v>
      </c>
      <c r="B139" s="178" t="s">
        <v>10193</v>
      </c>
      <c r="C139" s="346" t="s">
        <v>10194</v>
      </c>
      <c r="D139" s="86">
        <v>28800</v>
      </c>
      <c r="E139" s="119" t="s">
        <v>9628</v>
      </c>
      <c r="F139" s="119" t="s">
        <v>191</v>
      </c>
      <c r="G139" s="119" t="s">
        <v>5391</v>
      </c>
      <c r="I139"/>
    </row>
    <row r="140" spans="1:9" ht="96.75" thickBot="1">
      <c r="A140" s="179" t="s">
        <v>10195</v>
      </c>
      <c r="B140" s="178" t="s">
        <v>10196</v>
      </c>
      <c r="C140" s="346" t="s">
        <v>10197</v>
      </c>
      <c r="D140" s="86">
        <v>43200</v>
      </c>
      <c r="E140" s="119" t="s">
        <v>9628</v>
      </c>
      <c r="F140" s="119" t="s">
        <v>191</v>
      </c>
      <c r="G140" s="119" t="s">
        <v>5391</v>
      </c>
      <c r="I140"/>
    </row>
    <row r="141" spans="1:9" s="624" customFormat="1" ht="14.25" thickBot="1">
      <c r="A141" s="510" t="s">
        <v>10995</v>
      </c>
      <c r="B141" s="634"/>
      <c r="C141" s="634"/>
      <c r="D141" s="361"/>
      <c r="E141" s="361"/>
      <c r="F141" s="361"/>
      <c r="G141" s="846"/>
      <c r="I141" s="638"/>
    </row>
    <row r="142" spans="1:9" s="624" customFormat="1" ht="24">
      <c r="A142" s="186" t="s">
        <v>10996</v>
      </c>
      <c r="B142" s="187" t="s">
        <v>11005</v>
      </c>
      <c r="C142" s="187" t="s">
        <v>11005</v>
      </c>
      <c r="D142" s="15">
        <v>1</v>
      </c>
      <c r="E142" s="16" t="s">
        <v>9628</v>
      </c>
      <c r="F142" s="16" t="s">
        <v>191</v>
      </c>
      <c r="G142" s="672" t="s">
        <v>5388</v>
      </c>
      <c r="I142" s="638"/>
    </row>
    <row r="143" spans="1:9" s="624" customFormat="1" ht="24">
      <c r="A143" s="186" t="s">
        <v>10997</v>
      </c>
      <c r="B143" s="187" t="s">
        <v>10998</v>
      </c>
      <c r="C143" s="187" t="s">
        <v>10998</v>
      </c>
      <c r="D143" s="15">
        <v>1</v>
      </c>
      <c r="E143" s="16" t="s">
        <v>9628</v>
      </c>
      <c r="F143" s="16" t="s">
        <v>191</v>
      </c>
      <c r="G143" s="672" t="s">
        <v>5391</v>
      </c>
      <c r="I143" s="638"/>
    </row>
    <row r="144" spans="1:9" s="624" customFormat="1" ht="24">
      <c r="A144" s="186" t="s">
        <v>10999</v>
      </c>
      <c r="B144" s="187" t="s">
        <v>11000</v>
      </c>
      <c r="C144" s="187" t="s">
        <v>11000</v>
      </c>
      <c r="D144" s="15">
        <v>1</v>
      </c>
      <c r="E144" s="16" t="s">
        <v>9628</v>
      </c>
      <c r="F144" s="16" t="s">
        <v>191</v>
      </c>
      <c r="G144" s="672" t="s">
        <v>5390</v>
      </c>
      <c r="I144" s="638"/>
    </row>
    <row r="145" spans="1:9" s="624" customFormat="1" ht="24">
      <c r="A145" s="186" t="s">
        <v>11001</v>
      </c>
      <c r="B145" s="187" t="s">
        <v>11002</v>
      </c>
      <c r="C145" s="187" t="s">
        <v>11002</v>
      </c>
      <c r="D145" s="15">
        <v>1</v>
      </c>
      <c r="E145" s="16" t="s">
        <v>9628</v>
      </c>
      <c r="F145" s="16" t="s">
        <v>191</v>
      </c>
      <c r="G145" s="672" t="s">
        <v>9016</v>
      </c>
      <c r="I145" s="638"/>
    </row>
    <row r="146" spans="1:9" s="624" customFormat="1" ht="24.75" thickBot="1">
      <c r="A146" s="186" t="s">
        <v>11003</v>
      </c>
      <c r="B146" s="187" t="s">
        <v>11004</v>
      </c>
      <c r="C146" s="187" t="s">
        <v>11004</v>
      </c>
      <c r="D146" s="15">
        <v>1</v>
      </c>
      <c r="E146" s="16" t="s">
        <v>9628</v>
      </c>
      <c r="F146" s="16" t="s">
        <v>191</v>
      </c>
      <c r="G146" s="672" t="s">
        <v>9276</v>
      </c>
      <c r="I146" s="638"/>
    </row>
    <row r="147" spans="1:9" s="624" customFormat="1" ht="14.25" thickBot="1">
      <c r="A147" s="510" t="s">
        <v>14247</v>
      </c>
      <c r="B147" s="513"/>
      <c r="C147" s="631"/>
      <c r="D147" s="511"/>
      <c r="E147" s="511"/>
      <c r="F147" s="511"/>
      <c r="G147" s="854"/>
      <c r="I147" s="965"/>
    </row>
    <row r="148" spans="1:9" s="624" customFormat="1" ht="24">
      <c r="A148" s="454" t="s">
        <v>14220</v>
      </c>
      <c r="B148" s="346" t="s">
        <v>14224</v>
      </c>
      <c r="C148" s="346" t="s">
        <v>14225</v>
      </c>
      <c r="D148" s="455">
        <v>52800</v>
      </c>
      <c r="E148" s="119" t="s">
        <v>9628</v>
      </c>
      <c r="F148" s="1118" t="s">
        <v>191</v>
      </c>
      <c r="G148" s="1118" t="s">
        <v>5388</v>
      </c>
      <c r="I148" s="965"/>
    </row>
    <row r="149" spans="1:9" s="624" customFormat="1" ht="24">
      <c r="A149" s="454" t="s">
        <v>14221</v>
      </c>
      <c r="B149" s="346" t="s">
        <v>14226</v>
      </c>
      <c r="C149" s="346" t="s">
        <v>14227</v>
      </c>
      <c r="D149" s="455">
        <v>52800</v>
      </c>
      <c r="E149" s="119" t="s">
        <v>9628</v>
      </c>
      <c r="F149" s="1118" t="s">
        <v>191</v>
      </c>
      <c r="G149" s="1118" t="s">
        <v>5389</v>
      </c>
      <c r="I149" s="965"/>
    </row>
    <row r="150" spans="1:9" s="624" customFormat="1" ht="24">
      <c r="A150" s="454" t="s">
        <v>14222</v>
      </c>
      <c r="B150" s="346" t="s">
        <v>14228</v>
      </c>
      <c r="C150" s="346" t="s">
        <v>14229</v>
      </c>
      <c r="D150" s="455">
        <v>52800</v>
      </c>
      <c r="E150" s="119" t="s">
        <v>9628</v>
      </c>
      <c r="F150" s="1118" t="s">
        <v>191</v>
      </c>
      <c r="G150" s="1118" t="s">
        <v>9016</v>
      </c>
      <c r="I150" s="965"/>
    </row>
    <row r="151" spans="1:9" s="624" customFormat="1" ht="24">
      <c r="A151" s="454" t="s">
        <v>14223</v>
      </c>
      <c r="B151" s="346" t="s">
        <v>14230</v>
      </c>
      <c r="C151" s="346" t="s">
        <v>14231</v>
      </c>
      <c r="D151" s="455">
        <v>52800</v>
      </c>
      <c r="E151" s="119" t="s">
        <v>9628</v>
      </c>
      <c r="F151" s="1119" t="s">
        <v>191</v>
      </c>
      <c r="G151" s="1119" t="s">
        <v>9276</v>
      </c>
      <c r="I151" s="965"/>
    </row>
    <row r="152" spans="1:9" s="624" customFormat="1" ht="13.5">
      <c r="A152" s="173"/>
      <c r="B152" s="211"/>
      <c r="C152" s="211"/>
      <c r="D152" s="22"/>
      <c r="E152" s="23"/>
      <c r="F152" s="23"/>
      <c r="G152" s="675"/>
      <c r="I152" s="965"/>
    </row>
    <row r="153" spans="1:9" s="624" customFormat="1" ht="13.5">
      <c r="A153" s="173"/>
      <c r="B153" s="211"/>
      <c r="C153" s="211"/>
      <c r="D153" s="22"/>
      <c r="E153" s="23"/>
      <c r="F153" s="23"/>
      <c r="G153" s="675"/>
      <c r="I153" s="638"/>
    </row>
    <row r="154" spans="1:9" ht="13.5">
      <c r="A154" s="624" t="s">
        <v>184</v>
      </c>
      <c r="B154" s="624"/>
      <c r="C154" s="629" t="s">
        <v>13947</v>
      </c>
      <c r="I154"/>
    </row>
    <row r="155" spans="1:9" ht="13.5">
      <c r="A155" s="627" t="s">
        <v>5</v>
      </c>
      <c r="B155" s="624" t="s">
        <v>185</v>
      </c>
      <c r="C155" s="625" t="s">
        <v>13948</v>
      </c>
      <c r="I155"/>
    </row>
    <row r="156" spans="1:9" ht="13.5">
      <c r="A156" s="627" t="s">
        <v>9</v>
      </c>
      <c r="B156" s="625" t="s">
        <v>186</v>
      </c>
      <c r="C156" s="625" t="s">
        <v>13949</v>
      </c>
      <c r="I156"/>
    </row>
    <row r="157" spans="1:9" ht="13.5">
      <c r="A157" s="627" t="s">
        <v>187</v>
      </c>
      <c r="B157" s="624" t="s">
        <v>188</v>
      </c>
      <c r="C157" s="625" t="s">
        <v>13950</v>
      </c>
      <c r="I157"/>
    </row>
    <row r="158" spans="1:9" ht="13.5">
      <c r="A158" s="627" t="s">
        <v>189</v>
      </c>
      <c r="B158" s="624" t="s">
        <v>190</v>
      </c>
      <c r="C158" s="630" t="s">
        <v>13951</v>
      </c>
      <c r="I158"/>
    </row>
    <row r="159" spans="1:9" ht="13.5">
      <c r="A159" s="627" t="s">
        <v>191</v>
      </c>
      <c r="B159" s="624" t="s">
        <v>192</v>
      </c>
      <c r="C159" s="630" t="s">
        <v>13952</v>
      </c>
      <c r="I159"/>
    </row>
    <row r="160" spans="1:9" ht="13.5">
      <c r="A160" s="627" t="s">
        <v>193</v>
      </c>
      <c r="B160" s="624" t="s">
        <v>194</v>
      </c>
      <c r="C160" s="630" t="s">
        <v>13953</v>
      </c>
      <c r="I160"/>
    </row>
    <row r="161" spans="1:9" ht="13.5">
      <c r="A161" s="31" t="s">
        <v>1787</v>
      </c>
      <c r="B161" s="32" t="s">
        <v>1790</v>
      </c>
      <c r="C161" s="625" t="s">
        <v>13954</v>
      </c>
      <c r="I161"/>
    </row>
    <row r="162" spans="1:9" ht="13.5">
      <c r="A162" s="31" t="s">
        <v>1788</v>
      </c>
      <c r="B162" s="32" t="s">
        <v>1791</v>
      </c>
      <c r="C162" s="624" t="s">
        <v>13955</v>
      </c>
      <c r="I162"/>
    </row>
    <row r="163" spans="1:9" ht="13.5">
      <c r="A163" s="31" t="s">
        <v>1998</v>
      </c>
      <c r="B163" s="32" t="s">
        <v>1997</v>
      </c>
      <c r="C163" s="624" t="s">
        <v>13956</v>
      </c>
      <c r="I163"/>
    </row>
    <row r="164" spans="1:9" ht="13.5">
      <c r="A164" s="31" t="s">
        <v>1789</v>
      </c>
      <c r="B164" s="32" t="s">
        <v>1792</v>
      </c>
      <c r="C164" s="624" t="s">
        <v>13957</v>
      </c>
      <c r="I164"/>
    </row>
    <row r="165" spans="1:9" ht="13.5">
      <c r="A165" s="31" t="s">
        <v>195</v>
      </c>
      <c r="B165" s="32" t="s">
        <v>196</v>
      </c>
      <c r="C165" s="625" t="s">
        <v>13958</v>
      </c>
      <c r="I165"/>
    </row>
    <row r="166" spans="1:9" ht="13.5">
      <c r="A166" s="31" t="s">
        <v>8293</v>
      </c>
      <c r="B166" s="32" t="s">
        <v>8294</v>
      </c>
      <c r="C166" s="628"/>
      <c r="I166"/>
    </row>
    <row r="167" spans="1:9" ht="13.5">
      <c r="A167" s="31" t="s">
        <v>10613</v>
      </c>
      <c r="B167" s="32" t="s">
        <v>10614</v>
      </c>
      <c r="C167" s="289"/>
      <c r="I167"/>
    </row>
    <row r="168" spans="1:9" ht="13.5">
      <c r="A168" s="530"/>
      <c r="B168" s="530"/>
      <c r="C168" s="548"/>
      <c r="I168"/>
    </row>
    <row r="169" spans="1:9" ht="13.5">
      <c r="I169"/>
    </row>
    <row r="170" spans="1:9" ht="13.5">
      <c r="I170"/>
    </row>
    <row r="171" spans="1:9" ht="13.5">
      <c r="I171"/>
    </row>
    <row r="172" spans="1:9" ht="13.5">
      <c r="I172"/>
    </row>
    <row r="173" spans="1:9" ht="13.5">
      <c r="I173"/>
    </row>
    <row r="174" spans="1:9" ht="13.5">
      <c r="I174"/>
    </row>
  </sheetData>
  <sheetProtection algorithmName="SHA-512" hashValue="DoM1yyrp9YWgdAZcTU68s9zAr+0iEB50Pd7LlevdEu8PdPeIfKEWBR2qmxLUbi+K68fg2+ZM8lQq5ICuMTlLZQ==" saltValue="dilMXWx1s8IzXQ12/05tYQ==" spinCount="100000" sheet="1" objects="1" scenarios="1"/>
  <sortState ref="A4:L73">
    <sortCondition ref="J4:J73"/>
  </sortState>
  <customSheetViews>
    <customSheetView guid="{BFA5E16F-D786-453C-82A8-C4AF05421942}" showPageBreaks="1">
      <selection activeCell="D4" sqref="D4"/>
      <pageMargins left="0.5" right="0.5" top="1" bottom="0.92" header="0.5" footer="0.22"/>
      <pageSetup scale="53" fitToHeight="1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1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76"/>
  <sheetViews>
    <sheetView zoomScaleNormal="100" workbookViewId="0"/>
  </sheetViews>
  <sheetFormatPr defaultColWidth="9.125" defaultRowHeight="12"/>
  <cols>
    <col min="1" max="1" width="21.625" style="624" customWidth="1"/>
    <col min="2" max="2" width="38.625" style="624" customWidth="1"/>
    <col min="3" max="3" width="64.625" style="626" customWidth="1"/>
    <col min="4" max="4" width="11.625" style="624" customWidth="1"/>
    <col min="5" max="5" width="5.375" style="624" customWidth="1"/>
    <col min="6" max="6" width="6.625" style="624" customWidth="1"/>
    <col min="7" max="7" width="9.375" style="627" customWidth="1"/>
    <col min="8" max="8" width="14.375" style="624" customWidth="1"/>
    <col min="9" max="9" width="13.5" style="624" customWidth="1"/>
    <col min="10" max="16384" width="9.125" style="624"/>
  </cols>
  <sheetData>
    <row r="1" spans="1:12" ht="24.75" thickBot="1">
      <c r="A1" s="942" t="s">
        <v>0</v>
      </c>
      <c r="B1" s="943" t="s">
        <v>1</v>
      </c>
      <c r="C1" s="944" t="s">
        <v>2</v>
      </c>
      <c r="D1" s="946" t="s">
        <v>5192</v>
      </c>
      <c r="E1" s="996" t="s">
        <v>9627</v>
      </c>
      <c r="F1" s="945" t="s">
        <v>4</v>
      </c>
      <c r="G1" s="978" t="s">
        <v>13946</v>
      </c>
      <c r="I1" s="638"/>
    </row>
    <row r="2" spans="1:12" s="80" customFormat="1" ht="14.25" thickBot="1">
      <c r="A2" s="230" t="s">
        <v>14232</v>
      </c>
      <c r="B2" s="631"/>
      <c r="C2" s="631"/>
      <c r="D2" s="631"/>
      <c r="E2" s="631"/>
      <c r="F2" s="631"/>
      <c r="G2" s="635"/>
      <c r="I2" s="638"/>
    </row>
    <row r="3" spans="1:12" s="80" customFormat="1" ht="48">
      <c r="A3" s="655" t="s">
        <v>14392</v>
      </c>
      <c r="B3" s="923" t="s">
        <v>14393</v>
      </c>
      <c r="C3" s="923" t="s">
        <v>14394</v>
      </c>
      <c r="D3" s="958">
        <v>7500</v>
      </c>
      <c r="E3" s="958" t="s">
        <v>9628</v>
      </c>
      <c r="F3" s="1080" t="s">
        <v>8293</v>
      </c>
      <c r="G3" s="958" t="s">
        <v>6244</v>
      </c>
      <c r="I3" s="965"/>
    </row>
    <row r="4" spans="1:12" ht="36">
      <c r="A4" s="655" t="s">
        <v>13048</v>
      </c>
      <c r="B4" s="923" t="s">
        <v>13049</v>
      </c>
      <c r="C4" s="923" t="s">
        <v>13050</v>
      </c>
      <c r="D4" s="958">
        <v>7500</v>
      </c>
      <c r="E4" s="958" t="s">
        <v>9628</v>
      </c>
      <c r="F4" s="1080" t="s">
        <v>8293</v>
      </c>
      <c r="G4" s="958" t="s">
        <v>6244</v>
      </c>
      <c r="I4" s="638"/>
    </row>
    <row r="5" spans="1:12" s="480" customFormat="1" ht="13.5">
      <c r="A5" s="1081" t="s">
        <v>10056</v>
      </c>
      <c r="B5" s="449" t="s">
        <v>10057</v>
      </c>
      <c r="C5" s="449" t="s">
        <v>10058</v>
      </c>
      <c r="D5" s="1082">
        <v>2400</v>
      </c>
      <c r="E5" s="450" t="s">
        <v>9628</v>
      </c>
      <c r="F5" s="1083" t="s">
        <v>8293</v>
      </c>
      <c r="G5" s="1083" t="s">
        <v>6244</v>
      </c>
      <c r="I5" s="638"/>
      <c r="J5" s="625"/>
      <c r="K5" s="624"/>
      <c r="L5" s="624"/>
    </row>
    <row r="6" spans="1:12" s="480" customFormat="1" ht="36">
      <c r="A6" s="1084" t="s">
        <v>10059</v>
      </c>
      <c r="B6" s="449" t="s">
        <v>10060</v>
      </c>
      <c r="C6" s="520" t="s">
        <v>10061</v>
      </c>
      <c r="D6" s="595">
        <v>100</v>
      </c>
      <c r="E6" s="450" t="s">
        <v>9628</v>
      </c>
      <c r="F6" s="1083" t="s">
        <v>8293</v>
      </c>
      <c r="G6" s="450" t="s">
        <v>6244</v>
      </c>
      <c r="I6" s="638"/>
      <c r="J6" s="625"/>
      <c r="K6" s="624"/>
      <c r="L6" s="624"/>
    </row>
    <row r="7" spans="1:12" s="480" customFormat="1" ht="36">
      <c r="A7" s="1084" t="s">
        <v>10062</v>
      </c>
      <c r="B7" s="449" t="s">
        <v>14059</v>
      </c>
      <c r="C7" s="520" t="s">
        <v>10063</v>
      </c>
      <c r="D7" s="595">
        <v>100</v>
      </c>
      <c r="E7" s="450" t="s">
        <v>9628</v>
      </c>
      <c r="F7" s="1083" t="s">
        <v>1998</v>
      </c>
      <c r="G7" s="450" t="s">
        <v>6244</v>
      </c>
      <c r="I7" s="638"/>
      <c r="J7" s="625"/>
      <c r="K7" s="624"/>
      <c r="L7" s="624"/>
    </row>
    <row r="8" spans="1:12" s="480" customFormat="1" ht="14.25" thickBot="1">
      <c r="A8" s="1085" t="s">
        <v>10064</v>
      </c>
      <c r="B8" s="520" t="s">
        <v>10065</v>
      </c>
      <c r="C8" s="520" t="s">
        <v>10066</v>
      </c>
      <c r="D8" s="595">
        <v>500</v>
      </c>
      <c r="E8" s="450" t="s">
        <v>9628</v>
      </c>
      <c r="F8" s="1083" t="s">
        <v>193</v>
      </c>
      <c r="G8" s="450" t="s">
        <v>6244</v>
      </c>
      <c r="I8" s="638"/>
      <c r="J8" s="625"/>
      <c r="K8" s="624"/>
      <c r="L8" s="624"/>
    </row>
    <row r="9" spans="1:12" s="480" customFormat="1" ht="14.25" thickBot="1">
      <c r="A9" s="230" t="s">
        <v>14233</v>
      </c>
      <c r="B9" s="631"/>
      <c r="C9" s="631"/>
      <c r="D9" s="631"/>
      <c r="E9" s="631"/>
      <c r="F9" s="631"/>
      <c r="G9" s="635"/>
      <c r="I9" s="638"/>
      <c r="J9" s="625"/>
      <c r="K9" s="624"/>
      <c r="L9" s="624"/>
    </row>
    <row r="10" spans="1:12" s="480" customFormat="1" ht="60">
      <c r="A10" s="1086" t="s">
        <v>10067</v>
      </c>
      <c r="B10" s="476" t="s">
        <v>14234</v>
      </c>
      <c r="C10" s="485" t="s">
        <v>14235</v>
      </c>
      <c r="D10" s="486">
        <v>28000</v>
      </c>
      <c r="E10" s="486" t="s">
        <v>9628</v>
      </c>
      <c r="F10" s="1087" t="s">
        <v>8293</v>
      </c>
      <c r="G10" s="453" t="s">
        <v>5388</v>
      </c>
      <c r="I10" s="638"/>
      <c r="J10" s="625"/>
      <c r="K10" s="624"/>
      <c r="L10" s="624"/>
    </row>
    <row r="11" spans="1:12" s="480" customFormat="1" ht="36">
      <c r="A11" s="1086" t="s">
        <v>10068</v>
      </c>
      <c r="B11" s="476" t="s">
        <v>14236</v>
      </c>
      <c r="C11" s="485" t="s">
        <v>14237</v>
      </c>
      <c r="D11" s="486">
        <v>28000</v>
      </c>
      <c r="E11" s="486" t="s">
        <v>9628</v>
      </c>
      <c r="F11" s="1087" t="s">
        <v>8293</v>
      </c>
      <c r="G11" s="453" t="s">
        <v>5390</v>
      </c>
      <c r="I11" s="638"/>
      <c r="J11" s="625"/>
      <c r="K11" s="624"/>
      <c r="L11" s="624"/>
    </row>
    <row r="12" spans="1:12" s="480" customFormat="1" ht="60">
      <c r="A12" s="1086" t="s">
        <v>14386</v>
      </c>
      <c r="B12" s="476" t="s">
        <v>14387</v>
      </c>
      <c r="C12" s="485" t="s">
        <v>14388</v>
      </c>
      <c r="D12" s="486">
        <v>28000</v>
      </c>
      <c r="E12" s="486" t="s">
        <v>9628</v>
      </c>
      <c r="F12" s="1087" t="s">
        <v>8293</v>
      </c>
      <c r="G12" s="453" t="s">
        <v>9276</v>
      </c>
      <c r="I12" s="965"/>
      <c r="J12" s="625"/>
      <c r="K12" s="624"/>
      <c r="L12" s="624"/>
    </row>
    <row r="13" spans="1:12" s="480" customFormat="1" ht="72">
      <c r="A13" s="1086" t="s">
        <v>14312</v>
      </c>
      <c r="B13" s="476" t="s">
        <v>14313</v>
      </c>
      <c r="C13" s="485" t="s">
        <v>14314</v>
      </c>
      <c r="D13" s="486">
        <v>28000</v>
      </c>
      <c r="E13" s="486" t="s">
        <v>9628</v>
      </c>
      <c r="F13" s="1087" t="s">
        <v>8293</v>
      </c>
      <c r="G13" s="453" t="s">
        <v>5388</v>
      </c>
      <c r="I13" s="965"/>
      <c r="J13" s="625"/>
      <c r="K13" s="624"/>
      <c r="L13" s="624"/>
    </row>
    <row r="14" spans="1:12" s="480" customFormat="1" ht="72">
      <c r="A14" s="1086" t="s">
        <v>10904</v>
      </c>
      <c r="B14" s="476" t="s">
        <v>14238</v>
      </c>
      <c r="C14" s="485" t="s">
        <v>14239</v>
      </c>
      <c r="D14" s="1078">
        <v>35000</v>
      </c>
      <c r="E14" s="958" t="s">
        <v>9628</v>
      </c>
      <c r="F14" s="1080" t="s">
        <v>8293</v>
      </c>
      <c r="G14" s="958" t="s">
        <v>5391</v>
      </c>
      <c r="J14" s="625"/>
      <c r="K14" s="624"/>
      <c r="L14" s="624"/>
    </row>
    <row r="15" spans="1:12" ht="84">
      <c r="A15" s="986" t="s">
        <v>14090</v>
      </c>
      <c r="B15" s="926" t="s">
        <v>14091</v>
      </c>
      <c r="C15" s="926" t="s">
        <v>14092</v>
      </c>
      <c r="D15" s="486">
        <v>28000</v>
      </c>
      <c r="E15" s="931" t="s">
        <v>9628</v>
      </c>
      <c r="F15" s="1088" t="s">
        <v>8293</v>
      </c>
      <c r="G15" s="453" t="s">
        <v>5388</v>
      </c>
      <c r="I15" s="638"/>
      <c r="J15" s="625"/>
    </row>
    <row r="16" spans="1:12" ht="72.75" thickBot="1">
      <c r="A16" s="986" t="s">
        <v>14093</v>
      </c>
      <c r="B16" s="926" t="s">
        <v>14094</v>
      </c>
      <c r="C16" s="926" t="s">
        <v>14095</v>
      </c>
      <c r="D16" s="486">
        <v>35000</v>
      </c>
      <c r="E16" s="486" t="s">
        <v>9628</v>
      </c>
      <c r="F16" s="1087" t="s">
        <v>8293</v>
      </c>
      <c r="G16" s="453" t="s">
        <v>5390</v>
      </c>
      <c r="I16" s="638"/>
      <c r="J16" s="625"/>
    </row>
    <row r="17" spans="1:10" ht="14.25" thickBot="1">
      <c r="A17" s="230" t="s">
        <v>14240</v>
      </c>
      <c r="B17" s="631"/>
      <c r="C17" s="631"/>
      <c r="D17" s="631"/>
      <c r="E17" s="631"/>
      <c r="F17" s="631"/>
      <c r="G17" s="635"/>
      <c r="I17" s="638"/>
      <c r="J17" s="625"/>
    </row>
    <row r="18" spans="1:10" ht="60">
      <c r="A18" s="1086" t="s">
        <v>10309</v>
      </c>
      <c r="B18" s="476" t="s">
        <v>10310</v>
      </c>
      <c r="C18" s="485" t="s">
        <v>10311</v>
      </c>
      <c r="D18" s="486">
        <v>28000</v>
      </c>
      <c r="E18" s="486" t="s">
        <v>9628</v>
      </c>
      <c r="F18" s="1087" t="s">
        <v>8293</v>
      </c>
      <c r="G18" s="453" t="s">
        <v>5390</v>
      </c>
      <c r="I18" s="638"/>
      <c r="J18" s="625"/>
    </row>
    <row r="19" spans="1:10" ht="48">
      <c r="A19" s="1089" t="s">
        <v>10069</v>
      </c>
      <c r="B19" s="1090" t="s">
        <v>10142</v>
      </c>
      <c r="C19" s="1090" t="s">
        <v>10070</v>
      </c>
      <c r="D19" s="1091">
        <v>28000</v>
      </c>
      <c r="E19" s="1092" t="s">
        <v>9628</v>
      </c>
      <c r="F19" s="1093" t="s">
        <v>10071</v>
      </c>
      <c r="G19" s="1092" t="s">
        <v>5390</v>
      </c>
      <c r="I19" s="638"/>
      <c r="J19" s="625"/>
    </row>
    <row r="20" spans="1:10" ht="48">
      <c r="A20" s="1089" t="s">
        <v>10072</v>
      </c>
      <c r="B20" s="1090" t="s">
        <v>10143</v>
      </c>
      <c r="C20" s="1090" t="s">
        <v>10073</v>
      </c>
      <c r="D20" s="1091">
        <v>35000</v>
      </c>
      <c r="E20" s="1092" t="s">
        <v>9628</v>
      </c>
      <c r="F20" s="1093" t="s">
        <v>10071</v>
      </c>
      <c r="G20" s="1092" t="s">
        <v>5390</v>
      </c>
      <c r="I20" s="638"/>
      <c r="J20" s="625"/>
    </row>
    <row r="21" spans="1:10" ht="48">
      <c r="A21" s="1094" t="s">
        <v>13042</v>
      </c>
      <c r="B21" s="1074" t="s">
        <v>13043</v>
      </c>
      <c r="C21" s="1074" t="s">
        <v>13044</v>
      </c>
      <c r="D21" s="931">
        <v>28000</v>
      </c>
      <c r="E21" s="931" t="s">
        <v>9628</v>
      </c>
      <c r="F21" s="1088" t="s">
        <v>8293</v>
      </c>
      <c r="G21" s="1095" t="s">
        <v>5389</v>
      </c>
      <c r="I21" s="638"/>
      <c r="J21" s="625"/>
    </row>
    <row r="22" spans="1:10" ht="48">
      <c r="A22" s="1094" t="s">
        <v>13045</v>
      </c>
      <c r="B22" s="1074" t="s">
        <v>13046</v>
      </c>
      <c r="C22" s="1074" t="s">
        <v>13047</v>
      </c>
      <c r="D22" s="931">
        <v>28000</v>
      </c>
      <c r="E22" s="931" t="s">
        <v>9628</v>
      </c>
      <c r="F22" s="1088" t="s">
        <v>8293</v>
      </c>
      <c r="G22" s="1095" t="s">
        <v>5389</v>
      </c>
      <c r="I22" s="638"/>
      <c r="J22" s="625"/>
    </row>
    <row r="23" spans="1:10" ht="48">
      <c r="A23" s="454" t="s">
        <v>10074</v>
      </c>
      <c r="B23" s="476" t="s">
        <v>10075</v>
      </c>
      <c r="C23" s="476" t="s">
        <v>10076</v>
      </c>
      <c r="D23" s="455">
        <v>35000</v>
      </c>
      <c r="E23" s="486" t="s">
        <v>9628</v>
      </c>
      <c r="F23" s="1087" t="s">
        <v>8293</v>
      </c>
      <c r="G23" s="486" t="s">
        <v>5391</v>
      </c>
      <c r="I23" s="638"/>
      <c r="J23" s="625"/>
    </row>
    <row r="24" spans="1:10" ht="48">
      <c r="A24" s="655" t="s">
        <v>10077</v>
      </c>
      <c r="B24" s="924" t="s">
        <v>10078</v>
      </c>
      <c r="C24" s="923" t="s">
        <v>10079</v>
      </c>
      <c r="D24" s="958">
        <v>35000</v>
      </c>
      <c r="E24" s="958" t="s">
        <v>9628</v>
      </c>
      <c r="F24" s="1080" t="s">
        <v>8293</v>
      </c>
      <c r="G24" s="665" t="s">
        <v>5390</v>
      </c>
      <c r="I24" s="965"/>
      <c r="J24" s="625"/>
    </row>
    <row r="25" spans="1:10" ht="60">
      <c r="A25" s="484" t="s">
        <v>10080</v>
      </c>
      <c r="B25" s="485" t="s">
        <v>10081</v>
      </c>
      <c r="C25" s="476" t="s">
        <v>10082</v>
      </c>
      <c r="D25" s="486">
        <v>35000</v>
      </c>
      <c r="E25" s="486" t="s">
        <v>9628</v>
      </c>
      <c r="F25" s="1087" t="s">
        <v>8293</v>
      </c>
      <c r="G25" s="453" t="s">
        <v>5391</v>
      </c>
      <c r="I25" s="965"/>
      <c r="J25" s="625"/>
    </row>
    <row r="26" spans="1:10" ht="48">
      <c r="A26" s="484" t="s">
        <v>10083</v>
      </c>
      <c r="B26" s="476" t="s">
        <v>10084</v>
      </c>
      <c r="C26" s="476" t="s">
        <v>10085</v>
      </c>
      <c r="D26" s="455">
        <v>35000</v>
      </c>
      <c r="E26" s="486" t="s">
        <v>9628</v>
      </c>
      <c r="F26" s="1087" t="s">
        <v>8293</v>
      </c>
      <c r="G26" s="486" t="s">
        <v>5388</v>
      </c>
      <c r="I26" s="638"/>
      <c r="J26" s="625"/>
    </row>
    <row r="27" spans="1:10" ht="60">
      <c r="A27" s="484" t="s">
        <v>10086</v>
      </c>
      <c r="B27" s="476" t="s">
        <v>10087</v>
      </c>
      <c r="C27" s="476" t="s">
        <v>10088</v>
      </c>
      <c r="D27" s="486">
        <v>35000</v>
      </c>
      <c r="E27" s="486" t="s">
        <v>9628</v>
      </c>
      <c r="F27" s="1087" t="s">
        <v>8293</v>
      </c>
      <c r="G27" s="453" t="s">
        <v>5388</v>
      </c>
      <c r="I27" s="638"/>
      <c r="J27" s="625"/>
    </row>
    <row r="28" spans="1:10" ht="48">
      <c r="A28" s="484" t="s">
        <v>10089</v>
      </c>
      <c r="B28" s="476" t="s">
        <v>10090</v>
      </c>
      <c r="C28" s="485" t="s">
        <v>10091</v>
      </c>
      <c r="D28" s="486">
        <v>35000</v>
      </c>
      <c r="E28" s="486" t="s">
        <v>9628</v>
      </c>
      <c r="F28" s="1087" t="s">
        <v>8293</v>
      </c>
      <c r="G28" s="453" t="s">
        <v>5388</v>
      </c>
      <c r="I28" s="638"/>
      <c r="J28" s="625"/>
    </row>
    <row r="29" spans="1:10" ht="60">
      <c r="A29" s="1096" t="s">
        <v>11946</v>
      </c>
      <c r="B29" s="485" t="s">
        <v>12731</v>
      </c>
      <c r="C29" s="485" t="s">
        <v>12726</v>
      </c>
      <c r="D29" s="486">
        <v>7000</v>
      </c>
      <c r="E29" s="486" t="s">
        <v>9628</v>
      </c>
      <c r="F29" s="1087" t="s">
        <v>8293</v>
      </c>
      <c r="G29" s="1097" t="s">
        <v>12730</v>
      </c>
      <c r="I29" s="638"/>
      <c r="J29" s="625"/>
    </row>
    <row r="30" spans="1:10" ht="60">
      <c r="A30" s="1096" t="s">
        <v>11945</v>
      </c>
      <c r="B30" s="485" t="s">
        <v>12732</v>
      </c>
      <c r="C30" s="485" t="s">
        <v>12727</v>
      </c>
      <c r="D30" s="486">
        <v>14000</v>
      </c>
      <c r="E30" s="486" t="s">
        <v>9628</v>
      </c>
      <c r="F30" s="1087" t="s">
        <v>8293</v>
      </c>
      <c r="G30" s="1097" t="s">
        <v>12730</v>
      </c>
      <c r="I30" s="638"/>
      <c r="J30" s="625"/>
    </row>
    <row r="31" spans="1:10" ht="60.75" thickBot="1">
      <c r="A31" s="1096" t="s">
        <v>11944</v>
      </c>
      <c r="B31" s="485" t="s">
        <v>12733</v>
      </c>
      <c r="C31" s="485" t="s">
        <v>12728</v>
      </c>
      <c r="D31" s="486">
        <v>14000</v>
      </c>
      <c r="E31" s="486" t="s">
        <v>9628</v>
      </c>
      <c r="F31" s="1087" t="s">
        <v>8293</v>
      </c>
      <c r="G31" s="1097" t="s">
        <v>12730</v>
      </c>
      <c r="I31" s="638"/>
      <c r="J31" s="625"/>
    </row>
    <row r="32" spans="1:10" ht="14.25" thickBot="1">
      <c r="A32" s="230" t="s">
        <v>14241</v>
      </c>
      <c r="B32" s="631"/>
      <c r="C32" s="631"/>
      <c r="D32" s="631"/>
      <c r="E32" s="631"/>
      <c r="F32" s="631"/>
      <c r="G32" s="635"/>
      <c r="I32" s="638"/>
      <c r="J32" s="625"/>
    </row>
    <row r="33" spans="1:10" ht="48" customHeight="1">
      <c r="A33" s="1098" t="s">
        <v>10092</v>
      </c>
      <c r="B33" s="485" t="s">
        <v>14242</v>
      </c>
      <c r="C33" s="485" t="s">
        <v>14577</v>
      </c>
      <c r="D33" s="486">
        <v>1250</v>
      </c>
      <c r="E33" s="486" t="s">
        <v>9628</v>
      </c>
      <c r="F33" s="1087" t="s">
        <v>8293</v>
      </c>
      <c r="G33" s="1097" t="s">
        <v>5390</v>
      </c>
      <c r="I33" s="638"/>
      <c r="J33" s="625"/>
    </row>
    <row r="34" spans="1:10" ht="48">
      <c r="A34" s="1098" t="s">
        <v>10096</v>
      </c>
      <c r="B34" s="485" t="s">
        <v>14243</v>
      </c>
      <c r="C34" s="485" t="s">
        <v>14578</v>
      </c>
      <c r="D34" s="486">
        <v>1250</v>
      </c>
      <c r="E34" s="486" t="s">
        <v>9628</v>
      </c>
      <c r="F34" s="1087" t="s">
        <v>8293</v>
      </c>
      <c r="G34" s="1097" t="s">
        <v>5390</v>
      </c>
      <c r="I34" s="638"/>
      <c r="J34" s="625"/>
    </row>
    <row r="35" spans="1:10" ht="48">
      <c r="A35" s="1098" t="s">
        <v>14389</v>
      </c>
      <c r="B35" s="485" t="s">
        <v>14390</v>
      </c>
      <c r="C35" s="485" t="s">
        <v>14391</v>
      </c>
      <c r="D35" s="486">
        <v>1250</v>
      </c>
      <c r="E35" s="486" t="s">
        <v>9628</v>
      </c>
      <c r="F35" s="1087" t="s">
        <v>8293</v>
      </c>
      <c r="G35" s="1097" t="s">
        <v>9276</v>
      </c>
      <c r="I35" s="965"/>
      <c r="J35" s="625"/>
    </row>
    <row r="36" spans="1:10" ht="48">
      <c r="A36" s="1098" t="s">
        <v>14315</v>
      </c>
      <c r="B36" s="485" t="s">
        <v>14316</v>
      </c>
      <c r="C36" s="485" t="s">
        <v>14317</v>
      </c>
      <c r="D36" s="486">
        <v>1250</v>
      </c>
      <c r="E36" s="486" t="s">
        <v>9628</v>
      </c>
      <c r="F36" s="1087" t="s">
        <v>8293</v>
      </c>
      <c r="G36" s="1097" t="s">
        <v>5388</v>
      </c>
      <c r="I36" s="965"/>
      <c r="J36" s="625"/>
    </row>
    <row r="37" spans="1:10" ht="48">
      <c r="A37" s="1098" t="s">
        <v>10903</v>
      </c>
      <c r="B37" s="485" t="s">
        <v>14244</v>
      </c>
      <c r="C37" s="485" t="s">
        <v>14579</v>
      </c>
      <c r="D37" s="958">
        <v>1250</v>
      </c>
      <c r="E37" s="958" t="s">
        <v>9628</v>
      </c>
      <c r="F37" s="1080" t="s">
        <v>8293</v>
      </c>
      <c r="G37" s="1099" t="s">
        <v>5391</v>
      </c>
      <c r="I37" s="638"/>
      <c r="J37" s="625"/>
    </row>
    <row r="38" spans="1:10" ht="48">
      <c r="A38" s="1098" t="s">
        <v>14086</v>
      </c>
      <c r="B38" s="485" t="s">
        <v>14087</v>
      </c>
      <c r="C38" s="485" t="s">
        <v>14580</v>
      </c>
      <c r="D38" s="931">
        <v>1250</v>
      </c>
      <c r="E38" s="931" t="s">
        <v>9628</v>
      </c>
      <c r="F38" s="1088" t="s">
        <v>8293</v>
      </c>
      <c r="G38" s="1095" t="s">
        <v>5388</v>
      </c>
      <c r="I38" s="638"/>
      <c r="J38" s="625"/>
    </row>
    <row r="39" spans="1:10" ht="48.75" thickBot="1">
      <c r="A39" s="1098" t="s">
        <v>14088</v>
      </c>
      <c r="B39" s="485" t="s">
        <v>14089</v>
      </c>
      <c r="C39" s="485" t="s">
        <v>14581</v>
      </c>
      <c r="D39" s="931">
        <v>1250</v>
      </c>
      <c r="E39" s="931" t="s">
        <v>9628</v>
      </c>
      <c r="F39" s="1088" t="s">
        <v>8293</v>
      </c>
      <c r="G39" s="1095" t="s">
        <v>5390</v>
      </c>
      <c r="I39" s="638"/>
      <c r="J39" s="625"/>
    </row>
    <row r="40" spans="1:10" ht="14.25" thickBot="1">
      <c r="A40" s="230" t="s">
        <v>14245</v>
      </c>
      <c r="B40" s="631"/>
      <c r="C40" s="631"/>
      <c r="D40" s="631"/>
      <c r="E40" s="631"/>
      <c r="F40" s="631"/>
      <c r="G40" s="635"/>
      <c r="I40" s="965"/>
      <c r="J40" s="625"/>
    </row>
    <row r="41" spans="1:10" ht="36">
      <c r="A41" s="1096" t="s">
        <v>10093</v>
      </c>
      <c r="B41" s="485" t="s">
        <v>10094</v>
      </c>
      <c r="C41" s="485" t="s">
        <v>10095</v>
      </c>
      <c r="D41" s="486">
        <v>1250</v>
      </c>
      <c r="E41" s="486" t="s">
        <v>9628</v>
      </c>
      <c r="F41" s="1087" t="s">
        <v>8293</v>
      </c>
      <c r="G41" s="1097" t="s">
        <v>5390</v>
      </c>
      <c r="I41" s="965"/>
      <c r="J41" s="625"/>
    </row>
    <row r="42" spans="1:10" ht="36">
      <c r="A42" s="1086" t="s">
        <v>10312</v>
      </c>
      <c r="B42" s="476" t="s">
        <v>10313</v>
      </c>
      <c r="C42" s="485" t="s">
        <v>10314</v>
      </c>
      <c r="D42" s="486">
        <v>1250</v>
      </c>
      <c r="E42" s="486" t="s">
        <v>9628</v>
      </c>
      <c r="F42" s="1087" t="s">
        <v>8293</v>
      </c>
      <c r="G42" s="453" t="s">
        <v>5390</v>
      </c>
      <c r="I42" s="638"/>
      <c r="J42" s="625"/>
    </row>
    <row r="43" spans="1:10" ht="36">
      <c r="A43" s="1089" t="s">
        <v>10099</v>
      </c>
      <c r="B43" s="1090" t="s">
        <v>10145</v>
      </c>
      <c r="C43" s="1090" t="s">
        <v>10100</v>
      </c>
      <c r="D43" s="1091">
        <v>1250</v>
      </c>
      <c r="E43" s="1092" t="s">
        <v>9628</v>
      </c>
      <c r="F43" s="1093" t="s">
        <v>10071</v>
      </c>
      <c r="G43" s="1092" t="s">
        <v>5390</v>
      </c>
      <c r="I43" s="638"/>
      <c r="J43" s="625"/>
    </row>
    <row r="44" spans="1:10" ht="48">
      <c r="A44" s="1089" t="s">
        <v>10097</v>
      </c>
      <c r="B44" s="1090" t="s">
        <v>10144</v>
      </c>
      <c r="C44" s="1090" t="s">
        <v>10098</v>
      </c>
      <c r="D44" s="1091">
        <v>1250</v>
      </c>
      <c r="E44" s="1092" t="s">
        <v>9628</v>
      </c>
      <c r="F44" s="1093" t="s">
        <v>10071</v>
      </c>
      <c r="G44" s="1092" t="s">
        <v>5390</v>
      </c>
      <c r="I44" s="638"/>
      <c r="J44" s="625"/>
    </row>
    <row r="45" spans="1:10" ht="48">
      <c r="A45" s="1100" t="s">
        <v>13036</v>
      </c>
      <c r="B45" s="924" t="s">
        <v>13037</v>
      </c>
      <c r="C45" s="923" t="s">
        <v>13038</v>
      </c>
      <c r="D45" s="958">
        <v>1250</v>
      </c>
      <c r="E45" s="958" t="s">
        <v>9628</v>
      </c>
      <c r="F45" s="1080" t="s">
        <v>8293</v>
      </c>
      <c r="G45" s="1099" t="s">
        <v>5389</v>
      </c>
      <c r="I45" s="638"/>
      <c r="J45" s="625"/>
    </row>
    <row r="46" spans="1:10" ht="48">
      <c r="A46" s="1100" t="s">
        <v>13039</v>
      </c>
      <c r="B46" s="924" t="s">
        <v>13040</v>
      </c>
      <c r="C46" s="923" t="s">
        <v>13041</v>
      </c>
      <c r="D46" s="958">
        <v>1250</v>
      </c>
      <c r="E46" s="958" t="s">
        <v>9628</v>
      </c>
      <c r="F46" s="1080" t="s">
        <v>8293</v>
      </c>
      <c r="G46" s="1099" t="s">
        <v>5389</v>
      </c>
      <c r="I46" s="638"/>
      <c r="J46" s="625"/>
    </row>
    <row r="47" spans="1:10" ht="48">
      <c r="A47" s="1100" t="s">
        <v>10101</v>
      </c>
      <c r="B47" s="924" t="s">
        <v>10102</v>
      </c>
      <c r="C47" s="924" t="s">
        <v>10103</v>
      </c>
      <c r="D47" s="958">
        <v>1250</v>
      </c>
      <c r="E47" s="958" t="s">
        <v>9628</v>
      </c>
      <c r="F47" s="1080" t="s">
        <v>8293</v>
      </c>
      <c r="G47" s="1099" t="s">
        <v>5391</v>
      </c>
      <c r="I47" s="638"/>
      <c r="J47" s="625"/>
    </row>
    <row r="48" spans="1:10" ht="36">
      <c r="A48" s="1100" t="s">
        <v>10104</v>
      </c>
      <c r="B48" s="924" t="s">
        <v>10105</v>
      </c>
      <c r="C48" s="924" t="s">
        <v>10106</v>
      </c>
      <c r="D48" s="958">
        <v>1250</v>
      </c>
      <c r="E48" s="958" t="s">
        <v>9628</v>
      </c>
      <c r="F48" s="1080" t="s">
        <v>8293</v>
      </c>
      <c r="G48" s="1099" t="s">
        <v>5388</v>
      </c>
      <c r="I48" s="965"/>
      <c r="J48" s="625"/>
    </row>
    <row r="49" spans="1:10" ht="48">
      <c r="A49" s="1100" t="s">
        <v>10107</v>
      </c>
      <c r="B49" s="924" t="s">
        <v>10108</v>
      </c>
      <c r="C49" s="924" t="s">
        <v>10109</v>
      </c>
      <c r="D49" s="958">
        <v>1250</v>
      </c>
      <c r="E49" s="958" t="s">
        <v>9628</v>
      </c>
      <c r="F49" s="1080" t="s">
        <v>8293</v>
      </c>
      <c r="G49" s="1099" t="s">
        <v>5388</v>
      </c>
      <c r="I49" s="965"/>
      <c r="J49" s="625"/>
    </row>
    <row r="50" spans="1:10" ht="48">
      <c r="A50" s="1096" t="s">
        <v>10110</v>
      </c>
      <c r="B50" s="485" t="s">
        <v>10111</v>
      </c>
      <c r="C50" s="485" t="s">
        <v>10112</v>
      </c>
      <c r="D50" s="486">
        <v>1250</v>
      </c>
      <c r="E50" s="486" t="s">
        <v>9628</v>
      </c>
      <c r="F50" s="1087" t="s">
        <v>8293</v>
      </c>
      <c r="G50" s="1097" t="s">
        <v>5388</v>
      </c>
      <c r="I50" s="965"/>
      <c r="J50" s="625"/>
    </row>
    <row r="51" spans="1:10" ht="13.5">
      <c r="A51" s="352"/>
      <c r="B51" s="428"/>
      <c r="C51" s="428"/>
      <c r="D51" s="715"/>
      <c r="E51" s="715"/>
      <c r="F51" s="716"/>
      <c r="G51" s="717"/>
      <c r="I51" s="965"/>
      <c r="J51" s="625"/>
    </row>
    <row r="52" spans="1:10" ht="13.5">
      <c r="A52" s="624" t="s">
        <v>184</v>
      </c>
      <c r="C52" s="629" t="s">
        <v>13947</v>
      </c>
      <c r="F52" s="627"/>
      <c r="I52" s="638"/>
    </row>
    <row r="53" spans="1:10" ht="13.5">
      <c r="A53" s="627" t="s">
        <v>5</v>
      </c>
      <c r="B53" s="624" t="s">
        <v>185</v>
      </c>
      <c r="C53" s="625" t="s">
        <v>13948</v>
      </c>
      <c r="F53" s="627"/>
      <c r="I53" s="638"/>
    </row>
    <row r="54" spans="1:10" s="626" customFormat="1" ht="13.5">
      <c r="A54" s="627" t="s">
        <v>9</v>
      </c>
      <c r="B54" s="625" t="s">
        <v>186</v>
      </c>
      <c r="C54" s="625" t="s">
        <v>13949</v>
      </c>
      <c r="D54" s="624"/>
      <c r="E54" s="624"/>
      <c r="F54" s="627"/>
      <c r="G54" s="627"/>
      <c r="H54" s="624"/>
      <c r="I54" s="638"/>
    </row>
    <row r="55" spans="1:10" s="626" customFormat="1" ht="13.5">
      <c r="A55" s="627" t="s">
        <v>187</v>
      </c>
      <c r="B55" s="624" t="s">
        <v>188</v>
      </c>
      <c r="C55" s="625" t="s">
        <v>13950</v>
      </c>
      <c r="D55" s="624"/>
      <c r="E55" s="624"/>
      <c r="F55" s="627"/>
      <c r="G55" s="627"/>
      <c r="H55" s="624"/>
      <c r="I55" s="638"/>
    </row>
    <row r="56" spans="1:10" s="626" customFormat="1" ht="13.5">
      <c r="A56" s="627" t="s">
        <v>189</v>
      </c>
      <c r="B56" s="624" t="s">
        <v>190</v>
      </c>
      <c r="C56" s="630" t="s">
        <v>13951</v>
      </c>
      <c r="D56" s="624"/>
      <c r="E56" s="624"/>
      <c r="F56" s="627"/>
      <c r="G56" s="627"/>
      <c r="H56" s="624"/>
      <c r="I56" s="638"/>
    </row>
    <row r="57" spans="1:10" s="626" customFormat="1" ht="13.5">
      <c r="A57" s="627" t="s">
        <v>191</v>
      </c>
      <c r="B57" s="624" t="s">
        <v>192</v>
      </c>
      <c r="C57" s="630" t="s">
        <v>13952</v>
      </c>
      <c r="D57" s="624"/>
      <c r="E57" s="624"/>
      <c r="F57" s="627"/>
      <c r="G57" s="627"/>
      <c r="H57" s="624"/>
      <c r="I57" s="638"/>
    </row>
    <row r="58" spans="1:10" s="626" customFormat="1" ht="13.5">
      <c r="A58" s="627" t="s">
        <v>193</v>
      </c>
      <c r="B58" s="624" t="s">
        <v>194</v>
      </c>
      <c r="C58" s="630" t="s">
        <v>13953</v>
      </c>
      <c r="D58" s="624"/>
      <c r="E58" s="624"/>
      <c r="F58" s="627"/>
      <c r="G58" s="627"/>
      <c r="H58" s="624"/>
      <c r="I58" s="638"/>
    </row>
    <row r="59" spans="1:10" s="626" customFormat="1" ht="13.5">
      <c r="A59" s="790" t="s">
        <v>1787</v>
      </c>
      <c r="B59" s="168" t="s">
        <v>1790</v>
      </c>
      <c r="C59" s="625" t="s">
        <v>13954</v>
      </c>
      <c r="D59" s="624"/>
      <c r="E59" s="624"/>
      <c r="F59" s="627"/>
      <c r="G59" s="627"/>
      <c r="H59" s="624"/>
      <c r="I59" s="638"/>
    </row>
    <row r="60" spans="1:10" s="626" customFormat="1" ht="13.5">
      <c r="A60" s="790" t="s">
        <v>1788</v>
      </c>
      <c r="B60" s="168" t="s">
        <v>1791</v>
      </c>
      <c r="C60" s="624" t="s">
        <v>13955</v>
      </c>
      <c r="D60" s="624"/>
      <c r="E60" s="624"/>
      <c r="F60" s="627"/>
      <c r="G60" s="627"/>
      <c r="H60" s="624"/>
      <c r="I60" s="638"/>
    </row>
    <row r="61" spans="1:10" s="626" customFormat="1" ht="13.5">
      <c r="A61" s="790" t="s">
        <v>1998</v>
      </c>
      <c r="B61" s="168" t="s">
        <v>1997</v>
      </c>
      <c r="C61" s="624" t="s">
        <v>13956</v>
      </c>
      <c r="D61" s="624"/>
      <c r="E61" s="624"/>
      <c r="F61" s="627"/>
      <c r="G61" s="627"/>
      <c r="H61" s="624"/>
      <c r="I61" s="638"/>
    </row>
    <row r="62" spans="1:10" s="626" customFormat="1" ht="13.5">
      <c r="A62" s="790" t="s">
        <v>1789</v>
      </c>
      <c r="B62" s="168" t="s">
        <v>1792</v>
      </c>
      <c r="C62" s="624" t="s">
        <v>13957</v>
      </c>
      <c r="D62" s="624"/>
      <c r="E62" s="624"/>
      <c r="F62" s="627"/>
      <c r="G62" s="627"/>
      <c r="H62" s="624"/>
      <c r="I62" s="638"/>
    </row>
    <row r="63" spans="1:10" s="626" customFormat="1" ht="13.5">
      <c r="A63" s="790" t="s">
        <v>195</v>
      </c>
      <c r="B63" s="168" t="s">
        <v>196</v>
      </c>
      <c r="C63" s="625" t="s">
        <v>13958</v>
      </c>
      <c r="D63" s="624"/>
      <c r="E63" s="624"/>
      <c r="F63" s="627"/>
      <c r="G63" s="627"/>
      <c r="H63" s="624"/>
      <c r="I63" s="638"/>
    </row>
    <row r="64" spans="1:10" ht="13.5">
      <c r="A64" s="790" t="s">
        <v>8293</v>
      </c>
      <c r="B64" s="168" t="s">
        <v>8294</v>
      </c>
      <c r="C64" s="628"/>
      <c r="F64" s="627"/>
      <c r="I64" s="638"/>
    </row>
    <row r="65" spans="1:9" ht="13.5">
      <c r="A65" s="790" t="s">
        <v>10613</v>
      </c>
      <c r="B65" s="168" t="s">
        <v>10614</v>
      </c>
      <c r="C65" s="289"/>
      <c r="F65" s="627"/>
      <c r="I65" s="638"/>
    </row>
    <row r="66" spans="1:9">
      <c r="A66" s="530"/>
      <c r="B66" s="530"/>
      <c r="C66" s="548"/>
      <c r="F66" s="627"/>
    </row>
    <row r="67" spans="1:9">
      <c r="F67" s="627"/>
    </row>
    <row r="68" spans="1:9">
      <c r="F68" s="627"/>
    </row>
    <row r="69" spans="1:9">
      <c r="F69" s="627"/>
    </row>
    <row r="70" spans="1:9">
      <c r="B70" s="548"/>
      <c r="F70" s="627"/>
    </row>
    <row r="71" spans="1:9">
      <c r="F71" s="627"/>
    </row>
    <row r="72" spans="1:9">
      <c r="F72" s="627"/>
    </row>
    <row r="73" spans="1:9">
      <c r="F73" s="627"/>
    </row>
    <row r="74" spans="1:9">
      <c r="F74" s="627"/>
    </row>
    <row r="75" spans="1:9">
      <c r="F75" s="627"/>
    </row>
    <row r="76" spans="1:9">
      <c r="F76" s="627"/>
    </row>
  </sheetData>
  <sheetProtection algorithmName="SHA-512" hashValue="LhZn+ovA4F/4w2dKKP08bY/EJHMAJmHj+gmOQZalju4tQmWjeTWW1/yLRt30D1TW1EM2qtG8cwenEqbOiwkQCA==" saltValue="tqzAhrkq0r0U9pCHo4S1EQ==" spinCount="100000" sheet="1" objects="1" scenarios="1"/>
  <customSheetViews>
    <customSheetView guid="{BFA5E16F-D786-453C-82A8-C4AF05421942}" showPageBreaks="1">
      <selection activeCell="D4" sqref="D4"/>
      <pageMargins left="0.5" right="0.5" top="1" bottom="0.92" header="0.5" footer="0.22"/>
      <pageSetup scale="53" fitToHeight="1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1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
  <sheetViews>
    <sheetView zoomScale="90" zoomScaleNormal="90" workbookViewId="0"/>
  </sheetViews>
  <sheetFormatPr defaultColWidth="9.125" defaultRowHeight="12"/>
  <cols>
    <col min="1" max="1" width="22.625" style="624" customWidth="1"/>
    <col min="2" max="2" width="37.875" style="624" customWidth="1"/>
    <col min="3" max="3" width="38.5" style="626" customWidth="1"/>
    <col min="4" max="4" width="12.875" style="624" customWidth="1"/>
    <col min="5" max="5" width="11.875" style="624" customWidth="1"/>
    <col min="6" max="6" width="5.625" style="624" customWidth="1"/>
    <col min="7" max="7" width="9.125" style="627" customWidth="1"/>
    <col min="8" max="8" width="11.5" style="627" customWidth="1"/>
    <col min="9" max="9" width="9.75" style="624" bestFit="1" customWidth="1"/>
    <col min="10" max="10" width="10.125" style="624" customWidth="1"/>
    <col min="11" max="11" width="9.875" style="624" bestFit="1" customWidth="1"/>
    <col min="12" max="12" width="9.125" style="624"/>
    <col min="13" max="13" width="9.75" style="624" bestFit="1" customWidth="1"/>
    <col min="14" max="16384" width="9.125" style="624"/>
  </cols>
  <sheetData>
    <row r="1" spans="1:8" ht="15.75" thickBot="1">
      <c r="C1" s="133" t="s">
        <v>594</v>
      </c>
    </row>
    <row r="2" spans="1:8" ht="24.75" thickBot="1">
      <c r="A2" s="942" t="s">
        <v>0</v>
      </c>
      <c r="B2" s="943" t="s">
        <v>1</v>
      </c>
      <c r="C2" s="944" t="s">
        <v>2</v>
      </c>
      <c r="D2" s="946" t="s">
        <v>5192</v>
      </c>
      <c r="E2" s="996" t="s">
        <v>9627</v>
      </c>
      <c r="F2" s="945" t="s">
        <v>4</v>
      </c>
      <c r="G2" s="978" t="s">
        <v>13946</v>
      </c>
      <c r="H2" s="518" t="s">
        <v>1785</v>
      </c>
    </row>
    <row r="3" spans="1:8" ht="12.75" thickBot="1">
      <c r="A3" s="266" t="s">
        <v>9295</v>
      </c>
      <c r="B3" s="634"/>
      <c r="C3" s="634"/>
      <c r="D3" s="632"/>
      <c r="E3" s="632"/>
      <c r="F3" s="632"/>
      <c r="G3" s="632"/>
      <c r="H3" s="980"/>
    </row>
    <row r="4" spans="1:8" ht="24">
      <c r="A4" s="186" t="s">
        <v>9303</v>
      </c>
      <c r="B4" s="198" t="s">
        <v>9304</v>
      </c>
      <c r="C4" s="187" t="s">
        <v>9304</v>
      </c>
      <c r="D4" s="15">
        <v>735</v>
      </c>
      <c r="E4" s="16" t="s">
        <v>9628</v>
      </c>
      <c r="F4" s="16" t="s">
        <v>5</v>
      </c>
      <c r="G4" s="16" t="s">
        <v>9276</v>
      </c>
      <c r="H4" s="979">
        <v>43457</v>
      </c>
    </row>
    <row r="5" spans="1:8" ht="24">
      <c r="A5" s="186" t="s">
        <v>9305</v>
      </c>
      <c r="B5" s="198" t="s">
        <v>9306</v>
      </c>
      <c r="C5" s="187" t="s">
        <v>9306</v>
      </c>
      <c r="D5" s="15">
        <v>735</v>
      </c>
      <c r="E5" s="16" t="s">
        <v>9628</v>
      </c>
      <c r="F5" s="16" t="s">
        <v>5</v>
      </c>
      <c r="G5" s="16" t="s">
        <v>9276</v>
      </c>
      <c r="H5" s="979">
        <v>43457</v>
      </c>
    </row>
    <row r="6" spans="1:8" ht="24">
      <c r="A6" s="186" t="s">
        <v>9307</v>
      </c>
      <c r="B6" s="198" t="s">
        <v>9308</v>
      </c>
      <c r="C6" s="187" t="s">
        <v>9308</v>
      </c>
      <c r="D6" s="15">
        <v>1295</v>
      </c>
      <c r="E6" s="16" t="s">
        <v>9628</v>
      </c>
      <c r="F6" s="16" t="s">
        <v>5</v>
      </c>
      <c r="G6" s="16" t="s">
        <v>9276</v>
      </c>
      <c r="H6" s="979">
        <v>43457</v>
      </c>
    </row>
    <row r="7" spans="1:8" ht="24.75" thickBot="1">
      <c r="A7" s="186" t="s">
        <v>9309</v>
      </c>
      <c r="B7" s="198" t="s">
        <v>9310</v>
      </c>
      <c r="C7" s="187" t="s">
        <v>9310</v>
      </c>
      <c r="D7" s="15">
        <v>1295</v>
      </c>
      <c r="E7" s="16" t="s">
        <v>9628</v>
      </c>
      <c r="F7" s="16" t="s">
        <v>5</v>
      </c>
      <c r="G7" s="16" t="s">
        <v>9276</v>
      </c>
      <c r="H7" s="979">
        <v>43457</v>
      </c>
    </row>
    <row r="8" spans="1:8" ht="12.75" thickBot="1">
      <c r="A8" s="266" t="s">
        <v>9311</v>
      </c>
      <c r="B8" s="634"/>
      <c r="C8" s="634"/>
      <c r="D8" s="632"/>
      <c r="E8" s="632"/>
      <c r="F8" s="632"/>
      <c r="G8" s="632"/>
      <c r="H8" s="980"/>
    </row>
    <row r="9" spans="1:8" ht="24">
      <c r="A9" s="186" t="s">
        <v>9319</v>
      </c>
      <c r="B9" s="198" t="s">
        <v>9320</v>
      </c>
      <c r="C9" s="187" t="s">
        <v>9320</v>
      </c>
      <c r="D9" s="15">
        <v>735</v>
      </c>
      <c r="E9" s="16" t="s">
        <v>9628</v>
      </c>
      <c r="F9" s="16" t="s">
        <v>5</v>
      </c>
      <c r="G9" s="16" t="s">
        <v>9276</v>
      </c>
      <c r="H9" s="979">
        <v>43457</v>
      </c>
    </row>
    <row r="10" spans="1:8" ht="24.75" thickBot="1">
      <c r="A10" s="186" t="s">
        <v>9321</v>
      </c>
      <c r="B10" s="198" t="s">
        <v>9322</v>
      </c>
      <c r="C10" s="187" t="s">
        <v>9322</v>
      </c>
      <c r="D10" s="15">
        <v>735</v>
      </c>
      <c r="E10" s="16" t="s">
        <v>9628</v>
      </c>
      <c r="F10" s="16" t="s">
        <v>5</v>
      </c>
      <c r="G10" s="16" t="s">
        <v>9276</v>
      </c>
      <c r="H10" s="979">
        <v>43457</v>
      </c>
    </row>
    <row r="11" spans="1:8" ht="12.75" thickBot="1">
      <c r="A11" s="230" t="s">
        <v>7</v>
      </c>
      <c r="B11" s="631"/>
      <c r="C11" s="631"/>
      <c r="D11" s="631"/>
      <c r="E11" s="361"/>
      <c r="F11" s="361"/>
      <c r="G11" s="632"/>
      <c r="H11" s="980"/>
    </row>
    <row r="12" spans="1:8">
      <c r="A12" s="913" t="s">
        <v>11</v>
      </c>
      <c r="B12" s="668" t="s">
        <v>12</v>
      </c>
      <c r="C12" s="668" t="s">
        <v>12</v>
      </c>
      <c r="D12" s="641">
        <v>6899.9999999999991</v>
      </c>
      <c r="E12" s="998" t="s">
        <v>9628</v>
      </c>
      <c r="F12" s="670" t="s">
        <v>1788</v>
      </c>
      <c r="G12" s="999" t="s">
        <v>5389</v>
      </c>
      <c r="H12" s="979">
        <v>43616</v>
      </c>
    </row>
    <row r="13" spans="1:8">
      <c r="A13" s="913" t="s">
        <v>13</v>
      </c>
      <c r="B13" s="668" t="s">
        <v>14</v>
      </c>
      <c r="C13" s="668" t="s">
        <v>14</v>
      </c>
      <c r="D13" s="641">
        <v>12649.999999999998</v>
      </c>
      <c r="E13" s="998" t="s">
        <v>9628</v>
      </c>
      <c r="F13" s="670" t="s">
        <v>1788</v>
      </c>
      <c r="G13" s="999" t="s">
        <v>5389</v>
      </c>
      <c r="H13" s="979">
        <v>43616</v>
      </c>
    </row>
    <row r="14" spans="1:8" ht="12.75" thickBot="1">
      <c r="A14" s="913" t="s">
        <v>15</v>
      </c>
      <c r="B14" s="668" t="s">
        <v>16</v>
      </c>
      <c r="C14" s="668" t="s">
        <v>16</v>
      </c>
      <c r="D14" s="641">
        <v>5750</v>
      </c>
      <c r="E14" s="998" t="s">
        <v>9628</v>
      </c>
      <c r="F14" s="670" t="s">
        <v>1788</v>
      </c>
      <c r="G14" s="999" t="s">
        <v>5389</v>
      </c>
      <c r="H14" s="979">
        <v>43616</v>
      </c>
    </row>
    <row r="15" spans="1:8" ht="12.75" thickBot="1">
      <c r="A15" s="230" t="s">
        <v>10803</v>
      </c>
      <c r="B15" s="631"/>
      <c r="C15" s="631"/>
      <c r="D15" s="631"/>
      <c r="E15" s="361"/>
      <c r="F15" s="361"/>
      <c r="G15" s="632"/>
      <c r="H15" s="980"/>
    </row>
    <row r="16" spans="1:8">
      <c r="A16" s="197" t="s">
        <v>2271</v>
      </c>
      <c r="B16" s="449" t="s">
        <v>2272</v>
      </c>
      <c r="C16" s="520" t="s">
        <v>2248</v>
      </c>
      <c r="D16" s="450">
        <v>4920</v>
      </c>
      <c r="E16" s="459" t="s">
        <v>9628</v>
      </c>
      <c r="F16" s="459" t="s">
        <v>1788</v>
      </c>
      <c r="G16" s="459" t="s">
        <v>9016</v>
      </c>
      <c r="H16" s="979">
        <v>43616</v>
      </c>
    </row>
    <row r="17" spans="1:8">
      <c r="A17" s="197" t="s">
        <v>2273</v>
      </c>
      <c r="B17" s="449" t="s">
        <v>2274</v>
      </c>
      <c r="C17" s="520" t="s">
        <v>2248</v>
      </c>
      <c r="D17" s="450">
        <v>6150</v>
      </c>
      <c r="E17" s="459" t="s">
        <v>9628</v>
      </c>
      <c r="F17" s="459" t="s">
        <v>1788</v>
      </c>
      <c r="G17" s="459" t="s">
        <v>9016</v>
      </c>
      <c r="H17" s="979">
        <v>43616</v>
      </c>
    </row>
    <row r="18" spans="1:8" ht="12.75" thickBot="1">
      <c r="A18" s="197" t="s">
        <v>2275</v>
      </c>
      <c r="B18" s="449" t="s">
        <v>2276</v>
      </c>
      <c r="C18" s="520" t="s">
        <v>2248</v>
      </c>
      <c r="D18" s="450">
        <v>11070</v>
      </c>
      <c r="E18" s="459" t="s">
        <v>9628</v>
      </c>
      <c r="F18" s="459" t="s">
        <v>1788</v>
      </c>
      <c r="G18" s="459" t="s">
        <v>9016</v>
      </c>
      <c r="H18" s="979">
        <v>43616</v>
      </c>
    </row>
    <row r="19" spans="1:8" ht="12.75" thickBot="1">
      <c r="A19" s="230" t="s">
        <v>8270</v>
      </c>
      <c r="B19" s="631"/>
      <c r="C19" s="631"/>
      <c r="D19" s="631"/>
      <c r="E19" s="361"/>
      <c r="F19" s="361"/>
      <c r="G19" s="632"/>
      <c r="H19" s="980"/>
    </row>
    <row r="20" spans="1:8" ht="36">
      <c r="A20" s="597" t="s">
        <v>2247</v>
      </c>
      <c r="B20" s="520" t="s">
        <v>3828</v>
      </c>
      <c r="C20" s="520" t="s">
        <v>2872</v>
      </c>
      <c r="D20" s="450">
        <v>32095</v>
      </c>
      <c r="E20" s="459" t="s">
        <v>9628</v>
      </c>
      <c r="F20" s="459" t="s">
        <v>1788</v>
      </c>
      <c r="G20" s="459" t="s">
        <v>9016</v>
      </c>
      <c r="H20" s="979">
        <v>43616</v>
      </c>
    </row>
    <row r="21" spans="1:8" ht="36">
      <c r="A21" s="597" t="s">
        <v>2249</v>
      </c>
      <c r="B21" s="520" t="s">
        <v>5392</v>
      </c>
      <c r="C21" s="520" t="s">
        <v>2872</v>
      </c>
      <c r="D21" s="450">
        <v>6395</v>
      </c>
      <c r="E21" s="459" t="s">
        <v>9628</v>
      </c>
      <c r="F21" s="459" t="s">
        <v>1788</v>
      </c>
      <c r="G21" s="459" t="s">
        <v>9016</v>
      </c>
      <c r="H21" s="979">
        <v>43616</v>
      </c>
    </row>
    <row r="22" spans="1:8" ht="36">
      <c r="A22" s="597" t="s">
        <v>2250</v>
      </c>
      <c r="B22" s="520" t="s">
        <v>5393</v>
      </c>
      <c r="C22" s="520" t="s">
        <v>2872</v>
      </c>
      <c r="D22" s="450">
        <v>10695</v>
      </c>
      <c r="E22" s="459" t="s">
        <v>9628</v>
      </c>
      <c r="F22" s="459" t="s">
        <v>1788</v>
      </c>
      <c r="G22" s="459" t="s">
        <v>9016</v>
      </c>
      <c r="H22" s="979">
        <v>43616</v>
      </c>
    </row>
    <row r="23" spans="1:8" ht="36">
      <c r="A23" s="597" t="s">
        <v>2251</v>
      </c>
      <c r="B23" s="520" t="s">
        <v>5394</v>
      </c>
      <c r="C23" s="520" t="s">
        <v>2872</v>
      </c>
      <c r="D23" s="450">
        <v>15995</v>
      </c>
      <c r="E23" s="459" t="s">
        <v>9628</v>
      </c>
      <c r="F23" s="459" t="s">
        <v>1788</v>
      </c>
      <c r="G23" s="459" t="s">
        <v>9016</v>
      </c>
      <c r="H23" s="979">
        <v>43616</v>
      </c>
    </row>
    <row r="24" spans="1:8" ht="24.75" thickBot="1">
      <c r="A24" s="597" t="s">
        <v>2259</v>
      </c>
      <c r="B24" s="520" t="s">
        <v>3829</v>
      </c>
      <c r="C24" s="520" t="s">
        <v>3407</v>
      </c>
      <c r="D24" s="450">
        <v>15995</v>
      </c>
      <c r="E24" s="459" t="s">
        <v>9628</v>
      </c>
      <c r="F24" s="459" t="s">
        <v>1788</v>
      </c>
      <c r="G24" s="459" t="s">
        <v>9016</v>
      </c>
      <c r="H24" s="979">
        <v>43616</v>
      </c>
    </row>
    <row r="25" spans="1:8" ht="12.6" customHeight="1" thickBot="1">
      <c r="A25" s="230" t="s">
        <v>10801</v>
      </c>
      <c r="B25" s="631"/>
      <c r="C25" s="631"/>
      <c r="D25" s="631"/>
      <c r="E25" s="361"/>
      <c r="F25" s="361"/>
      <c r="G25" s="632"/>
      <c r="H25" s="980"/>
    </row>
    <row r="26" spans="1:8" ht="36">
      <c r="A26" s="597" t="s">
        <v>2260</v>
      </c>
      <c r="B26" s="520" t="s">
        <v>3830</v>
      </c>
      <c r="C26" s="520" t="s">
        <v>2872</v>
      </c>
      <c r="D26" s="450">
        <v>0</v>
      </c>
      <c r="E26" s="459" t="s">
        <v>9628</v>
      </c>
      <c r="F26" s="459" t="s">
        <v>1788</v>
      </c>
      <c r="G26" s="459" t="s">
        <v>9016</v>
      </c>
      <c r="H26" s="979">
        <v>43616</v>
      </c>
    </row>
    <row r="27" spans="1:8" ht="36">
      <c r="A27" s="597" t="s">
        <v>2261</v>
      </c>
      <c r="B27" s="520" t="s">
        <v>5395</v>
      </c>
      <c r="C27" s="520" t="s">
        <v>2872</v>
      </c>
      <c r="D27" s="450">
        <v>0</v>
      </c>
      <c r="E27" s="459" t="s">
        <v>9628</v>
      </c>
      <c r="F27" s="459" t="s">
        <v>1788</v>
      </c>
      <c r="G27" s="459" t="s">
        <v>9016</v>
      </c>
      <c r="H27" s="979">
        <v>43616</v>
      </c>
    </row>
    <row r="28" spans="1:8" ht="36">
      <c r="A28" s="597" t="s">
        <v>2262</v>
      </c>
      <c r="B28" s="520" t="s">
        <v>5396</v>
      </c>
      <c r="C28" s="520" t="s">
        <v>2872</v>
      </c>
      <c r="D28" s="450">
        <v>0</v>
      </c>
      <c r="E28" s="459" t="s">
        <v>9628</v>
      </c>
      <c r="F28" s="459" t="s">
        <v>1788</v>
      </c>
      <c r="G28" s="459" t="s">
        <v>9016</v>
      </c>
      <c r="H28" s="979">
        <v>43616</v>
      </c>
    </row>
    <row r="29" spans="1:8" ht="36">
      <c r="A29" s="597" t="s">
        <v>2263</v>
      </c>
      <c r="B29" s="520" t="s">
        <v>5397</v>
      </c>
      <c r="C29" s="520" t="s">
        <v>2872</v>
      </c>
      <c r="D29" s="450">
        <v>0</v>
      </c>
      <c r="E29" s="459" t="s">
        <v>9628</v>
      </c>
      <c r="F29" s="459" t="s">
        <v>1788</v>
      </c>
      <c r="G29" s="459" t="s">
        <v>9016</v>
      </c>
      <c r="H29" s="979">
        <v>43616</v>
      </c>
    </row>
    <row r="30" spans="1:8" ht="24.75" thickBot="1">
      <c r="A30" s="597" t="s">
        <v>2270</v>
      </c>
      <c r="B30" s="520" t="s">
        <v>3831</v>
      </c>
      <c r="C30" s="520" t="s">
        <v>3407</v>
      </c>
      <c r="D30" s="450">
        <v>0</v>
      </c>
      <c r="E30" s="459" t="s">
        <v>9628</v>
      </c>
      <c r="F30" s="459" t="s">
        <v>1788</v>
      </c>
      <c r="G30" s="459" t="s">
        <v>9016</v>
      </c>
      <c r="H30" s="979">
        <v>43616</v>
      </c>
    </row>
    <row r="31" spans="1:8" ht="12.75" thickBot="1">
      <c r="A31" s="230" t="s">
        <v>3229</v>
      </c>
      <c r="B31" s="631"/>
      <c r="C31" s="631"/>
      <c r="D31" s="631"/>
      <c r="E31" s="361"/>
      <c r="F31" s="361"/>
      <c r="G31" s="632"/>
      <c r="H31" s="980"/>
    </row>
    <row r="32" spans="1:8" ht="24.75" thickBot="1">
      <c r="A32" s="597" t="s">
        <v>3230</v>
      </c>
      <c r="B32" s="520" t="s">
        <v>3810</v>
      </c>
      <c r="C32" s="520" t="s">
        <v>3810</v>
      </c>
      <c r="D32" s="450">
        <v>55495</v>
      </c>
      <c r="E32" s="459" t="s">
        <v>9628</v>
      </c>
      <c r="F32" s="459" t="s">
        <v>5</v>
      </c>
      <c r="G32" s="459" t="s">
        <v>9016</v>
      </c>
      <c r="H32" s="979">
        <v>44074</v>
      </c>
    </row>
    <row r="33" spans="1:8" ht="12.75" thickBot="1">
      <c r="A33" s="230" t="s">
        <v>3231</v>
      </c>
      <c r="B33" s="631"/>
      <c r="C33" s="631"/>
      <c r="D33" s="631"/>
      <c r="E33" s="361"/>
      <c r="F33" s="361"/>
      <c r="G33" s="632"/>
      <c r="H33" s="980"/>
    </row>
    <row r="34" spans="1:8" ht="24.75" thickBot="1">
      <c r="A34" s="597" t="s">
        <v>3232</v>
      </c>
      <c r="B34" s="520" t="s">
        <v>3813</v>
      </c>
      <c r="C34" s="520" t="s">
        <v>3813</v>
      </c>
      <c r="D34" s="450">
        <v>55495</v>
      </c>
      <c r="E34" s="459" t="s">
        <v>9628</v>
      </c>
      <c r="F34" s="459" t="s">
        <v>5</v>
      </c>
      <c r="G34" s="459" t="s">
        <v>9016</v>
      </c>
      <c r="H34" s="979">
        <v>44074</v>
      </c>
    </row>
    <row r="35" spans="1:8" ht="12.75" thickBot="1">
      <c r="A35" s="230" t="s">
        <v>10797</v>
      </c>
      <c r="B35" s="631"/>
      <c r="C35" s="631"/>
      <c r="D35" s="631"/>
      <c r="E35" s="361"/>
      <c r="F35" s="361"/>
      <c r="G35" s="632"/>
      <c r="H35" s="980"/>
    </row>
    <row r="36" spans="1:8" ht="24">
      <c r="A36" s="458" t="s">
        <v>2678</v>
      </c>
      <c r="B36" s="449" t="s">
        <v>3814</v>
      </c>
      <c r="C36" s="520" t="s">
        <v>3158</v>
      </c>
      <c r="D36" s="450">
        <v>1450</v>
      </c>
      <c r="E36" s="459" t="s">
        <v>9628</v>
      </c>
      <c r="F36" s="459" t="s">
        <v>5</v>
      </c>
      <c r="G36" s="459" t="s">
        <v>9016</v>
      </c>
      <c r="H36" s="979">
        <v>44074</v>
      </c>
    </row>
    <row r="37" spans="1:8" ht="24">
      <c r="A37" s="458" t="s">
        <v>2679</v>
      </c>
      <c r="B37" s="449" t="s">
        <v>3815</v>
      </c>
      <c r="C37" s="520" t="s">
        <v>3158</v>
      </c>
      <c r="D37" s="450">
        <v>850</v>
      </c>
      <c r="E37" s="459" t="s">
        <v>9628</v>
      </c>
      <c r="F37" s="459" t="s">
        <v>5</v>
      </c>
      <c r="G37" s="459" t="s">
        <v>9016</v>
      </c>
      <c r="H37" s="979">
        <v>44074</v>
      </c>
    </row>
    <row r="38" spans="1:8" ht="24">
      <c r="A38" s="458" t="s">
        <v>2680</v>
      </c>
      <c r="B38" s="449" t="s">
        <v>3816</v>
      </c>
      <c r="C38" s="520" t="s">
        <v>2871</v>
      </c>
      <c r="D38" s="450">
        <v>500</v>
      </c>
      <c r="E38" s="459" t="s">
        <v>9628</v>
      </c>
      <c r="F38" s="459" t="s">
        <v>5</v>
      </c>
      <c r="G38" s="459" t="s">
        <v>9016</v>
      </c>
      <c r="H38" s="979">
        <v>44074</v>
      </c>
    </row>
    <row r="39" spans="1:8" ht="24">
      <c r="A39" s="458" t="s">
        <v>2681</v>
      </c>
      <c r="B39" s="449" t="s">
        <v>3817</v>
      </c>
      <c r="C39" s="520" t="s">
        <v>2871</v>
      </c>
      <c r="D39" s="450">
        <v>595</v>
      </c>
      <c r="E39" s="459" t="s">
        <v>9628</v>
      </c>
      <c r="F39" s="459" t="s">
        <v>5</v>
      </c>
      <c r="G39" s="459" t="s">
        <v>9016</v>
      </c>
      <c r="H39" s="979">
        <v>44074</v>
      </c>
    </row>
    <row r="40" spans="1:8" ht="24">
      <c r="A40" s="458" t="s">
        <v>2682</v>
      </c>
      <c r="B40" s="449" t="s">
        <v>3818</v>
      </c>
      <c r="C40" s="520" t="s">
        <v>2871</v>
      </c>
      <c r="D40" s="450">
        <v>395</v>
      </c>
      <c r="E40" s="459" t="s">
        <v>9628</v>
      </c>
      <c r="F40" s="459" t="s">
        <v>5</v>
      </c>
      <c r="G40" s="459" t="s">
        <v>9016</v>
      </c>
      <c r="H40" s="979">
        <v>44074</v>
      </c>
    </row>
    <row r="41" spans="1:8" ht="24">
      <c r="A41" s="458" t="s">
        <v>2684</v>
      </c>
      <c r="B41" s="449" t="s">
        <v>3819</v>
      </c>
      <c r="C41" s="520" t="s">
        <v>2685</v>
      </c>
      <c r="D41" s="450">
        <v>1350</v>
      </c>
      <c r="E41" s="459" t="s">
        <v>9628</v>
      </c>
      <c r="F41" s="459" t="s">
        <v>5</v>
      </c>
      <c r="G41" s="459" t="s">
        <v>9016</v>
      </c>
      <c r="H41" s="979">
        <v>44074</v>
      </c>
    </row>
    <row r="42" spans="1:8" ht="24.75" thickBot="1">
      <c r="A42" s="458" t="s">
        <v>2686</v>
      </c>
      <c r="B42" s="449" t="s">
        <v>3820</v>
      </c>
      <c r="C42" s="520" t="s">
        <v>2685</v>
      </c>
      <c r="D42" s="450">
        <v>950</v>
      </c>
      <c r="E42" s="459" t="s">
        <v>9628</v>
      </c>
      <c r="F42" s="459" t="s">
        <v>5</v>
      </c>
      <c r="G42" s="459" t="s">
        <v>9016</v>
      </c>
      <c r="H42" s="979">
        <v>44074</v>
      </c>
    </row>
    <row r="43" spans="1:8" ht="12.75" thickBot="1">
      <c r="A43" s="230" t="s">
        <v>10798</v>
      </c>
      <c r="B43" s="631"/>
      <c r="C43" s="631"/>
      <c r="D43" s="631"/>
      <c r="E43" s="361"/>
      <c r="F43" s="361"/>
      <c r="G43" s="632"/>
      <c r="H43" s="980"/>
    </row>
    <row r="44" spans="1:8" ht="24">
      <c r="A44" s="458" t="s">
        <v>2724</v>
      </c>
      <c r="B44" s="449" t="s">
        <v>3821</v>
      </c>
      <c r="C44" s="520" t="s">
        <v>3158</v>
      </c>
      <c r="D44" s="450">
        <v>1450</v>
      </c>
      <c r="E44" s="459" t="s">
        <v>9628</v>
      </c>
      <c r="F44" s="459" t="s">
        <v>5</v>
      </c>
      <c r="G44" s="459" t="s">
        <v>9016</v>
      </c>
      <c r="H44" s="979">
        <v>44074</v>
      </c>
    </row>
    <row r="45" spans="1:8" ht="24">
      <c r="A45" s="458" t="s">
        <v>2725</v>
      </c>
      <c r="B45" s="449" t="s">
        <v>3822</v>
      </c>
      <c r="C45" s="520" t="s">
        <v>3158</v>
      </c>
      <c r="D45" s="450">
        <v>850</v>
      </c>
      <c r="E45" s="459" t="s">
        <v>9628</v>
      </c>
      <c r="F45" s="459" t="s">
        <v>5</v>
      </c>
      <c r="G45" s="459" t="s">
        <v>9016</v>
      </c>
      <c r="H45" s="979">
        <v>44074</v>
      </c>
    </row>
    <row r="46" spans="1:8" ht="24">
      <c r="A46" s="458" t="s">
        <v>2721</v>
      </c>
      <c r="B46" s="449" t="s">
        <v>3823</v>
      </c>
      <c r="C46" s="520" t="s">
        <v>2871</v>
      </c>
      <c r="D46" s="450">
        <v>500</v>
      </c>
      <c r="E46" s="459" t="s">
        <v>9628</v>
      </c>
      <c r="F46" s="459" t="s">
        <v>5</v>
      </c>
      <c r="G46" s="459" t="s">
        <v>9016</v>
      </c>
      <c r="H46" s="979">
        <v>44074</v>
      </c>
    </row>
    <row r="47" spans="1:8" ht="24">
      <c r="A47" s="458" t="s">
        <v>2722</v>
      </c>
      <c r="B47" s="449" t="s">
        <v>3824</v>
      </c>
      <c r="C47" s="520" t="s">
        <v>2871</v>
      </c>
      <c r="D47" s="450">
        <v>595</v>
      </c>
      <c r="E47" s="459" t="s">
        <v>9628</v>
      </c>
      <c r="F47" s="459" t="s">
        <v>5</v>
      </c>
      <c r="G47" s="459" t="s">
        <v>9016</v>
      </c>
      <c r="H47" s="979">
        <v>44074</v>
      </c>
    </row>
    <row r="48" spans="1:8" ht="24">
      <c r="A48" s="458" t="s">
        <v>2723</v>
      </c>
      <c r="B48" s="449" t="s">
        <v>3825</v>
      </c>
      <c r="C48" s="520" t="s">
        <v>2871</v>
      </c>
      <c r="D48" s="450">
        <v>395</v>
      </c>
      <c r="E48" s="459" t="s">
        <v>9628</v>
      </c>
      <c r="F48" s="459" t="s">
        <v>5</v>
      </c>
      <c r="G48" s="459" t="s">
        <v>9016</v>
      </c>
      <c r="H48" s="979">
        <v>44074</v>
      </c>
    </row>
    <row r="49" spans="1:8" ht="24">
      <c r="A49" s="458" t="s">
        <v>2726</v>
      </c>
      <c r="B49" s="449" t="s">
        <v>3826</v>
      </c>
      <c r="C49" s="520" t="s">
        <v>2685</v>
      </c>
      <c r="D49" s="450">
        <v>1350</v>
      </c>
      <c r="E49" s="459" t="s">
        <v>9628</v>
      </c>
      <c r="F49" s="459" t="s">
        <v>5</v>
      </c>
      <c r="G49" s="459" t="s">
        <v>9016</v>
      </c>
      <c r="H49" s="979">
        <v>44074</v>
      </c>
    </row>
    <row r="50" spans="1:8" ht="24.75" thickBot="1">
      <c r="A50" s="458" t="s">
        <v>2727</v>
      </c>
      <c r="B50" s="449" t="s">
        <v>3827</v>
      </c>
      <c r="C50" s="520" t="s">
        <v>2685</v>
      </c>
      <c r="D50" s="450">
        <v>950</v>
      </c>
      <c r="E50" s="459" t="s">
        <v>9628</v>
      </c>
      <c r="F50" s="459" t="s">
        <v>5</v>
      </c>
      <c r="G50" s="459" t="s">
        <v>9016</v>
      </c>
      <c r="H50" s="979">
        <v>44074</v>
      </c>
    </row>
    <row r="51" spans="1:8" ht="12.75" thickBot="1">
      <c r="A51" s="230" t="s">
        <v>3721</v>
      </c>
      <c r="B51" s="631"/>
      <c r="C51" s="631"/>
      <c r="D51" s="631"/>
      <c r="E51" s="361"/>
      <c r="F51" s="361"/>
      <c r="G51" s="632"/>
      <c r="H51" s="980"/>
    </row>
    <row r="52" spans="1:8">
      <c r="A52" s="196" t="s">
        <v>2901</v>
      </c>
      <c r="B52" s="801" t="s">
        <v>5309</v>
      </c>
      <c r="C52" s="801" t="s">
        <v>5119</v>
      </c>
      <c r="D52" s="677">
        <v>3895</v>
      </c>
      <c r="E52" s="981" t="s">
        <v>9628</v>
      </c>
      <c r="F52" s="709" t="s">
        <v>189</v>
      </c>
      <c r="G52" s="709" t="s">
        <v>9016</v>
      </c>
      <c r="H52" s="979">
        <v>44074</v>
      </c>
    </row>
    <row r="53" spans="1:8">
      <c r="A53" s="710" t="s">
        <v>2659</v>
      </c>
      <c r="B53" s="708" t="s">
        <v>5307</v>
      </c>
      <c r="C53" s="801" t="s">
        <v>5120</v>
      </c>
      <c r="D53" s="677">
        <v>3195</v>
      </c>
      <c r="E53" s="981" t="s">
        <v>9628</v>
      </c>
      <c r="F53" s="709" t="s">
        <v>189</v>
      </c>
      <c r="G53" s="709" t="s">
        <v>9016</v>
      </c>
      <c r="H53" s="979">
        <v>44074</v>
      </c>
    </row>
    <row r="54" spans="1:8">
      <c r="A54" s="196" t="s">
        <v>2902</v>
      </c>
      <c r="B54" s="801" t="s">
        <v>2903</v>
      </c>
      <c r="C54" s="801" t="s">
        <v>5121</v>
      </c>
      <c r="D54" s="677">
        <v>2195</v>
      </c>
      <c r="E54" s="981" t="s">
        <v>9628</v>
      </c>
      <c r="F54" s="709" t="s">
        <v>189</v>
      </c>
      <c r="G54" s="709" t="s">
        <v>9016</v>
      </c>
      <c r="H54" s="979">
        <v>44074</v>
      </c>
    </row>
    <row r="55" spans="1:8">
      <c r="A55" s="710" t="s">
        <v>2657</v>
      </c>
      <c r="B55" s="801" t="s">
        <v>2658</v>
      </c>
      <c r="C55" s="801" t="s">
        <v>5117</v>
      </c>
      <c r="D55" s="677">
        <v>2195</v>
      </c>
      <c r="E55" s="981" t="s">
        <v>9628</v>
      </c>
      <c r="F55" s="709" t="s">
        <v>189</v>
      </c>
      <c r="G55" s="709" t="s">
        <v>9016</v>
      </c>
      <c r="H55" s="979">
        <v>44074</v>
      </c>
    </row>
    <row r="56" spans="1:8">
      <c r="A56" s="710" t="s">
        <v>2660</v>
      </c>
      <c r="B56" s="801" t="s">
        <v>8747</v>
      </c>
      <c r="C56" s="801" t="s">
        <v>5115</v>
      </c>
      <c r="D56" s="677">
        <v>2195</v>
      </c>
      <c r="E56" s="981" t="s">
        <v>9628</v>
      </c>
      <c r="F56" s="709" t="s">
        <v>189</v>
      </c>
      <c r="G56" s="709" t="s">
        <v>9016</v>
      </c>
      <c r="H56" s="979">
        <v>44074</v>
      </c>
    </row>
    <row r="57" spans="1:8" ht="36">
      <c r="A57" s="710" t="s">
        <v>2661</v>
      </c>
      <c r="B57" s="801" t="s">
        <v>5398</v>
      </c>
      <c r="C57" s="801" t="s">
        <v>5118</v>
      </c>
      <c r="D57" s="677">
        <v>2195</v>
      </c>
      <c r="E57" s="981" t="s">
        <v>9628</v>
      </c>
      <c r="F57" s="709" t="s">
        <v>189</v>
      </c>
      <c r="G57" s="709" t="s">
        <v>9016</v>
      </c>
      <c r="H57" s="979">
        <v>44074</v>
      </c>
    </row>
    <row r="58" spans="1:8">
      <c r="A58" s="196" t="s">
        <v>2904</v>
      </c>
      <c r="B58" s="801" t="s">
        <v>2905</v>
      </c>
      <c r="C58" s="801" t="s">
        <v>5122</v>
      </c>
      <c r="D58" s="677">
        <v>3195</v>
      </c>
      <c r="E58" s="981" t="s">
        <v>9628</v>
      </c>
      <c r="F58" s="709" t="s">
        <v>189</v>
      </c>
      <c r="G58" s="709" t="s">
        <v>9016</v>
      </c>
      <c r="H58" s="979">
        <v>44074</v>
      </c>
    </row>
    <row r="59" spans="1:8">
      <c r="A59" s="196" t="s">
        <v>2906</v>
      </c>
      <c r="B59" s="801" t="s">
        <v>5310</v>
      </c>
      <c r="C59" s="801" t="s">
        <v>5123</v>
      </c>
      <c r="D59" s="677">
        <v>2195</v>
      </c>
      <c r="E59" s="981" t="s">
        <v>9628</v>
      </c>
      <c r="F59" s="709" t="s">
        <v>189</v>
      </c>
      <c r="G59" s="709" t="s">
        <v>9016</v>
      </c>
      <c r="H59" s="979">
        <v>44074</v>
      </c>
    </row>
    <row r="60" spans="1:8">
      <c r="A60" s="196" t="s">
        <v>2907</v>
      </c>
      <c r="B60" s="801" t="s">
        <v>5311</v>
      </c>
      <c r="C60" s="801" t="s">
        <v>5124</v>
      </c>
      <c r="D60" s="677">
        <v>3195</v>
      </c>
      <c r="E60" s="981" t="s">
        <v>9628</v>
      </c>
      <c r="F60" s="709" t="s">
        <v>189</v>
      </c>
      <c r="G60" s="709" t="s">
        <v>9016</v>
      </c>
      <c r="H60" s="979">
        <v>44074</v>
      </c>
    </row>
    <row r="61" spans="1:8">
      <c r="A61" s="710" t="s">
        <v>2688</v>
      </c>
      <c r="B61" s="801" t="s">
        <v>2687</v>
      </c>
      <c r="C61" s="801" t="s">
        <v>5115</v>
      </c>
      <c r="D61" s="677">
        <v>595</v>
      </c>
      <c r="E61" s="981" t="s">
        <v>9628</v>
      </c>
      <c r="F61" s="709" t="s">
        <v>189</v>
      </c>
      <c r="G61" s="709" t="s">
        <v>9016</v>
      </c>
      <c r="H61" s="979">
        <v>44074</v>
      </c>
    </row>
    <row r="62" spans="1:8">
      <c r="A62" s="710" t="s">
        <v>2689</v>
      </c>
      <c r="B62" s="801" t="s">
        <v>2690</v>
      </c>
      <c r="C62" s="801" t="s">
        <v>2665</v>
      </c>
      <c r="D62" s="677">
        <v>1595</v>
      </c>
      <c r="E62" s="981" t="s">
        <v>9628</v>
      </c>
      <c r="F62" s="709" t="s">
        <v>189</v>
      </c>
      <c r="G62" s="709" t="s">
        <v>9016</v>
      </c>
      <c r="H62" s="979">
        <v>44074</v>
      </c>
    </row>
    <row r="63" spans="1:8">
      <c r="A63" s="710" t="s">
        <v>2670</v>
      </c>
      <c r="B63" s="708" t="s">
        <v>2671</v>
      </c>
      <c r="C63" s="801" t="s">
        <v>5130</v>
      </c>
      <c r="D63" s="677">
        <v>3495</v>
      </c>
      <c r="E63" s="981" t="s">
        <v>9628</v>
      </c>
      <c r="F63" s="709" t="s">
        <v>189</v>
      </c>
      <c r="G63" s="709" t="s">
        <v>9016</v>
      </c>
      <c r="H63" s="979">
        <v>44074</v>
      </c>
    </row>
    <row r="64" spans="1:8">
      <c r="A64" s="196" t="s">
        <v>2908</v>
      </c>
      <c r="B64" s="801" t="s">
        <v>2669</v>
      </c>
      <c r="C64" s="801" t="s">
        <v>5131</v>
      </c>
      <c r="D64" s="677">
        <v>795</v>
      </c>
      <c r="E64" s="981" t="s">
        <v>9628</v>
      </c>
      <c r="F64" s="709" t="s">
        <v>189</v>
      </c>
      <c r="G64" s="709" t="s">
        <v>9016</v>
      </c>
      <c r="H64" s="979">
        <v>44074</v>
      </c>
    </row>
    <row r="65" spans="1:8">
      <c r="A65" s="196" t="s">
        <v>2909</v>
      </c>
      <c r="B65" s="801" t="s">
        <v>2910</v>
      </c>
      <c r="C65" s="801" t="s">
        <v>5132</v>
      </c>
      <c r="D65" s="677">
        <v>895</v>
      </c>
      <c r="E65" s="981" t="s">
        <v>9628</v>
      </c>
      <c r="F65" s="709" t="s">
        <v>189</v>
      </c>
      <c r="G65" s="709" t="s">
        <v>9016</v>
      </c>
      <c r="H65" s="979">
        <v>44074</v>
      </c>
    </row>
    <row r="66" spans="1:8">
      <c r="A66" s="710" t="s">
        <v>2668</v>
      </c>
      <c r="B66" s="708" t="s">
        <v>2669</v>
      </c>
      <c r="C66" s="801" t="s">
        <v>5133</v>
      </c>
      <c r="D66" s="677">
        <v>795</v>
      </c>
      <c r="E66" s="981" t="s">
        <v>9628</v>
      </c>
      <c r="F66" s="709" t="s">
        <v>189</v>
      </c>
      <c r="G66" s="709" t="s">
        <v>9016</v>
      </c>
      <c r="H66" s="979">
        <v>44074</v>
      </c>
    </row>
    <row r="67" spans="1:8">
      <c r="A67" s="196" t="s">
        <v>2911</v>
      </c>
      <c r="B67" s="801" t="s">
        <v>2912</v>
      </c>
      <c r="C67" s="801" t="s">
        <v>5134</v>
      </c>
      <c r="D67" s="677">
        <v>325</v>
      </c>
      <c r="E67" s="981" t="s">
        <v>9628</v>
      </c>
      <c r="F67" s="709" t="s">
        <v>189</v>
      </c>
      <c r="G67" s="709" t="s">
        <v>9016</v>
      </c>
      <c r="H67" s="979">
        <v>44074</v>
      </c>
    </row>
    <row r="68" spans="1:8">
      <c r="A68" s="710" t="s">
        <v>2676</v>
      </c>
      <c r="B68" s="708" t="s">
        <v>2677</v>
      </c>
      <c r="C68" s="801" t="s">
        <v>5130</v>
      </c>
      <c r="D68" s="677">
        <v>395</v>
      </c>
      <c r="E68" s="981" t="s">
        <v>9628</v>
      </c>
      <c r="F68" s="709" t="s">
        <v>189</v>
      </c>
      <c r="G68" s="709" t="s">
        <v>9016</v>
      </c>
      <c r="H68" s="979">
        <v>44074</v>
      </c>
    </row>
    <row r="69" spans="1:8">
      <c r="A69" s="710" t="s">
        <v>2674</v>
      </c>
      <c r="B69" s="708" t="s">
        <v>2675</v>
      </c>
      <c r="C69" s="801" t="s">
        <v>5133</v>
      </c>
      <c r="D69" s="677">
        <v>295</v>
      </c>
      <c r="E69" s="981" t="s">
        <v>9628</v>
      </c>
      <c r="F69" s="709" t="s">
        <v>189</v>
      </c>
      <c r="G69" s="709" t="s">
        <v>9016</v>
      </c>
      <c r="H69" s="979">
        <v>44074</v>
      </c>
    </row>
    <row r="70" spans="1:8">
      <c r="A70" s="710" t="s">
        <v>2672</v>
      </c>
      <c r="B70" s="708" t="s">
        <v>2673</v>
      </c>
      <c r="C70" s="801" t="s">
        <v>5135</v>
      </c>
      <c r="D70" s="677">
        <v>195</v>
      </c>
      <c r="E70" s="981" t="s">
        <v>9628</v>
      </c>
      <c r="F70" s="709" t="s">
        <v>189</v>
      </c>
      <c r="G70" s="709" t="s">
        <v>9016</v>
      </c>
      <c r="H70" s="979">
        <v>44074</v>
      </c>
    </row>
    <row r="71" spans="1:8">
      <c r="A71" s="196" t="s">
        <v>2913</v>
      </c>
      <c r="B71" s="801" t="s">
        <v>2914</v>
      </c>
      <c r="C71" s="801" t="s">
        <v>5131</v>
      </c>
      <c r="D71" s="677">
        <v>325</v>
      </c>
      <c r="E71" s="981" t="s">
        <v>9628</v>
      </c>
      <c r="F71" s="709" t="s">
        <v>189</v>
      </c>
      <c r="G71" s="709" t="s">
        <v>9016</v>
      </c>
      <c r="H71" s="979">
        <v>44074</v>
      </c>
    </row>
    <row r="72" spans="1:8" ht="12.75" thickBot="1">
      <c r="A72" s="710" t="s">
        <v>2683</v>
      </c>
      <c r="B72" s="801" t="s">
        <v>5308</v>
      </c>
      <c r="C72" s="801" t="s">
        <v>2665</v>
      </c>
      <c r="D72" s="677">
        <v>6995</v>
      </c>
      <c r="E72" s="981" t="s">
        <v>9628</v>
      </c>
      <c r="F72" s="709" t="s">
        <v>189</v>
      </c>
      <c r="G72" s="709" t="s">
        <v>9016</v>
      </c>
      <c r="H72" s="979">
        <v>44074</v>
      </c>
    </row>
    <row r="73" spans="1:8" ht="12.75" thickBot="1">
      <c r="A73" s="230" t="s">
        <v>8270</v>
      </c>
      <c r="B73" s="631"/>
      <c r="C73" s="631"/>
      <c r="D73" s="631"/>
      <c r="E73" s="361"/>
      <c r="F73" s="361"/>
      <c r="G73" s="632"/>
      <c r="H73" s="980"/>
    </row>
    <row r="74" spans="1:8">
      <c r="A74" s="196" t="s">
        <v>2741</v>
      </c>
      <c r="B74" s="801" t="s">
        <v>2783</v>
      </c>
      <c r="C74" s="801" t="s">
        <v>2654</v>
      </c>
      <c r="D74" s="677">
        <v>9520</v>
      </c>
      <c r="E74" s="981" t="s">
        <v>9628</v>
      </c>
      <c r="F74" s="709" t="s">
        <v>193</v>
      </c>
      <c r="G74" s="709" t="s">
        <v>5390</v>
      </c>
      <c r="H74" s="979">
        <v>44074</v>
      </c>
    </row>
    <row r="75" spans="1:8">
      <c r="A75" s="196" t="s">
        <v>2666</v>
      </c>
      <c r="B75" s="801" t="s">
        <v>2783</v>
      </c>
      <c r="C75" s="801" t="s">
        <v>2663</v>
      </c>
      <c r="D75" s="677">
        <v>1995</v>
      </c>
      <c r="E75" s="981" t="s">
        <v>9628</v>
      </c>
      <c r="F75" s="709" t="s">
        <v>193</v>
      </c>
      <c r="G75" s="709" t="s">
        <v>5390</v>
      </c>
      <c r="H75" s="979">
        <v>44074</v>
      </c>
    </row>
    <row r="76" spans="1:8">
      <c r="A76" s="196" t="s">
        <v>2742</v>
      </c>
      <c r="B76" s="801" t="s">
        <v>2783</v>
      </c>
      <c r="C76" s="801" t="s">
        <v>5125</v>
      </c>
      <c r="D76" s="677">
        <v>1975</v>
      </c>
      <c r="E76" s="981" t="s">
        <v>9628</v>
      </c>
      <c r="F76" s="709" t="s">
        <v>193</v>
      </c>
      <c r="G76" s="709" t="s">
        <v>5390</v>
      </c>
      <c r="H76" s="979">
        <v>44074</v>
      </c>
    </row>
    <row r="77" spans="1:8">
      <c r="A77" s="196" t="s">
        <v>2743</v>
      </c>
      <c r="B77" s="801" t="s">
        <v>2783</v>
      </c>
      <c r="C77" s="801" t="s">
        <v>5126</v>
      </c>
      <c r="D77" s="677">
        <v>2370</v>
      </c>
      <c r="E77" s="981" t="s">
        <v>9628</v>
      </c>
      <c r="F77" s="709" t="s">
        <v>193</v>
      </c>
      <c r="G77" s="709" t="s">
        <v>5390</v>
      </c>
      <c r="H77" s="979">
        <v>44074</v>
      </c>
    </row>
    <row r="78" spans="1:8">
      <c r="A78" s="196" t="s">
        <v>2744</v>
      </c>
      <c r="B78" s="801" t="s">
        <v>2783</v>
      </c>
      <c r="C78" s="801" t="s">
        <v>2728</v>
      </c>
      <c r="D78" s="677">
        <v>6320</v>
      </c>
      <c r="E78" s="981" t="s">
        <v>9628</v>
      </c>
      <c r="F78" s="709" t="s">
        <v>193</v>
      </c>
      <c r="G78" s="709" t="s">
        <v>5390</v>
      </c>
      <c r="H78" s="979">
        <v>44074</v>
      </c>
    </row>
    <row r="79" spans="1:8">
      <c r="A79" s="196" t="s">
        <v>2745</v>
      </c>
      <c r="B79" s="801" t="s">
        <v>2783</v>
      </c>
      <c r="C79" s="801" t="s">
        <v>2685</v>
      </c>
      <c r="D79" s="677">
        <v>10220</v>
      </c>
      <c r="E79" s="981" t="s">
        <v>9628</v>
      </c>
      <c r="F79" s="709" t="s">
        <v>193</v>
      </c>
      <c r="G79" s="709" t="s">
        <v>5390</v>
      </c>
      <c r="H79" s="979">
        <v>44074</v>
      </c>
    </row>
    <row r="80" spans="1:8">
      <c r="A80" s="710" t="s">
        <v>2667</v>
      </c>
      <c r="B80" s="801" t="s">
        <v>2783</v>
      </c>
      <c r="C80" s="801" t="s">
        <v>2665</v>
      </c>
      <c r="D80" s="677">
        <v>34995</v>
      </c>
      <c r="E80" s="981" t="s">
        <v>9628</v>
      </c>
      <c r="F80" s="709" t="s">
        <v>193</v>
      </c>
      <c r="G80" s="709" t="s">
        <v>5390</v>
      </c>
      <c r="H80" s="979">
        <v>44074</v>
      </c>
    </row>
    <row r="81" spans="1:8">
      <c r="A81" s="710" t="s">
        <v>2746</v>
      </c>
      <c r="B81" s="801" t="s">
        <v>2783</v>
      </c>
      <c r="C81" s="801" t="s">
        <v>5127</v>
      </c>
      <c r="D81" s="677">
        <v>1580</v>
      </c>
      <c r="E81" s="981" t="s">
        <v>9628</v>
      </c>
      <c r="F81" s="709" t="s">
        <v>193</v>
      </c>
      <c r="G81" s="709" t="s">
        <v>5390</v>
      </c>
      <c r="H81" s="979">
        <v>44074</v>
      </c>
    </row>
    <row r="82" spans="1:8">
      <c r="A82" s="710" t="s">
        <v>3154</v>
      </c>
      <c r="B82" s="801" t="s">
        <v>2783</v>
      </c>
      <c r="C82" s="801" t="s">
        <v>3136</v>
      </c>
      <c r="D82" s="677">
        <v>27800</v>
      </c>
      <c r="E82" s="981" t="s">
        <v>9628</v>
      </c>
      <c r="F82" s="709" t="s">
        <v>193</v>
      </c>
      <c r="G82" s="709" t="s">
        <v>5390</v>
      </c>
      <c r="H82" s="979">
        <v>44074</v>
      </c>
    </row>
    <row r="83" spans="1:8">
      <c r="A83" s="710" t="s">
        <v>3155</v>
      </c>
      <c r="B83" s="801" t="s">
        <v>2783</v>
      </c>
      <c r="C83" s="801" t="s">
        <v>5128</v>
      </c>
      <c r="D83" s="677">
        <v>3150</v>
      </c>
      <c r="E83" s="981" t="s">
        <v>9628</v>
      </c>
      <c r="F83" s="709" t="s">
        <v>193</v>
      </c>
      <c r="G83" s="709" t="s">
        <v>5390</v>
      </c>
      <c r="H83" s="979">
        <v>44074</v>
      </c>
    </row>
    <row r="84" spans="1:8">
      <c r="A84" s="710" t="s">
        <v>3156</v>
      </c>
      <c r="B84" s="801" t="s">
        <v>2783</v>
      </c>
      <c r="C84" s="801" t="s">
        <v>5129</v>
      </c>
      <c r="D84" s="677">
        <v>11075</v>
      </c>
      <c r="E84" s="981" t="s">
        <v>9628</v>
      </c>
      <c r="F84" s="709" t="s">
        <v>193</v>
      </c>
      <c r="G84" s="709" t="s">
        <v>5390</v>
      </c>
      <c r="H84" s="979">
        <v>44074</v>
      </c>
    </row>
    <row r="85" spans="1:8" ht="12.75" thickBot="1">
      <c r="A85" s="710" t="s">
        <v>3157</v>
      </c>
      <c r="B85" s="801" t="s">
        <v>2783</v>
      </c>
      <c r="C85" s="801" t="s">
        <v>3145</v>
      </c>
      <c r="D85" s="677">
        <v>2770</v>
      </c>
      <c r="E85" s="981" t="s">
        <v>9628</v>
      </c>
      <c r="F85" s="709" t="s">
        <v>193</v>
      </c>
      <c r="G85" s="709" t="s">
        <v>5390</v>
      </c>
      <c r="H85" s="979">
        <v>44074</v>
      </c>
    </row>
    <row r="86" spans="1:8" ht="12.75" thickBot="1">
      <c r="A86" s="230" t="s">
        <v>8549</v>
      </c>
      <c r="B86" s="631"/>
      <c r="C86" s="631"/>
      <c r="D86" s="631"/>
      <c r="E86" s="361"/>
      <c r="F86" s="361"/>
      <c r="G86" s="632"/>
      <c r="H86" s="980"/>
    </row>
    <row r="87" spans="1:8" ht="24">
      <c r="A87" s="454" t="s">
        <v>14332</v>
      </c>
      <c r="B87" s="1173" t="s">
        <v>14333</v>
      </c>
      <c r="C87" s="1173" t="s">
        <v>14340</v>
      </c>
      <c r="D87" s="975">
        <v>1500</v>
      </c>
      <c r="E87" s="1174" t="s">
        <v>9628</v>
      </c>
      <c r="F87" s="976" t="s">
        <v>1788</v>
      </c>
      <c r="G87" s="1175" t="s">
        <v>5389</v>
      </c>
      <c r="H87" s="979">
        <v>44926</v>
      </c>
    </row>
    <row r="88" spans="1:8" ht="24">
      <c r="A88" s="454" t="s">
        <v>14334</v>
      </c>
      <c r="B88" s="1173" t="s">
        <v>14335</v>
      </c>
      <c r="C88" s="1173" t="s">
        <v>14341</v>
      </c>
      <c r="D88" s="975">
        <v>2500</v>
      </c>
      <c r="E88" s="1174" t="s">
        <v>9628</v>
      </c>
      <c r="F88" s="976" t="s">
        <v>1788</v>
      </c>
      <c r="G88" s="1175" t="s">
        <v>5389</v>
      </c>
      <c r="H88" s="979">
        <v>44926</v>
      </c>
    </row>
    <row r="89" spans="1:8" ht="24">
      <c r="A89" s="454" t="s">
        <v>14336</v>
      </c>
      <c r="B89" s="1173" t="s">
        <v>14337</v>
      </c>
      <c r="C89" s="1173" t="s">
        <v>14342</v>
      </c>
      <c r="D89" s="975">
        <v>0</v>
      </c>
      <c r="E89" s="1174" t="s">
        <v>9628</v>
      </c>
      <c r="F89" s="976" t="s">
        <v>1788</v>
      </c>
      <c r="G89" s="1175" t="s">
        <v>5389</v>
      </c>
      <c r="H89" s="979">
        <v>44926</v>
      </c>
    </row>
    <row r="90" spans="1:8" ht="24.75" thickBot="1">
      <c r="A90" s="454" t="s">
        <v>14338</v>
      </c>
      <c r="B90" s="1173" t="s">
        <v>14339</v>
      </c>
      <c r="C90" s="1173" t="s">
        <v>14343</v>
      </c>
      <c r="D90" s="975">
        <v>0</v>
      </c>
      <c r="E90" s="1174" t="s">
        <v>9628</v>
      </c>
      <c r="F90" s="976" t="s">
        <v>1788</v>
      </c>
      <c r="G90" s="1175" t="s">
        <v>5389</v>
      </c>
      <c r="H90" s="979">
        <v>44926</v>
      </c>
    </row>
    <row r="91" spans="1:8" ht="12.75" thickBot="1">
      <c r="A91" s="230" t="s">
        <v>7</v>
      </c>
      <c r="B91" s="631"/>
      <c r="C91" s="631"/>
      <c r="D91" s="631"/>
      <c r="E91" s="361"/>
      <c r="F91" s="361"/>
      <c r="G91" s="632"/>
      <c r="H91" s="980"/>
    </row>
    <row r="92" spans="1:8">
      <c r="A92" s="1176" t="s">
        <v>11</v>
      </c>
      <c r="B92" s="1173" t="s">
        <v>12</v>
      </c>
      <c r="C92" s="1173" t="s">
        <v>12</v>
      </c>
      <c r="D92" s="975">
        <v>6899.9999999999991</v>
      </c>
      <c r="E92" s="1174" t="s">
        <v>9628</v>
      </c>
      <c r="F92" s="976" t="s">
        <v>1788</v>
      </c>
      <c r="G92" s="1175" t="s">
        <v>5389</v>
      </c>
      <c r="H92" s="979">
        <v>44926</v>
      </c>
    </row>
    <row r="93" spans="1:8">
      <c r="A93" s="1176" t="s">
        <v>13</v>
      </c>
      <c r="B93" s="1173" t="s">
        <v>14</v>
      </c>
      <c r="C93" s="1173" t="s">
        <v>14</v>
      </c>
      <c r="D93" s="975">
        <v>12649.999999999998</v>
      </c>
      <c r="E93" s="1174" t="s">
        <v>9628</v>
      </c>
      <c r="F93" s="976" t="s">
        <v>1788</v>
      </c>
      <c r="G93" s="1175" t="s">
        <v>5389</v>
      </c>
      <c r="H93" s="979">
        <v>44926</v>
      </c>
    </row>
    <row r="94" spans="1:8" ht="12.75" thickBot="1">
      <c r="A94" s="1176" t="s">
        <v>15</v>
      </c>
      <c r="B94" s="1173" t="s">
        <v>16</v>
      </c>
      <c r="C94" s="1173" t="s">
        <v>16</v>
      </c>
      <c r="D94" s="975">
        <v>5750</v>
      </c>
      <c r="E94" s="1174" t="s">
        <v>9628</v>
      </c>
      <c r="F94" s="976" t="s">
        <v>1788</v>
      </c>
      <c r="G94" s="1175" t="s">
        <v>5389</v>
      </c>
      <c r="H94" s="979">
        <v>44926</v>
      </c>
    </row>
    <row r="95" spans="1:8" ht="12.75" thickBot="1">
      <c r="A95" s="230" t="s">
        <v>14327</v>
      </c>
      <c r="B95" s="631"/>
      <c r="C95" s="631"/>
      <c r="D95" s="631"/>
      <c r="E95" s="361"/>
      <c r="F95" s="361"/>
      <c r="G95" s="632"/>
      <c r="H95" s="980"/>
    </row>
    <row r="96" spans="1:8">
      <c r="A96" s="454" t="s">
        <v>14330</v>
      </c>
      <c r="B96" s="1173" t="s">
        <v>14331</v>
      </c>
      <c r="C96" s="1173" t="s">
        <v>14331</v>
      </c>
      <c r="D96" s="975">
        <v>10350</v>
      </c>
      <c r="E96" s="1174" t="s">
        <v>14273</v>
      </c>
      <c r="F96" s="976" t="s">
        <v>14328</v>
      </c>
      <c r="G96" s="1175" t="s">
        <v>14329</v>
      </c>
      <c r="H96" s="979">
        <v>44926</v>
      </c>
    </row>
    <row r="97" spans="1:3" ht="15">
      <c r="C97" s="133"/>
    </row>
    <row r="98" spans="1:3">
      <c r="A98" s="624" t="s">
        <v>184</v>
      </c>
      <c r="C98" s="629" t="s">
        <v>13947</v>
      </c>
    </row>
    <row r="99" spans="1:3">
      <c r="A99" s="627" t="s">
        <v>5</v>
      </c>
      <c r="B99" s="624" t="s">
        <v>185</v>
      </c>
      <c r="C99" s="625" t="s">
        <v>13948</v>
      </c>
    </row>
    <row r="100" spans="1:3">
      <c r="A100" s="627" t="s">
        <v>9</v>
      </c>
      <c r="B100" s="625" t="s">
        <v>186</v>
      </c>
      <c r="C100" s="625" t="s">
        <v>13949</v>
      </c>
    </row>
    <row r="101" spans="1:3">
      <c r="A101" s="627" t="s">
        <v>187</v>
      </c>
      <c r="B101" s="624" t="s">
        <v>188</v>
      </c>
      <c r="C101" s="625" t="s">
        <v>13950</v>
      </c>
    </row>
    <row r="102" spans="1:3">
      <c r="A102" s="627" t="s">
        <v>189</v>
      </c>
      <c r="B102" s="624" t="s">
        <v>190</v>
      </c>
      <c r="C102" s="630" t="s">
        <v>13951</v>
      </c>
    </row>
    <row r="103" spans="1:3">
      <c r="A103" s="627" t="s">
        <v>191</v>
      </c>
      <c r="B103" s="624" t="s">
        <v>192</v>
      </c>
      <c r="C103" s="630" t="s">
        <v>13952</v>
      </c>
    </row>
    <row r="104" spans="1:3">
      <c r="A104" s="627" t="s">
        <v>193</v>
      </c>
      <c r="B104" s="624" t="s">
        <v>194</v>
      </c>
      <c r="C104" s="630" t="s">
        <v>13953</v>
      </c>
    </row>
    <row r="105" spans="1:3">
      <c r="A105" s="790" t="s">
        <v>1787</v>
      </c>
      <c r="B105" s="168" t="s">
        <v>1790</v>
      </c>
      <c r="C105" s="625" t="s">
        <v>13954</v>
      </c>
    </row>
    <row r="106" spans="1:3">
      <c r="A106" s="790" t="s">
        <v>1788</v>
      </c>
      <c r="B106" s="168" t="s">
        <v>1791</v>
      </c>
      <c r="C106" s="624" t="s">
        <v>13955</v>
      </c>
    </row>
    <row r="107" spans="1:3">
      <c r="A107" s="790" t="s">
        <v>1998</v>
      </c>
      <c r="B107" s="168" t="s">
        <v>1997</v>
      </c>
      <c r="C107" s="624" t="s">
        <v>13956</v>
      </c>
    </row>
    <row r="108" spans="1:3">
      <c r="A108" s="790" t="s">
        <v>1789</v>
      </c>
      <c r="B108" s="168" t="s">
        <v>1792</v>
      </c>
      <c r="C108" s="624" t="s">
        <v>13957</v>
      </c>
    </row>
    <row r="109" spans="1:3">
      <c r="A109" s="790" t="s">
        <v>195</v>
      </c>
      <c r="B109" s="168" t="s">
        <v>196</v>
      </c>
      <c r="C109" s="625" t="s">
        <v>13958</v>
      </c>
    </row>
    <row r="110" spans="1:3">
      <c r="A110" s="790" t="s">
        <v>8293</v>
      </c>
      <c r="B110" s="168" t="s">
        <v>8294</v>
      </c>
      <c r="C110" s="628"/>
    </row>
    <row r="111" spans="1:3">
      <c r="A111" s="790" t="s">
        <v>10613</v>
      </c>
      <c r="B111" s="168" t="s">
        <v>10614</v>
      </c>
      <c r="C111" s="289"/>
    </row>
    <row r="117" spans="3:7">
      <c r="C117" s="624"/>
      <c r="G117" s="624"/>
    </row>
    <row r="118" spans="3:7">
      <c r="C118" s="624"/>
      <c r="G118" s="624"/>
    </row>
    <row r="119" spans="3:7">
      <c r="C119" s="624"/>
      <c r="G119" s="624"/>
    </row>
    <row r="120" spans="3:7">
      <c r="C120" s="624"/>
      <c r="G120" s="624"/>
    </row>
    <row r="121" spans="3:7">
      <c r="C121" s="624"/>
      <c r="G121" s="624"/>
    </row>
    <row r="122" spans="3:7">
      <c r="C122" s="624"/>
      <c r="G122" s="624"/>
    </row>
    <row r="123" spans="3:7">
      <c r="C123" s="624"/>
      <c r="G123" s="624"/>
    </row>
    <row r="124" spans="3:7">
      <c r="C124" s="624"/>
      <c r="G124" s="624"/>
    </row>
  </sheetData>
  <sheetProtection algorithmName="SHA-512" hashValue="aOVHRhmkvPZ6LpASTqbutBB6ntCwDzbq8pIzfi24dzxZaJFQ4SGSIeXtP3kvTKE+1ZIfhS5mnpL3qyKPJ8pROQ==" saltValue="yQnHeTIFtTIhGK9xVjMXQA==" spinCount="100000" sheet="1" objects="1" scenarios="1"/>
  <customSheetViews>
    <customSheetView guid="{BFA5E16F-D786-453C-82A8-C4AF05421942}" scale="90" showPageBreaks="1">
      <selection activeCell="D4" sqref="D4"/>
      <pageMargins left="0.5" right="0.5" top="1" bottom="0.92" header="0.5" footer="0.22"/>
      <pageSetup scale="53" fitToHeight="4"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hyperlinks>
    <hyperlink ref="C1" r:id="rId2"/>
  </hyperlinks>
  <pageMargins left="0.5" right="0.5" top="1" bottom="0.92" header="0.5" footer="0.22"/>
  <pageSetup scale="53" fitToHeight="4" orientation="portrait" r:id="rId3"/>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9"/>
  <sheetViews>
    <sheetView zoomScaleNormal="100" workbookViewId="0"/>
  </sheetViews>
  <sheetFormatPr defaultColWidth="9.125" defaultRowHeight="12"/>
  <cols>
    <col min="1" max="1" width="26" style="530" customWidth="1"/>
    <col min="2" max="2" width="47.625" style="530" customWidth="1"/>
    <col min="3" max="3" width="55.125" style="548" customWidth="1"/>
    <col min="4" max="4" width="9.625" style="530" customWidth="1"/>
    <col min="5" max="5" width="6.625" style="530" customWidth="1"/>
    <col min="6" max="6" width="9" style="530" customWidth="1"/>
    <col min="7" max="7" width="9.25" style="530" bestFit="1" customWidth="1"/>
    <col min="8" max="8" width="6.625" style="530" customWidth="1"/>
    <col min="9" max="9" width="5.875" style="530" bestFit="1" customWidth="1"/>
    <col min="10" max="16384" width="9.125" style="530"/>
  </cols>
  <sheetData>
    <row r="1" spans="1:9" ht="18">
      <c r="A1" s="616" t="s">
        <v>12294</v>
      </c>
      <c r="B1" s="528"/>
      <c r="C1" s="529"/>
      <c r="D1" s="529"/>
    </row>
    <row r="2" spans="1:9" ht="15.75">
      <c r="A2" s="531" t="s">
        <v>10963</v>
      </c>
      <c r="B2" s="532"/>
      <c r="C2" s="529"/>
      <c r="D2" s="529"/>
    </row>
    <row r="3" spans="1:9" ht="9.75" customHeight="1" thickBot="1">
      <c r="A3" s="533"/>
      <c r="B3" s="533"/>
      <c r="C3" s="533"/>
      <c r="D3" s="533"/>
      <c r="E3" s="533"/>
    </row>
    <row r="4" spans="1:9" ht="24">
      <c r="A4" s="534" t="s">
        <v>0</v>
      </c>
      <c r="B4" s="681" t="s">
        <v>1</v>
      </c>
      <c r="C4" s="535" t="s">
        <v>2</v>
      </c>
      <c r="D4" s="506" t="s">
        <v>5192</v>
      </c>
      <c r="E4" s="674" t="s">
        <v>9627</v>
      </c>
      <c r="F4" s="502" t="s">
        <v>4</v>
      </c>
      <c r="G4" s="673" t="s">
        <v>13946</v>
      </c>
    </row>
    <row r="5" spans="1:9">
      <c r="A5" s="756" t="s">
        <v>12293</v>
      </c>
      <c r="B5" s="721"/>
      <c r="C5" s="721"/>
      <c r="D5" s="721"/>
      <c r="E5" s="721"/>
      <c r="F5" s="721"/>
      <c r="G5" s="722"/>
      <c r="H5" s="706"/>
    </row>
    <row r="6" spans="1:9">
      <c r="A6" s="754" t="s">
        <v>12292</v>
      </c>
      <c r="B6" s="1019" t="s">
        <v>13838</v>
      </c>
      <c r="C6" s="983" t="s">
        <v>13838</v>
      </c>
      <c r="D6" s="450">
        <v>600</v>
      </c>
      <c r="E6" s="330" t="s">
        <v>9628</v>
      </c>
      <c r="F6" s="305" t="s">
        <v>193</v>
      </c>
      <c r="G6" s="459" t="s">
        <v>5388</v>
      </c>
      <c r="H6" s="706"/>
    </row>
    <row r="7" spans="1:9">
      <c r="A7" s="754" t="s">
        <v>12291</v>
      </c>
      <c r="B7" s="983" t="s">
        <v>13839</v>
      </c>
      <c r="C7" s="983" t="s">
        <v>13839</v>
      </c>
      <c r="D7" s="450">
        <v>1250</v>
      </c>
      <c r="E7" s="330" t="s">
        <v>9628</v>
      </c>
      <c r="F7" s="305" t="s">
        <v>193</v>
      </c>
      <c r="G7" s="459" t="s">
        <v>5388</v>
      </c>
      <c r="H7" s="706"/>
    </row>
    <row r="8" spans="1:9">
      <c r="A8" s="754" t="s">
        <v>12289</v>
      </c>
      <c r="B8" s="983" t="s">
        <v>13837</v>
      </c>
      <c r="C8" s="983" t="s">
        <v>13837</v>
      </c>
      <c r="D8" s="450">
        <v>1750</v>
      </c>
      <c r="E8" s="330" t="s">
        <v>9628</v>
      </c>
      <c r="F8" s="305" t="s">
        <v>193</v>
      </c>
      <c r="G8" s="459" t="s">
        <v>5388</v>
      </c>
      <c r="H8" s="706"/>
    </row>
    <row r="9" spans="1:9">
      <c r="A9" s="754" t="s">
        <v>12287</v>
      </c>
      <c r="B9" s="983" t="s">
        <v>14287</v>
      </c>
      <c r="C9" s="983" t="s">
        <v>14287</v>
      </c>
      <c r="D9" s="450">
        <v>3350</v>
      </c>
      <c r="E9" s="330" t="s">
        <v>9628</v>
      </c>
      <c r="F9" s="305" t="s">
        <v>193</v>
      </c>
      <c r="G9" s="459" t="s">
        <v>5388</v>
      </c>
    </row>
    <row r="10" spans="1:9">
      <c r="A10" s="754" t="s">
        <v>12285</v>
      </c>
      <c r="B10" s="983" t="s">
        <v>13836</v>
      </c>
      <c r="C10" s="983" t="s">
        <v>13836</v>
      </c>
      <c r="D10" s="450">
        <v>7000</v>
      </c>
      <c r="E10" s="330" t="s">
        <v>9628</v>
      </c>
      <c r="F10" s="305" t="s">
        <v>193</v>
      </c>
      <c r="G10" s="459" t="s">
        <v>5388</v>
      </c>
    </row>
    <row r="11" spans="1:9">
      <c r="A11" s="754" t="s">
        <v>12284</v>
      </c>
      <c r="B11" s="983" t="s">
        <v>13835</v>
      </c>
      <c r="C11" s="983" t="s">
        <v>13835</v>
      </c>
      <c r="D11" s="450">
        <v>10000</v>
      </c>
      <c r="E11" s="330" t="s">
        <v>9628</v>
      </c>
      <c r="F11" s="305" t="s">
        <v>193</v>
      </c>
      <c r="G11" s="459" t="s">
        <v>5388</v>
      </c>
    </row>
    <row r="12" spans="1:9">
      <c r="A12" s="754" t="s">
        <v>12283</v>
      </c>
      <c r="B12" s="983" t="s">
        <v>13834</v>
      </c>
      <c r="C12" s="983" t="s">
        <v>13834</v>
      </c>
      <c r="D12" s="450">
        <v>12000</v>
      </c>
      <c r="E12" s="330" t="s">
        <v>9628</v>
      </c>
      <c r="F12" s="305" t="s">
        <v>193</v>
      </c>
      <c r="G12" s="459" t="s">
        <v>5388</v>
      </c>
    </row>
    <row r="13" spans="1:9">
      <c r="A13" s="754" t="s">
        <v>12282</v>
      </c>
      <c r="B13" s="983" t="s">
        <v>13833</v>
      </c>
      <c r="C13" s="983" t="s">
        <v>13833</v>
      </c>
      <c r="D13" s="450">
        <v>19000</v>
      </c>
      <c r="E13" s="330" t="s">
        <v>9628</v>
      </c>
      <c r="F13" s="305" t="s">
        <v>193</v>
      </c>
      <c r="G13" s="459" t="s">
        <v>5388</v>
      </c>
    </row>
    <row r="15" spans="1:9" ht="16.5" thickBot="1">
      <c r="A15" s="538" t="s">
        <v>417</v>
      </c>
      <c r="B15" s="556"/>
      <c r="C15" s="556"/>
      <c r="D15" s="556"/>
      <c r="E15" s="557"/>
      <c r="F15" s="557"/>
      <c r="H15" s="558"/>
    </row>
    <row r="16" spans="1:9" ht="24">
      <c r="A16" s="534" t="s">
        <v>0</v>
      </c>
      <c r="B16" s="551" t="s">
        <v>1</v>
      </c>
      <c r="C16" s="552" t="s">
        <v>2</v>
      </c>
      <c r="D16" s="502" t="s">
        <v>3</v>
      </c>
      <c r="E16" s="674" t="s">
        <v>9627</v>
      </c>
      <c r="F16" s="96" t="s">
        <v>4</v>
      </c>
      <c r="G16" s="673" t="s">
        <v>13946</v>
      </c>
      <c r="H16" s="535" t="s">
        <v>418</v>
      </c>
      <c r="I16" s="535" t="s">
        <v>419</v>
      </c>
    </row>
    <row r="17" spans="1:9">
      <c r="A17" s="756" t="s">
        <v>12638</v>
      </c>
      <c r="B17" s="721"/>
      <c r="C17" s="721"/>
      <c r="D17" s="721"/>
      <c r="E17" s="721"/>
      <c r="F17" s="721"/>
      <c r="G17" s="721"/>
      <c r="H17" s="721"/>
      <c r="I17" s="722"/>
    </row>
    <row r="18" spans="1:9" ht="24">
      <c r="A18" s="545" t="s">
        <v>12636</v>
      </c>
      <c r="B18" s="544" t="s">
        <v>12635</v>
      </c>
      <c r="C18" s="544" t="s">
        <v>12637</v>
      </c>
      <c r="D18" s="450">
        <v>85</v>
      </c>
      <c r="E18" s="412" t="s">
        <v>9629</v>
      </c>
      <c r="F18" s="459" t="s">
        <v>1787</v>
      </c>
      <c r="G18" s="459" t="s">
        <v>5388</v>
      </c>
      <c r="H18" s="546">
        <v>12</v>
      </c>
      <c r="I18" s="546">
        <v>12</v>
      </c>
    </row>
    <row r="19" spans="1:9" ht="24">
      <c r="A19" s="545" t="s">
        <v>12636</v>
      </c>
      <c r="B19" s="544" t="s">
        <v>12635</v>
      </c>
      <c r="C19" s="544" t="s">
        <v>14101</v>
      </c>
      <c r="D19" s="450">
        <v>73</v>
      </c>
      <c r="E19" s="412" t="s">
        <v>9629</v>
      </c>
      <c r="F19" s="459" t="s">
        <v>1787</v>
      </c>
      <c r="G19" s="459" t="s">
        <v>5388</v>
      </c>
      <c r="H19" s="546">
        <v>36</v>
      </c>
      <c r="I19" s="546">
        <v>36</v>
      </c>
    </row>
    <row r="20" spans="1:9" ht="24">
      <c r="A20" s="545" t="s">
        <v>12636</v>
      </c>
      <c r="B20" s="544" t="s">
        <v>12635</v>
      </c>
      <c r="C20" s="544" t="s">
        <v>12634</v>
      </c>
      <c r="D20" s="450">
        <v>58</v>
      </c>
      <c r="E20" s="412" t="s">
        <v>9629</v>
      </c>
      <c r="F20" s="459" t="s">
        <v>1787</v>
      </c>
      <c r="G20" s="459" t="s">
        <v>5388</v>
      </c>
      <c r="H20" s="546">
        <v>60</v>
      </c>
      <c r="I20" s="546">
        <v>60</v>
      </c>
    </row>
    <row r="21" spans="1:9" s="548" customFormat="1" ht="24">
      <c r="A21" s="545" t="s">
        <v>12631</v>
      </c>
      <c r="B21" s="544" t="s">
        <v>12630</v>
      </c>
      <c r="C21" s="544" t="s">
        <v>12633</v>
      </c>
      <c r="D21" s="450">
        <v>93</v>
      </c>
      <c r="E21" s="412" t="s">
        <v>9629</v>
      </c>
      <c r="F21" s="459" t="s">
        <v>1787</v>
      </c>
      <c r="G21" s="459" t="s">
        <v>5388</v>
      </c>
      <c r="H21" s="546">
        <v>12</v>
      </c>
      <c r="I21" s="546">
        <v>12</v>
      </c>
    </row>
    <row r="22" spans="1:9" ht="24">
      <c r="A22" s="545" t="s">
        <v>12631</v>
      </c>
      <c r="B22" s="544" t="s">
        <v>12630</v>
      </c>
      <c r="C22" s="544" t="s">
        <v>12632</v>
      </c>
      <c r="D22" s="450">
        <v>79</v>
      </c>
      <c r="E22" s="412" t="s">
        <v>9629</v>
      </c>
      <c r="F22" s="459" t="s">
        <v>1787</v>
      </c>
      <c r="G22" s="459" t="s">
        <v>5388</v>
      </c>
      <c r="H22" s="546">
        <v>36</v>
      </c>
      <c r="I22" s="546">
        <v>36</v>
      </c>
    </row>
    <row r="23" spans="1:9" ht="24">
      <c r="A23" s="545" t="s">
        <v>12631</v>
      </c>
      <c r="B23" s="544" t="s">
        <v>12630</v>
      </c>
      <c r="C23" s="544" t="s">
        <v>12629</v>
      </c>
      <c r="D23" s="450">
        <v>64</v>
      </c>
      <c r="E23" s="412" t="s">
        <v>9629</v>
      </c>
      <c r="F23" s="459" t="s">
        <v>1787</v>
      </c>
      <c r="G23" s="459" t="s">
        <v>5388</v>
      </c>
      <c r="H23" s="546">
        <v>60</v>
      </c>
      <c r="I23" s="546">
        <v>60</v>
      </c>
    </row>
    <row r="24" spans="1:9" ht="24">
      <c r="A24" s="545" t="s">
        <v>12626</v>
      </c>
      <c r="B24" s="544" t="s">
        <v>12625</v>
      </c>
      <c r="C24" s="544" t="s">
        <v>12628</v>
      </c>
      <c r="D24" s="450">
        <v>124</v>
      </c>
      <c r="E24" s="412" t="s">
        <v>9629</v>
      </c>
      <c r="F24" s="459" t="s">
        <v>1787</v>
      </c>
      <c r="G24" s="459" t="s">
        <v>5388</v>
      </c>
      <c r="H24" s="546">
        <v>12</v>
      </c>
      <c r="I24" s="546">
        <v>12</v>
      </c>
    </row>
    <row r="25" spans="1:9" ht="24">
      <c r="A25" s="545" t="s">
        <v>12626</v>
      </c>
      <c r="B25" s="544" t="s">
        <v>12625</v>
      </c>
      <c r="C25" s="544" t="s">
        <v>12627</v>
      </c>
      <c r="D25" s="450">
        <v>106</v>
      </c>
      <c r="E25" s="412" t="s">
        <v>9629</v>
      </c>
      <c r="F25" s="459" t="s">
        <v>1787</v>
      </c>
      <c r="G25" s="459" t="s">
        <v>5388</v>
      </c>
      <c r="H25" s="546">
        <v>36</v>
      </c>
      <c r="I25" s="546">
        <v>36</v>
      </c>
    </row>
    <row r="26" spans="1:9" ht="24">
      <c r="A26" s="545" t="s">
        <v>12626</v>
      </c>
      <c r="B26" s="544" t="s">
        <v>12625</v>
      </c>
      <c r="C26" s="544" t="s">
        <v>12624</v>
      </c>
      <c r="D26" s="450">
        <v>85</v>
      </c>
      <c r="E26" s="412" t="s">
        <v>9629</v>
      </c>
      <c r="F26" s="459" t="s">
        <v>1787</v>
      </c>
      <c r="G26" s="459" t="s">
        <v>5388</v>
      </c>
      <c r="H26" s="546">
        <v>60</v>
      </c>
      <c r="I26" s="546">
        <v>60</v>
      </c>
    </row>
    <row r="27" spans="1:9" ht="24">
      <c r="A27" s="545" t="s">
        <v>12621</v>
      </c>
      <c r="B27" s="544" t="s">
        <v>12620</v>
      </c>
      <c r="C27" s="544" t="s">
        <v>12623</v>
      </c>
      <c r="D27" s="450">
        <v>131</v>
      </c>
      <c r="E27" s="412" t="s">
        <v>9629</v>
      </c>
      <c r="F27" s="459" t="s">
        <v>1787</v>
      </c>
      <c r="G27" s="459" t="s">
        <v>5388</v>
      </c>
      <c r="H27" s="546">
        <v>12</v>
      </c>
      <c r="I27" s="546">
        <v>12</v>
      </c>
    </row>
    <row r="28" spans="1:9" ht="24">
      <c r="A28" s="545" t="s">
        <v>12621</v>
      </c>
      <c r="B28" s="544" t="s">
        <v>12620</v>
      </c>
      <c r="C28" s="544" t="s">
        <v>12622</v>
      </c>
      <c r="D28" s="450">
        <v>112</v>
      </c>
      <c r="E28" s="412" t="s">
        <v>9629</v>
      </c>
      <c r="F28" s="459" t="s">
        <v>1787</v>
      </c>
      <c r="G28" s="459" t="s">
        <v>5388</v>
      </c>
      <c r="H28" s="546">
        <v>36</v>
      </c>
      <c r="I28" s="546">
        <v>36</v>
      </c>
    </row>
    <row r="29" spans="1:9" ht="24">
      <c r="A29" s="545" t="s">
        <v>12621</v>
      </c>
      <c r="B29" s="544" t="s">
        <v>12620</v>
      </c>
      <c r="C29" s="544" t="s">
        <v>12619</v>
      </c>
      <c r="D29" s="450">
        <v>90</v>
      </c>
      <c r="E29" s="412" t="s">
        <v>9629</v>
      </c>
      <c r="F29" s="459" t="s">
        <v>1787</v>
      </c>
      <c r="G29" s="459" t="s">
        <v>5388</v>
      </c>
      <c r="H29" s="546">
        <v>60</v>
      </c>
      <c r="I29" s="546">
        <v>60</v>
      </c>
    </row>
    <row r="30" spans="1:9" ht="24">
      <c r="A30" s="545" t="s">
        <v>12616</v>
      </c>
      <c r="B30" s="544" t="s">
        <v>12615</v>
      </c>
      <c r="C30" s="544" t="s">
        <v>12618</v>
      </c>
      <c r="D30" s="450">
        <v>201</v>
      </c>
      <c r="E30" s="412" t="s">
        <v>9629</v>
      </c>
      <c r="F30" s="459" t="s">
        <v>1787</v>
      </c>
      <c r="G30" s="459" t="s">
        <v>5388</v>
      </c>
      <c r="H30" s="546">
        <v>12</v>
      </c>
      <c r="I30" s="546">
        <v>12</v>
      </c>
    </row>
    <row r="31" spans="1:9" ht="24">
      <c r="A31" s="545" t="s">
        <v>12616</v>
      </c>
      <c r="B31" s="544" t="s">
        <v>12615</v>
      </c>
      <c r="C31" s="544" t="s">
        <v>12617</v>
      </c>
      <c r="D31" s="450">
        <v>172</v>
      </c>
      <c r="E31" s="412" t="s">
        <v>9629</v>
      </c>
      <c r="F31" s="459" t="s">
        <v>1787</v>
      </c>
      <c r="G31" s="459" t="s">
        <v>5388</v>
      </c>
      <c r="H31" s="546">
        <v>36</v>
      </c>
      <c r="I31" s="546">
        <v>36</v>
      </c>
    </row>
    <row r="32" spans="1:9" ht="24">
      <c r="A32" s="545" t="s">
        <v>12616</v>
      </c>
      <c r="B32" s="544" t="s">
        <v>12615</v>
      </c>
      <c r="C32" s="544" t="s">
        <v>12614</v>
      </c>
      <c r="D32" s="450">
        <v>137</v>
      </c>
      <c r="E32" s="412" t="s">
        <v>9629</v>
      </c>
      <c r="F32" s="459" t="s">
        <v>1787</v>
      </c>
      <c r="G32" s="459" t="s">
        <v>5388</v>
      </c>
      <c r="H32" s="546">
        <v>60</v>
      </c>
      <c r="I32" s="546">
        <v>60</v>
      </c>
    </row>
    <row r="33" spans="1:9" ht="24">
      <c r="A33" s="545" t="s">
        <v>12611</v>
      </c>
      <c r="B33" s="544" t="s">
        <v>12610</v>
      </c>
      <c r="C33" s="544" t="s">
        <v>12613</v>
      </c>
      <c r="D33" s="450">
        <v>208</v>
      </c>
      <c r="E33" s="412" t="s">
        <v>9629</v>
      </c>
      <c r="F33" s="459" t="s">
        <v>1787</v>
      </c>
      <c r="G33" s="459" t="s">
        <v>5388</v>
      </c>
      <c r="H33" s="546">
        <v>12</v>
      </c>
      <c r="I33" s="546">
        <v>12</v>
      </c>
    </row>
    <row r="34" spans="1:9" ht="24">
      <c r="A34" s="545" t="s">
        <v>12611</v>
      </c>
      <c r="B34" s="544" t="s">
        <v>12610</v>
      </c>
      <c r="C34" s="544" t="s">
        <v>12612</v>
      </c>
      <c r="D34" s="450">
        <v>178</v>
      </c>
      <c r="E34" s="412" t="s">
        <v>9629</v>
      </c>
      <c r="F34" s="459" t="s">
        <v>1787</v>
      </c>
      <c r="G34" s="459" t="s">
        <v>5388</v>
      </c>
      <c r="H34" s="546">
        <v>36</v>
      </c>
      <c r="I34" s="546">
        <v>36</v>
      </c>
    </row>
    <row r="35" spans="1:9" ht="24">
      <c r="A35" s="545" t="s">
        <v>12611</v>
      </c>
      <c r="B35" s="544" t="s">
        <v>12610</v>
      </c>
      <c r="C35" s="544" t="s">
        <v>12609</v>
      </c>
      <c r="D35" s="450">
        <v>142</v>
      </c>
      <c r="E35" s="412" t="s">
        <v>9629</v>
      </c>
      <c r="F35" s="459" t="s">
        <v>1787</v>
      </c>
      <c r="G35" s="459" t="s">
        <v>5388</v>
      </c>
      <c r="H35" s="546">
        <v>60</v>
      </c>
      <c r="I35" s="546">
        <v>60</v>
      </c>
    </row>
    <row r="36" spans="1:9" ht="24">
      <c r="A36" s="545" t="s">
        <v>12606</v>
      </c>
      <c r="B36" s="544" t="s">
        <v>12605</v>
      </c>
      <c r="C36" s="544" t="s">
        <v>12608</v>
      </c>
      <c r="D36" s="450">
        <v>278</v>
      </c>
      <c r="E36" s="412" t="s">
        <v>9629</v>
      </c>
      <c r="F36" s="459" t="s">
        <v>1787</v>
      </c>
      <c r="G36" s="459" t="s">
        <v>5388</v>
      </c>
      <c r="H36" s="546">
        <v>12</v>
      </c>
      <c r="I36" s="546">
        <v>12</v>
      </c>
    </row>
    <row r="37" spans="1:9" ht="24">
      <c r="A37" s="545" t="s">
        <v>12606</v>
      </c>
      <c r="B37" s="544" t="s">
        <v>12605</v>
      </c>
      <c r="C37" s="544" t="s">
        <v>12607</v>
      </c>
      <c r="D37" s="450">
        <v>237</v>
      </c>
      <c r="E37" s="412" t="s">
        <v>9629</v>
      </c>
      <c r="F37" s="459" t="s">
        <v>1787</v>
      </c>
      <c r="G37" s="459" t="s">
        <v>5388</v>
      </c>
      <c r="H37" s="546">
        <v>36</v>
      </c>
      <c r="I37" s="546">
        <v>36</v>
      </c>
    </row>
    <row r="38" spans="1:9" ht="24">
      <c r="A38" s="545" t="s">
        <v>12606</v>
      </c>
      <c r="B38" s="544" t="s">
        <v>12605</v>
      </c>
      <c r="C38" s="544" t="s">
        <v>12604</v>
      </c>
      <c r="D38" s="450">
        <v>190</v>
      </c>
      <c r="E38" s="412" t="s">
        <v>9629</v>
      </c>
      <c r="F38" s="459" t="s">
        <v>1787</v>
      </c>
      <c r="G38" s="459" t="s">
        <v>5388</v>
      </c>
      <c r="H38" s="546">
        <v>60</v>
      </c>
      <c r="I38" s="546">
        <v>60</v>
      </c>
    </row>
    <row r="39" spans="1:9" ht="24">
      <c r="A39" s="545" t="s">
        <v>12601</v>
      </c>
      <c r="B39" s="544" t="s">
        <v>12600</v>
      </c>
      <c r="C39" s="544" t="s">
        <v>12603</v>
      </c>
      <c r="D39" s="450">
        <v>285</v>
      </c>
      <c r="E39" s="412" t="s">
        <v>9629</v>
      </c>
      <c r="F39" s="459" t="s">
        <v>1787</v>
      </c>
      <c r="G39" s="459" t="s">
        <v>5388</v>
      </c>
      <c r="H39" s="546">
        <v>12</v>
      </c>
      <c r="I39" s="546">
        <v>12</v>
      </c>
    </row>
    <row r="40" spans="1:9" ht="24">
      <c r="A40" s="545" t="s">
        <v>12601</v>
      </c>
      <c r="B40" s="544" t="s">
        <v>12600</v>
      </c>
      <c r="C40" s="544" t="s">
        <v>12602</v>
      </c>
      <c r="D40" s="450">
        <v>244</v>
      </c>
      <c r="E40" s="412" t="s">
        <v>9629</v>
      </c>
      <c r="F40" s="459" t="s">
        <v>1787</v>
      </c>
      <c r="G40" s="459" t="s">
        <v>5388</v>
      </c>
      <c r="H40" s="546">
        <v>36</v>
      </c>
      <c r="I40" s="546">
        <v>36</v>
      </c>
    </row>
    <row r="41" spans="1:9" ht="24">
      <c r="A41" s="545" t="s">
        <v>12601</v>
      </c>
      <c r="B41" s="544" t="s">
        <v>12600</v>
      </c>
      <c r="C41" s="544" t="s">
        <v>12599</v>
      </c>
      <c r="D41" s="450">
        <v>195</v>
      </c>
      <c r="E41" s="412" t="s">
        <v>9629</v>
      </c>
      <c r="F41" s="459" t="s">
        <v>1787</v>
      </c>
      <c r="G41" s="459" t="s">
        <v>5388</v>
      </c>
      <c r="H41" s="546">
        <v>60</v>
      </c>
      <c r="I41" s="546">
        <v>60</v>
      </c>
    </row>
    <row r="42" spans="1:9" ht="24">
      <c r="A42" s="545" t="s">
        <v>12596</v>
      </c>
      <c r="B42" s="544" t="s">
        <v>12595</v>
      </c>
      <c r="C42" s="544" t="s">
        <v>12598</v>
      </c>
      <c r="D42" s="450">
        <v>394</v>
      </c>
      <c r="E42" s="412" t="s">
        <v>9629</v>
      </c>
      <c r="F42" s="459" t="s">
        <v>1787</v>
      </c>
      <c r="G42" s="459" t="s">
        <v>5388</v>
      </c>
      <c r="H42" s="546">
        <v>12</v>
      </c>
      <c r="I42" s="546">
        <v>12</v>
      </c>
    </row>
    <row r="43" spans="1:9" ht="24">
      <c r="A43" s="545" t="s">
        <v>12596</v>
      </c>
      <c r="B43" s="544" t="s">
        <v>12595</v>
      </c>
      <c r="C43" s="544" t="s">
        <v>12597</v>
      </c>
      <c r="D43" s="450">
        <v>337</v>
      </c>
      <c r="E43" s="412" t="s">
        <v>9629</v>
      </c>
      <c r="F43" s="459" t="s">
        <v>1787</v>
      </c>
      <c r="G43" s="459" t="s">
        <v>5388</v>
      </c>
      <c r="H43" s="546">
        <v>36</v>
      </c>
      <c r="I43" s="546">
        <v>36</v>
      </c>
    </row>
    <row r="44" spans="1:9" ht="24">
      <c r="A44" s="545" t="s">
        <v>12596</v>
      </c>
      <c r="B44" s="544" t="s">
        <v>12595</v>
      </c>
      <c r="C44" s="544" t="s">
        <v>12594</v>
      </c>
      <c r="D44" s="450">
        <v>269</v>
      </c>
      <c r="E44" s="412" t="s">
        <v>9629</v>
      </c>
      <c r="F44" s="459" t="s">
        <v>1787</v>
      </c>
      <c r="G44" s="459" t="s">
        <v>5388</v>
      </c>
      <c r="H44" s="546">
        <v>60</v>
      </c>
      <c r="I44" s="546">
        <v>60</v>
      </c>
    </row>
    <row r="45" spans="1:9" ht="24">
      <c r="A45" s="545" t="s">
        <v>12591</v>
      </c>
      <c r="B45" s="544" t="s">
        <v>12590</v>
      </c>
      <c r="C45" s="544" t="s">
        <v>12593</v>
      </c>
      <c r="D45" s="450">
        <v>406</v>
      </c>
      <c r="E45" s="412" t="s">
        <v>9629</v>
      </c>
      <c r="F45" s="459" t="s">
        <v>1787</v>
      </c>
      <c r="G45" s="459" t="s">
        <v>5388</v>
      </c>
      <c r="H45" s="546">
        <v>12</v>
      </c>
      <c r="I45" s="546">
        <v>12</v>
      </c>
    </row>
    <row r="46" spans="1:9" ht="24">
      <c r="A46" s="545" t="s">
        <v>12591</v>
      </c>
      <c r="B46" s="544" t="s">
        <v>12590</v>
      </c>
      <c r="C46" s="544" t="s">
        <v>12592</v>
      </c>
      <c r="D46" s="450">
        <v>347</v>
      </c>
      <c r="E46" s="412" t="s">
        <v>9629</v>
      </c>
      <c r="F46" s="459" t="s">
        <v>1787</v>
      </c>
      <c r="G46" s="459" t="s">
        <v>5388</v>
      </c>
      <c r="H46" s="546">
        <v>36</v>
      </c>
      <c r="I46" s="546">
        <v>36</v>
      </c>
    </row>
    <row r="47" spans="1:9" ht="24">
      <c r="A47" s="545" t="s">
        <v>12591</v>
      </c>
      <c r="B47" s="544" t="s">
        <v>12590</v>
      </c>
      <c r="C47" s="544" t="s">
        <v>12589</v>
      </c>
      <c r="D47" s="450">
        <v>278</v>
      </c>
      <c r="E47" s="412" t="s">
        <v>9629</v>
      </c>
      <c r="F47" s="459" t="s">
        <v>1787</v>
      </c>
      <c r="G47" s="459" t="s">
        <v>5388</v>
      </c>
      <c r="H47" s="546">
        <v>60</v>
      </c>
      <c r="I47" s="546">
        <v>60</v>
      </c>
    </row>
    <row r="48" spans="1:9" ht="24">
      <c r="A48" s="545" t="s">
        <v>12586</v>
      </c>
      <c r="B48" s="544" t="s">
        <v>12585</v>
      </c>
      <c r="C48" s="544" t="s">
        <v>12588</v>
      </c>
      <c r="D48" s="450">
        <v>471</v>
      </c>
      <c r="E48" s="412" t="s">
        <v>9629</v>
      </c>
      <c r="F48" s="459" t="s">
        <v>1787</v>
      </c>
      <c r="G48" s="459" t="s">
        <v>5388</v>
      </c>
      <c r="H48" s="546">
        <v>12</v>
      </c>
      <c r="I48" s="546">
        <v>12</v>
      </c>
    </row>
    <row r="49" spans="1:9" ht="24">
      <c r="A49" s="545" t="s">
        <v>12586</v>
      </c>
      <c r="B49" s="544" t="s">
        <v>12585</v>
      </c>
      <c r="C49" s="544" t="s">
        <v>12587</v>
      </c>
      <c r="D49" s="450">
        <v>402</v>
      </c>
      <c r="E49" s="412" t="s">
        <v>9629</v>
      </c>
      <c r="F49" s="459" t="s">
        <v>1787</v>
      </c>
      <c r="G49" s="459" t="s">
        <v>5388</v>
      </c>
      <c r="H49" s="546">
        <v>36</v>
      </c>
      <c r="I49" s="546">
        <v>36</v>
      </c>
    </row>
    <row r="50" spans="1:9" ht="24">
      <c r="A50" s="545" t="s">
        <v>12586</v>
      </c>
      <c r="B50" s="544" t="s">
        <v>12585</v>
      </c>
      <c r="C50" s="544" t="s">
        <v>12584</v>
      </c>
      <c r="D50" s="450">
        <v>322</v>
      </c>
      <c r="E50" s="412" t="s">
        <v>9629</v>
      </c>
      <c r="F50" s="459" t="s">
        <v>1787</v>
      </c>
      <c r="G50" s="459" t="s">
        <v>5388</v>
      </c>
      <c r="H50" s="546">
        <v>60</v>
      </c>
      <c r="I50" s="546">
        <v>60</v>
      </c>
    </row>
    <row r="51" spans="1:9" ht="24">
      <c r="A51" s="545" t="s">
        <v>12581</v>
      </c>
      <c r="B51" s="544" t="s">
        <v>12580</v>
      </c>
      <c r="C51" s="544" t="s">
        <v>12583</v>
      </c>
      <c r="D51" s="450">
        <v>483</v>
      </c>
      <c r="E51" s="412" t="s">
        <v>9629</v>
      </c>
      <c r="F51" s="459" t="s">
        <v>1787</v>
      </c>
      <c r="G51" s="459" t="s">
        <v>5388</v>
      </c>
      <c r="H51" s="546">
        <v>12</v>
      </c>
      <c r="I51" s="546">
        <v>12</v>
      </c>
    </row>
    <row r="52" spans="1:9" ht="24">
      <c r="A52" s="545" t="s">
        <v>12581</v>
      </c>
      <c r="B52" s="544" t="s">
        <v>12580</v>
      </c>
      <c r="C52" s="544" t="s">
        <v>12582</v>
      </c>
      <c r="D52" s="450">
        <v>413</v>
      </c>
      <c r="E52" s="412" t="s">
        <v>9629</v>
      </c>
      <c r="F52" s="459" t="s">
        <v>1787</v>
      </c>
      <c r="G52" s="459" t="s">
        <v>5388</v>
      </c>
      <c r="H52" s="546">
        <v>36</v>
      </c>
      <c r="I52" s="546">
        <v>36</v>
      </c>
    </row>
    <row r="53" spans="1:9" ht="24">
      <c r="A53" s="545" t="s">
        <v>12581</v>
      </c>
      <c r="B53" s="544" t="s">
        <v>12580</v>
      </c>
      <c r="C53" s="544" t="s">
        <v>12579</v>
      </c>
      <c r="D53" s="450">
        <v>331</v>
      </c>
      <c r="E53" s="412" t="s">
        <v>9629</v>
      </c>
      <c r="F53" s="459" t="s">
        <v>1787</v>
      </c>
      <c r="G53" s="459" t="s">
        <v>5388</v>
      </c>
      <c r="H53" s="546">
        <v>60</v>
      </c>
      <c r="I53" s="546">
        <v>60</v>
      </c>
    </row>
    <row r="54" spans="1:9" ht="24">
      <c r="A54" s="545" t="s">
        <v>12576</v>
      </c>
      <c r="B54" s="544" t="s">
        <v>12575</v>
      </c>
      <c r="C54" s="544" t="s">
        <v>12578</v>
      </c>
      <c r="D54" s="450">
        <v>529</v>
      </c>
      <c r="E54" s="412" t="s">
        <v>9629</v>
      </c>
      <c r="F54" s="459" t="s">
        <v>1787</v>
      </c>
      <c r="G54" s="459" t="s">
        <v>5388</v>
      </c>
      <c r="H54" s="546">
        <v>12</v>
      </c>
      <c r="I54" s="546">
        <v>12</v>
      </c>
    </row>
    <row r="55" spans="1:9" ht="24">
      <c r="A55" s="545" t="s">
        <v>12576</v>
      </c>
      <c r="B55" s="544" t="s">
        <v>12575</v>
      </c>
      <c r="C55" s="544" t="s">
        <v>12577</v>
      </c>
      <c r="D55" s="450">
        <v>452</v>
      </c>
      <c r="E55" s="412" t="s">
        <v>9629</v>
      </c>
      <c r="F55" s="459" t="s">
        <v>1787</v>
      </c>
      <c r="G55" s="459" t="s">
        <v>5388</v>
      </c>
      <c r="H55" s="546">
        <v>36</v>
      </c>
      <c r="I55" s="546">
        <v>36</v>
      </c>
    </row>
    <row r="56" spans="1:9" ht="24">
      <c r="A56" s="545" t="s">
        <v>12576</v>
      </c>
      <c r="B56" s="544" t="s">
        <v>12575</v>
      </c>
      <c r="C56" s="544" t="s">
        <v>12574</v>
      </c>
      <c r="D56" s="450">
        <v>362</v>
      </c>
      <c r="E56" s="412" t="s">
        <v>9629</v>
      </c>
      <c r="F56" s="459" t="s">
        <v>1787</v>
      </c>
      <c r="G56" s="459" t="s">
        <v>5388</v>
      </c>
      <c r="H56" s="546">
        <v>60</v>
      </c>
      <c r="I56" s="546">
        <v>60</v>
      </c>
    </row>
    <row r="57" spans="1:9" ht="24">
      <c r="A57" s="545" t="s">
        <v>12571</v>
      </c>
      <c r="B57" s="544" t="s">
        <v>12570</v>
      </c>
      <c r="C57" s="544" t="s">
        <v>12573</v>
      </c>
      <c r="D57" s="450">
        <v>541</v>
      </c>
      <c r="E57" s="412" t="s">
        <v>9629</v>
      </c>
      <c r="F57" s="459" t="s">
        <v>1787</v>
      </c>
      <c r="G57" s="459" t="s">
        <v>5388</v>
      </c>
      <c r="H57" s="546">
        <v>12</v>
      </c>
      <c r="I57" s="546">
        <v>12</v>
      </c>
    </row>
    <row r="58" spans="1:9" ht="24">
      <c r="A58" s="545" t="s">
        <v>12571</v>
      </c>
      <c r="B58" s="544" t="s">
        <v>12570</v>
      </c>
      <c r="C58" s="544" t="s">
        <v>12572</v>
      </c>
      <c r="D58" s="450">
        <v>462</v>
      </c>
      <c r="E58" s="412" t="s">
        <v>9629</v>
      </c>
      <c r="F58" s="459" t="s">
        <v>1787</v>
      </c>
      <c r="G58" s="459" t="s">
        <v>5388</v>
      </c>
      <c r="H58" s="546">
        <v>36</v>
      </c>
      <c r="I58" s="546">
        <v>36</v>
      </c>
    </row>
    <row r="59" spans="1:9" ht="24">
      <c r="A59" s="545" t="s">
        <v>12571</v>
      </c>
      <c r="B59" s="544" t="s">
        <v>12570</v>
      </c>
      <c r="C59" s="544" t="s">
        <v>12569</v>
      </c>
      <c r="D59" s="450">
        <v>370</v>
      </c>
      <c r="E59" s="412" t="s">
        <v>9629</v>
      </c>
      <c r="F59" s="459" t="s">
        <v>1787</v>
      </c>
      <c r="G59" s="459" t="s">
        <v>5388</v>
      </c>
      <c r="H59" s="546">
        <v>60</v>
      </c>
      <c r="I59" s="546">
        <v>60</v>
      </c>
    </row>
    <row r="60" spans="1:9" ht="24">
      <c r="A60" s="545" t="s">
        <v>12568</v>
      </c>
      <c r="B60" s="985" t="s">
        <v>13737</v>
      </c>
      <c r="C60" s="985" t="s">
        <v>13738</v>
      </c>
      <c r="D60" s="450">
        <v>643</v>
      </c>
      <c r="E60" s="412" t="s">
        <v>9629</v>
      </c>
      <c r="F60" s="459" t="s">
        <v>1787</v>
      </c>
      <c r="G60" s="459" t="s">
        <v>5388</v>
      </c>
      <c r="H60" s="546">
        <v>12</v>
      </c>
      <c r="I60" s="546">
        <v>12</v>
      </c>
    </row>
    <row r="61" spans="1:9" ht="24">
      <c r="A61" s="545" t="s">
        <v>12568</v>
      </c>
      <c r="B61" s="985" t="s">
        <v>13737</v>
      </c>
      <c r="C61" s="985" t="s">
        <v>13744</v>
      </c>
      <c r="D61" s="450">
        <v>549</v>
      </c>
      <c r="E61" s="412" t="s">
        <v>9629</v>
      </c>
      <c r="F61" s="459" t="s">
        <v>1787</v>
      </c>
      <c r="G61" s="459" t="s">
        <v>5388</v>
      </c>
      <c r="H61" s="546">
        <v>36</v>
      </c>
      <c r="I61" s="546">
        <v>36</v>
      </c>
    </row>
    <row r="62" spans="1:9" ht="24">
      <c r="A62" s="545" t="s">
        <v>12568</v>
      </c>
      <c r="B62" s="985" t="s">
        <v>13737</v>
      </c>
      <c r="C62" s="985" t="s">
        <v>13743</v>
      </c>
      <c r="D62" s="450">
        <v>440</v>
      </c>
      <c r="E62" s="412" t="s">
        <v>9629</v>
      </c>
      <c r="F62" s="459" t="s">
        <v>1787</v>
      </c>
      <c r="G62" s="459" t="s">
        <v>5388</v>
      </c>
      <c r="H62" s="546">
        <v>60</v>
      </c>
      <c r="I62" s="546">
        <v>60</v>
      </c>
    </row>
    <row r="63" spans="1:9" ht="24">
      <c r="A63" s="545" t="s">
        <v>12567</v>
      </c>
      <c r="B63" s="985" t="s">
        <v>13739</v>
      </c>
      <c r="C63" s="985" t="s">
        <v>13742</v>
      </c>
      <c r="D63" s="450">
        <v>664</v>
      </c>
      <c r="E63" s="412" t="s">
        <v>9629</v>
      </c>
      <c r="F63" s="459" t="s">
        <v>1787</v>
      </c>
      <c r="G63" s="459" t="s">
        <v>5388</v>
      </c>
      <c r="H63" s="546">
        <v>12</v>
      </c>
      <c r="I63" s="546">
        <v>12</v>
      </c>
    </row>
    <row r="64" spans="1:9" ht="24">
      <c r="A64" s="545" t="s">
        <v>12567</v>
      </c>
      <c r="B64" s="985" t="s">
        <v>13739</v>
      </c>
      <c r="C64" s="985" t="s">
        <v>13741</v>
      </c>
      <c r="D64" s="450">
        <v>567</v>
      </c>
      <c r="E64" s="412" t="s">
        <v>9629</v>
      </c>
      <c r="F64" s="459" t="s">
        <v>1787</v>
      </c>
      <c r="G64" s="459" t="s">
        <v>5388</v>
      </c>
      <c r="H64" s="546">
        <v>36</v>
      </c>
      <c r="I64" s="546">
        <v>36</v>
      </c>
    </row>
    <row r="65" spans="1:9" ht="24">
      <c r="A65" s="545" t="s">
        <v>12567</v>
      </c>
      <c r="B65" s="985" t="s">
        <v>13739</v>
      </c>
      <c r="C65" s="985" t="s">
        <v>13740</v>
      </c>
      <c r="D65" s="450">
        <v>454</v>
      </c>
      <c r="E65" s="412" t="s">
        <v>9629</v>
      </c>
      <c r="F65" s="459" t="s">
        <v>1787</v>
      </c>
      <c r="G65" s="459" t="s">
        <v>5388</v>
      </c>
      <c r="H65" s="546">
        <v>60</v>
      </c>
      <c r="I65" s="546">
        <v>60</v>
      </c>
    </row>
    <row r="66" spans="1:9" ht="24">
      <c r="A66" s="545" t="s">
        <v>12564</v>
      </c>
      <c r="B66" s="544" t="s">
        <v>12563</v>
      </c>
      <c r="C66" s="544" t="s">
        <v>12566</v>
      </c>
      <c r="D66" s="450">
        <v>720</v>
      </c>
      <c r="E66" s="412" t="s">
        <v>9629</v>
      </c>
      <c r="F66" s="459" t="s">
        <v>1787</v>
      </c>
      <c r="G66" s="459" t="s">
        <v>5388</v>
      </c>
      <c r="H66" s="546">
        <v>12</v>
      </c>
      <c r="I66" s="546">
        <v>12</v>
      </c>
    </row>
    <row r="67" spans="1:9" ht="24">
      <c r="A67" s="545" t="s">
        <v>12564</v>
      </c>
      <c r="B67" s="544" t="s">
        <v>12563</v>
      </c>
      <c r="C67" s="544" t="s">
        <v>12565</v>
      </c>
      <c r="D67" s="450">
        <v>615</v>
      </c>
      <c r="E67" s="412" t="s">
        <v>9629</v>
      </c>
      <c r="F67" s="459" t="s">
        <v>1787</v>
      </c>
      <c r="G67" s="459" t="s">
        <v>5388</v>
      </c>
      <c r="H67" s="546">
        <v>36</v>
      </c>
      <c r="I67" s="546">
        <v>36</v>
      </c>
    </row>
    <row r="68" spans="1:9" ht="24">
      <c r="A68" s="545" t="s">
        <v>12564</v>
      </c>
      <c r="B68" s="544" t="s">
        <v>12563</v>
      </c>
      <c r="C68" s="544" t="s">
        <v>12562</v>
      </c>
      <c r="D68" s="450">
        <v>492</v>
      </c>
      <c r="E68" s="412" t="s">
        <v>9629</v>
      </c>
      <c r="F68" s="459" t="s">
        <v>1787</v>
      </c>
      <c r="G68" s="459" t="s">
        <v>5388</v>
      </c>
      <c r="H68" s="546">
        <v>60</v>
      </c>
      <c r="I68" s="546">
        <v>60</v>
      </c>
    </row>
    <row r="69" spans="1:9" ht="24">
      <c r="A69" s="545" t="s">
        <v>12559</v>
      </c>
      <c r="B69" s="544" t="s">
        <v>12558</v>
      </c>
      <c r="C69" s="544" t="s">
        <v>12561</v>
      </c>
      <c r="D69" s="450">
        <v>741</v>
      </c>
      <c r="E69" s="412" t="s">
        <v>9629</v>
      </c>
      <c r="F69" s="459" t="s">
        <v>1787</v>
      </c>
      <c r="G69" s="459" t="s">
        <v>5388</v>
      </c>
      <c r="H69" s="546">
        <v>12</v>
      </c>
      <c r="I69" s="546">
        <v>12</v>
      </c>
    </row>
    <row r="70" spans="1:9" ht="24">
      <c r="A70" s="545" t="s">
        <v>12559</v>
      </c>
      <c r="B70" s="544" t="s">
        <v>12558</v>
      </c>
      <c r="C70" s="544" t="s">
        <v>12560</v>
      </c>
      <c r="D70" s="450">
        <v>633</v>
      </c>
      <c r="E70" s="412" t="s">
        <v>9629</v>
      </c>
      <c r="F70" s="459" t="s">
        <v>1787</v>
      </c>
      <c r="G70" s="459" t="s">
        <v>5388</v>
      </c>
      <c r="H70" s="546">
        <v>36</v>
      </c>
      <c r="I70" s="546">
        <v>36</v>
      </c>
    </row>
    <row r="71" spans="1:9" ht="24">
      <c r="A71" s="545" t="s">
        <v>12559</v>
      </c>
      <c r="B71" s="544" t="s">
        <v>12558</v>
      </c>
      <c r="C71" s="544" t="s">
        <v>12557</v>
      </c>
      <c r="D71" s="450">
        <v>507</v>
      </c>
      <c r="E71" s="412" t="s">
        <v>9629</v>
      </c>
      <c r="F71" s="459" t="s">
        <v>1787</v>
      </c>
      <c r="G71" s="459" t="s">
        <v>5388</v>
      </c>
      <c r="H71" s="546">
        <v>60</v>
      </c>
      <c r="I71" s="546">
        <v>60</v>
      </c>
    </row>
    <row r="72" spans="1:9" ht="24">
      <c r="A72" s="545" t="s">
        <v>12554</v>
      </c>
      <c r="B72" s="544" t="s">
        <v>12553</v>
      </c>
      <c r="C72" s="544" t="s">
        <v>12556</v>
      </c>
      <c r="D72" s="450">
        <v>912</v>
      </c>
      <c r="E72" s="412" t="s">
        <v>9629</v>
      </c>
      <c r="F72" s="459" t="s">
        <v>1787</v>
      </c>
      <c r="G72" s="459" t="s">
        <v>5388</v>
      </c>
      <c r="H72" s="546">
        <v>12</v>
      </c>
      <c r="I72" s="546">
        <v>12</v>
      </c>
    </row>
    <row r="73" spans="1:9" ht="24">
      <c r="A73" s="545" t="s">
        <v>12554</v>
      </c>
      <c r="B73" s="544" t="s">
        <v>12553</v>
      </c>
      <c r="C73" s="544" t="s">
        <v>12555</v>
      </c>
      <c r="D73" s="450">
        <v>780</v>
      </c>
      <c r="E73" s="412" t="s">
        <v>9629</v>
      </c>
      <c r="F73" s="459" t="s">
        <v>1787</v>
      </c>
      <c r="G73" s="459" t="s">
        <v>5388</v>
      </c>
      <c r="H73" s="546">
        <v>36</v>
      </c>
      <c r="I73" s="546">
        <v>36</v>
      </c>
    </row>
    <row r="74" spans="1:9" ht="24">
      <c r="A74" s="545" t="s">
        <v>12554</v>
      </c>
      <c r="B74" s="544" t="s">
        <v>12553</v>
      </c>
      <c r="C74" s="544" t="s">
        <v>12552</v>
      </c>
      <c r="D74" s="450">
        <v>624</v>
      </c>
      <c r="E74" s="412" t="s">
        <v>9629</v>
      </c>
      <c r="F74" s="459" t="s">
        <v>1787</v>
      </c>
      <c r="G74" s="459" t="s">
        <v>5388</v>
      </c>
      <c r="H74" s="546">
        <v>60</v>
      </c>
      <c r="I74" s="546">
        <v>60</v>
      </c>
    </row>
    <row r="75" spans="1:9" ht="24">
      <c r="A75" s="545" t="s">
        <v>12549</v>
      </c>
      <c r="B75" s="544" t="s">
        <v>12548</v>
      </c>
      <c r="C75" s="544" t="s">
        <v>12551</v>
      </c>
      <c r="D75" s="450">
        <v>933</v>
      </c>
      <c r="E75" s="412" t="s">
        <v>9629</v>
      </c>
      <c r="F75" s="459" t="s">
        <v>1787</v>
      </c>
      <c r="G75" s="459" t="s">
        <v>5388</v>
      </c>
      <c r="H75" s="546">
        <v>12</v>
      </c>
      <c r="I75" s="546">
        <v>12</v>
      </c>
    </row>
    <row r="76" spans="1:9" ht="24">
      <c r="A76" s="545" t="s">
        <v>12549</v>
      </c>
      <c r="B76" s="544" t="s">
        <v>12548</v>
      </c>
      <c r="C76" s="544" t="s">
        <v>12550</v>
      </c>
      <c r="D76" s="450">
        <v>798</v>
      </c>
      <c r="E76" s="412" t="s">
        <v>9629</v>
      </c>
      <c r="F76" s="459" t="s">
        <v>1787</v>
      </c>
      <c r="G76" s="459" t="s">
        <v>5388</v>
      </c>
      <c r="H76" s="546">
        <v>36</v>
      </c>
      <c r="I76" s="546">
        <v>36</v>
      </c>
    </row>
    <row r="77" spans="1:9" ht="24">
      <c r="A77" s="545" t="s">
        <v>12549</v>
      </c>
      <c r="B77" s="544" t="s">
        <v>12548</v>
      </c>
      <c r="C77" s="544" t="s">
        <v>12547</v>
      </c>
      <c r="D77" s="450">
        <v>638</v>
      </c>
      <c r="E77" s="412" t="s">
        <v>9629</v>
      </c>
      <c r="F77" s="459" t="s">
        <v>1787</v>
      </c>
      <c r="G77" s="459" t="s">
        <v>5388</v>
      </c>
      <c r="H77" s="546">
        <v>60</v>
      </c>
      <c r="I77" s="546">
        <v>60</v>
      </c>
    </row>
    <row r="78" spans="1:9" ht="24">
      <c r="A78" s="545" t="s">
        <v>12544</v>
      </c>
      <c r="B78" s="544" t="s">
        <v>12543</v>
      </c>
      <c r="C78" s="544" t="s">
        <v>12546</v>
      </c>
      <c r="D78" s="450">
        <v>1364</v>
      </c>
      <c r="E78" s="412" t="s">
        <v>9629</v>
      </c>
      <c r="F78" s="459" t="s">
        <v>1787</v>
      </c>
      <c r="G78" s="459" t="s">
        <v>5388</v>
      </c>
      <c r="H78" s="546">
        <v>12</v>
      </c>
      <c r="I78" s="546">
        <v>12</v>
      </c>
    </row>
    <row r="79" spans="1:9" ht="24">
      <c r="A79" s="545" t="s">
        <v>12544</v>
      </c>
      <c r="B79" s="544" t="s">
        <v>12543</v>
      </c>
      <c r="C79" s="544" t="s">
        <v>12545</v>
      </c>
      <c r="D79" s="450">
        <v>1166</v>
      </c>
      <c r="E79" s="412" t="s">
        <v>9629</v>
      </c>
      <c r="F79" s="459" t="s">
        <v>1787</v>
      </c>
      <c r="G79" s="459" t="s">
        <v>5388</v>
      </c>
      <c r="H79" s="546">
        <v>36</v>
      </c>
      <c r="I79" s="546">
        <v>36</v>
      </c>
    </row>
    <row r="80" spans="1:9" ht="24">
      <c r="A80" s="545" t="s">
        <v>12544</v>
      </c>
      <c r="B80" s="544" t="s">
        <v>12543</v>
      </c>
      <c r="C80" s="544" t="s">
        <v>12542</v>
      </c>
      <c r="D80" s="450">
        <v>933</v>
      </c>
      <c r="E80" s="412" t="s">
        <v>9629</v>
      </c>
      <c r="F80" s="459" t="s">
        <v>1787</v>
      </c>
      <c r="G80" s="459" t="s">
        <v>5388</v>
      </c>
      <c r="H80" s="546">
        <v>60</v>
      </c>
      <c r="I80" s="546">
        <v>60</v>
      </c>
    </row>
    <row r="81" spans="1:9" ht="24">
      <c r="A81" s="545" t="s">
        <v>12539</v>
      </c>
      <c r="B81" s="544" t="s">
        <v>12538</v>
      </c>
      <c r="C81" s="544" t="s">
        <v>12541</v>
      </c>
      <c r="D81" s="450">
        <v>1412</v>
      </c>
      <c r="E81" s="412" t="s">
        <v>9629</v>
      </c>
      <c r="F81" s="459" t="s">
        <v>1787</v>
      </c>
      <c r="G81" s="459" t="s">
        <v>5388</v>
      </c>
      <c r="H81" s="546">
        <v>12</v>
      </c>
      <c r="I81" s="546">
        <v>12</v>
      </c>
    </row>
    <row r="82" spans="1:9" ht="24">
      <c r="A82" s="545" t="s">
        <v>12539</v>
      </c>
      <c r="B82" s="544" t="s">
        <v>12538</v>
      </c>
      <c r="C82" s="544" t="s">
        <v>12540</v>
      </c>
      <c r="D82" s="450">
        <v>1207</v>
      </c>
      <c r="E82" s="412" t="s">
        <v>9629</v>
      </c>
      <c r="F82" s="459" t="s">
        <v>1787</v>
      </c>
      <c r="G82" s="459" t="s">
        <v>5388</v>
      </c>
      <c r="H82" s="546">
        <v>36</v>
      </c>
      <c r="I82" s="546">
        <v>36</v>
      </c>
    </row>
    <row r="83" spans="1:9" ht="24">
      <c r="A83" s="545" t="s">
        <v>12539</v>
      </c>
      <c r="B83" s="544" t="s">
        <v>12538</v>
      </c>
      <c r="C83" s="544" t="s">
        <v>12537</v>
      </c>
      <c r="D83" s="450">
        <v>966</v>
      </c>
      <c r="E83" s="412" t="s">
        <v>9629</v>
      </c>
      <c r="F83" s="459" t="s">
        <v>1787</v>
      </c>
      <c r="G83" s="459" t="s">
        <v>5388</v>
      </c>
      <c r="H83" s="546">
        <v>60</v>
      </c>
      <c r="I83" s="546">
        <v>60</v>
      </c>
    </row>
    <row r="84" spans="1:9" ht="24">
      <c r="A84" s="545" t="s">
        <v>12534</v>
      </c>
      <c r="B84" s="544" t="s">
        <v>12533</v>
      </c>
      <c r="C84" s="544" t="s">
        <v>12536</v>
      </c>
      <c r="D84" s="450">
        <v>1787</v>
      </c>
      <c r="E84" s="412" t="s">
        <v>9629</v>
      </c>
      <c r="F84" s="459" t="s">
        <v>1787</v>
      </c>
      <c r="G84" s="459" t="s">
        <v>5388</v>
      </c>
      <c r="H84" s="546">
        <v>12</v>
      </c>
      <c r="I84" s="546">
        <v>12</v>
      </c>
    </row>
    <row r="85" spans="1:9" ht="24">
      <c r="A85" s="545" t="s">
        <v>12534</v>
      </c>
      <c r="B85" s="544" t="s">
        <v>12533</v>
      </c>
      <c r="C85" s="544" t="s">
        <v>12535</v>
      </c>
      <c r="D85" s="450">
        <v>1528</v>
      </c>
      <c r="E85" s="412" t="s">
        <v>9629</v>
      </c>
      <c r="F85" s="459" t="s">
        <v>1787</v>
      </c>
      <c r="G85" s="459" t="s">
        <v>5388</v>
      </c>
      <c r="H85" s="546">
        <v>36</v>
      </c>
      <c r="I85" s="546">
        <v>36</v>
      </c>
    </row>
    <row r="86" spans="1:9" ht="24">
      <c r="A86" s="545" t="s">
        <v>12534</v>
      </c>
      <c r="B86" s="544" t="s">
        <v>12533</v>
      </c>
      <c r="C86" s="544" t="s">
        <v>12532</v>
      </c>
      <c r="D86" s="450">
        <v>1222</v>
      </c>
      <c r="E86" s="412" t="s">
        <v>9629</v>
      </c>
      <c r="F86" s="459" t="s">
        <v>1787</v>
      </c>
      <c r="G86" s="459" t="s">
        <v>5388</v>
      </c>
      <c r="H86" s="546">
        <v>60</v>
      </c>
      <c r="I86" s="546">
        <v>60</v>
      </c>
    </row>
    <row r="87" spans="1:9" ht="24">
      <c r="A87" s="545" t="s">
        <v>12529</v>
      </c>
      <c r="B87" s="544" t="s">
        <v>12528</v>
      </c>
      <c r="C87" s="544" t="s">
        <v>12531</v>
      </c>
      <c r="D87" s="450">
        <v>1836</v>
      </c>
      <c r="E87" s="412" t="s">
        <v>9629</v>
      </c>
      <c r="F87" s="459" t="s">
        <v>1787</v>
      </c>
      <c r="G87" s="459" t="s">
        <v>5388</v>
      </c>
      <c r="H87" s="546">
        <v>12</v>
      </c>
      <c r="I87" s="546">
        <v>12</v>
      </c>
    </row>
    <row r="88" spans="1:9" ht="24">
      <c r="A88" s="545" t="s">
        <v>12529</v>
      </c>
      <c r="B88" s="544" t="s">
        <v>12528</v>
      </c>
      <c r="C88" s="544" t="s">
        <v>12530</v>
      </c>
      <c r="D88" s="450">
        <v>1569</v>
      </c>
      <c r="E88" s="412" t="s">
        <v>9629</v>
      </c>
      <c r="F88" s="459" t="s">
        <v>1787</v>
      </c>
      <c r="G88" s="459" t="s">
        <v>5388</v>
      </c>
      <c r="H88" s="546">
        <v>36</v>
      </c>
      <c r="I88" s="546">
        <v>36</v>
      </c>
    </row>
    <row r="89" spans="1:9" ht="24">
      <c r="A89" s="545" t="s">
        <v>12529</v>
      </c>
      <c r="B89" s="544" t="s">
        <v>12528</v>
      </c>
      <c r="C89" s="544" t="s">
        <v>12527</v>
      </c>
      <c r="D89" s="450">
        <v>1255</v>
      </c>
      <c r="E89" s="412" t="s">
        <v>9629</v>
      </c>
      <c r="F89" s="459" t="s">
        <v>1787</v>
      </c>
      <c r="G89" s="459" t="s">
        <v>5388</v>
      </c>
      <c r="H89" s="546">
        <v>60</v>
      </c>
      <c r="I89" s="546">
        <v>60</v>
      </c>
    </row>
    <row r="90" spans="1:9" ht="24">
      <c r="A90" s="545" t="s">
        <v>12524</v>
      </c>
      <c r="B90" s="544" t="s">
        <v>12523</v>
      </c>
      <c r="C90" s="544" t="s">
        <v>12526</v>
      </c>
      <c r="D90" s="450">
        <v>2268</v>
      </c>
      <c r="E90" s="412" t="s">
        <v>9629</v>
      </c>
      <c r="F90" s="459" t="s">
        <v>1787</v>
      </c>
      <c r="G90" s="459" t="s">
        <v>5388</v>
      </c>
      <c r="H90" s="546">
        <v>12</v>
      </c>
      <c r="I90" s="546">
        <v>12</v>
      </c>
    </row>
    <row r="91" spans="1:9" ht="24">
      <c r="A91" s="545" t="s">
        <v>12524</v>
      </c>
      <c r="B91" s="544" t="s">
        <v>12523</v>
      </c>
      <c r="C91" s="544" t="s">
        <v>12525</v>
      </c>
      <c r="D91" s="450">
        <v>1939</v>
      </c>
      <c r="E91" s="412" t="s">
        <v>9629</v>
      </c>
      <c r="F91" s="459" t="s">
        <v>1787</v>
      </c>
      <c r="G91" s="459" t="s">
        <v>5388</v>
      </c>
      <c r="H91" s="546">
        <v>36</v>
      </c>
      <c r="I91" s="546">
        <v>36</v>
      </c>
    </row>
    <row r="92" spans="1:9" ht="24">
      <c r="A92" s="545" t="s">
        <v>12524</v>
      </c>
      <c r="B92" s="544" t="s">
        <v>12523</v>
      </c>
      <c r="C92" s="544" t="s">
        <v>12522</v>
      </c>
      <c r="D92" s="450">
        <v>1551</v>
      </c>
      <c r="E92" s="412" t="s">
        <v>9629</v>
      </c>
      <c r="F92" s="459" t="s">
        <v>1787</v>
      </c>
      <c r="G92" s="459" t="s">
        <v>5388</v>
      </c>
      <c r="H92" s="546">
        <v>60</v>
      </c>
      <c r="I92" s="546">
        <v>60</v>
      </c>
    </row>
    <row r="93" spans="1:9" ht="24">
      <c r="A93" s="545" t="s">
        <v>12519</v>
      </c>
      <c r="B93" s="544" t="s">
        <v>12518</v>
      </c>
      <c r="C93" s="544" t="s">
        <v>12521</v>
      </c>
      <c r="D93" s="450">
        <v>2317</v>
      </c>
      <c r="E93" s="412" t="s">
        <v>9629</v>
      </c>
      <c r="F93" s="459" t="s">
        <v>1787</v>
      </c>
      <c r="G93" s="459" t="s">
        <v>5388</v>
      </c>
      <c r="H93" s="546">
        <v>12</v>
      </c>
      <c r="I93" s="546">
        <v>12</v>
      </c>
    </row>
    <row r="94" spans="1:9" ht="24">
      <c r="A94" s="545" t="s">
        <v>12519</v>
      </c>
      <c r="B94" s="544" t="s">
        <v>12518</v>
      </c>
      <c r="C94" s="544" t="s">
        <v>12520</v>
      </c>
      <c r="D94" s="450">
        <v>1980</v>
      </c>
      <c r="E94" s="412" t="s">
        <v>9629</v>
      </c>
      <c r="F94" s="459" t="s">
        <v>1787</v>
      </c>
      <c r="G94" s="459" t="s">
        <v>5388</v>
      </c>
      <c r="H94" s="546">
        <v>36</v>
      </c>
      <c r="I94" s="546">
        <v>36</v>
      </c>
    </row>
    <row r="95" spans="1:9" ht="24">
      <c r="A95" s="545" t="s">
        <v>12519</v>
      </c>
      <c r="B95" s="544" t="s">
        <v>12518</v>
      </c>
      <c r="C95" s="544" t="s">
        <v>12517</v>
      </c>
      <c r="D95" s="450">
        <v>1584</v>
      </c>
      <c r="E95" s="412" t="s">
        <v>9629</v>
      </c>
      <c r="F95" s="459" t="s">
        <v>1787</v>
      </c>
      <c r="G95" s="459" t="s">
        <v>5388</v>
      </c>
      <c r="H95" s="546">
        <v>60</v>
      </c>
      <c r="I95" s="546">
        <v>60</v>
      </c>
    </row>
    <row r="96" spans="1:9" ht="24">
      <c r="A96" s="545" t="s">
        <v>12514</v>
      </c>
      <c r="B96" s="544" t="s">
        <v>12513</v>
      </c>
      <c r="C96" s="544" t="s">
        <v>12516</v>
      </c>
      <c r="D96" s="450">
        <v>3506</v>
      </c>
      <c r="E96" s="412" t="s">
        <v>9629</v>
      </c>
      <c r="F96" s="459" t="s">
        <v>1787</v>
      </c>
      <c r="G96" s="459" t="s">
        <v>5388</v>
      </c>
      <c r="H96" s="546">
        <v>12</v>
      </c>
      <c r="I96" s="546">
        <v>12</v>
      </c>
    </row>
    <row r="97" spans="1:9" ht="24">
      <c r="A97" s="545" t="s">
        <v>12514</v>
      </c>
      <c r="B97" s="544" t="s">
        <v>12513</v>
      </c>
      <c r="C97" s="544" t="s">
        <v>12515</v>
      </c>
      <c r="D97" s="450">
        <v>2997</v>
      </c>
      <c r="E97" s="412" t="s">
        <v>9629</v>
      </c>
      <c r="F97" s="459" t="s">
        <v>1787</v>
      </c>
      <c r="G97" s="459" t="s">
        <v>5388</v>
      </c>
      <c r="H97" s="546">
        <v>36</v>
      </c>
      <c r="I97" s="546">
        <v>36</v>
      </c>
    </row>
    <row r="98" spans="1:9" ht="24">
      <c r="A98" s="545" t="s">
        <v>12514</v>
      </c>
      <c r="B98" s="544" t="s">
        <v>12513</v>
      </c>
      <c r="C98" s="544" t="s">
        <v>12512</v>
      </c>
      <c r="D98" s="450">
        <v>2397</v>
      </c>
      <c r="E98" s="412" t="s">
        <v>9629</v>
      </c>
      <c r="F98" s="459" t="s">
        <v>1787</v>
      </c>
      <c r="G98" s="459" t="s">
        <v>5388</v>
      </c>
      <c r="H98" s="546">
        <v>60</v>
      </c>
      <c r="I98" s="546">
        <v>60</v>
      </c>
    </row>
    <row r="99" spans="1:9" ht="24">
      <c r="A99" s="545" t="s">
        <v>12509</v>
      </c>
      <c r="B99" s="544" t="s">
        <v>12508</v>
      </c>
      <c r="C99" s="544" t="s">
        <v>12511</v>
      </c>
      <c r="D99" s="450">
        <v>3619</v>
      </c>
      <c r="E99" s="412" t="s">
        <v>9629</v>
      </c>
      <c r="F99" s="459" t="s">
        <v>1787</v>
      </c>
      <c r="G99" s="459" t="s">
        <v>5388</v>
      </c>
      <c r="H99" s="546">
        <v>12</v>
      </c>
      <c r="I99" s="546">
        <v>12</v>
      </c>
    </row>
    <row r="100" spans="1:9" ht="24">
      <c r="A100" s="545" t="s">
        <v>12509</v>
      </c>
      <c r="B100" s="544" t="s">
        <v>12508</v>
      </c>
      <c r="C100" s="544" t="s">
        <v>12510</v>
      </c>
      <c r="D100" s="450">
        <v>3093</v>
      </c>
      <c r="E100" s="412" t="s">
        <v>9629</v>
      </c>
      <c r="F100" s="459" t="s">
        <v>1787</v>
      </c>
      <c r="G100" s="459" t="s">
        <v>5388</v>
      </c>
      <c r="H100" s="546">
        <v>36</v>
      </c>
      <c r="I100" s="546">
        <v>36</v>
      </c>
    </row>
    <row r="101" spans="1:9" ht="24">
      <c r="A101" s="545" t="s">
        <v>12509</v>
      </c>
      <c r="B101" s="544" t="s">
        <v>12508</v>
      </c>
      <c r="C101" s="544" t="s">
        <v>12507</v>
      </c>
      <c r="D101" s="450">
        <v>2475</v>
      </c>
      <c r="E101" s="412" t="s">
        <v>9629</v>
      </c>
      <c r="F101" s="459" t="s">
        <v>1787</v>
      </c>
      <c r="G101" s="459" t="s">
        <v>5388</v>
      </c>
      <c r="H101" s="546">
        <v>60</v>
      </c>
      <c r="I101" s="546">
        <v>60</v>
      </c>
    </row>
    <row r="102" spans="1:9" ht="24">
      <c r="A102" s="545" t="s">
        <v>12504</v>
      </c>
      <c r="B102" s="544" t="s">
        <v>12503</v>
      </c>
      <c r="C102" s="544" t="s">
        <v>12506</v>
      </c>
      <c r="D102" s="450">
        <v>5045</v>
      </c>
      <c r="E102" s="412" t="s">
        <v>9629</v>
      </c>
      <c r="F102" s="459" t="s">
        <v>1787</v>
      </c>
      <c r="G102" s="459" t="s">
        <v>5388</v>
      </c>
      <c r="H102" s="546">
        <v>12</v>
      </c>
      <c r="I102" s="546">
        <v>12</v>
      </c>
    </row>
    <row r="103" spans="1:9" ht="24">
      <c r="A103" s="545" t="s">
        <v>12504</v>
      </c>
      <c r="B103" s="544" t="s">
        <v>12503</v>
      </c>
      <c r="C103" s="544" t="s">
        <v>12505</v>
      </c>
      <c r="D103" s="450">
        <v>4312</v>
      </c>
      <c r="E103" s="412" t="s">
        <v>9629</v>
      </c>
      <c r="F103" s="459" t="s">
        <v>1787</v>
      </c>
      <c r="G103" s="459" t="s">
        <v>5388</v>
      </c>
      <c r="H103" s="546">
        <v>36</v>
      </c>
      <c r="I103" s="546">
        <v>36</v>
      </c>
    </row>
    <row r="104" spans="1:9" ht="24">
      <c r="A104" s="545" t="s">
        <v>12504</v>
      </c>
      <c r="B104" s="544" t="s">
        <v>12503</v>
      </c>
      <c r="C104" s="544" t="s">
        <v>12502</v>
      </c>
      <c r="D104" s="450">
        <v>3449</v>
      </c>
      <c r="E104" s="412" t="s">
        <v>9629</v>
      </c>
      <c r="F104" s="459" t="s">
        <v>1787</v>
      </c>
      <c r="G104" s="459" t="s">
        <v>5388</v>
      </c>
      <c r="H104" s="546">
        <v>60</v>
      </c>
      <c r="I104" s="546">
        <v>60</v>
      </c>
    </row>
    <row r="105" spans="1:9" ht="24">
      <c r="A105" s="545" t="s">
        <v>12499</v>
      </c>
      <c r="B105" s="544" t="s">
        <v>12498</v>
      </c>
      <c r="C105" s="544" t="s">
        <v>12501</v>
      </c>
      <c r="D105" s="450">
        <v>5158</v>
      </c>
      <c r="E105" s="412" t="s">
        <v>9629</v>
      </c>
      <c r="F105" s="459" t="s">
        <v>1787</v>
      </c>
      <c r="G105" s="459" t="s">
        <v>5388</v>
      </c>
      <c r="H105" s="546">
        <v>12</v>
      </c>
      <c r="I105" s="546">
        <v>12</v>
      </c>
    </row>
    <row r="106" spans="1:9" ht="24">
      <c r="A106" s="545" t="s">
        <v>12499</v>
      </c>
      <c r="B106" s="544" t="s">
        <v>12498</v>
      </c>
      <c r="C106" s="544" t="s">
        <v>12500</v>
      </c>
      <c r="D106" s="450">
        <v>4409</v>
      </c>
      <c r="E106" s="412" t="s">
        <v>9629</v>
      </c>
      <c r="F106" s="459" t="s">
        <v>1787</v>
      </c>
      <c r="G106" s="459" t="s">
        <v>5388</v>
      </c>
      <c r="H106" s="546">
        <v>36</v>
      </c>
      <c r="I106" s="546">
        <v>36</v>
      </c>
    </row>
    <row r="107" spans="1:9" ht="24">
      <c r="A107" s="545" t="s">
        <v>12499</v>
      </c>
      <c r="B107" s="544" t="s">
        <v>12498</v>
      </c>
      <c r="C107" s="544" t="s">
        <v>12497</v>
      </c>
      <c r="D107" s="450">
        <v>3527</v>
      </c>
      <c r="E107" s="412" t="s">
        <v>9629</v>
      </c>
      <c r="F107" s="459" t="s">
        <v>1787</v>
      </c>
      <c r="G107" s="459" t="s">
        <v>5388</v>
      </c>
      <c r="H107" s="546">
        <v>60</v>
      </c>
      <c r="I107" s="546">
        <v>60</v>
      </c>
    </row>
    <row r="108" spans="1:9" ht="24">
      <c r="A108" s="545" t="s">
        <v>12494</v>
      </c>
      <c r="B108" s="544" t="s">
        <v>12493</v>
      </c>
      <c r="C108" s="544" t="s">
        <v>12496</v>
      </c>
      <c r="D108" s="450">
        <v>7092</v>
      </c>
      <c r="E108" s="412" t="s">
        <v>9629</v>
      </c>
      <c r="F108" s="459" t="s">
        <v>1787</v>
      </c>
      <c r="G108" s="459" t="s">
        <v>5388</v>
      </c>
      <c r="H108" s="546">
        <v>12</v>
      </c>
      <c r="I108" s="546">
        <v>12</v>
      </c>
    </row>
    <row r="109" spans="1:9" ht="24">
      <c r="A109" s="545" t="s">
        <v>12494</v>
      </c>
      <c r="B109" s="544" t="s">
        <v>12493</v>
      </c>
      <c r="C109" s="544" t="s">
        <v>12495</v>
      </c>
      <c r="D109" s="450">
        <v>6061</v>
      </c>
      <c r="E109" s="412" t="s">
        <v>9629</v>
      </c>
      <c r="F109" s="459" t="s">
        <v>1787</v>
      </c>
      <c r="G109" s="459" t="s">
        <v>5388</v>
      </c>
      <c r="H109" s="546">
        <v>36</v>
      </c>
      <c r="I109" s="546">
        <v>36</v>
      </c>
    </row>
    <row r="110" spans="1:9" ht="24">
      <c r="A110" s="545" t="s">
        <v>12494</v>
      </c>
      <c r="B110" s="544" t="s">
        <v>12493</v>
      </c>
      <c r="C110" s="544" t="s">
        <v>12492</v>
      </c>
      <c r="D110" s="450">
        <v>4849</v>
      </c>
      <c r="E110" s="412" t="s">
        <v>9629</v>
      </c>
      <c r="F110" s="459" t="s">
        <v>1787</v>
      </c>
      <c r="G110" s="459" t="s">
        <v>5388</v>
      </c>
      <c r="H110" s="546">
        <v>60</v>
      </c>
      <c r="I110" s="546">
        <v>60</v>
      </c>
    </row>
    <row r="111" spans="1:9" ht="24">
      <c r="A111" s="545" t="s">
        <v>12489</v>
      </c>
      <c r="B111" s="544" t="s">
        <v>12488</v>
      </c>
      <c r="C111" s="544" t="s">
        <v>12491</v>
      </c>
      <c r="D111" s="450">
        <v>8029</v>
      </c>
      <c r="E111" s="412" t="s">
        <v>9629</v>
      </c>
      <c r="F111" s="459" t="s">
        <v>1787</v>
      </c>
      <c r="G111" s="459" t="s">
        <v>5388</v>
      </c>
      <c r="H111" s="546">
        <v>12</v>
      </c>
      <c r="I111" s="546">
        <v>12</v>
      </c>
    </row>
    <row r="112" spans="1:9" ht="24">
      <c r="A112" s="545" t="s">
        <v>12489</v>
      </c>
      <c r="B112" s="544" t="s">
        <v>12488</v>
      </c>
      <c r="C112" s="544" t="s">
        <v>12490</v>
      </c>
      <c r="D112" s="450">
        <v>6863</v>
      </c>
      <c r="E112" s="412" t="s">
        <v>9629</v>
      </c>
      <c r="F112" s="459" t="s">
        <v>1787</v>
      </c>
      <c r="G112" s="459" t="s">
        <v>5388</v>
      </c>
      <c r="H112" s="546">
        <v>36</v>
      </c>
      <c r="I112" s="546">
        <v>36</v>
      </c>
    </row>
    <row r="113" spans="1:9" ht="24">
      <c r="A113" s="545" t="s">
        <v>12489</v>
      </c>
      <c r="B113" s="544" t="s">
        <v>12488</v>
      </c>
      <c r="C113" s="544" t="s">
        <v>12487</v>
      </c>
      <c r="D113" s="450">
        <v>5490</v>
      </c>
      <c r="E113" s="412" t="s">
        <v>9629</v>
      </c>
      <c r="F113" s="459" t="s">
        <v>1787</v>
      </c>
      <c r="G113" s="459" t="s">
        <v>5388</v>
      </c>
      <c r="H113" s="546">
        <v>60</v>
      </c>
      <c r="I113" s="546">
        <v>60</v>
      </c>
    </row>
    <row r="114" spans="1:9" ht="24">
      <c r="A114" s="545" t="s">
        <v>12484</v>
      </c>
      <c r="B114" s="544" t="s">
        <v>12483</v>
      </c>
      <c r="C114" s="544" t="s">
        <v>12486</v>
      </c>
      <c r="D114" s="450">
        <v>8938</v>
      </c>
      <c r="E114" s="412" t="s">
        <v>9629</v>
      </c>
      <c r="F114" s="459" t="s">
        <v>1787</v>
      </c>
      <c r="G114" s="459" t="s">
        <v>5388</v>
      </c>
      <c r="H114" s="546">
        <v>12</v>
      </c>
      <c r="I114" s="546">
        <v>12</v>
      </c>
    </row>
    <row r="115" spans="1:9" ht="24">
      <c r="A115" s="545" t="s">
        <v>12484</v>
      </c>
      <c r="B115" s="544" t="s">
        <v>12483</v>
      </c>
      <c r="C115" s="544" t="s">
        <v>12485</v>
      </c>
      <c r="D115" s="450">
        <v>7640</v>
      </c>
      <c r="E115" s="412" t="s">
        <v>9629</v>
      </c>
      <c r="F115" s="459" t="s">
        <v>1787</v>
      </c>
      <c r="G115" s="459" t="s">
        <v>5388</v>
      </c>
      <c r="H115" s="546">
        <v>36</v>
      </c>
      <c r="I115" s="546">
        <v>36</v>
      </c>
    </row>
    <row r="116" spans="1:9" ht="24">
      <c r="A116" s="545" t="s">
        <v>12484</v>
      </c>
      <c r="B116" s="544" t="s">
        <v>12483</v>
      </c>
      <c r="C116" s="544" t="s">
        <v>12482</v>
      </c>
      <c r="D116" s="450">
        <v>6112</v>
      </c>
      <c r="E116" s="412" t="s">
        <v>9629</v>
      </c>
      <c r="F116" s="459" t="s">
        <v>1787</v>
      </c>
      <c r="G116" s="459" t="s">
        <v>5388</v>
      </c>
      <c r="H116" s="546">
        <v>60</v>
      </c>
      <c r="I116" s="546">
        <v>60</v>
      </c>
    </row>
    <row r="117" spans="1:9" ht="24">
      <c r="A117" s="545" t="s">
        <v>12479</v>
      </c>
      <c r="B117" s="544" t="s">
        <v>12478</v>
      </c>
      <c r="C117" s="544" t="s">
        <v>12481</v>
      </c>
      <c r="D117" s="450">
        <v>9876</v>
      </c>
      <c r="E117" s="412" t="s">
        <v>9629</v>
      </c>
      <c r="F117" s="459" t="s">
        <v>1787</v>
      </c>
      <c r="G117" s="459" t="s">
        <v>5388</v>
      </c>
      <c r="H117" s="546">
        <v>12</v>
      </c>
      <c r="I117" s="546">
        <v>12</v>
      </c>
    </row>
    <row r="118" spans="1:9" ht="24">
      <c r="A118" s="545" t="s">
        <v>12479</v>
      </c>
      <c r="B118" s="544" t="s">
        <v>12478</v>
      </c>
      <c r="C118" s="544" t="s">
        <v>12480</v>
      </c>
      <c r="D118" s="450">
        <v>8441</v>
      </c>
      <c r="E118" s="412" t="s">
        <v>9629</v>
      </c>
      <c r="F118" s="459" t="s">
        <v>1787</v>
      </c>
      <c r="G118" s="459" t="s">
        <v>5388</v>
      </c>
      <c r="H118" s="546">
        <v>36</v>
      </c>
      <c r="I118" s="546">
        <v>36</v>
      </c>
    </row>
    <row r="119" spans="1:9" ht="24">
      <c r="A119" s="545" t="s">
        <v>12479</v>
      </c>
      <c r="B119" s="544" t="s">
        <v>12478</v>
      </c>
      <c r="C119" s="544" t="s">
        <v>12477</v>
      </c>
      <c r="D119" s="450">
        <v>6753</v>
      </c>
      <c r="E119" s="412" t="s">
        <v>9629</v>
      </c>
      <c r="F119" s="459" t="s">
        <v>1787</v>
      </c>
      <c r="G119" s="459" t="s">
        <v>5388</v>
      </c>
      <c r="H119" s="546">
        <v>60</v>
      </c>
      <c r="I119" s="546">
        <v>60</v>
      </c>
    </row>
    <row r="120" spans="1:9" ht="24">
      <c r="A120" s="545" t="s">
        <v>12474</v>
      </c>
      <c r="B120" s="544" t="s">
        <v>12473</v>
      </c>
      <c r="C120" s="544" t="s">
        <v>12476</v>
      </c>
      <c r="D120" s="450">
        <v>11747</v>
      </c>
      <c r="E120" s="412" t="s">
        <v>9629</v>
      </c>
      <c r="F120" s="459" t="s">
        <v>1787</v>
      </c>
      <c r="G120" s="459" t="s">
        <v>5388</v>
      </c>
      <c r="H120" s="546">
        <v>12</v>
      </c>
      <c r="I120" s="546">
        <v>12</v>
      </c>
    </row>
    <row r="121" spans="1:9" ht="24">
      <c r="A121" s="545" t="s">
        <v>12474</v>
      </c>
      <c r="B121" s="544" t="s">
        <v>12473</v>
      </c>
      <c r="C121" s="544" t="s">
        <v>12475</v>
      </c>
      <c r="D121" s="450">
        <v>10040</v>
      </c>
      <c r="E121" s="412" t="s">
        <v>9629</v>
      </c>
      <c r="F121" s="459" t="s">
        <v>1787</v>
      </c>
      <c r="G121" s="459" t="s">
        <v>5388</v>
      </c>
      <c r="H121" s="546">
        <v>36</v>
      </c>
      <c r="I121" s="546">
        <v>36</v>
      </c>
    </row>
    <row r="122" spans="1:9" ht="24">
      <c r="A122" s="545" t="s">
        <v>12474</v>
      </c>
      <c r="B122" s="544" t="s">
        <v>12473</v>
      </c>
      <c r="C122" s="544" t="s">
        <v>12472</v>
      </c>
      <c r="D122" s="450">
        <v>8032</v>
      </c>
      <c r="E122" s="412" t="s">
        <v>9629</v>
      </c>
      <c r="F122" s="459" t="s">
        <v>1787</v>
      </c>
      <c r="G122" s="459" t="s">
        <v>5388</v>
      </c>
      <c r="H122" s="546">
        <v>60</v>
      </c>
      <c r="I122" s="546">
        <v>60</v>
      </c>
    </row>
    <row r="123" spans="1:9" ht="24">
      <c r="A123" s="545" t="s">
        <v>12469</v>
      </c>
      <c r="B123" s="544" t="s">
        <v>12468</v>
      </c>
      <c r="C123" s="544" t="s">
        <v>12471</v>
      </c>
      <c r="D123" s="450">
        <v>12685</v>
      </c>
      <c r="E123" s="412" t="s">
        <v>9629</v>
      </c>
      <c r="F123" s="459" t="s">
        <v>1787</v>
      </c>
      <c r="G123" s="459" t="s">
        <v>5388</v>
      </c>
      <c r="H123" s="546">
        <v>12</v>
      </c>
      <c r="I123" s="546">
        <v>12</v>
      </c>
    </row>
    <row r="124" spans="1:9" ht="24">
      <c r="A124" s="545" t="s">
        <v>12469</v>
      </c>
      <c r="B124" s="544" t="s">
        <v>12468</v>
      </c>
      <c r="C124" s="544" t="s">
        <v>12470</v>
      </c>
      <c r="D124" s="450">
        <v>10842</v>
      </c>
      <c r="E124" s="412" t="s">
        <v>9629</v>
      </c>
      <c r="F124" s="459" t="s">
        <v>1787</v>
      </c>
      <c r="G124" s="459" t="s">
        <v>5388</v>
      </c>
      <c r="H124" s="546">
        <v>36</v>
      </c>
      <c r="I124" s="546">
        <v>36</v>
      </c>
    </row>
    <row r="125" spans="1:9" ht="24">
      <c r="A125" s="545" t="s">
        <v>12469</v>
      </c>
      <c r="B125" s="544" t="s">
        <v>12468</v>
      </c>
      <c r="C125" s="544" t="s">
        <v>12467</v>
      </c>
      <c r="D125" s="450">
        <v>8674</v>
      </c>
      <c r="E125" s="412" t="s">
        <v>9629</v>
      </c>
      <c r="F125" s="459" t="s">
        <v>1787</v>
      </c>
      <c r="G125" s="459" t="s">
        <v>5388</v>
      </c>
      <c r="H125" s="546">
        <v>60</v>
      </c>
      <c r="I125" s="546">
        <v>60</v>
      </c>
    </row>
    <row r="126" spans="1:9">
      <c r="A126" s="756" t="s">
        <v>12639</v>
      </c>
      <c r="B126" s="721"/>
      <c r="C126" s="721"/>
      <c r="D126" s="721"/>
      <c r="E126" s="721"/>
      <c r="F126" s="721"/>
      <c r="G126" s="721"/>
      <c r="H126" s="721"/>
      <c r="I126" s="722"/>
    </row>
    <row r="127" spans="1:9" ht="24">
      <c r="A127" s="545" t="s">
        <v>12465</v>
      </c>
      <c r="B127" s="544" t="s">
        <v>12464</v>
      </c>
      <c r="C127" s="544" t="s">
        <v>12466</v>
      </c>
      <c r="D127" s="450">
        <v>85</v>
      </c>
      <c r="E127" s="412" t="s">
        <v>9629</v>
      </c>
      <c r="F127" s="459" t="s">
        <v>10613</v>
      </c>
      <c r="G127" s="459" t="s">
        <v>5388</v>
      </c>
      <c r="H127" s="546">
        <v>12</v>
      </c>
      <c r="I127" s="546">
        <v>12</v>
      </c>
    </row>
    <row r="128" spans="1:9" ht="24">
      <c r="A128" s="545" t="s">
        <v>12465</v>
      </c>
      <c r="B128" s="544" t="s">
        <v>12464</v>
      </c>
      <c r="C128" s="544" t="s">
        <v>12463</v>
      </c>
      <c r="D128" s="450">
        <v>73</v>
      </c>
      <c r="E128" s="412" t="s">
        <v>9629</v>
      </c>
      <c r="F128" s="459" t="s">
        <v>10613</v>
      </c>
      <c r="G128" s="459" t="s">
        <v>5388</v>
      </c>
      <c r="H128" s="546">
        <v>36</v>
      </c>
      <c r="I128" s="546">
        <v>36</v>
      </c>
    </row>
    <row r="129" spans="1:9" ht="24">
      <c r="A129" s="545" t="s">
        <v>12465</v>
      </c>
      <c r="B129" s="544" t="s">
        <v>12464</v>
      </c>
      <c r="C129" s="544" t="s">
        <v>12463</v>
      </c>
      <c r="D129" s="450">
        <v>58</v>
      </c>
      <c r="E129" s="412" t="s">
        <v>9629</v>
      </c>
      <c r="F129" s="459" t="s">
        <v>10613</v>
      </c>
      <c r="G129" s="459" t="s">
        <v>5388</v>
      </c>
      <c r="H129" s="546">
        <v>60</v>
      </c>
      <c r="I129" s="546">
        <v>60</v>
      </c>
    </row>
    <row r="130" spans="1:9" ht="24">
      <c r="A130" s="545" t="s">
        <v>12460</v>
      </c>
      <c r="B130" s="544" t="s">
        <v>12459</v>
      </c>
      <c r="C130" s="544" t="s">
        <v>12462</v>
      </c>
      <c r="D130" s="450">
        <v>93</v>
      </c>
      <c r="E130" s="412" t="s">
        <v>9629</v>
      </c>
      <c r="F130" s="459" t="s">
        <v>10613</v>
      </c>
      <c r="G130" s="459" t="s">
        <v>5388</v>
      </c>
      <c r="H130" s="546">
        <v>12</v>
      </c>
      <c r="I130" s="546">
        <v>12</v>
      </c>
    </row>
    <row r="131" spans="1:9" ht="24">
      <c r="A131" s="545" t="s">
        <v>12460</v>
      </c>
      <c r="B131" s="544" t="s">
        <v>12459</v>
      </c>
      <c r="C131" s="544" t="s">
        <v>12461</v>
      </c>
      <c r="D131" s="450">
        <v>79</v>
      </c>
      <c r="E131" s="412" t="s">
        <v>9629</v>
      </c>
      <c r="F131" s="459" t="s">
        <v>10613</v>
      </c>
      <c r="G131" s="459" t="s">
        <v>5388</v>
      </c>
      <c r="H131" s="546">
        <v>36</v>
      </c>
      <c r="I131" s="546">
        <v>36</v>
      </c>
    </row>
    <row r="132" spans="1:9" ht="24">
      <c r="A132" s="545" t="s">
        <v>12460</v>
      </c>
      <c r="B132" s="544" t="s">
        <v>12459</v>
      </c>
      <c r="C132" s="544" t="s">
        <v>12458</v>
      </c>
      <c r="D132" s="450">
        <v>64</v>
      </c>
      <c r="E132" s="412" t="s">
        <v>9629</v>
      </c>
      <c r="F132" s="459" t="s">
        <v>10613</v>
      </c>
      <c r="G132" s="459" t="s">
        <v>5388</v>
      </c>
      <c r="H132" s="546">
        <v>60</v>
      </c>
      <c r="I132" s="546">
        <v>60</v>
      </c>
    </row>
    <row r="133" spans="1:9" ht="24">
      <c r="A133" s="545" t="s">
        <v>12455</v>
      </c>
      <c r="B133" s="544" t="s">
        <v>12454</v>
      </c>
      <c r="C133" s="544" t="s">
        <v>12457</v>
      </c>
      <c r="D133" s="450">
        <v>124</v>
      </c>
      <c r="E133" s="412" t="s">
        <v>9629</v>
      </c>
      <c r="F133" s="459" t="s">
        <v>10613</v>
      </c>
      <c r="G133" s="459" t="s">
        <v>5388</v>
      </c>
      <c r="H133" s="546">
        <v>12</v>
      </c>
      <c r="I133" s="546">
        <v>12</v>
      </c>
    </row>
    <row r="134" spans="1:9" ht="24">
      <c r="A134" s="545" t="s">
        <v>12455</v>
      </c>
      <c r="B134" s="544" t="s">
        <v>12454</v>
      </c>
      <c r="C134" s="544" t="s">
        <v>12456</v>
      </c>
      <c r="D134" s="450">
        <v>106</v>
      </c>
      <c r="E134" s="412" t="s">
        <v>9629</v>
      </c>
      <c r="F134" s="459" t="s">
        <v>10613</v>
      </c>
      <c r="G134" s="459" t="s">
        <v>5388</v>
      </c>
      <c r="H134" s="546">
        <v>36</v>
      </c>
      <c r="I134" s="546">
        <v>36</v>
      </c>
    </row>
    <row r="135" spans="1:9" ht="24">
      <c r="A135" s="545" t="s">
        <v>12455</v>
      </c>
      <c r="B135" s="544" t="s">
        <v>12454</v>
      </c>
      <c r="C135" s="544" t="s">
        <v>12453</v>
      </c>
      <c r="D135" s="450">
        <v>85</v>
      </c>
      <c r="E135" s="412" t="s">
        <v>9629</v>
      </c>
      <c r="F135" s="459" t="s">
        <v>10613</v>
      </c>
      <c r="G135" s="459" t="s">
        <v>5388</v>
      </c>
      <c r="H135" s="546">
        <v>60</v>
      </c>
      <c r="I135" s="546">
        <v>60</v>
      </c>
    </row>
    <row r="136" spans="1:9" ht="24">
      <c r="A136" s="545" t="s">
        <v>12450</v>
      </c>
      <c r="B136" s="544" t="s">
        <v>12449</v>
      </c>
      <c r="C136" s="544" t="s">
        <v>12452</v>
      </c>
      <c r="D136" s="450">
        <v>131</v>
      </c>
      <c r="E136" s="412" t="s">
        <v>9629</v>
      </c>
      <c r="F136" s="459" t="s">
        <v>10613</v>
      </c>
      <c r="G136" s="459" t="s">
        <v>5388</v>
      </c>
      <c r="H136" s="546">
        <v>12</v>
      </c>
      <c r="I136" s="546">
        <v>12</v>
      </c>
    </row>
    <row r="137" spans="1:9" ht="24">
      <c r="A137" s="545" t="s">
        <v>12450</v>
      </c>
      <c r="B137" s="544" t="s">
        <v>12449</v>
      </c>
      <c r="C137" s="544" t="s">
        <v>12451</v>
      </c>
      <c r="D137" s="450">
        <v>112</v>
      </c>
      <c r="E137" s="412" t="s">
        <v>9629</v>
      </c>
      <c r="F137" s="459" t="s">
        <v>10613</v>
      </c>
      <c r="G137" s="459" t="s">
        <v>5388</v>
      </c>
      <c r="H137" s="546">
        <v>36</v>
      </c>
      <c r="I137" s="546">
        <v>36</v>
      </c>
    </row>
    <row r="138" spans="1:9" ht="24">
      <c r="A138" s="545" t="s">
        <v>12450</v>
      </c>
      <c r="B138" s="544" t="s">
        <v>12449</v>
      </c>
      <c r="C138" s="544" t="s">
        <v>12448</v>
      </c>
      <c r="D138" s="450">
        <v>90</v>
      </c>
      <c r="E138" s="412" t="s">
        <v>9629</v>
      </c>
      <c r="F138" s="459" t="s">
        <v>10613</v>
      </c>
      <c r="G138" s="459" t="s">
        <v>5388</v>
      </c>
      <c r="H138" s="546">
        <v>60</v>
      </c>
      <c r="I138" s="546">
        <v>60</v>
      </c>
    </row>
    <row r="139" spans="1:9" ht="24">
      <c r="A139" s="545" t="s">
        <v>12445</v>
      </c>
      <c r="B139" s="544" t="s">
        <v>12444</v>
      </c>
      <c r="C139" s="544" t="s">
        <v>12447</v>
      </c>
      <c r="D139" s="450">
        <v>201</v>
      </c>
      <c r="E139" s="412" t="s">
        <v>9629</v>
      </c>
      <c r="F139" s="459" t="s">
        <v>10613</v>
      </c>
      <c r="G139" s="459" t="s">
        <v>5388</v>
      </c>
      <c r="H139" s="546">
        <v>12</v>
      </c>
      <c r="I139" s="546">
        <v>12</v>
      </c>
    </row>
    <row r="140" spans="1:9" ht="24">
      <c r="A140" s="545" t="s">
        <v>12445</v>
      </c>
      <c r="B140" s="544" t="s">
        <v>12444</v>
      </c>
      <c r="C140" s="544" t="s">
        <v>12446</v>
      </c>
      <c r="D140" s="450">
        <v>172</v>
      </c>
      <c r="E140" s="412" t="s">
        <v>9629</v>
      </c>
      <c r="F140" s="459" t="s">
        <v>10613</v>
      </c>
      <c r="G140" s="459" t="s">
        <v>5388</v>
      </c>
      <c r="H140" s="546">
        <v>36</v>
      </c>
      <c r="I140" s="546">
        <v>36</v>
      </c>
    </row>
    <row r="141" spans="1:9" ht="24">
      <c r="A141" s="545" t="s">
        <v>12445</v>
      </c>
      <c r="B141" s="544" t="s">
        <v>12444</v>
      </c>
      <c r="C141" s="544" t="s">
        <v>12443</v>
      </c>
      <c r="D141" s="450">
        <v>137</v>
      </c>
      <c r="E141" s="412" t="s">
        <v>9629</v>
      </c>
      <c r="F141" s="459" t="s">
        <v>10613</v>
      </c>
      <c r="G141" s="459" t="s">
        <v>5388</v>
      </c>
      <c r="H141" s="546">
        <v>60</v>
      </c>
      <c r="I141" s="546">
        <v>60</v>
      </c>
    </row>
    <row r="142" spans="1:9" ht="24">
      <c r="A142" s="545" t="s">
        <v>12440</v>
      </c>
      <c r="B142" s="544" t="s">
        <v>12439</v>
      </c>
      <c r="C142" s="544" t="s">
        <v>12442</v>
      </c>
      <c r="D142" s="450">
        <v>208</v>
      </c>
      <c r="E142" s="412" t="s">
        <v>9629</v>
      </c>
      <c r="F142" s="459" t="s">
        <v>10613</v>
      </c>
      <c r="G142" s="459" t="s">
        <v>5388</v>
      </c>
      <c r="H142" s="546">
        <v>12</v>
      </c>
      <c r="I142" s="546">
        <v>12</v>
      </c>
    </row>
    <row r="143" spans="1:9" ht="24">
      <c r="A143" s="545" t="s">
        <v>12440</v>
      </c>
      <c r="B143" s="544" t="s">
        <v>12439</v>
      </c>
      <c r="C143" s="544" t="s">
        <v>12441</v>
      </c>
      <c r="D143" s="450">
        <v>178</v>
      </c>
      <c r="E143" s="412" t="s">
        <v>9629</v>
      </c>
      <c r="F143" s="459" t="s">
        <v>10613</v>
      </c>
      <c r="G143" s="459" t="s">
        <v>5388</v>
      </c>
      <c r="H143" s="546">
        <v>36</v>
      </c>
      <c r="I143" s="546">
        <v>36</v>
      </c>
    </row>
    <row r="144" spans="1:9" ht="24">
      <c r="A144" s="545" t="s">
        <v>12440</v>
      </c>
      <c r="B144" s="544" t="s">
        <v>12439</v>
      </c>
      <c r="C144" s="544" t="s">
        <v>12438</v>
      </c>
      <c r="D144" s="450">
        <v>142</v>
      </c>
      <c r="E144" s="412" t="s">
        <v>9629</v>
      </c>
      <c r="F144" s="459" t="s">
        <v>10613</v>
      </c>
      <c r="G144" s="459" t="s">
        <v>5388</v>
      </c>
      <c r="H144" s="546">
        <v>60</v>
      </c>
      <c r="I144" s="546">
        <v>60</v>
      </c>
    </row>
    <row r="145" spans="1:9" ht="24">
      <c r="A145" s="545" t="s">
        <v>12435</v>
      </c>
      <c r="B145" s="544" t="s">
        <v>12434</v>
      </c>
      <c r="C145" s="544" t="s">
        <v>12437</v>
      </c>
      <c r="D145" s="450">
        <v>278</v>
      </c>
      <c r="E145" s="412" t="s">
        <v>9629</v>
      </c>
      <c r="F145" s="459" t="s">
        <v>10613</v>
      </c>
      <c r="G145" s="459" t="s">
        <v>5388</v>
      </c>
      <c r="H145" s="546">
        <v>12</v>
      </c>
      <c r="I145" s="546">
        <v>12</v>
      </c>
    </row>
    <row r="146" spans="1:9" ht="24">
      <c r="A146" s="545" t="s">
        <v>12435</v>
      </c>
      <c r="B146" s="544" t="s">
        <v>12434</v>
      </c>
      <c r="C146" s="544" t="s">
        <v>12436</v>
      </c>
      <c r="D146" s="450">
        <v>237</v>
      </c>
      <c r="E146" s="412" t="s">
        <v>9629</v>
      </c>
      <c r="F146" s="459" t="s">
        <v>10613</v>
      </c>
      <c r="G146" s="459" t="s">
        <v>5388</v>
      </c>
      <c r="H146" s="546">
        <v>36</v>
      </c>
      <c r="I146" s="546">
        <v>36</v>
      </c>
    </row>
    <row r="147" spans="1:9" ht="24">
      <c r="A147" s="545" t="s">
        <v>12435</v>
      </c>
      <c r="B147" s="544" t="s">
        <v>12434</v>
      </c>
      <c r="C147" s="544" t="s">
        <v>12433</v>
      </c>
      <c r="D147" s="450">
        <v>190</v>
      </c>
      <c r="E147" s="412" t="s">
        <v>9629</v>
      </c>
      <c r="F147" s="459" t="s">
        <v>10613</v>
      </c>
      <c r="G147" s="459" t="s">
        <v>5388</v>
      </c>
      <c r="H147" s="546">
        <v>60</v>
      </c>
      <c r="I147" s="546">
        <v>60</v>
      </c>
    </row>
    <row r="148" spans="1:9" ht="24">
      <c r="A148" s="545" t="s">
        <v>12430</v>
      </c>
      <c r="B148" s="544" t="s">
        <v>12429</v>
      </c>
      <c r="C148" s="544" t="s">
        <v>12432</v>
      </c>
      <c r="D148" s="450">
        <v>285</v>
      </c>
      <c r="E148" s="412" t="s">
        <v>9629</v>
      </c>
      <c r="F148" s="459" t="s">
        <v>10613</v>
      </c>
      <c r="G148" s="459" t="s">
        <v>5388</v>
      </c>
      <c r="H148" s="546">
        <v>12</v>
      </c>
      <c r="I148" s="546">
        <v>12</v>
      </c>
    </row>
    <row r="149" spans="1:9" ht="24">
      <c r="A149" s="545" t="s">
        <v>12430</v>
      </c>
      <c r="B149" s="544" t="s">
        <v>12429</v>
      </c>
      <c r="C149" s="544" t="s">
        <v>12431</v>
      </c>
      <c r="D149" s="450">
        <v>244</v>
      </c>
      <c r="E149" s="412" t="s">
        <v>9629</v>
      </c>
      <c r="F149" s="459" t="s">
        <v>10613</v>
      </c>
      <c r="G149" s="459" t="s">
        <v>5388</v>
      </c>
      <c r="H149" s="546">
        <v>36</v>
      </c>
      <c r="I149" s="546">
        <v>36</v>
      </c>
    </row>
    <row r="150" spans="1:9" ht="24">
      <c r="A150" s="545" t="s">
        <v>12430</v>
      </c>
      <c r="B150" s="544" t="s">
        <v>12429</v>
      </c>
      <c r="C150" s="544" t="s">
        <v>12428</v>
      </c>
      <c r="D150" s="450">
        <v>195</v>
      </c>
      <c r="E150" s="412" t="s">
        <v>9629</v>
      </c>
      <c r="F150" s="459" t="s">
        <v>10613</v>
      </c>
      <c r="G150" s="459" t="s">
        <v>5388</v>
      </c>
      <c r="H150" s="546">
        <v>60</v>
      </c>
      <c r="I150" s="546">
        <v>60</v>
      </c>
    </row>
    <row r="151" spans="1:9" ht="24">
      <c r="A151" s="545" t="s">
        <v>12425</v>
      </c>
      <c r="B151" s="544" t="s">
        <v>12424</v>
      </c>
      <c r="C151" s="544" t="s">
        <v>12427</v>
      </c>
      <c r="D151" s="450">
        <v>394</v>
      </c>
      <c r="E151" s="412" t="s">
        <v>9629</v>
      </c>
      <c r="F151" s="459" t="s">
        <v>10613</v>
      </c>
      <c r="G151" s="459" t="s">
        <v>5388</v>
      </c>
      <c r="H151" s="546">
        <v>12</v>
      </c>
      <c r="I151" s="546">
        <v>12</v>
      </c>
    </row>
    <row r="152" spans="1:9" ht="24">
      <c r="A152" s="545" t="s">
        <v>12425</v>
      </c>
      <c r="B152" s="544" t="s">
        <v>12424</v>
      </c>
      <c r="C152" s="544" t="s">
        <v>12426</v>
      </c>
      <c r="D152" s="450">
        <v>337</v>
      </c>
      <c r="E152" s="412" t="s">
        <v>9629</v>
      </c>
      <c r="F152" s="459" t="s">
        <v>10613</v>
      </c>
      <c r="G152" s="459" t="s">
        <v>5388</v>
      </c>
      <c r="H152" s="546">
        <v>36</v>
      </c>
      <c r="I152" s="546">
        <v>36</v>
      </c>
    </row>
    <row r="153" spans="1:9" ht="24">
      <c r="A153" s="545" t="s">
        <v>12425</v>
      </c>
      <c r="B153" s="544" t="s">
        <v>12424</v>
      </c>
      <c r="C153" s="544" t="s">
        <v>12423</v>
      </c>
      <c r="D153" s="450">
        <v>269</v>
      </c>
      <c r="E153" s="412" t="s">
        <v>9629</v>
      </c>
      <c r="F153" s="459" t="s">
        <v>10613</v>
      </c>
      <c r="G153" s="459" t="s">
        <v>5388</v>
      </c>
      <c r="H153" s="546">
        <v>60</v>
      </c>
      <c r="I153" s="546">
        <v>60</v>
      </c>
    </row>
    <row r="154" spans="1:9" ht="24">
      <c r="A154" s="545" t="s">
        <v>12420</v>
      </c>
      <c r="B154" s="544" t="s">
        <v>12419</v>
      </c>
      <c r="C154" s="544" t="s">
        <v>12422</v>
      </c>
      <c r="D154" s="450">
        <v>406</v>
      </c>
      <c r="E154" s="412" t="s">
        <v>9629</v>
      </c>
      <c r="F154" s="459" t="s">
        <v>10613</v>
      </c>
      <c r="G154" s="459" t="s">
        <v>5388</v>
      </c>
      <c r="H154" s="546">
        <v>12</v>
      </c>
      <c r="I154" s="546">
        <v>12</v>
      </c>
    </row>
    <row r="155" spans="1:9" ht="24">
      <c r="A155" s="545" t="s">
        <v>12420</v>
      </c>
      <c r="B155" s="544" t="s">
        <v>12419</v>
      </c>
      <c r="C155" s="544" t="s">
        <v>12421</v>
      </c>
      <c r="D155" s="450">
        <v>347</v>
      </c>
      <c r="E155" s="412" t="s">
        <v>9629</v>
      </c>
      <c r="F155" s="459" t="s">
        <v>10613</v>
      </c>
      <c r="G155" s="459" t="s">
        <v>5388</v>
      </c>
      <c r="H155" s="546">
        <v>36</v>
      </c>
      <c r="I155" s="546">
        <v>36</v>
      </c>
    </row>
    <row r="156" spans="1:9" ht="24">
      <c r="A156" s="545" t="s">
        <v>12420</v>
      </c>
      <c r="B156" s="544" t="s">
        <v>12419</v>
      </c>
      <c r="C156" s="544" t="s">
        <v>12418</v>
      </c>
      <c r="D156" s="450">
        <v>278</v>
      </c>
      <c r="E156" s="412" t="s">
        <v>9629</v>
      </c>
      <c r="F156" s="459" t="s">
        <v>10613</v>
      </c>
      <c r="G156" s="459" t="s">
        <v>5388</v>
      </c>
      <c r="H156" s="546">
        <v>60</v>
      </c>
      <c r="I156" s="546">
        <v>60</v>
      </c>
    </row>
    <row r="157" spans="1:9" ht="24">
      <c r="A157" s="545" t="s">
        <v>12415</v>
      </c>
      <c r="B157" s="544" t="s">
        <v>12414</v>
      </c>
      <c r="C157" s="544" t="s">
        <v>12417</v>
      </c>
      <c r="D157" s="450">
        <v>471</v>
      </c>
      <c r="E157" s="412" t="s">
        <v>9629</v>
      </c>
      <c r="F157" s="459" t="s">
        <v>10613</v>
      </c>
      <c r="G157" s="459" t="s">
        <v>5388</v>
      </c>
      <c r="H157" s="546">
        <v>12</v>
      </c>
      <c r="I157" s="546">
        <v>12</v>
      </c>
    </row>
    <row r="158" spans="1:9" ht="24">
      <c r="A158" s="545" t="s">
        <v>12415</v>
      </c>
      <c r="B158" s="544" t="s">
        <v>12414</v>
      </c>
      <c r="C158" s="544" t="s">
        <v>12416</v>
      </c>
      <c r="D158" s="450">
        <v>402</v>
      </c>
      <c r="E158" s="412" t="s">
        <v>9629</v>
      </c>
      <c r="F158" s="459" t="s">
        <v>10613</v>
      </c>
      <c r="G158" s="459" t="s">
        <v>5388</v>
      </c>
      <c r="H158" s="546">
        <v>36</v>
      </c>
      <c r="I158" s="546">
        <v>36</v>
      </c>
    </row>
    <row r="159" spans="1:9" ht="24">
      <c r="A159" s="545" t="s">
        <v>12415</v>
      </c>
      <c r="B159" s="544" t="s">
        <v>12414</v>
      </c>
      <c r="C159" s="544" t="s">
        <v>12413</v>
      </c>
      <c r="D159" s="450">
        <v>322</v>
      </c>
      <c r="E159" s="412" t="s">
        <v>9629</v>
      </c>
      <c r="F159" s="459" t="s">
        <v>10613</v>
      </c>
      <c r="G159" s="459" t="s">
        <v>5388</v>
      </c>
      <c r="H159" s="546">
        <v>60</v>
      </c>
      <c r="I159" s="546">
        <v>60</v>
      </c>
    </row>
    <row r="160" spans="1:9" ht="24">
      <c r="A160" s="545" t="s">
        <v>12410</v>
      </c>
      <c r="B160" s="544" t="s">
        <v>12409</v>
      </c>
      <c r="C160" s="544" t="s">
        <v>12412</v>
      </c>
      <c r="D160" s="450">
        <v>483</v>
      </c>
      <c r="E160" s="412" t="s">
        <v>9629</v>
      </c>
      <c r="F160" s="459" t="s">
        <v>10613</v>
      </c>
      <c r="G160" s="459" t="s">
        <v>5388</v>
      </c>
      <c r="H160" s="546">
        <v>12</v>
      </c>
      <c r="I160" s="546">
        <v>12</v>
      </c>
    </row>
    <row r="161" spans="1:9" ht="24">
      <c r="A161" s="545" t="s">
        <v>12410</v>
      </c>
      <c r="B161" s="544" t="s">
        <v>12409</v>
      </c>
      <c r="C161" s="544" t="s">
        <v>12411</v>
      </c>
      <c r="D161" s="450">
        <v>413</v>
      </c>
      <c r="E161" s="412" t="s">
        <v>9629</v>
      </c>
      <c r="F161" s="459" t="s">
        <v>10613</v>
      </c>
      <c r="G161" s="459" t="s">
        <v>5388</v>
      </c>
      <c r="H161" s="546">
        <v>36</v>
      </c>
      <c r="I161" s="546">
        <v>36</v>
      </c>
    </row>
    <row r="162" spans="1:9" ht="24">
      <c r="A162" s="545" t="s">
        <v>12410</v>
      </c>
      <c r="B162" s="544" t="s">
        <v>12409</v>
      </c>
      <c r="C162" s="544" t="s">
        <v>12408</v>
      </c>
      <c r="D162" s="450">
        <v>331</v>
      </c>
      <c r="E162" s="412" t="s">
        <v>9629</v>
      </c>
      <c r="F162" s="459" t="s">
        <v>10613</v>
      </c>
      <c r="G162" s="459" t="s">
        <v>5388</v>
      </c>
      <c r="H162" s="546">
        <v>60</v>
      </c>
      <c r="I162" s="546">
        <v>60</v>
      </c>
    </row>
    <row r="163" spans="1:9" ht="24">
      <c r="A163" s="545" t="s">
        <v>12405</v>
      </c>
      <c r="B163" s="544" t="s">
        <v>12404</v>
      </c>
      <c r="C163" s="544" t="s">
        <v>12407</v>
      </c>
      <c r="D163" s="450">
        <v>529</v>
      </c>
      <c r="E163" s="412" t="s">
        <v>9629</v>
      </c>
      <c r="F163" s="459" t="s">
        <v>10613</v>
      </c>
      <c r="G163" s="459" t="s">
        <v>5388</v>
      </c>
      <c r="H163" s="546">
        <v>12</v>
      </c>
      <c r="I163" s="546">
        <v>12</v>
      </c>
    </row>
    <row r="164" spans="1:9" ht="24">
      <c r="A164" s="545" t="s">
        <v>12405</v>
      </c>
      <c r="B164" s="544" t="s">
        <v>12404</v>
      </c>
      <c r="C164" s="544" t="s">
        <v>12406</v>
      </c>
      <c r="D164" s="450">
        <v>452</v>
      </c>
      <c r="E164" s="412" t="s">
        <v>9629</v>
      </c>
      <c r="F164" s="459" t="s">
        <v>10613</v>
      </c>
      <c r="G164" s="459" t="s">
        <v>5388</v>
      </c>
      <c r="H164" s="546">
        <v>36</v>
      </c>
      <c r="I164" s="546">
        <v>36</v>
      </c>
    </row>
    <row r="165" spans="1:9" ht="24">
      <c r="A165" s="545" t="s">
        <v>12405</v>
      </c>
      <c r="B165" s="544" t="s">
        <v>12404</v>
      </c>
      <c r="C165" s="544" t="s">
        <v>12403</v>
      </c>
      <c r="D165" s="450">
        <v>362</v>
      </c>
      <c r="E165" s="412" t="s">
        <v>9629</v>
      </c>
      <c r="F165" s="459" t="s">
        <v>10613</v>
      </c>
      <c r="G165" s="459" t="s">
        <v>5388</v>
      </c>
      <c r="H165" s="546">
        <v>60</v>
      </c>
      <c r="I165" s="546">
        <v>60</v>
      </c>
    </row>
    <row r="166" spans="1:9" ht="24">
      <c r="A166" s="545" t="s">
        <v>12400</v>
      </c>
      <c r="B166" s="544" t="s">
        <v>12399</v>
      </c>
      <c r="C166" s="544" t="s">
        <v>12402</v>
      </c>
      <c r="D166" s="450">
        <v>541</v>
      </c>
      <c r="E166" s="412" t="s">
        <v>9629</v>
      </c>
      <c r="F166" s="459" t="s">
        <v>10613</v>
      </c>
      <c r="G166" s="459" t="s">
        <v>5388</v>
      </c>
      <c r="H166" s="546">
        <v>12</v>
      </c>
      <c r="I166" s="546">
        <v>12</v>
      </c>
    </row>
    <row r="167" spans="1:9" ht="24">
      <c r="A167" s="545" t="s">
        <v>12400</v>
      </c>
      <c r="B167" s="544" t="s">
        <v>12399</v>
      </c>
      <c r="C167" s="544" t="s">
        <v>12401</v>
      </c>
      <c r="D167" s="450">
        <v>462</v>
      </c>
      <c r="E167" s="412" t="s">
        <v>9629</v>
      </c>
      <c r="F167" s="459" t="s">
        <v>10613</v>
      </c>
      <c r="G167" s="459" t="s">
        <v>5388</v>
      </c>
      <c r="H167" s="546">
        <v>36</v>
      </c>
      <c r="I167" s="546">
        <v>36</v>
      </c>
    </row>
    <row r="168" spans="1:9" ht="24">
      <c r="A168" s="545" t="s">
        <v>12400</v>
      </c>
      <c r="B168" s="544" t="s">
        <v>12399</v>
      </c>
      <c r="C168" s="544" t="s">
        <v>12398</v>
      </c>
      <c r="D168" s="450">
        <v>370</v>
      </c>
      <c r="E168" s="412" t="s">
        <v>9629</v>
      </c>
      <c r="F168" s="459" t="s">
        <v>10613</v>
      </c>
      <c r="G168" s="459" t="s">
        <v>5388</v>
      </c>
      <c r="H168" s="546">
        <v>60</v>
      </c>
      <c r="I168" s="546">
        <v>60</v>
      </c>
    </row>
    <row r="169" spans="1:9" ht="24">
      <c r="A169" s="545" t="s">
        <v>12397</v>
      </c>
      <c r="B169" s="985" t="s">
        <v>13745</v>
      </c>
      <c r="C169" s="985" t="s">
        <v>13751</v>
      </c>
      <c r="D169" s="450">
        <v>643</v>
      </c>
      <c r="E169" s="412" t="s">
        <v>9629</v>
      </c>
      <c r="F169" s="459" t="s">
        <v>10613</v>
      </c>
      <c r="G169" s="459" t="s">
        <v>5388</v>
      </c>
      <c r="H169" s="546">
        <v>12</v>
      </c>
      <c r="I169" s="546">
        <v>12</v>
      </c>
    </row>
    <row r="170" spans="1:9" ht="24">
      <c r="A170" s="545" t="s">
        <v>12397</v>
      </c>
      <c r="B170" s="985" t="s">
        <v>13745</v>
      </c>
      <c r="C170" s="985" t="s">
        <v>13750</v>
      </c>
      <c r="D170" s="450">
        <v>549</v>
      </c>
      <c r="E170" s="412" t="s">
        <v>9629</v>
      </c>
      <c r="F170" s="459" t="s">
        <v>10613</v>
      </c>
      <c r="G170" s="459" t="s">
        <v>5388</v>
      </c>
      <c r="H170" s="546">
        <v>36</v>
      </c>
      <c r="I170" s="546">
        <v>36</v>
      </c>
    </row>
    <row r="171" spans="1:9" ht="24">
      <c r="A171" s="545" t="s">
        <v>12397</v>
      </c>
      <c r="B171" s="985" t="s">
        <v>13745</v>
      </c>
      <c r="C171" s="985" t="s">
        <v>12396</v>
      </c>
      <c r="D171" s="450">
        <v>440</v>
      </c>
      <c r="E171" s="412" t="s">
        <v>9629</v>
      </c>
      <c r="F171" s="459" t="s">
        <v>10613</v>
      </c>
      <c r="G171" s="459" t="s">
        <v>5388</v>
      </c>
      <c r="H171" s="546">
        <v>60</v>
      </c>
      <c r="I171" s="546">
        <v>60</v>
      </c>
    </row>
    <row r="172" spans="1:9" ht="24">
      <c r="A172" s="545" t="s">
        <v>12395</v>
      </c>
      <c r="B172" s="985" t="s">
        <v>13746</v>
      </c>
      <c r="C172" s="985" t="s">
        <v>13749</v>
      </c>
      <c r="D172" s="450">
        <v>664</v>
      </c>
      <c r="E172" s="412" t="s">
        <v>9629</v>
      </c>
      <c r="F172" s="459" t="s">
        <v>10613</v>
      </c>
      <c r="G172" s="459" t="s">
        <v>5388</v>
      </c>
      <c r="H172" s="546">
        <v>12</v>
      </c>
      <c r="I172" s="546">
        <v>12</v>
      </c>
    </row>
    <row r="173" spans="1:9" ht="24">
      <c r="A173" s="545" t="s">
        <v>12395</v>
      </c>
      <c r="B173" s="985" t="s">
        <v>13746</v>
      </c>
      <c r="C173" s="985" t="s">
        <v>13748</v>
      </c>
      <c r="D173" s="450">
        <v>567</v>
      </c>
      <c r="E173" s="412" t="s">
        <v>9629</v>
      </c>
      <c r="F173" s="459" t="s">
        <v>10613</v>
      </c>
      <c r="G173" s="459" t="s">
        <v>5388</v>
      </c>
      <c r="H173" s="546">
        <v>36</v>
      </c>
      <c r="I173" s="546">
        <v>36</v>
      </c>
    </row>
    <row r="174" spans="1:9" ht="24">
      <c r="A174" s="545" t="s">
        <v>12395</v>
      </c>
      <c r="B174" s="985" t="s">
        <v>13746</v>
      </c>
      <c r="C174" s="985" t="s">
        <v>13747</v>
      </c>
      <c r="D174" s="450">
        <v>454</v>
      </c>
      <c r="E174" s="412" t="s">
        <v>9629</v>
      </c>
      <c r="F174" s="459" t="s">
        <v>10613</v>
      </c>
      <c r="G174" s="459" t="s">
        <v>5388</v>
      </c>
      <c r="H174" s="546">
        <v>60</v>
      </c>
      <c r="I174" s="546">
        <v>60</v>
      </c>
    </row>
    <row r="175" spans="1:9" ht="24">
      <c r="A175" s="545" t="s">
        <v>12392</v>
      </c>
      <c r="B175" s="544" t="s">
        <v>12391</v>
      </c>
      <c r="C175" s="544" t="s">
        <v>12394</v>
      </c>
      <c r="D175" s="450">
        <v>720</v>
      </c>
      <c r="E175" s="412" t="s">
        <v>9629</v>
      </c>
      <c r="F175" s="459" t="s">
        <v>10613</v>
      </c>
      <c r="G175" s="459" t="s">
        <v>5388</v>
      </c>
      <c r="H175" s="546">
        <v>12</v>
      </c>
      <c r="I175" s="546">
        <v>12</v>
      </c>
    </row>
    <row r="176" spans="1:9" ht="24">
      <c r="A176" s="545" t="s">
        <v>12392</v>
      </c>
      <c r="B176" s="544" t="s">
        <v>12391</v>
      </c>
      <c r="C176" s="544" t="s">
        <v>12393</v>
      </c>
      <c r="D176" s="450">
        <v>615</v>
      </c>
      <c r="E176" s="412" t="s">
        <v>9629</v>
      </c>
      <c r="F176" s="459" t="s">
        <v>10613</v>
      </c>
      <c r="G176" s="459" t="s">
        <v>5388</v>
      </c>
      <c r="H176" s="546">
        <v>36</v>
      </c>
      <c r="I176" s="546">
        <v>36</v>
      </c>
    </row>
    <row r="177" spans="1:9" ht="24">
      <c r="A177" s="545" t="s">
        <v>12392</v>
      </c>
      <c r="B177" s="544" t="s">
        <v>12391</v>
      </c>
      <c r="C177" s="544" t="s">
        <v>12390</v>
      </c>
      <c r="D177" s="450">
        <v>492</v>
      </c>
      <c r="E177" s="412" t="s">
        <v>9629</v>
      </c>
      <c r="F177" s="459" t="s">
        <v>10613</v>
      </c>
      <c r="G177" s="459" t="s">
        <v>5388</v>
      </c>
      <c r="H177" s="546">
        <v>60</v>
      </c>
      <c r="I177" s="546">
        <v>60</v>
      </c>
    </row>
    <row r="178" spans="1:9" ht="24">
      <c r="A178" s="545" t="s">
        <v>12387</v>
      </c>
      <c r="B178" s="544" t="s">
        <v>12386</v>
      </c>
      <c r="C178" s="544" t="s">
        <v>12389</v>
      </c>
      <c r="D178" s="450">
        <v>741</v>
      </c>
      <c r="E178" s="412" t="s">
        <v>9629</v>
      </c>
      <c r="F178" s="459" t="s">
        <v>10613</v>
      </c>
      <c r="G178" s="459" t="s">
        <v>5388</v>
      </c>
      <c r="H178" s="546">
        <v>12</v>
      </c>
      <c r="I178" s="546">
        <v>12</v>
      </c>
    </row>
    <row r="179" spans="1:9" ht="24">
      <c r="A179" s="545" t="s">
        <v>12387</v>
      </c>
      <c r="B179" s="544" t="s">
        <v>12386</v>
      </c>
      <c r="C179" s="544" t="s">
        <v>12388</v>
      </c>
      <c r="D179" s="450">
        <v>633</v>
      </c>
      <c r="E179" s="412" t="s">
        <v>9629</v>
      </c>
      <c r="F179" s="459" t="s">
        <v>10613</v>
      </c>
      <c r="G179" s="459" t="s">
        <v>5388</v>
      </c>
      <c r="H179" s="546">
        <v>36</v>
      </c>
      <c r="I179" s="546">
        <v>36</v>
      </c>
    </row>
    <row r="180" spans="1:9" ht="24">
      <c r="A180" s="545" t="s">
        <v>12387</v>
      </c>
      <c r="B180" s="544" t="s">
        <v>12386</v>
      </c>
      <c r="C180" s="544" t="s">
        <v>12385</v>
      </c>
      <c r="D180" s="450">
        <v>507</v>
      </c>
      <c r="E180" s="412" t="s">
        <v>9629</v>
      </c>
      <c r="F180" s="459" t="s">
        <v>10613</v>
      </c>
      <c r="G180" s="459" t="s">
        <v>5388</v>
      </c>
      <c r="H180" s="546">
        <v>60</v>
      </c>
      <c r="I180" s="546">
        <v>60</v>
      </c>
    </row>
    <row r="181" spans="1:9" ht="24">
      <c r="A181" s="545" t="s">
        <v>12382</v>
      </c>
      <c r="B181" s="544" t="s">
        <v>12381</v>
      </c>
      <c r="C181" s="544" t="s">
        <v>12384</v>
      </c>
      <c r="D181" s="450">
        <v>912</v>
      </c>
      <c r="E181" s="412" t="s">
        <v>9629</v>
      </c>
      <c r="F181" s="459" t="s">
        <v>10613</v>
      </c>
      <c r="G181" s="459" t="s">
        <v>5388</v>
      </c>
      <c r="H181" s="546">
        <v>12</v>
      </c>
      <c r="I181" s="546">
        <v>12</v>
      </c>
    </row>
    <row r="182" spans="1:9" ht="24">
      <c r="A182" s="545" t="s">
        <v>12382</v>
      </c>
      <c r="B182" s="544" t="s">
        <v>12381</v>
      </c>
      <c r="C182" s="544" t="s">
        <v>12383</v>
      </c>
      <c r="D182" s="450">
        <v>780</v>
      </c>
      <c r="E182" s="412" t="s">
        <v>9629</v>
      </c>
      <c r="F182" s="459" t="s">
        <v>10613</v>
      </c>
      <c r="G182" s="459" t="s">
        <v>5388</v>
      </c>
      <c r="H182" s="546">
        <v>36</v>
      </c>
      <c r="I182" s="546">
        <v>36</v>
      </c>
    </row>
    <row r="183" spans="1:9" ht="24">
      <c r="A183" s="545" t="s">
        <v>12382</v>
      </c>
      <c r="B183" s="544" t="s">
        <v>12381</v>
      </c>
      <c r="C183" s="544" t="s">
        <v>12380</v>
      </c>
      <c r="D183" s="450">
        <v>624</v>
      </c>
      <c r="E183" s="412" t="s">
        <v>9629</v>
      </c>
      <c r="F183" s="459" t="s">
        <v>10613</v>
      </c>
      <c r="G183" s="459" t="s">
        <v>5388</v>
      </c>
      <c r="H183" s="546">
        <v>60</v>
      </c>
      <c r="I183" s="546">
        <v>60</v>
      </c>
    </row>
    <row r="184" spans="1:9" ht="24">
      <c r="A184" s="545" t="s">
        <v>12377</v>
      </c>
      <c r="B184" s="544" t="s">
        <v>12376</v>
      </c>
      <c r="C184" s="544" t="s">
        <v>12379</v>
      </c>
      <c r="D184" s="450">
        <v>933</v>
      </c>
      <c r="E184" s="412" t="s">
        <v>9629</v>
      </c>
      <c r="F184" s="459" t="s">
        <v>10613</v>
      </c>
      <c r="G184" s="459" t="s">
        <v>5388</v>
      </c>
      <c r="H184" s="546">
        <v>12</v>
      </c>
      <c r="I184" s="546">
        <v>12</v>
      </c>
    </row>
    <row r="185" spans="1:9" ht="24">
      <c r="A185" s="545" t="s">
        <v>12377</v>
      </c>
      <c r="B185" s="544" t="s">
        <v>12376</v>
      </c>
      <c r="C185" s="544" t="s">
        <v>12378</v>
      </c>
      <c r="D185" s="450">
        <v>798</v>
      </c>
      <c r="E185" s="412" t="s">
        <v>9629</v>
      </c>
      <c r="F185" s="459" t="s">
        <v>10613</v>
      </c>
      <c r="G185" s="459" t="s">
        <v>5388</v>
      </c>
      <c r="H185" s="546">
        <v>36</v>
      </c>
      <c r="I185" s="546">
        <v>36</v>
      </c>
    </row>
    <row r="186" spans="1:9" ht="24">
      <c r="A186" s="545" t="s">
        <v>12377</v>
      </c>
      <c r="B186" s="544" t="s">
        <v>12376</v>
      </c>
      <c r="C186" s="544" t="s">
        <v>12375</v>
      </c>
      <c r="D186" s="450">
        <v>638</v>
      </c>
      <c r="E186" s="412" t="s">
        <v>9629</v>
      </c>
      <c r="F186" s="459" t="s">
        <v>10613</v>
      </c>
      <c r="G186" s="459" t="s">
        <v>5388</v>
      </c>
      <c r="H186" s="546">
        <v>60</v>
      </c>
      <c r="I186" s="546">
        <v>60</v>
      </c>
    </row>
    <row r="187" spans="1:9" ht="24">
      <c r="A187" s="545" t="s">
        <v>12372</v>
      </c>
      <c r="B187" s="544" t="s">
        <v>12371</v>
      </c>
      <c r="C187" s="544" t="s">
        <v>12374</v>
      </c>
      <c r="D187" s="450">
        <v>1364</v>
      </c>
      <c r="E187" s="412" t="s">
        <v>9629</v>
      </c>
      <c r="F187" s="459" t="s">
        <v>10613</v>
      </c>
      <c r="G187" s="459" t="s">
        <v>5388</v>
      </c>
      <c r="H187" s="546">
        <v>12</v>
      </c>
      <c r="I187" s="546">
        <v>12</v>
      </c>
    </row>
    <row r="188" spans="1:9" ht="24">
      <c r="A188" s="545" t="s">
        <v>12372</v>
      </c>
      <c r="B188" s="544" t="s">
        <v>12371</v>
      </c>
      <c r="C188" s="544" t="s">
        <v>12373</v>
      </c>
      <c r="D188" s="450">
        <v>1166</v>
      </c>
      <c r="E188" s="412" t="s">
        <v>9629</v>
      </c>
      <c r="F188" s="459" t="s">
        <v>10613</v>
      </c>
      <c r="G188" s="459" t="s">
        <v>5388</v>
      </c>
      <c r="H188" s="546">
        <v>36</v>
      </c>
      <c r="I188" s="546">
        <v>36</v>
      </c>
    </row>
    <row r="189" spans="1:9" ht="24">
      <c r="A189" s="545" t="s">
        <v>12372</v>
      </c>
      <c r="B189" s="544" t="s">
        <v>12371</v>
      </c>
      <c r="C189" s="544" t="s">
        <v>12370</v>
      </c>
      <c r="D189" s="450">
        <v>933</v>
      </c>
      <c r="E189" s="412" t="s">
        <v>9629</v>
      </c>
      <c r="F189" s="459" t="s">
        <v>10613</v>
      </c>
      <c r="G189" s="459" t="s">
        <v>5388</v>
      </c>
      <c r="H189" s="546">
        <v>60</v>
      </c>
      <c r="I189" s="546">
        <v>60</v>
      </c>
    </row>
    <row r="190" spans="1:9" ht="24">
      <c r="A190" s="545" t="s">
        <v>12367</v>
      </c>
      <c r="B190" s="544" t="s">
        <v>12366</v>
      </c>
      <c r="C190" s="544" t="s">
        <v>12369</v>
      </c>
      <c r="D190" s="450">
        <v>1412</v>
      </c>
      <c r="E190" s="412" t="s">
        <v>9629</v>
      </c>
      <c r="F190" s="459" t="s">
        <v>10613</v>
      </c>
      <c r="G190" s="459" t="s">
        <v>5388</v>
      </c>
      <c r="H190" s="546">
        <v>12</v>
      </c>
      <c r="I190" s="546">
        <v>12</v>
      </c>
    </row>
    <row r="191" spans="1:9" ht="24">
      <c r="A191" s="545" t="s">
        <v>12367</v>
      </c>
      <c r="B191" s="544" t="s">
        <v>12366</v>
      </c>
      <c r="C191" s="544" t="s">
        <v>12368</v>
      </c>
      <c r="D191" s="450">
        <v>1207</v>
      </c>
      <c r="E191" s="412" t="s">
        <v>9629</v>
      </c>
      <c r="F191" s="459" t="s">
        <v>10613</v>
      </c>
      <c r="G191" s="459" t="s">
        <v>5388</v>
      </c>
      <c r="H191" s="546">
        <v>36</v>
      </c>
      <c r="I191" s="546">
        <v>36</v>
      </c>
    </row>
    <row r="192" spans="1:9" ht="24">
      <c r="A192" s="545" t="s">
        <v>12367</v>
      </c>
      <c r="B192" s="544" t="s">
        <v>12366</v>
      </c>
      <c r="C192" s="544" t="s">
        <v>12365</v>
      </c>
      <c r="D192" s="450">
        <v>966</v>
      </c>
      <c r="E192" s="412" t="s">
        <v>9629</v>
      </c>
      <c r="F192" s="459" t="s">
        <v>10613</v>
      </c>
      <c r="G192" s="459" t="s">
        <v>5388</v>
      </c>
      <c r="H192" s="546">
        <v>60</v>
      </c>
      <c r="I192" s="546">
        <v>60</v>
      </c>
    </row>
    <row r="193" spans="1:9" ht="24">
      <c r="A193" s="545" t="s">
        <v>12362</v>
      </c>
      <c r="B193" s="544" t="s">
        <v>12361</v>
      </c>
      <c r="C193" s="544" t="s">
        <v>12364</v>
      </c>
      <c r="D193" s="450">
        <v>1787</v>
      </c>
      <c r="E193" s="412" t="s">
        <v>9629</v>
      </c>
      <c r="F193" s="459" t="s">
        <v>10613</v>
      </c>
      <c r="G193" s="459" t="s">
        <v>5388</v>
      </c>
      <c r="H193" s="546">
        <v>12</v>
      </c>
      <c r="I193" s="546">
        <v>12</v>
      </c>
    </row>
    <row r="194" spans="1:9" ht="24">
      <c r="A194" s="545" t="s">
        <v>12362</v>
      </c>
      <c r="B194" s="544" t="s">
        <v>12361</v>
      </c>
      <c r="C194" s="544" t="s">
        <v>12363</v>
      </c>
      <c r="D194" s="450">
        <v>1528</v>
      </c>
      <c r="E194" s="412" t="s">
        <v>9629</v>
      </c>
      <c r="F194" s="459" t="s">
        <v>10613</v>
      </c>
      <c r="G194" s="459" t="s">
        <v>5388</v>
      </c>
      <c r="H194" s="546">
        <v>36</v>
      </c>
      <c r="I194" s="546">
        <v>36</v>
      </c>
    </row>
    <row r="195" spans="1:9" ht="24">
      <c r="A195" s="545" t="s">
        <v>12362</v>
      </c>
      <c r="B195" s="544" t="s">
        <v>12361</v>
      </c>
      <c r="C195" s="544" t="s">
        <v>12360</v>
      </c>
      <c r="D195" s="450">
        <v>1222</v>
      </c>
      <c r="E195" s="412" t="s">
        <v>9629</v>
      </c>
      <c r="F195" s="459" t="s">
        <v>10613</v>
      </c>
      <c r="G195" s="459" t="s">
        <v>5388</v>
      </c>
      <c r="H195" s="546">
        <v>60</v>
      </c>
      <c r="I195" s="546">
        <v>60</v>
      </c>
    </row>
    <row r="196" spans="1:9" ht="24">
      <c r="A196" s="545" t="s">
        <v>12357</v>
      </c>
      <c r="B196" s="544" t="s">
        <v>12356</v>
      </c>
      <c r="C196" s="544" t="s">
        <v>12359</v>
      </c>
      <c r="D196" s="450">
        <v>1836</v>
      </c>
      <c r="E196" s="412" t="s">
        <v>9629</v>
      </c>
      <c r="F196" s="459" t="s">
        <v>10613</v>
      </c>
      <c r="G196" s="459" t="s">
        <v>5388</v>
      </c>
      <c r="H196" s="546">
        <v>12</v>
      </c>
      <c r="I196" s="546">
        <v>12</v>
      </c>
    </row>
    <row r="197" spans="1:9" ht="24">
      <c r="A197" s="545" t="s">
        <v>12357</v>
      </c>
      <c r="B197" s="544" t="s">
        <v>12356</v>
      </c>
      <c r="C197" s="544" t="s">
        <v>12358</v>
      </c>
      <c r="D197" s="450">
        <v>1569</v>
      </c>
      <c r="E197" s="412" t="s">
        <v>9629</v>
      </c>
      <c r="F197" s="459" t="s">
        <v>10613</v>
      </c>
      <c r="G197" s="459" t="s">
        <v>5388</v>
      </c>
      <c r="H197" s="546">
        <v>36</v>
      </c>
      <c r="I197" s="546">
        <v>36</v>
      </c>
    </row>
    <row r="198" spans="1:9" ht="24">
      <c r="A198" s="545" t="s">
        <v>12357</v>
      </c>
      <c r="B198" s="544" t="s">
        <v>12356</v>
      </c>
      <c r="C198" s="544" t="s">
        <v>12355</v>
      </c>
      <c r="D198" s="450">
        <v>1255</v>
      </c>
      <c r="E198" s="412" t="s">
        <v>9629</v>
      </c>
      <c r="F198" s="459" t="s">
        <v>10613</v>
      </c>
      <c r="G198" s="459" t="s">
        <v>5388</v>
      </c>
      <c r="H198" s="546">
        <v>60</v>
      </c>
      <c r="I198" s="546">
        <v>60</v>
      </c>
    </row>
    <row r="199" spans="1:9" ht="24">
      <c r="A199" s="545" t="s">
        <v>12352</v>
      </c>
      <c r="B199" s="544" t="s">
        <v>12351</v>
      </c>
      <c r="C199" s="544" t="s">
        <v>12354</v>
      </c>
      <c r="D199" s="450">
        <v>2268</v>
      </c>
      <c r="E199" s="412" t="s">
        <v>9629</v>
      </c>
      <c r="F199" s="459" t="s">
        <v>10613</v>
      </c>
      <c r="G199" s="459" t="s">
        <v>5388</v>
      </c>
      <c r="H199" s="546">
        <v>12</v>
      </c>
      <c r="I199" s="546">
        <v>12</v>
      </c>
    </row>
    <row r="200" spans="1:9" ht="24">
      <c r="A200" s="545" t="s">
        <v>12352</v>
      </c>
      <c r="B200" s="544" t="s">
        <v>12351</v>
      </c>
      <c r="C200" s="544" t="s">
        <v>12353</v>
      </c>
      <c r="D200" s="450">
        <v>1939</v>
      </c>
      <c r="E200" s="412" t="s">
        <v>9629</v>
      </c>
      <c r="F200" s="459" t="s">
        <v>10613</v>
      </c>
      <c r="G200" s="459" t="s">
        <v>5388</v>
      </c>
      <c r="H200" s="546">
        <v>36</v>
      </c>
      <c r="I200" s="546">
        <v>36</v>
      </c>
    </row>
    <row r="201" spans="1:9" ht="24">
      <c r="A201" s="545" t="s">
        <v>12352</v>
      </c>
      <c r="B201" s="544" t="s">
        <v>12351</v>
      </c>
      <c r="C201" s="544" t="s">
        <v>12350</v>
      </c>
      <c r="D201" s="450">
        <v>1551</v>
      </c>
      <c r="E201" s="412" t="s">
        <v>9629</v>
      </c>
      <c r="F201" s="459" t="s">
        <v>10613</v>
      </c>
      <c r="G201" s="459" t="s">
        <v>5388</v>
      </c>
      <c r="H201" s="546">
        <v>60</v>
      </c>
      <c r="I201" s="546">
        <v>60</v>
      </c>
    </row>
    <row r="202" spans="1:9" ht="24">
      <c r="A202" s="545" t="s">
        <v>12347</v>
      </c>
      <c r="B202" s="544" t="s">
        <v>12346</v>
      </c>
      <c r="C202" s="544" t="s">
        <v>12349</v>
      </c>
      <c r="D202" s="450">
        <v>2317</v>
      </c>
      <c r="E202" s="412" t="s">
        <v>9629</v>
      </c>
      <c r="F202" s="459" t="s">
        <v>10613</v>
      </c>
      <c r="G202" s="459" t="s">
        <v>5388</v>
      </c>
      <c r="H202" s="546">
        <v>12</v>
      </c>
      <c r="I202" s="546">
        <v>12</v>
      </c>
    </row>
    <row r="203" spans="1:9" ht="24">
      <c r="A203" s="545" t="s">
        <v>12347</v>
      </c>
      <c r="B203" s="544" t="s">
        <v>12346</v>
      </c>
      <c r="C203" s="544" t="s">
        <v>12348</v>
      </c>
      <c r="D203" s="450">
        <v>1980</v>
      </c>
      <c r="E203" s="412" t="s">
        <v>9629</v>
      </c>
      <c r="F203" s="459" t="s">
        <v>10613</v>
      </c>
      <c r="G203" s="459" t="s">
        <v>5388</v>
      </c>
      <c r="H203" s="546">
        <v>36</v>
      </c>
      <c r="I203" s="546">
        <v>36</v>
      </c>
    </row>
    <row r="204" spans="1:9" ht="24">
      <c r="A204" s="545" t="s">
        <v>12347</v>
      </c>
      <c r="B204" s="544" t="s">
        <v>12346</v>
      </c>
      <c r="C204" s="544" t="s">
        <v>12345</v>
      </c>
      <c r="D204" s="450">
        <v>1584</v>
      </c>
      <c r="E204" s="412" t="s">
        <v>9629</v>
      </c>
      <c r="F204" s="459" t="s">
        <v>10613</v>
      </c>
      <c r="G204" s="459" t="s">
        <v>5388</v>
      </c>
      <c r="H204" s="546">
        <v>60</v>
      </c>
      <c r="I204" s="546">
        <v>60</v>
      </c>
    </row>
    <row r="205" spans="1:9" ht="24">
      <c r="A205" s="545" t="s">
        <v>12342</v>
      </c>
      <c r="B205" s="544" t="s">
        <v>12341</v>
      </c>
      <c r="C205" s="544" t="s">
        <v>12344</v>
      </c>
      <c r="D205" s="450">
        <v>3506</v>
      </c>
      <c r="E205" s="412" t="s">
        <v>9629</v>
      </c>
      <c r="F205" s="459" t="s">
        <v>10613</v>
      </c>
      <c r="G205" s="459" t="s">
        <v>5388</v>
      </c>
      <c r="H205" s="546">
        <v>12</v>
      </c>
      <c r="I205" s="546">
        <v>12</v>
      </c>
    </row>
    <row r="206" spans="1:9" ht="24">
      <c r="A206" s="545" t="s">
        <v>12342</v>
      </c>
      <c r="B206" s="544" t="s">
        <v>12341</v>
      </c>
      <c r="C206" s="544" t="s">
        <v>12343</v>
      </c>
      <c r="D206" s="450">
        <v>2997</v>
      </c>
      <c r="E206" s="412" t="s">
        <v>9629</v>
      </c>
      <c r="F206" s="459" t="s">
        <v>10613</v>
      </c>
      <c r="G206" s="459" t="s">
        <v>5388</v>
      </c>
      <c r="H206" s="546">
        <v>36</v>
      </c>
      <c r="I206" s="546">
        <v>36</v>
      </c>
    </row>
    <row r="207" spans="1:9" ht="24">
      <c r="A207" s="545" t="s">
        <v>12342</v>
      </c>
      <c r="B207" s="544" t="s">
        <v>12341</v>
      </c>
      <c r="C207" s="544" t="s">
        <v>12340</v>
      </c>
      <c r="D207" s="450">
        <v>2397</v>
      </c>
      <c r="E207" s="412" t="s">
        <v>9629</v>
      </c>
      <c r="F207" s="459" t="s">
        <v>10613</v>
      </c>
      <c r="G207" s="459" t="s">
        <v>5388</v>
      </c>
      <c r="H207" s="546">
        <v>60</v>
      </c>
      <c r="I207" s="546">
        <v>60</v>
      </c>
    </row>
    <row r="208" spans="1:9" ht="24">
      <c r="A208" s="545" t="s">
        <v>12337</v>
      </c>
      <c r="B208" s="544" t="s">
        <v>12336</v>
      </c>
      <c r="C208" s="544" t="s">
        <v>12339</v>
      </c>
      <c r="D208" s="450">
        <v>3619</v>
      </c>
      <c r="E208" s="412" t="s">
        <v>9629</v>
      </c>
      <c r="F208" s="459" t="s">
        <v>10613</v>
      </c>
      <c r="G208" s="459" t="s">
        <v>5388</v>
      </c>
      <c r="H208" s="546">
        <v>12</v>
      </c>
      <c r="I208" s="546">
        <v>12</v>
      </c>
    </row>
    <row r="209" spans="1:9" ht="24">
      <c r="A209" s="545" t="s">
        <v>12337</v>
      </c>
      <c r="B209" s="544" t="s">
        <v>12336</v>
      </c>
      <c r="C209" s="544" t="s">
        <v>12338</v>
      </c>
      <c r="D209" s="450">
        <v>3093</v>
      </c>
      <c r="E209" s="412" t="s">
        <v>9629</v>
      </c>
      <c r="F209" s="459" t="s">
        <v>10613</v>
      </c>
      <c r="G209" s="459" t="s">
        <v>5388</v>
      </c>
      <c r="H209" s="546">
        <v>36</v>
      </c>
      <c r="I209" s="546">
        <v>36</v>
      </c>
    </row>
    <row r="210" spans="1:9" ht="24">
      <c r="A210" s="545" t="s">
        <v>12337</v>
      </c>
      <c r="B210" s="544" t="s">
        <v>12336</v>
      </c>
      <c r="C210" s="544" t="s">
        <v>12335</v>
      </c>
      <c r="D210" s="450">
        <v>2475</v>
      </c>
      <c r="E210" s="412" t="s">
        <v>9629</v>
      </c>
      <c r="F210" s="459" t="s">
        <v>10613</v>
      </c>
      <c r="G210" s="459" t="s">
        <v>5388</v>
      </c>
      <c r="H210" s="546">
        <v>60</v>
      </c>
      <c r="I210" s="546">
        <v>60</v>
      </c>
    </row>
    <row r="211" spans="1:9" ht="24">
      <c r="A211" s="545" t="s">
        <v>12332</v>
      </c>
      <c r="B211" s="544" t="s">
        <v>12331</v>
      </c>
      <c r="C211" s="544" t="s">
        <v>12334</v>
      </c>
      <c r="D211" s="450">
        <v>5045</v>
      </c>
      <c r="E211" s="412" t="s">
        <v>9629</v>
      </c>
      <c r="F211" s="459" t="s">
        <v>10613</v>
      </c>
      <c r="G211" s="459" t="s">
        <v>5388</v>
      </c>
      <c r="H211" s="546">
        <v>12</v>
      </c>
      <c r="I211" s="546">
        <v>12</v>
      </c>
    </row>
    <row r="212" spans="1:9" ht="24">
      <c r="A212" s="545" t="s">
        <v>12332</v>
      </c>
      <c r="B212" s="544" t="s">
        <v>12331</v>
      </c>
      <c r="C212" s="544" t="s">
        <v>12333</v>
      </c>
      <c r="D212" s="450">
        <v>4312</v>
      </c>
      <c r="E212" s="412" t="s">
        <v>9629</v>
      </c>
      <c r="F212" s="459" t="s">
        <v>10613</v>
      </c>
      <c r="G212" s="459" t="s">
        <v>5388</v>
      </c>
      <c r="H212" s="546">
        <v>36</v>
      </c>
      <c r="I212" s="546">
        <v>36</v>
      </c>
    </row>
    <row r="213" spans="1:9" ht="24">
      <c r="A213" s="545" t="s">
        <v>12332</v>
      </c>
      <c r="B213" s="544" t="s">
        <v>12331</v>
      </c>
      <c r="C213" s="544" t="s">
        <v>12330</v>
      </c>
      <c r="D213" s="450">
        <v>3449</v>
      </c>
      <c r="E213" s="412" t="s">
        <v>9629</v>
      </c>
      <c r="F213" s="459" t="s">
        <v>10613</v>
      </c>
      <c r="G213" s="459" t="s">
        <v>5388</v>
      </c>
      <c r="H213" s="546">
        <v>60</v>
      </c>
      <c r="I213" s="546">
        <v>60</v>
      </c>
    </row>
    <row r="214" spans="1:9" ht="24">
      <c r="A214" s="545" t="s">
        <v>12327</v>
      </c>
      <c r="B214" s="544" t="s">
        <v>12326</v>
      </c>
      <c r="C214" s="544" t="s">
        <v>12329</v>
      </c>
      <c r="D214" s="450">
        <v>5158</v>
      </c>
      <c r="E214" s="412" t="s">
        <v>9629</v>
      </c>
      <c r="F214" s="459" t="s">
        <v>10613</v>
      </c>
      <c r="G214" s="459" t="s">
        <v>5388</v>
      </c>
      <c r="H214" s="546">
        <v>12</v>
      </c>
      <c r="I214" s="546">
        <v>12</v>
      </c>
    </row>
    <row r="215" spans="1:9" ht="24">
      <c r="A215" s="545" t="s">
        <v>12327</v>
      </c>
      <c r="B215" s="544" t="s">
        <v>12326</v>
      </c>
      <c r="C215" s="544" t="s">
        <v>12328</v>
      </c>
      <c r="D215" s="450">
        <v>4409</v>
      </c>
      <c r="E215" s="412" t="s">
        <v>9629</v>
      </c>
      <c r="F215" s="459" t="s">
        <v>10613</v>
      </c>
      <c r="G215" s="459" t="s">
        <v>5388</v>
      </c>
      <c r="H215" s="546">
        <v>36</v>
      </c>
      <c r="I215" s="546">
        <v>36</v>
      </c>
    </row>
    <row r="216" spans="1:9" ht="24">
      <c r="A216" s="545" t="s">
        <v>12327</v>
      </c>
      <c r="B216" s="544" t="s">
        <v>12326</v>
      </c>
      <c r="C216" s="544" t="s">
        <v>12325</v>
      </c>
      <c r="D216" s="450">
        <v>3527</v>
      </c>
      <c r="E216" s="412" t="s">
        <v>9629</v>
      </c>
      <c r="F216" s="459" t="s">
        <v>10613</v>
      </c>
      <c r="G216" s="459" t="s">
        <v>5388</v>
      </c>
      <c r="H216" s="546">
        <v>60</v>
      </c>
      <c r="I216" s="546">
        <v>60</v>
      </c>
    </row>
    <row r="217" spans="1:9" ht="24">
      <c r="A217" s="545" t="s">
        <v>12322</v>
      </c>
      <c r="B217" s="544" t="s">
        <v>12321</v>
      </c>
      <c r="C217" s="544" t="s">
        <v>12324</v>
      </c>
      <c r="D217" s="450">
        <v>7092</v>
      </c>
      <c r="E217" s="412" t="s">
        <v>9629</v>
      </c>
      <c r="F217" s="459" t="s">
        <v>10613</v>
      </c>
      <c r="G217" s="459" t="s">
        <v>5388</v>
      </c>
      <c r="H217" s="546">
        <v>12</v>
      </c>
      <c r="I217" s="546">
        <v>12</v>
      </c>
    </row>
    <row r="218" spans="1:9" ht="24">
      <c r="A218" s="545" t="s">
        <v>12322</v>
      </c>
      <c r="B218" s="544" t="s">
        <v>12321</v>
      </c>
      <c r="C218" s="544" t="s">
        <v>12323</v>
      </c>
      <c r="D218" s="450">
        <v>6061</v>
      </c>
      <c r="E218" s="412" t="s">
        <v>9629</v>
      </c>
      <c r="F218" s="459" t="s">
        <v>10613</v>
      </c>
      <c r="G218" s="459" t="s">
        <v>5388</v>
      </c>
      <c r="H218" s="546">
        <v>36</v>
      </c>
      <c r="I218" s="546">
        <v>36</v>
      </c>
    </row>
    <row r="219" spans="1:9" ht="24">
      <c r="A219" s="545" t="s">
        <v>12322</v>
      </c>
      <c r="B219" s="544" t="s">
        <v>12321</v>
      </c>
      <c r="C219" s="544" t="s">
        <v>12320</v>
      </c>
      <c r="D219" s="450">
        <v>4849</v>
      </c>
      <c r="E219" s="412" t="s">
        <v>9629</v>
      </c>
      <c r="F219" s="459" t="s">
        <v>10613</v>
      </c>
      <c r="G219" s="459" t="s">
        <v>5388</v>
      </c>
      <c r="H219" s="546">
        <v>60</v>
      </c>
      <c r="I219" s="546">
        <v>60</v>
      </c>
    </row>
    <row r="220" spans="1:9" ht="24">
      <c r="A220" s="545" t="s">
        <v>12317</v>
      </c>
      <c r="B220" s="544" t="s">
        <v>12316</v>
      </c>
      <c r="C220" s="544" t="s">
        <v>12319</v>
      </c>
      <c r="D220" s="450">
        <v>8029</v>
      </c>
      <c r="E220" s="412" t="s">
        <v>9629</v>
      </c>
      <c r="F220" s="459" t="s">
        <v>10613</v>
      </c>
      <c r="G220" s="459" t="s">
        <v>5388</v>
      </c>
      <c r="H220" s="546">
        <v>12</v>
      </c>
      <c r="I220" s="546">
        <v>12</v>
      </c>
    </row>
    <row r="221" spans="1:9" ht="24">
      <c r="A221" s="545" t="s">
        <v>12317</v>
      </c>
      <c r="B221" s="544" t="s">
        <v>12316</v>
      </c>
      <c r="C221" s="544" t="s">
        <v>12318</v>
      </c>
      <c r="D221" s="450">
        <v>6863</v>
      </c>
      <c r="E221" s="412" t="s">
        <v>9629</v>
      </c>
      <c r="F221" s="459" t="s">
        <v>10613</v>
      </c>
      <c r="G221" s="459" t="s">
        <v>5388</v>
      </c>
      <c r="H221" s="546">
        <v>36</v>
      </c>
      <c r="I221" s="546">
        <v>36</v>
      </c>
    </row>
    <row r="222" spans="1:9" ht="24">
      <c r="A222" s="545" t="s">
        <v>12317</v>
      </c>
      <c r="B222" s="544" t="s">
        <v>12316</v>
      </c>
      <c r="C222" s="544" t="s">
        <v>12315</v>
      </c>
      <c r="D222" s="450">
        <v>5490</v>
      </c>
      <c r="E222" s="412" t="s">
        <v>9629</v>
      </c>
      <c r="F222" s="459" t="s">
        <v>10613</v>
      </c>
      <c r="G222" s="459" t="s">
        <v>5388</v>
      </c>
      <c r="H222" s="546">
        <v>60</v>
      </c>
      <c r="I222" s="546">
        <v>60</v>
      </c>
    </row>
    <row r="223" spans="1:9" ht="24">
      <c r="A223" s="545" t="s">
        <v>12312</v>
      </c>
      <c r="B223" s="544" t="s">
        <v>12311</v>
      </c>
      <c r="C223" s="544" t="s">
        <v>12314</v>
      </c>
      <c r="D223" s="450">
        <v>8938</v>
      </c>
      <c r="E223" s="412" t="s">
        <v>9629</v>
      </c>
      <c r="F223" s="459" t="s">
        <v>10613</v>
      </c>
      <c r="G223" s="459" t="s">
        <v>5388</v>
      </c>
      <c r="H223" s="546">
        <v>12</v>
      </c>
      <c r="I223" s="546">
        <v>12</v>
      </c>
    </row>
    <row r="224" spans="1:9" ht="24">
      <c r="A224" s="545" t="s">
        <v>12312</v>
      </c>
      <c r="B224" s="544" t="s">
        <v>12311</v>
      </c>
      <c r="C224" s="544" t="s">
        <v>12313</v>
      </c>
      <c r="D224" s="450">
        <v>7640</v>
      </c>
      <c r="E224" s="412" t="s">
        <v>9629</v>
      </c>
      <c r="F224" s="459" t="s">
        <v>10613</v>
      </c>
      <c r="G224" s="459" t="s">
        <v>5388</v>
      </c>
      <c r="H224" s="546">
        <v>36</v>
      </c>
      <c r="I224" s="546">
        <v>36</v>
      </c>
    </row>
    <row r="225" spans="1:9" ht="24">
      <c r="A225" s="545" t="s">
        <v>12312</v>
      </c>
      <c r="B225" s="544" t="s">
        <v>12311</v>
      </c>
      <c r="C225" s="544" t="s">
        <v>12310</v>
      </c>
      <c r="D225" s="450">
        <v>6112</v>
      </c>
      <c r="E225" s="412" t="s">
        <v>9629</v>
      </c>
      <c r="F225" s="459" t="s">
        <v>10613</v>
      </c>
      <c r="G225" s="459" t="s">
        <v>5388</v>
      </c>
      <c r="H225" s="546">
        <v>60</v>
      </c>
      <c r="I225" s="546">
        <v>60</v>
      </c>
    </row>
    <row r="226" spans="1:9" ht="24">
      <c r="A226" s="545" t="s">
        <v>12307</v>
      </c>
      <c r="B226" s="544" t="s">
        <v>12306</v>
      </c>
      <c r="C226" s="544" t="s">
        <v>12309</v>
      </c>
      <c r="D226" s="450">
        <v>9876</v>
      </c>
      <c r="E226" s="412" t="s">
        <v>9629</v>
      </c>
      <c r="F226" s="459" t="s">
        <v>10613</v>
      </c>
      <c r="G226" s="459" t="s">
        <v>5388</v>
      </c>
      <c r="H226" s="546">
        <v>12</v>
      </c>
      <c r="I226" s="546">
        <v>12</v>
      </c>
    </row>
    <row r="227" spans="1:9" ht="24">
      <c r="A227" s="545" t="s">
        <v>12307</v>
      </c>
      <c r="B227" s="544" t="s">
        <v>12306</v>
      </c>
      <c r="C227" s="544" t="s">
        <v>12308</v>
      </c>
      <c r="D227" s="450">
        <v>8441</v>
      </c>
      <c r="E227" s="412" t="s">
        <v>9629</v>
      </c>
      <c r="F227" s="459" t="s">
        <v>10613</v>
      </c>
      <c r="G227" s="459" t="s">
        <v>5388</v>
      </c>
      <c r="H227" s="546">
        <v>36</v>
      </c>
      <c r="I227" s="546">
        <v>36</v>
      </c>
    </row>
    <row r="228" spans="1:9" ht="24">
      <c r="A228" s="545" t="s">
        <v>12307</v>
      </c>
      <c r="B228" s="544" t="s">
        <v>12306</v>
      </c>
      <c r="C228" s="544" t="s">
        <v>12305</v>
      </c>
      <c r="D228" s="450">
        <v>6753</v>
      </c>
      <c r="E228" s="412" t="s">
        <v>9629</v>
      </c>
      <c r="F228" s="459" t="s">
        <v>10613</v>
      </c>
      <c r="G228" s="459" t="s">
        <v>5388</v>
      </c>
      <c r="H228" s="546">
        <v>60</v>
      </c>
      <c r="I228" s="546">
        <v>60</v>
      </c>
    </row>
    <row r="229" spans="1:9" ht="24">
      <c r="A229" s="545" t="s">
        <v>12302</v>
      </c>
      <c r="B229" s="544" t="s">
        <v>12301</v>
      </c>
      <c r="C229" s="544" t="s">
        <v>12304</v>
      </c>
      <c r="D229" s="450">
        <v>11747</v>
      </c>
      <c r="E229" s="412" t="s">
        <v>9629</v>
      </c>
      <c r="F229" s="459" t="s">
        <v>10613</v>
      </c>
      <c r="G229" s="459" t="s">
        <v>5388</v>
      </c>
      <c r="H229" s="546">
        <v>12</v>
      </c>
      <c r="I229" s="546">
        <v>12</v>
      </c>
    </row>
    <row r="230" spans="1:9" ht="24">
      <c r="A230" s="545" t="s">
        <v>12302</v>
      </c>
      <c r="B230" s="544" t="s">
        <v>12301</v>
      </c>
      <c r="C230" s="544" t="s">
        <v>12303</v>
      </c>
      <c r="D230" s="450">
        <v>10040</v>
      </c>
      <c r="E230" s="412" t="s">
        <v>9629</v>
      </c>
      <c r="F230" s="459" t="s">
        <v>10613</v>
      </c>
      <c r="G230" s="459" t="s">
        <v>5388</v>
      </c>
      <c r="H230" s="546">
        <v>36</v>
      </c>
      <c r="I230" s="546">
        <v>36</v>
      </c>
    </row>
    <row r="231" spans="1:9" ht="24">
      <c r="A231" s="545" t="s">
        <v>12302</v>
      </c>
      <c r="B231" s="544" t="s">
        <v>12301</v>
      </c>
      <c r="C231" s="544" t="s">
        <v>12300</v>
      </c>
      <c r="D231" s="450">
        <v>8032</v>
      </c>
      <c r="E231" s="412" t="s">
        <v>9629</v>
      </c>
      <c r="F231" s="459" t="s">
        <v>10613</v>
      </c>
      <c r="G231" s="459" t="s">
        <v>5388</v>
      </c>
      <c r="H231" s="546">
        <v>60</v>
      </c>
      <c r="I231" s="546">
        <v>60</v>
      </c>
    </row>
    <row r="232" spans="1:9" ht="24">
      <c r="A232" s="545" t="s">
        <v>12297</v>
      </c>
      <c r="B232" s="544" t="s">
        <v>12296</v>
      </c>
      <c r="C232" s="544" t="s">
        <v>12299</v>
      </c>
      <c r="D232" s="450">
        <v>12685</v>
      </c>
      <c r="E232" s="412" t="s">
        <v>9629</v>
      </c>
      <c r="F232" s="459" t="s">
        <v>10613</v>
      </c>
      <c r="G232" s="459" t="s">
        <v>5388</v>
      </c>
      <c r="H232" s="546">
        <v>12</v>
      </c>
      <c r="I232" s="546">
        <v>12</v>
      </c>
    </row>
    <row r="233" spans="1:9" ht="24">
      <c r="A233" s="545" t="s">
        <v>12297</v>
      </c>
      <c r="B233" s="544" t="s">
        <v>12296</v>
      </c>
      <c r="C233" s="544" t="s">
        <v>12298</v>
      </c>
      <c r="D233" s="450">
        <v>10842</v>
      </c>
      <c r="E233" s="412" t="s">
        <v>9629</v>
      </c>
      <c r="F233" s="459" t="s">
        <v>10613</v>
      </c>
      <c r="G233" s="459" t="s">
        <v>5388</v>
      </c>
      <c r="H233" s="546">
        <v>36</v>
      </c>
      <c r="I233" s="546">
        <v>36</v>
      </c>
    </row>
    <row r="234" spans="1:9" ht="24">
      <c r="A234" s="545" t="s">
        <v>12297</v>
      </c>
      <c r="B234" s="544" t="s">
        <v>12296</v>
      </c>
      <c r="C234" s="544" t="s">
        <v>12295</v>
      </c>
      <c r="D234" s="450">
        <v>8674</v>
      </c>
      <c r="E234" s="412" t="s">
        <v>9629</v>
      </c>
      <c r="F234" s="459" t="s">
        <v>10613</v>
      </c>
      <c r="G234" s="459" t="s">
        <v>5388</v>
      </c>
      <c r="H234" s="546">
        <v>60</v>
      </c>
      <c r="I234" s="546">
        <v>60</v>
      </c>
    </row>
    <row r="236" spans="1:9">
      <c r="A236" s="624" t="s">
        <v>184</v>
      </c>
      <c r="B236" s="624"/>
      <c r="C236" s="629" t="s">
        <v>13947</v>
      </c>
    </row>
    <row r="237" spans="1:9">
      <c r="A237" s="627" t="s">
        <v>5</v>
      </c>
      <c r="B237" s="624" t="s">
        <v>185</v>
      </c>
      <c r="C237" s="625" t="s">
        <v>13948</v>
      </c>
    </row>
    <row r="238" spans="1:9">
      <c r="A238" s="627" t="s">
        <v>9</v>
      </c>
      <c r="B238" s="625" t="s">
        <v>186</v>
      </c>
      <c r="C238" s="625" t="s">
        <v>13949</v>
      </c>
    </row>
    <row r="239" spans="1:9">
      <c r="A239" s="627" t="s">
        <v>187</v>
      </c>
      <c r="B239" s="624" t="s">
        <v>188</v>
      </c>
      <c r="C239" s="625" t="s">
        <v>13950</v>
      </c>
    </row>
    <row r="240" spans="1:9">
      <c r="A240" s="627" t="s">
        <v>189</v>
      </c>
      <c r="B240" s="624" t="s">
        <v>190</v>
      </c>
      <c r="C240" s="630" t="s">
        <v>13951</v>
      </c>
    </row>
    <row r="241" spans="1:3">
      <c r="A241" s="627" t="s">
        <v>191</v>
      </c>
      <c r="B241" s="624" t="s">
        <v>192</v>
      </c>
      <c r="C241" s="630" t="s">
        <v>13952</v>
      </c>
    </row>
    <row r="242" spans="1:3">
      <c r="A242" s="627" t="s">
        <v>193</v>
      </c>
      <c r="B242" s="624" t="s">
        <v>194</v>
      </c>
      <c r="C242" s="630" t="s">
        <v>13953</v>
      </c>
    </row>
    <row r="243" spans="1:3">
      <c r="A243" s="31" t="s">
        <v>1787</v>
      </c>
      <c r="B243" s="32" t="s">
        <v>1790</v>
      </c>
      <c r="C243" s="625" t="s">
        <v>13954</v>
      </c>
    </row>
    <row r="244" spans="1:3">
      <c r="A244" s="31" t="s">
        <v>1788</v>
      </c>
      <c r="B244" s="32" t="s">
        <v>1791</v>
      </c>
      <c r="C244" s="624" t="s">
        <v>13955</v>
      </c>
    </row>
    <row r="245" spans="1:3">
      <c r="A245" s="31" t="s">
        <v>1998</v>
      </c>
      <c r="B245" s="32" t="s">
        <v>1997</v>
      </c>
      <c r="C245" s="624" t="s">
        <v>13956</v>
      </c>
    </row>
    <row r="246" spans="1:3">
      <c r="A246" s="31" t="s">
        <v>1789</v>
      </c>
      <c r="B246" s="32" t="s">
        <v>1792</v>
      </c>
      <c r="C246" s="624" t="s">
        <v>13957</v>
      </c>
    </row>
    <row r="247" spans="1:3">
      <c r="A247" s="31" t="s">
        <v>195</v>
      </c>
      <c r="B247" s="32" t="s">
        <v>196</v>
      </c>
      <c r="C247" s="625" t="s">
        <v>13958</v>
      </c>
    </row>
    <row r="248" spans="1:3">
      <c r="A248" s="31" t="s">
        <v>8293</v>
      </c>
      <c r="B248" s="32" t="s">
        <v>8294</v>
      </c>
      <c r="C248" s="628"/>
    </row>
    <row r="249" spans="1:3">
      <c r="A249" s="31" t="s">
        <v>10613</v>
      </c>
      <c r="B249" s="32" t="s">
        <v>10614</v>
      </c>
      <c r="C249" s="289"/>
    </row>
  </sheetData>
  <sheetProtection algorithmName="SHA-512" hashValue="3qBbOmWfN3wdvpv39TDdmPlthhhmV0P2c+J6yHITiA0j5qTiThfzUNS6U1nwadhqPEQ7FdpQ2CsRNZyQFHJ1xQ==" saltValue="AnUZwz9RtRevZVanSWYU9Q==" spinCount="100000" sheet="1" objects="1" scenarios="1"/>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9"/>
  <sheetViews>
    <sheetView zoomScale="90" zoomScaleNormal="90" workbookViewId="0"/>
  </sheetViews>
  <sheetFormatPr defaultColWidth="9.125" defaultRowHeight="12"/>
  <cols>
    <col min="1" max="1" width="31" style="530" customWidth="1"/>
    <col min="2" max="2" width="46.5" style="530" customWidth="1"/>
    <col min="3" max="3" width="47.875" style="548" customWidth="1"/>
    <col min="4" max="4" width="9.75" style="530" customWidth="1"/>
    <col min="5" max="5" width="5.75" style="530" customWidth="1"/>
    <col min="6" max="6" width="5.875" style="530" customWidth="1"/>
    <col min="7" max="7" width="8.75" style="530" customWidth="1"/>
    <col min="8" max="8" width="7.375" style="530" customWidth="1"/>
    <col min="9" max="9" width="7.125" style="530" customWidth="1"/>
    <col min="10" max="16384" width="9.125" style="530"/>
  </cols>
  <sheetData>
    <row r="1" spans="1:9" ht="21" customHeight="1" thickBot="1">
      <c r="A1" s="616" t="s">
        <v>9716</v>
      </c>
      <c r="B1" s="528"/>
      <c r="C1" s="529"/>
      <c r="D1" s="529"/>
      <c r="E1" s="529"/>
      <c r="F1" s="529"/>
      <c r="G1" s="529"/>
    </row>
    <row r="2" spans="1:9" ht="24.75" thickBot="1">
      <c r="A2" s="534" t="s">
        <v>0</v>
      </c>
      <c r="B2" s="681" t="s">
        <v>1</v>
      </c>
      <c r="C2" s="535" t="s">
        <v>2</v>
      </c>
      <c r="D2" s="946" t="s">
        <v>5192</v>
      </c>
      <c r="E2" s="996" t="s">
        <v>9627</v>
      </c>
      <c r="F2" s="945" t="s">
        <v>4</v>
      </c>
      <c r="G2" s="673" t="s">
        <v>13946</v>
      </c>
    </row>
    <row r="3" spans="1:9" ht="12.75" thickBot="1">
      <c r="A3" s="536" t="s">
        <v>3459</v>
      </c>
      <c r="B3" s="560"/>
      <c r="C3" s="560"/>
      <c r="D3" s="632"/>
      <c r="E3" s="632"/>
      <c r="F3" s="632"/>
      <c r="G3" s="637"/>
    </row>
    <row r="4" spans="1:9" ht="14.25" customHeight="1">
      <c r="A4" s="1020" t="s">
        <v>9717</v>
      </c>
      <c r="B4" s="1021" t="s">
        <v>9718</v>
      </c>
      <c r="C4" s="1022" t="s">
        <v>9718</v>
      </c>
      <c r="D4" s="966">
        <v>0</v>
      </c>
      <c r="E4" s="967" t="s">
        <v>9628</v>
      </c>
      <c r="F4" s="967" t="s">
        <v>5</v>
      </c>
      <c r="G4" s="967" t="s">
        <v>5388</v>
      </c>
      <c r="I4" s="258"/>
    </row>
    <row r="5" spans="1:9" ht="14.25" customHeight="1">
      <c r="A5" s="1025" t="s">
        <v>14067</v>
      </c>
      <c r="B5" s="1023"/>
      <c r="C5" s="1023"/>
      <c r="D5" s="1023"/>
      <c r="E5" s="1023"/>
      <c r="F5" s="1023"/>
      <c r="G5" s="1024"/>
      <c r="H5" s="689"/>
      <c r="I5" s="258"/>
    </row>
    <row r="6" spans="1:9" ht="14.25" customHeight="1" thickBot="1">
      <c r="A6" s="1066" t="s">
        <v>12290</v>
      </c>
      <c r="B6" s="1067" t="s">
        <v>14074</v>
      </c>
      <c r="C6" s="1068" t="s">
        <v>14074</v>
      </c>
      <c r="D6" s="975">
        <v>1250</v>
      </c>
      <c r="E6" s="976" t="s">
        <v>9628</v>
      </c>
      <c r="F6" s="976" t="s">
        <v>193</v>
      </c>
      <c r="G6" s="976" t="s">
        <v>5388</v>
      </c>
      <c r="I6" s="258"/>
    </row>
    <row r="7" spans="1:9" ht="12.75" thickBot="1">
      <c r="A7" s="536" t="s">
        <v>3467</v>
      </c>
      <c r="B7" s="560"/>
      <c r="C7" s="560"/>
      <c r="D7" s="632"/>
      <c r="E7" s="632"/>
      <c r="F7" s="632"/>
      <c r="G7" s="637"/>
      <c r="I7" s="706"/>
    </row>
    <row r="8" spans="1:9" ht="14.25" customHeight="1">
      <c r="A8" s="1020" t="s">
        <v>9721</v>
      </c>
      <c r="B8" s="1021" t="s">
        <v>9722</v>
      </c>
      <c r="C8" s="1022" t="s">
        <v>9722</v>
      </c>
      <c r="D8" s="966">
        <v>0</v>
      </c>
      <c r="E8" s="967" t="s">
        <v>9628</v>
      </c>
      <c r="F8" s="967" t="s">
        <v>5</v>
      </c>
      <c r="G8" s="967" t="s">
        <v>5388</v>
      </c>
      <c r="I8" s="258"/>
    </row>
    <row r="9" spans="1:9" ht="14.25" customHeight="1">
      <c r="A9" s="1025" t="s">
        <v>14068</v>
      </c>
      <c r="B9" s="1023"/>
      <c r="C9" s="1023"/>
      <c r="D9" s="1023"/>
      <c r="E9" s="1023"/>
      <c r="F9" s="1023"/>
      <c r="G9" s="1024"/>
      <c r="H9" s="689"/>
      <c r="I9" s="258"/>
    </row>
    <row r="10" spans="1:9" ht="14.25" customHeight="1" thickBot="1">
      <c r="A10" s="1066" t="s">
        <v>12288</v>
      </c>
      <c r="B10" s="1067" t="s">
        <v>14075</v>
      </c>
      <c r="C10" s="1068" t="s">
        <v>14075</v>
      </c>
      <c r="D10" s="975">
        <v>1750</v>
      </c>
      <c r="E10" s="976" t="s">
        <v>9628</v>
      </c>
      <c r="F10" s="976" t="s">
        <v>193</v>
      </c>
      <c r="G10" s="976" t="s">
        <v>5388</v>
      </c>
      <c r="H10" s="689"/>
      <c r="I10" s="258"/>
    </row>
    <row r="11" spans="1:9" ht="12.75" thickBot="1">
      <c r="A11" s="536" t="s">
        <v>14271</v>
      </c>
      <c r="B11" s="560"/>
      <c r="C11" s="560"/>
      <c r="D11" s="632"/>
      <c r="E11" s="632"/>
      <c r="F11" s="632"/>
      <c r="G11" s="637"/>
      <c r="I11" s="706"/>
    </row>
    <row r="12" spans="1:9" ht="13.5">
      <c r="A12" s="1020" t="s">
        <v>9725</v>
      </c>
      <c r="B12" s="1022" t="s">
        <v>9726</v>
      </c>
      <c r="C12" s="1022" t="s">
        <v>9726</v>
      </c>
      <c r="D12" s="966">
        <v>0</v>
      </c>
      <c r="E12" s="967" t="s">
        <v>9628</v>
      </c>
      <c r="F12" s="967" t="s">
        <v>5</v>
      </c>
      <c r="G12" s="967" t="s">
        <v>5388</v>
      </c>
      <c r="I12" s="258"/>
    </row>
    <row r="13" spans="1:9" ht="13.5">
      <c r="A13" s="1025" t="s">
        <v>14069</v>
      </c>
      <c r="B13" s="1023"/>
      <c r="C13" s="1023"/>
      <c r="D13" s="1023"/>
      <c r="E13" s="1023"/>
      <c r="F13" s="1023"/>
      <c r="G13" s="1024"/>
      <c r="H13" s="1031"/>
      <c r="I13" s="258"/>
    </row>
    <row r="14" spans="1:9" ht="14.25" thickBot="1">
      <c r="A14" s="1066" t="s">
        <v>12286</v>
      </c>
      <c r="B14" s="1067" t="s">
        <v>14076</v>
      </c>
      <c r="C14" s="1068" t="s">
        <v>14076</v>
      </c>
      <c r="D14" s="975">
        <v>3350</v>
      </c>
      <c r="E14" s="976" t="s">
        <v>9628</v>
      </c>
      <c r="F14" s="976" t="s">
        <v>193</v>
      </c>
      <c r="G14" s="976" t="s">
        <v>5388</v>
      </c>
      <c r="H14" s="1031"/>
      <c r="I14" s="258"/>
    </row>
    <row r="15" spans="1:9" ht="12.75" thickBot="1">
      <c r="A15" s="536" t="s">
        <v>3460</v>
      </c>
      <c r="B15" s="560"/>
      <c r="C15" s="560"/>
      <c r="D15" s="632"/>
      <c r="E15" s="632"/>
      <c r="F15" s="632"/>
      <c r="G15" s="637"/>
      <c r="I15" s="706"/>
    </row>
    <row r="16" spans="1:9" ht="24.75" thickBot="1">
      <c r="A16" s="1026" t="s">
        <v>9719</v>
      </c>
      <c r="B16" s="1021" t="s">
        <v>9720</v>
      </c>
      <c r="C16" s="1021" t="s">
        <v>9720</v>
      </c>
      <c r="D16" s="1027">
        <v>0</v>
      </c>
      <c r="E16" s="967" t="s">
        <v>9628</v>
      </c>
      <c r="F16" s="967" t="s">
        <v>5</v>
      </c>
      <c r="G16" s="967" t="s">
        <v>5388</v>
      </c>
      <c r="H16" s="689"/>
      <c r="I16" s="258"/>
    </row>
    <row r="17" spans="1:10" ht="12.75" thickBot="1">
      <c r="A17" s="536" t="s">
        <v>3468</v>
      </c>
      <c r="B17" s="560"/>
      <c r="C17" s="560"/>
      <c r="D17" s="632"/>
      <c r="E17" s="632"/>
      <c r="F17" s="632"/>
      <c r="G17" s="637"/>
      <c r="I17" s="706"/>
    </row>
    <row r="18" spans="1:10" ht="24.75" thickBot="1">
      <c r="A18" s="1020" t="s">
        <v>9723</v>
      </c>
      <c r="B18" s="1021" t="s">
        <v>9724</v>
      </c>
      <c r="C18" s="1022" t="s">
        <v>9724</v>
      </c>
      <c r="D18" s="1027">
        <v>0</v>
      </c>
      <c r="E18" s="967" t="s">
        <v>9628</v>
      </c>
      <c r="F18" s="967" t="s">
        <v>5</v>
      </c>
      <c r="G18" s="967" t="s">
        <v>5388</v>
      </c>
      <c r="H18" s="689"/>
      <c r="I18" s="258"/>
    </row>
    <row r="19" spans="1:10" ht="12.75" thickBot="1">
      <c r="A19" s="536" t="s">
        <v>14278</v>
      </c>
      <c r="B19" s="560"/>
      <c r="C19" s="560"/>
      <c r="D19" s="632"/>
      <c r="E19" s="632"/>
      <c r="F19" s="632"/>
      <c r="G19" s="637"/>
      <c r="I19" s="706"/>
    </row>
    <row r="20" spans="1:10" ht="24">
      <c r="A20" s="1020" t="s">
        <v>9727</v>
      </c>
      <c r="B20" s="1021" t="s">
        <v>9728</v>
      </c>
      <c r="C20" s="1022" t="s">
        <v>9728</v>
      </c>
      <c r="D20" s="1027">
        <v>0</v>
      </c>
      <c r="E20" s="967" t="s">
        <v>9628</v>
      </c>
      <c r="F20" s="967" t="s">
        <v>5</v>
      </c>
      <c r="G20" s="967" t="s">
        <v>5388</v>
      </c>
      <c r="H20" s="689"/>
      <c r="I20" s="258"/>
    </row>
    <row r="21" spans="1:10" ht="24">
      <c r="A21" s="1020" t="s">
        <v>9729</v>
      </c>
      <c r="B21" s="1021" t="s">
        <v>9730</v>
      </c>
      <c r="C21" s="1022" t="s">
        <v>9730</v>
      </c>
      <c r="D21" s="966">
        <v>24245</v>
      </c>
      <c r="E21" s="967" t="s">
        <v>9628</v>
      </c>
      <c r="F21" s="967" t="s">
        <v>5</v>
      </c>
      <c r="G21" s="967" t="s">
        <v>5388</v>
      </c>
      <c r="H21" s="689"/>
      <c r="I21" s="258"/>
    </row>
    <row r="22" spans="1:10" ht="13.5">
      <c r="A22" s="731"/>
      <c r="B22" s="1032"/>
      <c r="C22" s="745"/>
      <c r="D22" s="22"/>
      <c r="E22" s="23"/>
      <c r="F22" s="23"/>
      <c r="G22" s="23"/>
      <c r="H22" s="689"/>
      <c r="I22" s="258"/>
    </row>
    <row r="23" spans="1:10" ht="16.5" thickBot="1">
      <c r="A23" s="1034" t="s">
        <v>14000</v>
      </c>
      <c r="B23" s="689"/>
      <c r="C23" s="1033"/>
      <c r="D23" s="965"/>
      <c r="E23" s="965"/>
      <c r="F23" s="965"/>
      <c r="G23" s="689"/>
      <c r="H23" s="689"/>
      <c r="I23" s="689"/>
    </row>
    <row r="24" spans="1:10" ht="24.75" thickBot="1">
      <c r="A24" s="534" t="s">
        <v>0</v>
      </c>
      <c r="B24" s="681" t="s">
        <v>1</v>
      </c>
      <c r="C24" s="535" t="s">
        <v>2</v>
      </c>
      <c r="D24" s="946" t="s">
        <v>5192</v>
      </c>
      <c r="E24" s="945" t="s">
        <v>9627</v>
      </c>
      <c r="F24" s="945" t="s">
        <v>4</v>
      </c>
      <c r="G24" s="673" t="s">
        <v>13946</v>
      </c>
      <c r="H24" s="535" t="s">
        <v>418</v>
      </c>
      <c r="I24" s="535" t="s">
        <v>419</v>
      </c>
      <c r="J24" s="508" t="s">
        <v>8904</v>
      </c>
    </row>
    <row r="25" spans="1:10" ht="12.75" thickBot="1">
      <c r="A25" s="536" t="s">
        <v>14001</v>
      </c>
      <c r="B25" s="560"/>
      <c r="C25" s="560"/>
      <c r="D25" s="632"/>
      <c r="E25" s="632"/>
      <c r="F25" s="632"/>
      <c r="G25" s="632"/>
      <c r="H25" s="632"/>
      <c r="I25" s="632"/>
      <c r="J25" s="637"/>
    </row>
    <row r="26" spans="1:10" ht="24">
      <c r="A26" s="1069" t="s">
        <v>14002</v>
      </c>
      <c r="B26" s="1070" t="s">
        <v>14003</v>
      </c>
      <c r="C26" s="1070" t="s">
        <v>14102</v>
      </c>
      <c r="D26" s="1292">
        <v>163</v>
      </c>
      <c r="E26" s="976" t="s">
        <v>9629</v>
      </c>
      <c r="F26" s="976" t="s">
        <v>1787</v>
      </c>
      <c r="G26" s="976" t="s">
        <v>5388</v>
      </c>
      <c r="H26" s="1071">
        <v>12</v>
      </c>
      <c r="I26" s="1071">
        <v>12</v>
      </c>
      <c r="J26" s="125" t="s">
        <v>8905</v>
      </c>
    </row>
    <row r="27" spans="1:10" ht="24">
      <c r="A27" s="1069" t="s">
        <v>14002</v>
      </c>
      <c r="B27" s="1070" t="s">
        <v>14003</v>
      </c>
      <c r="C27" s="1070" t="s">
        <v>14117</v>
      </c>
      <c r="D27" s="1292">
        <v>138.88888888888889</v>
      </c>
      <c r="E27" s="976" t="s">
        <v>9629</v>
      </c>
      <c r="F27" s="976" t="s">
        <v>1787</v>
      </c>
      <c r="G27" s="976" t="s">
        <v>5388</v>
      </c>
      <c r="H27" s="1071">
        <v>36</v>
      </c>
      <c r="I27" s="1071">
        <v>36</v>
      </c>
      <c r="J27" s="125" t="s">
        <v>8905</v>
      </c>
    </row>
    <row r="28" spans="1:10" ht="24">
      <c r="A28" s="1069" t="s">
        <v>14002</v>
      </c>
      <c r="B28" s="1070" t="s">
        <v>14003</v>
      </c>
      <c r="C28" s="1070" t="s">
        <v>14132</v>
      </c>
      <c r="D28" s="1292">
        <v>111.11111111111113</v>
      </c>
      <c r="E28" s="976" t="s">
        <v>9629</v>
      </c>
      <c r="F28" s="976" t="s">
        <v>1787</v>
      </c>
      <c r="G28" s="976" t="s">
        <v>5388</v>
      </c>
      <c r="H28" s="1071">
        <v>60</v>
      </c>
      <c r="I28" s="1071">
        <v>60</v>
      </c>
      <c r="J28" s="125" t="s">
        <v>8905</v>
      </c>
    </row>
    <row r="29" spans="1:10" ht="24">
      <c r="A29" s="1069" t="s">
        <v>14541</v>
      </c>
      <c r="B29" s="1070" t="s">
        <v>14542</v>
      </c>
      <c r="C29" s="1070" t="s">
        <v>12593</v>
      </c>
      <c r="D29" s="1292">
        <f>173</f>
        <v>173</v>
      </c>
      <c r="E29" s="976" t="s">
        <v>9629</v>
      </c>
      <c r="F29" s="976" t="s">
        <v>1787</v>
      </c>
      <c r="G29" s="976" t="s">
        <v>5388</v>
      </c>
      <c r="H29" s="1071">
        <v>12</v>
      </c>
      <c r="I29" s="1071">
        <v>12</v>
      </c>
      <c r="J29" s="125" t="s">
        <v>8905</v>
      </c>
    </row>
    <row r="30" spans="1:10" ht="24">
      <c r="A30" s="1069" t="s">
        <v>14541</v>
      </c>
      <c r="B30" s="1070" t="s">
        <v>14542</v>
      </c>
      <c r="C30" s="1070" t="s">
        <v>12592</v>
      </c>
      <c r="D30" s="1292">
        <f>148</f>
        <v>148</v>
      </c>
      <c r="E30" s="976" t="s">
        <v>9629</v>
      </c>
      <c r="F30" s="976" t="s">
        <v>1787</v>
      </c>
      <c r="G30" s="976" t="s">
        <v>5388</v>
      </c>
      <c r="H30" s="1071">
        <v>36</v>
      </c>
      <c r="I30" s="1071">
        <v>36</v>
      </c>
      <c r="J30" s="125" t="s">
        <v>8905</v>
      </c>
    </row>
    <row r="31" spans="1:10" ht="24">
      <c r="A31" s="1069" t="s">
        <v>14541</v>
      </c>
      <c r="B31" s="1070" t="s">
        <v>14542</v>
      </c>
      <c r="C31" s="1070" t="s">
        <v>12589</v>
      </c>
      <c r="D31" s="1292">
        <f>118</f>
        <v>118</v>
      </c>
      <c r="E31" s="976" t="s">
        <v>9629</v>
      </c>
      <c r="F31" s="976" t="s">
        <v>1787</v>
      </c>
      <c r="G31" s="976" t="s">
        <v>5388</v>
      </c>
      <c r="H31" s="1071">
        <v>60</v>
      </c>
      <c r="I31" s="1071">
        <v>60</v>
      </c>
      <c r="J31" s="125" t="s">
        <v>8905</v>
      </c>
    </row>
    <row r="32" spans="1:10" ht="24">
      <c r="A32" s="1069" t="s">
        <v>14453</v>
      </c>
      <c r="B32" s="1070" t="s">
        <v>14454</v>
      </c>
      <c r="C32" s="1070" t="s">
        <v>12593</v>
      </c>
      <c r="D32" s="1292">
        <f>183</f>
        <v>183</v>
      </c>
      <c r="E32" s="976" t="s">
        <v>9629</v>
      </c>
      <c r="F32" s="976" t="s">
        <v>1787</v>
      </c>
      <c r="G32" s="976" t="s">
        <v>5388</v>
      </c>
      <c r="H32" s="1071">
        <v>12</v>
      </c>
      <c r="I32" s="1071">
        <v>12</v>
      </c>
      <c r="J32" s="125" t="s">
        <v>8905</v>
      </c>
    </row>
    <row r="33" spans="1:10" ht="24">
      <c r="A33" s="1069" t="s">
        <v>14453</v>
      </c>
      <c r="B33" s="1070" t="s">
        <v>14454</v>
      </c>
      <c r="C33" s="1070" t="s">
        <v>12592</v>
      </c>
      <c r="D33" s="1292">
        <f>156</f>
        <v>156</v>
      </c>
      <c r="E33" s="976" t="s">
        <v>9629</v>
      </c>
      <c r="F33" s="976" t="s">
        <v>1787</v>
      </c>
      <c r="G33" s="976" t="s">
        <v>5388</v>
      </c>
      <c r="H33" s="1071">
        <v>36</v>
      </c>
      <c r="I33" s="1071">
        <v>36</v>
      </c>
      <c r="J33" s="125" t="s">
        <v>8905</v>
      </c>
    </row>
    <row r="34" spans="1:10" ht="24">
      <c r="A34" s="1069" t="s">
        <v>14453</v>
      </c>
      <c r="B34" s="1070" t="s">
        <v>14454</v>
      </c>
      <c r="C34" s="1070" t="s">
        <v>12589</v>
      </c>
      <c r="D34" s="1292">
        <f>125</f>
        <v>125</v>
      </c>
      <c r="E34" s="976" t="s">
        <v>9629</v>
      </c>
      <c r="F34" s="976" t="s">
        <v>1787</v>
      </c>
      <c r="G34" s="976" t="s">
        <v>5388</v>
      </c>
      <c r="H34" s="1071">
        <v>60</v>
      </c>
      <c r="I34" s="1071">
        <v>60</v>
      </c>
      <c r="J34" s="125" t="s">
        <v>8905</v>
      </c>
    </row>
    <row r="35" spans="1:10" ht="24">
      <c r="A35" s="1069" t="s">
        <v>14004</v>
      </c>
      <c r="B35" s="1070" t="s">
        <v>14005</v>
      </c>
      <c r="C35" s="1070" t="s">
        <v>14103</v>
      </c>
      <c r="D35" s="1292">
        <v>179</v>
      </c>
      <c r="E35" s="976" t="s">
        <v>9629</v>
      </c>
      <c r="F35" s="976" t="s">
        <v>1787</v>
      </c>
      <c r="G35" s="976" t="s">
        <v>5388</v>
      </c>
      <c r="H35" s="1071">
        <v>12</v>
      </c>
      <c r="I35" s="1071">
        <v>12</v>
      </c>
      <c r="J35" s="125" t="s">
        <v>8905</v>
      </c>
    </row>
    <row r="36" spans="1:10" ht="24">
      <c r="A36" s="1069" t="s">
        <v>14004</v>
      </c>
      <c r="B36" s="1070" t="s">
        <v>14005</v>
      </c>
      <c r="C36" s="1070" t="s">
        <v>14118</v>
      </c>
      <c r="D36" s="1292">
        <v>152.77777777777777</v>
      </c>
      <c r="E36" s="976" t="s">
        <v>9629</v>
      </c>
      <c r="F36" s="976" t="s">
        <v>1787</v>
      </c>
      <c r="G36" s="976" t="s">
        <v>5388</v>
      </c>
      <c r="H36" s="1071">
        <v>36</v>
      </c>
      <c r="I36" s="1071">
        <v>36</v>
      </c>
      <c r="J36" s="125" t="s">
        <v>8905</v>
      </c>
    </row>
    <row r="37" spans="1:10" ht="24">
      <c r="A37" s="1069" t="s">
        <v>14004</v>
      </c>
      <c r="B37" s="1070" t="s">
        <v>14005</v>
      </c>
      <c r="C37" s="1070" t="s">
        <v>14133</v>
      </c>
      <c r="D37" s="1292">
        <v>122.22222222222221</v>
      </c>
      <c r="E37" s="976" t="s">
        <v>9629</v>
      </c>
      <c r="F37" s="976" t="s">
        <v>1787</v>
      </c>
      <c r="G37" s="976" t="s">
        <v>5388</v>
      </c>
      <c r="H37" s="1071">
        <v>60</v>
      </c>
      <c r="I37" s="1071">
        <v>60</v>
      </c>
      <c r="J37" s="125" t="s">
        <v>8905</v>
      </c>
    </row>
    <row r="38" spans="1:10" ht="24">
      <c r="A38" s="1069" t="s">
        <v>14543</v>
      </c>
      <c r="B38" s="1070" t="s">
        <v>14544</v>
      </c>
      <c r="C38" s="1070" t="s">
        <v>12583</v>
      </c>
      <c r="D38" s="1292">
        <f>190</f>
        <v>190</v>
      </c>
      <c r="E38" s="976" t="s">
        <v>9629</v>
      </c>
      <c r="F38" s="976" t="s">
        <v>1787</v>
      </c>
      <c r="G38" s="976" t="s">
        <v>5388</v>
      </c>
      <c r="H38" s="1071">
        <v>12</v>
      </c>
      <c r="I38" s="1071">
        <v>12</v>
      </c>
      <c r="J38" s="125" t="s">
        <v>8905</v>
      </c>
    </row>
    <row r="39" spans="1:10" ht="24">
      <c r="A39" s="1069" t="s">
        <v>14543</v>
      </c>
      <c r="B39" s="1070" t="s">
        <v>14544</v>
      </c>
      <c r="C39" s="1070" t="s">
        <v>12582</v>
      </c>
      <c r="D39" s="1292">
        <f>163</f>
        <v>163</v>
      </c>
      <c r="E39" s="976" t="s">
        <v>9629</v>
      </c>
      <c r="F39" s="976" t="s">
        <v>1787</v>
      </c>
      <c r="G39" s="976" t="s">
        <v>5388</v>
      </c>
      <c r="H39" s="1071">
        <v>36</v>
      </c>
      <c r="I39" s="1071">
        <v>36</v>
      </c>
      <c r="J39" s="125" t="s">
        <v>8905</v>
      </c>
    </row>
    <row r="40" spans="1:10" ht="24">
      <c r="A40" s="1069" t="s">
        <v>14543</v>
      </c>
      <c r="B40" s="1070" t="s">
        <v>14544</v>
      </c>
      <c r="C40" s="1070" t="s">
        <v>12579</v>
      </c>
      <c r="D40" s="1292">
        <f>130</f>
        <v>130</v>
      </c>
      <c r="E40" s="976" t="s">
        <v>9629</v>
      </c>
      <c r="F40" s="976" t="s">
        <v>1787</v>
      </c>
      <c r="G40" s="976" t="s">
        <v>5388</v>
      </c>
      <c r="H40" s="1071">
        <v>60</v>
      </c>
      <c r="I40" s="1071">
        <v>60</v>
      </c>
      <c r="J40" s="125" t="s">
        <v>8905</v>
      </c>
    </row>
    <row r="41" spans="1:10" ht="24">
      <c r="A41" s="1069" t="s">
        <v>14455</v>
      </c>
      <c r="B41" s="1070" t="s">
        <v>14456</v>
      </c>
      <c r="C41" s="1070" t="s">
        <v>12583</v>
      </c>
      <c r="D41" s="1292">
        <f>201</f>
        <v>201</v>
      </c>
      <c r="E41" s="976" t="s">
        <v>9629</v>
      </c>
      <c r="F41" s="976" t="s">
        <v>1787</v>
      </c>
      <c r="G41" s="976" t="s">
        <v>5388</v>
      </c>
      <c r="H41" s="1071">
        <v>12</v>
      </c>
      <c r="I41" s="1071">
        <v>12</v>
      </c>
      <c r="J41" s="125" t="s">
        <v>8905</v>
      </c>
    </row>
    <row r="42" spans="1:10" ht="24">
      <c r="A42" s="1069" t="s">
        <v>14455</v>
      </c>
      <c r="B42" s="1070" t="s">
        <v>14456</v>
      </c>
      <c r="C42" s="1070" t="s">
        <v>12582</v>
      </c>
      <c r="D42" s="1292">
        <f>172</f>
        <v>172</v>
      </c>
      <c r="E42" s="976" t="s">
        <v>9629</v>
      </c>
      <c r="F42" s="976" t="s">
        <v>1787</v>
      </c>
      <c r="G42" s="976" t="s">
        <v>5388</v>
      </c>
      <c r="H42" s="1071">
        <v>36</v>
      </c>
      <c r="I42" s="1071">
        <v>36</v>
      </c>
      <c r="J42" s="125" t="s">
        <v>8905</v>
      </c>
    </row>
    <row r="43" spans="1:10" ht="24">
      <c r="A43" s="1069" t="s">
        <v>14455</v>
      </c>
      <c r="B43" s="1070" t="s">
        <v>14456</v>
      </c>
      <c r="C43" s="1070" t="s">
        <v>12579</v>
      </c>
      <c r="D43" s="1292">
        <f>137</f>
        <v>137</v>
      </c>
      <c r="E43" s="976" t="s">
        <v>9629</v>
      </c>
      <c r="F43" s="976" t="s">
        <v>1787</v>
      </c>
      <c r="G43" s="976" t="s">
        <v>5388</v>
      </c>
      <c r="H43" s="1071">
        <v>60</v>
      </c>
      <c r="I43" s="1071">
        <v>60</v>
      </c>
      <c r="J43" s="125" t="s">
        <v>8905</v>
      </c>
    </row>
    <row r="44" spans="1:10" ht="24">
      <c r="A44" s="1069" t="s">
        <v>14006</v>
      </c>
      <c r="B44" s="1070" t="s">
        <v>14007</v>
      </c>
      <c r="C44" s="1070" t="s">
        <v>14104</v>
      </c>
      <c r="D44" s="1292">
        <v>195</v>
      </c>
      <c r="E44" s="976" t="s">
        <v>9629</v>
      </c>
      <c r="F44" s="976" t="s">
        <v>1787</v>
      </c>
      <c r="G44" s="976" t="s">
        <v>5388</v>
      </c>
      <c r="H44" s="1071">
        <v>12</v>
      </c>
      <c r="I44" s="1071">
        <v>12</v>
      </c>
      <c r="J44" s="125" t="s">
        <v>8905</v>
      </c>
    </row>
    <row r="45" spans="1:10" ht="24">
      <c r="A45" s="1069" t="s">
        <v>14006</v>
      </c>
      <c r="B45" s="1070" t="s">
        <v>14007</v>
      </c>
      <c r="C45" s="1070" t="s">
        <v>14119</v>
      </c>
      <c r="D45" s="1292">
        <v>166.66666666666666</v>
      </c>
      <c r="E45" s="976" t="s">
        <v>9629</v>
      </c>
      <c r="F45" s="976" t="s">
        <v>1787</v>
      </c>
      <c r="G45" s="976" t="s">
        <v>5388</v>
      </c>
      <c r="H45" s="1071">
        <v>36</v>
      </c>
      <c r="I45" s="1071">
        <v>36</v>
      </c>
      <c r="J45" s="125" t="s">
        <v>8905</v>
      </c>
    </row>
    <row r="46" spans="1:10" ht="24">
      <c r="A46" s="1069" t="s">
        <v>14006</v>
      </c>
      <c r="B46" s="1070" t="s">
        <v>14007</v>
      </c>
      <c r="C46" s="1070" t="s">
        <v>14134</v>
      </c>
      <c r="D46" s="1292">
        <v>133.33333333333334</v>
      </c>
      <c r="E46" s="976" t="s">
        <v>9629</v>
      </c>
      <c r="F46" s="976" t="s">
        <v>1787</v>
      </c>
      <c r="G46" s="976" t="s">
        <v>5388</v>
      </c>
      <c r="H46" s="1071">
        <v>60</v>
      </c>
      <c r="I46" s="1071">
        <v>60</v>
      </c>
      <c r="J46" s="125" t="s">
        <v>8905</v>
      </c>
    </row>
    <row r="47" spans="1:10" ht="24">
      <c r="A47" s="1069" t="s">
        <v>14545</v>
      </c>
      <c r="B47" s="1070" t="s">
        <v>14546</v>
      </c>
      <c r="C47" s="1070" t="s">
        <v>12573</v>
      </c>
      <c r="D47" s="1292">
        <f>208</f>
        <v>208</v>
      </c>
      <c r="E47" s="976" t="s">
        <v>9629</v>
      </c>
      <c r="F47" s="976" t="s">
        <v>1787</v>
      </c>
      <c r="G47" s="976" t="s">
        <v>5388</v>
      </c>
      <c r="H47" s="1071">
        <v>12</v>
      </c>
      <c r="I47" s="1071">
        <v>12</v>
      </c>
      <c r="J47" s="125" t="s">
        <v>8905</v>
      </c>
    </row>
    <row r="48" spans="1:10" ht="24">
      <c r="A48" s="1069" t="s">
        <v>14545</v>
      </c>
      <c r="B48" s="1070" t="s">
        <v>14546</v>
      </c>
      <c r="C48" s="1070" t="s">
        <v>12572</v>
      </c>
      <c r="D48" s="1292">
        <f>177</f>
        <v>177</v>
      </c>
      <c r="E48" s="976" t="s">
        <v>9629</v>
      </c>
      <c r="F48" s="976" t="s">
        <v>1787</v>
      </c>
      <c r="G48" s="976" t="s">
        <v>5388</v>
      </c>
      <c r="H48" s="1071">
        <v>36</v>
      </c>
      <c r="I48" s="1071">
        <v>36</v>
      </c>
      <c r="J48" s="125" t="s">
        <v>8905</v>
      </c>
    </row>
    <row r="49" spans="1:10" ht="24">
      <c r="A49" s="1069" t="s">
        <v>14545</v>
      </c>
      <c r="B49" s="1070" t="s">
        <v>14546</v>
      </c>
      <c r="C49" s="1070" t="s">
        <v>12569</v>
      </c>
      <c r="D49" s="1292">
        <f>142</f>
        <v>142</v>
      </c>
      <c r="E49" s="976" t="s">
        <v>9629</v>
      </c>
      <c r="F49" s="976" t="s">
        <v>1787</v>
      </c>
      <c r="G49" s="976" t="s">
        <v>5388</v>
      </c>
      <c r="H49" s="1071">
        <v>60</v>
      </c>
      <c r="I49" s="1071">
        <v>60</v>
      </c>
      <c r="J49" s="125" t="s">
        <v>8905</v>
      </c>
    </row>
    <row r="50" spans="1:10" ht="24">
      <c r="A50" s="1069" t="s">
        <v>14457</v>
      </c>
      <c r="B50" s="1070" t="s">
        <v>14458</v>
      </c>
      <c r="C50" s="1070" t="s">
        <v>12573</v>
      </c>
      <c r="D50" s="1292">
        <f>219</f>
        <v>219</v>
      </c>
      <c r="E50" s="976" t="s">
        <v>9629</v>
      </c>
      <c r="F50" s="976" t="s">
        <v>1787</v>
      </c>
      <c r="G50" s="976" t="s">
        <v>5388</v>
      </c>
      <c r="H50" s="1071">
        <v>12</v>
      </c>
      <c r="I50" s="1071">
        <v>12</v>
      </c>
      <c r="J50" s="125" t="s">
        <v>8905</v>
      </c>
    </row>
    <row r="51" spans="1:10" ht="24">
      <c r="A51" s="1069" t="s">
        <v>14457</v>
      </c>
      <c r="B51" s="1070" t="s">
        <v>14458</v>
      </c>
      <c r="C51" s="1070" t="s">
        <v>12572</v>
      </c>
      <c r="D51" s="1292">
        <f>187</f>
        <v>187</v>
      </c>
      <c r="E51" s="976" t="s">
        <v>9629</v>
      </c>
      <c r="F51" s="976" t="s">
        <v>1787</v>
      </c>
      <c r="G51" s="976" t="s">
        <v>5388</v>
      </c>
      <c r="H51" s="1071">
        <v>36</v>
      </c>
      <c r="I51" s="1071">
        <v>36</v>
      </c>
      <c r="J51" s="125" t="s">
        <v>8905</v>
      </c>
    </row>
    <row r="52" spans="1:10" ht="24">
      <c r="A52" s="1069" t="s">
        <v>14457</v>
      </c>
      <c r="B52" s="1070" t="s">
        <v>14458</v>
      </c>
      <c r="C52" s="1070" t="s">
        <v>12569</v>
      </c>
      <c r="D52" s="1292">
        <f>150</f>
        <v>150</v>
      </c>
      <c r="E52" s="976" t="s">
        <v>9629</v>
      </c>
      <c r="F52" s="976" t="s">
        <v>1787</v>
      </c>
      <c r="G52" s="976" t="s">
        <v>5388</v>
      </c>
      <c r="H52" s="1071">
        <v>60</v>
      </c>
      <c r="I52" s="1071">
        <v>60</v>
      </c>
      <c r="J52" s="125" t="s">
        <v>8905</v>
      </c>
    </row>
    <row r="53" spans="1:10" ht="24">
      <c r="A53" s="1069" t="s">
        <v>14008</v>
      </c>
      <c r="B53" s="1070" t="s">
        <v>14009</v>
      </c>
      <c r="C53" s="1070" t="s">
        <v>14105</v>
      </c>
      <c r="D53" s="1292">
        <v>228</v>
      </c>
      <c r="E53" s="976" t="s">
        <v>9629</v>
      </c>
      <c r="F53" s="976" t="s">
        <v>1787</v>
      </c>
      <c r="G53" s="976" t="s">
        <v>5388</v>
      </c>
      <c r="H53" s="1071">
        <v>12</v>
      </c>
      <c r="I53" s="1071">
        <v>12</v>
      </c>
      <c r="J53" s="125" t="s">
        <v>8905</v>
      </c>
    </row>
    <row r="54" spans="1:10" ht="24">
      <c r="A54" s="1069" t="s">
        <v>14008</v>
      </c>
      <c r="B54" s="1070" t="s">
        <v>14009</v>
      </c>
      <c r="C54" s="1070" t="s">
        <v>14120</v>
      </c>
      <c r="D54" s="1292">
        <v>194.44444444444446</v>
      </c>
      <c r="E54" s="976" t="s">
        <v>9629</v>
      </c>
      <c r="F54" s="976" t="s">
        <v>1787</v>
      </c>
      <c r="G54" s="976" t="s">
        <v>5388</v>
      </c>
      <c r="H54" s="1071">
        <v>36</v>
      </c>
      <c r="I54" s="1071">
        <v>36</v>
      </c>
      <c r="J54" s="125" t="s">
        <v>8905</v>
      </c>
    </row>
    <row r="55" spans="1:10" ht="24">
      <c r="A55" s="1069" t="s">
        <v>14008</v>
      </c>
      <c r="B55" s="1070" t="s">
        <v>14009</v>
      </c>
      <c r="C55" s="1070" t="s">
        <v>14135</v>
      </c>
      <c r="D55" s="1292">
        <v>155.55555555555557</v>
      </c>
      <c r="E55" s="976" t="s">
        <v>9629</v>
      </c>
      <c r="F55" s="976" t="s">
        <v>1787</v>
      </c>
      <c r="G55" s="976" t="s">
        <v>5388</v>
      </c>
      <c r="H55" s="1071">
        <v>60</v>
      </c>
      <c r="I55" s="1071">
        <v>60</v>
      </c>
      <c r="J55" s="125" t="s">
        <v>8905</v>
      </c>
    </row>
    <row r="56" spans="1:10" ht="24">
      <c r="A56" s="1069" t="s">
        <v>14547</v>
      </c>
      <c r="B56" s="1070" t="s">
        <v>14548</v>
      </c>
      <c r="C56" s="1070" t="s">
        <v>14461</v>
      </c>
      <c r="D56" s="1292">
        <f>242</f>
        <v>242</v>
      </c>
      <c r="E56" s="976" t="s">
        <v>9629</v>
      </c>
      <c r="F56" s="976" t="s">
        <v>1787</v>
      </c>
      <c r="G56" s="976" t="s">
        <v>5388</v>
      </c>
      <c r="H56" s="1071">
        <v>12</v>
      </c>
      <c r="I56" s="1071">
        <v>12</v>
      </c>
      <c r="J56" s="125" t="s">
        <v>8905</v>
      </c>
    </row>
    <row r="57" spans="1:10" ht="24">
      <c r="A57" s="1069" t="s">
        <v>14547</v>
      </c>
      <c r="B57" s="1070" t="s">
        <v>14548</v>
      </c>
      <c r="C57" s="1070" t="s">
        <v>14462</v>
      </c>
      <c r="D57" s="1292">
        <f>207</f>
        <v>207</v>
      </c>
      <c r="E57" s="976" t="s">
        <v>9629</v>
      </c>
      <c r="F57" s="976" t="s">
        <v>1787</v>
      </c>
      <c r="G57" s="976" t="s">
        <v>5388</v>
      </c>
      <c r="H57" s="1071">
        <v>36</v>
      </c>
      <c r="I57" s="1071">
        <v>36</v>
      </c>
      <c r="J57" s="125" t="s">
        <v>8905</v>
      </c>
    </row>
    <row r="58" spans="1:10" ht="24">
      <c r="A58" s="1069" t="s">
        <v>14547</v>
      </c>
      <c r="B58" s="1070" t="s">
        <v>14548</v>
      </c>
      <c r="C58" s="1070" t="s">
        <v>14463</v>
      </c>
      <c r="D58" s="1292">
        <f>166</f>
        <v>166</v>
      </c>
      <c r="E58" s="976" t="s">
        <v>9629</v>
      </c>
      <c r="F58" s="976" t="s">
        <v>1787</v>
      </c>
      <c r="G58" s="976" t="s">
        <v>5388</v>
      </c>
      <c r="H58" s="1071">
        <v>60</v>
      </c>
      <c r="I58" s="1071">
        <v>60</v>
      </c>
      <c r="J58" s="125" t="s">
        <v>8905</v>
      </c>
    </row>
    <row r="59" spans="1:10" ht="24">
      <c r="A59" s="1069" t="s">
        <v>14459</v>
      </c>
      <c r="B59" s="1070" t="s">
        <v>14460</v>
      </c>
      <c r="C59" s="1070" t="s">
        <v>14461</v>
      </c>
      <c r="D59" s="1292">
        <f>256</f>
        <v>256</v>
      </c>
      <c r="E59" s="976" t="s">
        <v>9629</v>
      </c>
      <c r="F59" s="976" t="s">
        <v>1787</v>
      </c>
      <c r="G59" s="976" t="s">
        <v>5388</v>
      </c>
      <c r="H59" s="1071">
        <v>12</v>
      </c>
      <c r="I59" s="1071">
        <v>12</v>
      </c>
      <c r="J59" s="125" t="s">
        <v>8905</v>
      </c>
    </row>
    <row r="60" spans="1:10" ht="33.6" customHeight="1">
      <c r="A60" s="1069" t="s">
        <v>14459</v>
      </c>
      <c r="B60" s="1070" t="s">
        <v>14460</v>
      </c>
      <c r="C60" s="1070" t="s">
        <v>14462</v>
      </c>
      <c r="D60" s="1292">
        <f>218</f>
        <v>218</v>
      </c>
      <c r="E60" s="976" t="s">
        <v>9629</v>
      </c>
      <c r="F60" s="976" t="s">
        <v>1787</v>
      </c>
      <c r="G60" s="976" t="s">
        <v>5388</v>
      </c>
      <c r="H60" s="1071">
        <v>36</v>
      </c>
      <c r="I60" s="1071">
        <v>36</v>
      </c>
      <c r="J60" s="125" t="s">
        <v>8905</v>
      </c>
    </row>
    <row r="61" spans="1:10" ht="24">
      <c r="A61" s="1069" t="s">
        <v>14459</v>
      </c>
      <c r="B61" s="1070" t="s">
        <v>14460</v>
      </c>
      <c r="C61" s="1070" t="s">
        <v>14463</v>
      </c>
      <c r="D61" s="1292">
        <f>175</f>
        <v>175</v>
      </c>
      <c r="E61" s="976" t="s">
        <v>9629</v>
      </c>
      <c r="F61" s="976" t="s">
        <v>1787</v>
      </c>
      <c r="G61" s="976" t="s">
        <v>5388</v>
      </c>
      <c r="H61" s="1071">
        <v>60</v>
      </c>
      <c r="I61" s="1071">
        <v>60</v>
      </c>
      <c r="J61" s="125" t="s">
        <v>8905</v>
      </c>
    </row>
    <row r="62" spans="1:10" ht="24">
      <c r="A62" s="1069" t="s">
        <v>14010</v>
      </c>
      <c r="B62" s="1070" t="s">
        <v>14011</v>
      </c>
      <c r="C62" s="1070" t="s">
        <v>14106</v>
      </c>
      <c r="D62" s="1292">
        <v>260</v>
      </c>
      <c r="E62" s="976" t="s">
        <v>9629</v>
      </c>
      <c r="F62" s="976" t="s">
        <v>1787</v>
      </c>
      <c r="G62" s="976" t="s">
        <v>5388</v>
      </c>
      <c r="H62" s="1071">
        <v>12</v>
      </c>
      <c r="I62" s="1071">
        <v>12</v>
      </c>
      <c r="J62" s="125" t="s">
        <v>8905</v>
      </c>
    </row>
    <row r="63" spans="1:10" ht="24">
      <c r="A63" s="1069" t="s">
        <v>14010</v>
      </c>
      <c r="B63" s="1070" t="s">
        <v>14011</v>
      </c>
      <c r="C63" s="1070" t="s">
        <v>14122</v>
      </c>
      <c r="D63" s="1292">
        <v>222.22222222222223</v>
      </c>
      <c r="E63" s="976" t="s">
        <v>9629</v>
      </c>
      <c r="F63" s="976" t="s">
        <v>1787</v>
      </c>
      <c r="G63" s="976" t="s">
        <v>5388</v>
      </c>
      <c r="H63" s="1071">
        <v>36</v>
      </c>
      <c r="I63" s="1071">
        <v>36</v>
      </c>
      <c r="J63" s="125" t="s">
        <v>8905</v>
      </c>
    </row>
    <row r="64" spans="1:10" ht="24">
      <c r="A64" s="1069" t="s">
        <v>14010</v>
      </c>
      <c r="B64" s="1070" t="s">
        <v>14011</v>
      </c>
      <c r="C64" s="1070" t="s">
        <v>14136</v>
      </c>
      <c r="D64" s="1292">
        <v>177.7777777777778</v>
      </c>
      <c r="E64" s="976" t="s">
        <v>9629</v>
      </c>
      <c r="F64" s="976" t="s">
        <v>1787</v>
      </c>
      <c r="G64" s="976" t="s">
        <v>5388</v>
      </c>
      <c r="H64" s="1071">
        <v>60</v>
      </c>
      <c r="I64" s="1071">
        <v>60</v>
      </c>
      <c r="J64" s="125" t="s">
        <v>8905</v>
      </c>
    </row>
    <row r="65" spans="1:10" ht="24">
      <c r="A65" s="1069" t="s">
        <v>14549</v>
      </c>
      <c r="B65" s="1070" t="s">
        <v>14550</v>
      </c>
      <c r="C65" s="1070" t="s">
        <v>12561</v>
      </c>
      <c r="D65" s="1292">
        <f>277</f>
        <v>277</v>
      </c>
      <c r="E65" s="976" t="s">
        <v>9629</v>
      </c>
      <c r="F65" s="976" t="s">
        <v>1787</v>
      </c>
      <c r="G65" s="976" t="s">
        <v>5388</v>
      </c>
      <c r="H65" s="1071">
        <v>12</v>
      </c>
      <c r="I65" s="1071">
        <v>12</v>
      </c>
      <c r="J65" s="125" t="s">
        <v>8905</v>
      </c>
    </row>
    <row r="66" spans="1:10" ht="24">
      <c r="A66" s="1069" t="s">
        <v>14549</v>
      </c>
      <c r="B66" s="1070" t="s">
        <v>14550</v>
      </c>
      <c r="C66" s="1070" t="s">
        <v>12560</v>
      </c>
      <c r="D66" s="1292">
        <f>237</f>
        <v>237</v>
      </c>
      <c r="E66" s="976" t="s">
        <v>9629</v>
      </c>
      <c r="F66" s="976" t="s">
        <v>1787</v>
      </c>
      <c r="G66" s="976" t="s">
        <v>5388</v>
      </c>
      <c r="H66" s="1071">
        <v>36</v>
      </c>
      <c r="I66" s="1071">
        <v>36</v>
      </c>
      <c r="J66" s="125" t="s">
        <v>8905</v>
      </c>
    </row>
    <row r="67" spans="1:10" ht="24">
      <c r="A67" s="1069" t="s">
        <v>14549</v>
      </c>
      <c r="B67" s="1070" t="s">
        <v>14550</v>
      </c>
      <c r="C67" s="1070" t="s">
        <v>12557</v>
      </c>
      <c r="D67" s="1292">
        <f>189</f>
        <v>189</v>
      </c>
      <c r="E67" s="976" t="s">
        <v>9629</v>
      </c>
      <c r="F67" s="976" t="s">
        <v>1787</v>
      </c>
      <c r="G67" s="976" t="s">
        <v>5388</v>
      </c>
      <c r="H67" s="1071">
        <v>60</v>
      </c>
      <c r="I67" s="1071">
        <v>60</v>
      </c>
      <c r="J67" s="125" t="s">
        <v>8905</v>
      </c>
    </row>
    <row r="68" spans="1:10" ht="24">
      <c r="A68" s="1069" t="s">
        <v>14464</v>
      </c>
      <c r="B68" s="1070" t="s">
        <v>14465</v>
      </c>
      <c r="C68" s="1070" t="s">
        <v>12561</v>
      </c>
      <c r="D68" s="1292">
        <f>292</f>
        <v>292</v>
      </c>
      <c r="E68" s="976" t="s">
        <v>9629</v>
      </c>
      <c r="F68" s="976" t="s">
        <v>1787</v>
      </c>
      <c r="G68" s="976" t="s">
        <v>5388</v>
      </c>
      <c r="H68" s="1071">
        <v>12</v>
      </c>
      <c r="I68" s="1071">
        <v>12</v>
      </c>
      <c r="J68" s="125" t="s">
        <v>8905</v>
      </c>
    </row>
    <row r="69" spans="1:10" ht="24">
      <c r="A69" s="1069" t="s">
        <v>14464</v>
      </c>
      <c r="B69" s="1070" t="s">
        <v>14465</v>
      </c>
      <c r="C69" s="1070" t="s">
        <v>12560</v>
      </c>
      <c r="D69" s="1292">
        <f>250</f>
        <v>250</v>
      </c>
      <c r="E69" s="976" t="s">
        <v>9629</v>
      </c>
      <c r="F69" s="976" t="s">
        <v>1787</v>
      </c>
      <c r="G69" s="976" t="s">
        <v>5388</v>
      </c>
      <c r="H69" s="1071">
        <v>36</v>
      </c>
      <c r="I69" s="1071">
        <v>36</v>
      </c>
      <c r="J69" s="125" t="s">
        <v>8905</v>
      </c>
    </row>
    <row r="70" spans="1:10" ht="24">
      <c r="A70" s="1069" t="s">
        <v>14464</v>
      </c>
      <c r="B70" s="1070" t="s">
        <v>14465</v>
      </c>
      <c r="C70" s="1070" t="s">
        <v>12557</v>
      </c>
      <c r="D70" s="1292">
        <f>200</f>
        <v>200</v>
      </c>
      <c r="E70" s="976" t="s">
        <v>9629</v>
      </c>
      <c r="F70" s="976" t="s">
        <v>1787</v>
      </c>
      <c r="G70" s="976" t="s">
        <v>5388</v>
      </c>
      <c r="H70" s="1071">
        <v>60</v>
      </c>
      <c r="I70" s="1071">
        <v>60</v>
      </c>
      <c r="J70" s="125" t="s">
        <v>8905</v>
      </c>
    </row>
    <row r="71" spans="1:10" ht="24">
      <c r="A71" s="1069" t="s">
        <v>14012</v>
      </c>
      <c r="B71" s="1070" t="s">
        <v>14013</v>
      </c>
      <c r="C71" s="1070" t="s">
        <v>14116</v>
      </c>
      <c r="D71" s="1292">
        <v>325</v>
      </c>
      <c r="E71" s="976" t="s">
        <v>9629</v>
      </c>
      <c r="F71" s="976" t="s">
        <v>1787</v>
      </c>
      <c r="G71" s="976" t="s">
        <v>5388</v>
      </c>
      <c r="H71" s="1071">
        <v>12</v>
      </c>
      <c r="I71" s="1071">
        <v>12</v>
      </c>
      <c r="J71" s="125" t="s">
        <v>8905</v>
      </c>
    </row>
    <row r="72" spans="1:10" ht="24">
      <c r="A72" s="1069" t="s">
        <v>14012</v>
      </c>
      <c r="B72" s="1070" t="s">
        <v>14013</v>
      </c>
      <c r="C72" s="1070" t="s">
        <v>14121</v>
      </c>
      <c r="D72" s="1292">
        <v>277.77777777777777</v>
      </c>
      <c r="E72" s="976" t="s">
        <v>9629</v>
      </c>
      <c r="F72" s="976" t="s">
        <v>1787</v>
      </c>
      <c r="G72" s="976" t="s">
        <v>5388</v>
      </c>
      <c r="H72" s="1071">
        <v>36</v>
      </c>
      <c r="I72" s="1071">
        <v>36</v>
      </c>
      <c r="J72" s="125" t="s">
        <v>8905</v>
      </c>
    </row>
    <row r="73" spans="1:10" ht="24">
      <c r="A73" s="1069" t="s">
        <v>14012</v>
      </c>
      <c r="B73" s="1070" t="s">
        <v>14013</v>
      </c>
      <c r="C73" s="1070" t="s">
        <v>14137</v>
      </c>
      <c r="D73" s="1292">
        <v>222.22222222222226</v>
      </c>
      <c r="E73" s="976" t="s">
        <v>9629</v>
      </c>
      <c r="F73" s="976" t="s">
        <v>1787</v>
      </c>
      <c r="G73" s="976" t="s">
        <v>5388</v>
      </c>
      <c r="H73" s="1071">
        <v>60</v>
      </c>
      <c r="I73" s="1071">
        <v>60</v>
      </c>
      <c r="J73" s="125" t="s">
        <v>8905</v>
      </c>
    </row>
    <row r="74" spans="1:10" ht="24">
      <c r="A74" s="1069" t="s">
        <v>14551</v>
      </c>
      <c r="B74" s="1070" t="s">
        <v>14552</v>
      </c>
      <c r="C74" s="1070" t="s">
        <v>12551</v>
      </c>
      <c r="D74" s="1292">
        <f>346</f>
        <v>346</v>
      </c>
      <c r="E74" s="976" t="s">
        <v>9629</v>
      </c>
      <c r="F74" s="976" t="s">
        <v>1787</v>
      </c>
      <c r="G74" s="976" t="s">
        <v>5388</v>
      </c>
      <c r="H74" s="1071">
        <v>12</v>
      </c>
      <c r="I74" s="1071">
        <v>12</v>
      </c>
      <c r="J74" s="125" t="s">
        <v>8905</v>
      </c>
    </row>
    <row r="75" spans="1:10" ht="24">
      <c r="A75" s="1069" t="s">
        <v>14551</v>
      </c>
      <c r="B75" s="1070" t="s">
        <v>14552</v>
      </c>
      <c r="C75" s="1070" t="s">
        <v>12550</v>
      </c>
      <c r="D75" s="1292">
        <f>296</f>
        <v>296</v>
      </c>
      <c r="E75" s="976" t="s">
        <v>9629</v>
      </c>
      <c r="F75" s="976" t="s">
        <v>1787</v>
      </c>
      <c r="G75" s="976" t="s">
        <v>5388</v>
      </c>
      <c r="H75" s="1071">
        <v>36</v>
      </c>
      <c r="I75" s="1071">
        <v>36</v>
      </c>
      <c r="J75" s="125" t="s">
        <v>8905</v>
      </c>
    </row>
    <row r="76" spans="1:10" ht="24">
      <c r="A76" s="1069" t="s">
        <v>14551</v>
      </c>
      <c r="B76" s="1070" t="s">
        <v>14552</v>
      </c>
      <c r="C76" s="1070" t="s">
        <v>12547</v>
      </c>
      <c r="D76" s="1292">
        <f>237</f>
        <v>237</v>
      </c>
      <c r="E76" s="976" t="s">
        <v>9629</v>
      </c>
      <c r="F76" s="976" t="s">
        <v>1787</v>
      </c>
      <c r="G76" s="976" t="s">
        <v>5388</v>
      </c>
      <c r="H76" s="1071">
        <v>60</v>
      </c>
      <c r="I76" s="1071">
        <v>60</v>
      </c>
      <c r="J76" s="125" t="s">
        <v>8905</v>
      </c>
    </row>
    <row r="77" spans="1:10" ht="24">
      <c r="A77" s="1069" t="s">
        <v>14466</v>
      </c>
      <c r="B77" s="1070" t="s">
        <v>14467</v>
      </c>
      <c r="C77" s="1070" t="s">
        <v>12551</v>
      </c>
      <c r="D77" s="1292">
        <f>365</f>
        <v>365</v>
      </c>
      <c r="E77" s="976" t="s">
        <v>9629</v>
      </c>
      <c r="F77" s="976" t="s">
        <v>1787</v>
      </c>
      <c r="G77" s="976" t="s">
        <v>5388</v>
      </c>
      <c r="H77" s="1071">
        <v>12</v>
      </c>
      <c r="I77" s="1071">
        <v>12</v>
      </c>
      <c r="J77" s="125" t="s">
        <v>8905</v>
      </c>
    </row>
    <row r="78" spans="1:10" ht="24">
      <c r="A78" s="1069" t="s">
        <v>14466</v>
      </c>
      <c r="B78" s="1070" t="s">
        <v>14467</v>
      </c>
      <c r="C78" s="1070" t="s">
        <v>12550</v>
      </c>
      <c r="D78" s="1292">
        <f>312</f>
        <v>312</v>
      </c>
      <c r="E78" s="976" t="s">
        <v>9629</v>
      </c>
      <c r="F78" s="976" t="s">
        <v>1787</v>
      </c>
      <c r="G78" s="976" t="s">
        <v>5388</v>
      </c>
      <c r="H78" s="1071">
        <v>36</v>
      </c>
      <c r="I78" s="1071">
        <v>36</v>
      </c>
      <c r="J78" s="125" t="s">
        <v>8905</v>
      </c>
    </row>
    <row r="79" spans="1:10" ht="24">
      <c r="A79" s="1069" t="s">
        <v>14466</v>
      </c>
      <c r="B79" s="1070" t="s">
        <v>14467</v>
      </c>
      <c r="C79" s="1070" t="s">
        <v>12547</v>
      </c>
      <c r="D79" s="1292">
        <f>250</f>
        <v>250</v>
      </c>
      <c r="E79" s="976" t="s">
        <v>9629</v>
      </c>
      <c r="F79" s="976" t="s">
        <v>1787</v>
      </c>
      <c r="G79" s="976" t="s">
        <v>5388</v>
      </c>
      <c r="H79" s="1071">
        <v>60</v>
      </c>
      <c r="I79" s="1071">
        <v>60</v>
      </c>
      <c r="J79" s="125" t="s">
        <v>8905</v>
      </c>
    </row>
    <row r="80" spans="1:10" ht="24">
      <c r="A80" s="1069" t="s">
        <v>14014</v>
      </c>
      <c r="B80" s="1070" t="s">
        <v>14015</v>
      </c>
      <c r="C80" s="1070" t="s">
        <v>14115</v>
      </c>
      <c r="D80" s="1292">
        <v>585</v>
      </c>
      <c r="E80" s="976" t="s">
        <v>9629</v>
      </c>
      <c r="F80" s="976" t="s">
        <v>1787</v>
      </c>
      <c r="G80" s="976" t="s">
        <v>5388</v>
      </c>
      <c r="H80" s="1071">
        <v>12</v>
      </c>
      <c r="I80" s="1071">
        <v>12</v>
      </c>
      <c r="J80" s="125" t="s">
        <v>8905</v>
      </c>
    </row>
    <row r="81" spans="1:10" ht="24">
      <c r="A81" s="1069" t="s">
        <v>14014</v>
      </c>
      <c r="B81" s="1070" t="s">
        <v>14015</v>
      </c>
      <c r="C81" s="1070" t="s">
        <v>14123</v>
      </c>
      <c r="D81" s="1292">
        <v>500</v>
      </c>
      <c r="E81" s="976" t="s">
        <v>9629</v>
      </c>
      <c r="F81" s="976" t="s">
        <v>1787</v>
      </c>
      <c r="G81" s="976" t="s">
        <v>5388</v>
      </c>
      <c r="H81" s="1071">
        <v>36</v>
      </c>
      <c r="I81" s="1071">
        <v>36</v>
      </c>
      <c r="J81" s="125" t="s">
        <v>8905</v>
      </c>
    </row>
    <row r="82" spans="1:10" ht="24">
      <c r="A82" s="1069" t="s">
        <v>14014</v>
      </c>
      <c r="B82" s="1070" t="s">
        <v>14015</v>
      </c>
      <c r="C82" s="1070" t="s">
        <v>14138</v>
      </c>
      <c r="D82" s="1292">
        <v>400</v>
      </c>
      <c r="E82" s="976" t="s">
        <v>9629</v>
      </c>
      <c r="F82" s="976" t="s">
        <v>1787</v>
      </c>
      <c r="G82" s="976" t="s">
        <v>5388</v>
      </c>
      <c r="H82" s="1071">
        <v>60</v>
      </c>
      <c r="I82" s="1071">
        <v>60</v>
      </c>
      <c r="J82" s="125" t="s">
        <v>8905</v>
      </c>
    </row>
    <row r="83" spans="1:10" ht="24">
      <c r="A83" s="1069" t="s">
        <v>14553</v>
      </c>
      <c r="B83" s="1070" t="s">
        <v>14554</v>
      </c>
      <c r="C83" s="1070" t="s">
        <v>12541</v>
      </c>
      <c r="D83" s="1292">
        <f>623</f>
        <v>623</v>
      </c>
      <c r="E83" s="976" t="s">
        <v>9629</v>
      </c>
      <c r="F83" s="976" t="s">
        <v>1787</v>
      </c>
      <c r="G83" s="976" t="s">
        <v>5388</v>
      </c>
      <c r="H83" s="1071">
        <v>12</v>
      </c>
      <c r="I83" s="1071">
        <v>12</v>
      </c>
      <c r="J83" s="125" t="s">
        <v>8905</v>
      </c>
    </row>
    <row r="84" spans="1:10" ht="24">
      <c r="A84" s="1069" t="s">
        <v>14553</v>
      </c>
      <c r="B84" s="1070" t="s">
        <v>14554</v>
      </c>
      <c r="C84" s="1070" t="s">
        <v>12540</v>
      </c>
      <c r="D84" s="1292">
        <f>532</f>
        <v>532</v>
      </c>
      <c r="E84" s="976" t="s">
        <v>9629</v>
      </c>
      <c r="F84" s="976" t="s">
        <v>1787</v>
      </c>
      <c r="G84" s="976" t="s">
        <v>5388</v>
      </c>
      <c r="H84" s="1071">
        <v>36</v>
      </c>
      <c r="I84" s="1071">
        <v>36</v>
      </c>
      <c r="J84" s="125" t="s">
        <v>8905</v>
      </c>
    </row>
    <row r="85" spans="1:10" ht="24">
      <c r="A85" s="1069" t="s">
        <v>14553</v>
      </c>
      <c r="B85" s="1070" t="s">
        <v>14554</v>
      </c>
      <c r="C85" s="1070" t="s">
        <v>12537</v>
      </c>
      <c r="D85" s="1292">
        <f>426</f>
        <v>426</v>
      </c>
      <c r="E85" s="976" t="s">
        <v>9629</v>
      </c>
      <c r="F85" s="976" t="s">
        <v>1787</v>
      </c>
      <c r="G85" s="976" t="s">
        <v>5388</v>
      </c>
      <c r="H85" s="1071">
        <v>60</v>
      </c>
      <c r="I85" s="1071">
        <v>60</v>
      </c>
      <c r="J85" s="125" t="s">
        <v>8905</v>
      </c>
    </row>
    <row r="86" spans="1:10" ht="24">
      <c r="A86" s="1069" t="s">
        <v>14468</v>
      </c>
      <c r="B86" s="1070" t="s">
        <v>14469</v>
      </c>
      <c r="C86" s="1070" t="s">
        <v>12541</v>
      </c>
      <c r="D86" s="1292">
        <f>657</f>
        <v>657</v>
      </c>
      <c r="E86" s="976" t="s">
        <v>9629</v>
      </c>
      <c r="F86" s="976" t="s">
        <v>1787</v>
      </c>
      <c r="G86" s="976" t="s">
        <v>5388</v>
      </c>
      <c r="H86" s="1071">
        <v>12</v>
      </c>
      <c r="I86" s="1071">
        <v>12</v>
      </c>
      <c r="J86" s="125" t="s">
        <v>8905</v>
      </c>
    </row>
    <row r="87" spans="1:10" ht="24">
      <c r="A87" s="1069" t="s">
        <v>14468</v>
      </c>
      <c r="B87" s="1070" t="s">
        <v>14469</v>
      </c>
      <c r="C87" s="1070" t="s">
        <v>12540</v>
      </c>
      <c r="D87" s="1292">
        <f>562</f>
        <v>562</v>
      </c>
      <c r="E87" s="976" t="s">
        <v>9629</v>
      </c>
      <c r="F87" s="976" t="s">
        <v>1787</v>
      </c>
      <c r="G87" s="976" t="s">
        <v>5388</v>
      </c>
      <c r="H87" s="1071">
        <v>36</v>
      </c>
      <c r="I87" s="1071">
        <v>36</v>
      </c>
      <c r="J87" s="125" t="s">
        <v>8905</v>
      </c>
    </row>
    <row r="88" spans="1:10" ht="24">
      <c r="A88" s="1069" t="s">
        <v>14468</v>
      </c>
      <c r="B88" s="1070" t="s">
        <v>14469</v>
      </c>
      <c r="C88" s="1070" t="s">
        <v>12537</v>
      </c>
      <c r="D88" s="1292">
        <f>449</f>
        <v>449</v>
      </c>
      <c r="E88" s="976" t="s">
        <v>9629</v>
      </c>
      <c r="F88" s="976" t="s">
        <v>1787</v>
      </c>
      <c r="G88" s="976" t="s">
        <v>5388</v>
      </c>
      <c r="H88" s="1071">
        <v>60</v>
      </c>
      <c r="I88" s="1071">
        <v>60</v>
      </c>
      <c r="J88" s="125" t="s">
        <v>8905</v>
      </c>
    </row>
    <row r="89" spans="1:10" ht="24">
      <c r="A89" s="1069" t="s">
        <v>14016</v>
      </c>
      <c r="B89" s="1070" t="s">
        <v>14194</v>
      </c>
      <c r="C89" s="1070" t="s">
        <v>14215</v>
      </c>
      <c r="D89" s="1292">
        <v>910</v>
      </c>
      <c r="E89" s="976" t="s">
        <v>9629</v>
      </c>
      <c r="F89" s="976" t="s">
        <v>1787</v>
      </c>
      <c r="G89" s="976" t="s">
        <v>5388</v>
      </c>
      <c r="H89" s="1071">
        <v>12</v>
      </c>
      <c r="I89" s="1071">
        <v>12</v>
      </c>
      <c r="J89" s="125" t="s">
        <v>8905</v>
      </c>
    </row>
    <row r="90" spans="1:10" ht="24">
      <c r="A90" s="1069" t="s">
        <v>14016</v>
      </c>
      <c r="B90" s="1070" t="s">
        <v>14194</v>
      </c>
      <c r="C90" s="1070" t="s">
        <v>14214</v>
      </c>
      <c r="D90" s="1292">
        <v>777.77777777777783</v>
      </c>
      <c r="E90" s="976" t="s">
        <v>9629</v>
      </c>
      <c r="F90" s="976" t="s">
        <v>1787</v>
      </c>
      <c r="G90" s="976" t="s">
        <v>5388</v>
      </c>
      <c r="H90" s="1071">
        <v>36</v>
      </c>
      <c r="I90" s="1071">
        <v>36</v>
      </c>
      <c r="J90" s="125" t="s">
        <v>8905</v>
      </c>
    </row>
    <row r="91" spans="1:10" ht="24">
      <c r="A91" s="1069" t="s">
        <v>14016</v>
      </c>
      <c r="B91" s="1070" t="s">
        <v>14194</v>
      </c>
      <c r="C91" s="1070" t="s">
        <v>14213</v>
      </c>
      <c r="D91" s="1292">
        <v>622.22222222222229</v>
      </c>
      <c r="E91" s="976" t="s">
        <v>9629</v>
      </c>
      <c r="F91" s="976" t="s">
        <v>1787</v>
      </c>
      <c r="G91" s="976" t="s">
        <v>5388</v>
      </c>
      <c r="H91" s="1071">
        <v>60</v>
      </c>
      <c r="I91" s="1071">
        <v>60</v>
      </c>
      <c r="J91" s="125" t="s">
        <v>8905</v>
      </c>
    </row>
    <row r="92" spans="1:10" ht="24">
      <c r="A92" s="1069" t="s">
        <v>14555</v>
      </c>
      <c r="B92" s="1070" t="s">
        <v>14556</v>
      </c>
      <c r="C92" s="1070" t="s">
        <v>12531</v>
      </c>
      <c r="D92" s="1292">
        <f>969</f>
        <v>969</v>
      </c>
      <c r="E92" s="976" t="s">
        <v>9629</v>
      </c>
      <c r="F92" s="976" t="s">
        <v>1787</v>
      </c>
      <c r="G92" s="976" t="s">
        <v>5388</v>
      </c>
      <c r="H92" s="1071">
        <v>12</v>
      </c>
      <c r="I92" s="1071">
        <v>12</v>
      </c>
      <c r="J92" s="125" t="s">
        <v>8905</v>
      </c>
    </row>
    <row r="93" spans="1:10" ht="24">
      <c r="A93" s="1069" t="s">
        <v>14555</v>
      </c>
      <c r="B93" s="1070" t="s">
        <v>14556</v>
      </c>
      <c r="C93" s="1070" t="s">
        <v>12530</v>
      </c>
      <c r="D93" s="1292">
        <f>828</f>
        <v>828</v>
      </c>
      <c r="E93" s="976" t="s">
        <v>9629</v>
      </c>
      <c r="F93" s="976" t="s">
        <v>1787</v>
      </c>
      <c r="G93" s="976" t="s">
        <v>5388</v>
      </c>
      <c r="H93" s="1071">
        <v>36</v>
      </c>
      <c r="I93" s="1071">
        <v>36</v>
      </c>
      <c r="J93" s="125" t="s">
        <v>8905</v>
      </c>
    </row>
    <row r="94" spans="1:10" ht="24">
      <c r="A94" s="1069" t="s">
        <v>14555</v>
      </c>
      <c r="B94" s="1070" t="s">
        <v>14556</v>
      </c>
      <c r="C94" s="1070" t="s">
        <v>12527</v>
      </c>
      <c r="D94" s="1292">
        <f>663</f>
        <v>663</v>
      </c>
      <c r="E94" s="976" t="s">
        <v>9629</v>
      </c>
      <c r="F94" s="976" t="s">
        <v>1787</v>
      </c>
      <c r="G94" s="976" t="s">
        <v>5388</v>
      </c>
      <c r="H94" s="1071">
        <v>60</v>
      </c>
      <c r="I94" s="1071">
        <v>60</v>
      </c>
      <c r="J94" s="125" t="s">
        <v>8905</v>
      </c>
    </row>
    <row r="95" spans="1:10" ht="24">
      <c r="A95" s="1069" t="s">
        <v>14470</v>
      </c>
      <c r="B95" s="1070" t="s">
        <v>14471</v>
      </c>
      <c r="C95" s="1070" t="s">
        <v>12531</v>
      </c>
      <c r="D95" s="1292">
        <f>1022</f>
        <v>1022</v>
      </c>
      <c r="E95" s="976" t="s">
        <v>9629</v>
      </c>
      <c r="F95" s="976" t="s">
        <v>1787</v>
      </c>
      <c r="G95" s="976" t="s">
        <v>5388</v>
      </c>
      <c r="H95" s="1071">
        <v>12</v>
      </c>
      <c r="I95" s="1071">
        <v>12</v>
      </c>
      <c r="J95" s="125" t="s">
        <v>8905</v>
      </c>
    </row>
    <row r="96" spans="1:10" ht="24">
      <c r="A96" s="1069" t="s">
        <v>14470</v>
      </c>
      <c r="B96" s="1070" t="s">
        <v>14471</v>
      </c>
      <c r="C96" s="1070" t="s">
        <v>12530</v>
      </c>
      <c r="D96" s="1292">
        <f>874</f>
        <v>874</v>
      </c>
      <c r="E96" s="976" t="s">
        <v>9629</v>
      </c>
      <c r="F96" s="976" t="s">
        <v>1787</v>
      </c>
      <c r="G96" s="976" t="s">
        <v>5388</v>
      </c>
      <c r="H96" s="1071">
        <v>36</v>
      </c>
      <c r="I96" s="1071">
        <v>36</v>
      </c>
      <c r="J96" s="125" t="s">
        <v>8905</v>
      </c>
    </row>
    <row r="97" spans="1:10" ht="24">
      <c r="A97" s="1069" t="s">
        <v>14470</v>
      </c>
      <c r="B97" s="1070" t="s">
        <v>14471</v>
      </c>
      <c r="C97" s="1070" t="s">
        <v>12527</v>
      </c>
      <c r="D97" s="1292">
        <f>699</f>
        <v>699</v>
      </c>
      <c r="E97" s="976" t="s">
        <v>9629</v>
      </c>
      <c r="F97" s="976" t="s">
        <v>1787</v>
      </c>
      <c r="G97" s="976" t="s">
        <v>5388</v>
      </c>
      <c r="H97" s="1071">
        <v>60</v>
      </c>
      <c r="I97" s="1071">
        <v>60</v>
      </c>
      <c r="J97" s="125" t="s">
        <v>8905</v>
      </c>
    </row>
    <row r="98" spans="1:10" ht="24">
      <c r="A98" s="1069" t="s">
        <v>14017</v>
      </c>
      <c r="B98" s="1070" t="s">
        <v>14279</v>
      </c>
      <c r="C98" s="1070" t="s">
        <v>14280</v>
      </c>
      <c r="D98" s="1292">
        <v>1105</v>
      </c>
      <c r="E98" s="976" t="s">
        <v>9629</v>
      </c>
      <c r="F98" s="976" t="s">
        <v>1787</v>
      </c>
      <c r="G98" s="976" t="s">
        <v>5388</v>
      </c>
      <c r="H98" s="1071">
        <v>12</v>
      </c>
      <c r="I98" s="1071">
        <v>12</v>
      </c>
      <c r="J98" s="125" t="s">
        <v>8905</v>
      </c>
    </row>
    <row r="99" spans="1:10" ht="24">
      <c r="A99" s="1069" t="s">
        <v>14017</v>
      </c>
      <c r="B99" s="1070" t="s">
        <v>14279</v>
      </c>
      <c r="C99" s="1070" t="s">
        <v>14281</v>
      </c>
      <c r="D99" s="1292">
        <v>944.44444444444446</v>
      </c>
      <c r="E99" s="976" t="s">
        <v>9629</v>
      </c>
      <c r="F99" s="976" t="s">
        <v>1787</v>
      </c>
      <c r="G99" s="976" t="s">
        <v>5388</v>
      </c>
      <c r="H99" s="1071">
        <v>36</v>
      </c>
      <c r="I99" s="1071">
        <v>36</v>
      </c>
      <c r="J99" s="125" t="s">
        <v>8905</v>
      </c>
    </row>
    <row r="100" spans="1:10" ht="24">
      <c r="A100" s="1069" t="s">
        <v>14017</v>
      </c>
      <c r="B100" s="1070" t="s">
        <v>14279</v>
      </c>
      <c r="C100" s="1070" t="s">
        <v>14282</v>
      </c>
      <c r="D100" s="1292">
        <v>755.55555555555554</v>
      </c>
      <c r="E100" s="976" t="s">
        <v>9629</v>
      </c>
      <c r="F100" s="976" t="s">
        <v>1787</v>
      </c>
      <c r="G100" s="976" t="s">
        <v>5388</v>
      </c>
      <c r="H100" s="1071">
        <v>60</v>
      </c>
      <c r="I100" s="1071">
        <v>60</v>
      </c>
      <c r="J100" s="125" t="s">
        <v>8905</v>
      </c>
    </row>
    <row r="101" spans="1:10" ht="24">
      <c r="A101" s="1069" t="s">
        <v>14557</v>
      </c>
      <c r="B101" s="1070" t="s">
        <v>14558</v>
      </c>
      <c r="C101" s="1070" t="s">
        <v>12521</v>
      </c>
      <c r="D101" s="1292">
        <f>1177</f>
        <v>1177</v>
      </c>
      <c r="E101" s="976" t="s">
        <v>9629</v>
      </c>
      <c r="F101" s="976" t="s">
        <v>1787</v>
      </c>
      <c r="G101" s="976" t="s">
        <v>5388</v>
      </c>
      <c r="H101" s="1071">
        <v>12</v>
      </c>
      <c r="I101" s="1071">
        <v>12</v>
      </c>
      <c r="J101" s="125" t="s">
        <v>8905</v>
      </c>
    </row>
    <row r="102" spans="1:10" ht="24">
      <c r="A102" s="1069" t="s">
        <v>14557</v>
      </c>
      <c r="B102" s="1070" t="s">
        <v>14558</v>
      </c>
      <c r="C102" s="1070" t="s">
        <v>12520</v>
      </c>
      <c r="D102" s="1292">
        <f>1006</f>
        <v>1006</v>
      </c>
      <c r="E102" s="976" t="s">
        <v>9629</v>
      </c>
      <c r="F102" s="976" t="s">
        <v>1787</v>
      </c>
      <c r="G102" s="976" t="s">
        <v>5388</v>
      </c>
      <c r="H102" s="1071">
        <v>36</v>
      </c>
      <c r="I102" s="1071">
        <v>36</v>
      </c>
      <c r="J102" s="125" t="s">
        <v>8905</v>
      </c>
    </row>
    <row r="103" spans="1:10" ht="24">
      <c r="A103" s="1069" t="s">
        <v>14557</v>
      </c>
      <c r="B103" s="1070" t="s">
        <v>14558</v>
      </c>
      <c r="C103" s="1070" t="s">
        <v>12517</v>
      </c>
      <c r="D103" s="1292">
        <f>805</f>
        <v>805</v>
      </c>
      <c r="E103" s="976" t="s">
        <v>9629</v>
      </c>
      <c r="F103" s="976" t="s">
        <v>1787</v>
      </c>
      <c r="G103" s="976" t="s">
        <v>5388</v>
      </c>
      <c r="H103" s="1071">
        <v>60</v>
      </c>
      <c r="I103" s="1071">
        <v>60</v>
      </c>
      <c r="J103" s="125" t="s">
        <v>8905</v>
      </c>
    </row>
    <row r="104" spans="1:10" ht="24">
      <c r="A104" s="1069" t="s">
        <v>14472</v>
      </c>
      <c r="B104" s="1070" t="s">
        <v>14473</v>
      </c>
      <c r="C104" s="1070" t="s">
        <v>12521</v>
      </c>
      <c r="D104" s="1292">
        <f>1241</f>
        <v>1241</v>
      </c>
      <c r="E104" s="976" t="s">
        <v>9629</v>
      </c>
      <c r="F104" s="976" t="s">
        <v>1787</v>
      </c>
      <c r="G104" s="976" t="s">
        <v>5388</v>
      </c>
      <c r="H104" s="1071">
        <v>12</v>
      </c>
      <c r="I104" s="1071">
        <v>12</v>
      </c>
      <c r="J104" s="125" t="s">
        <v>8905</v>
      </c>
    </row>
    <row r="105" spans="1:10" ht="24">
      <c r="A105" s="1069" t="s">
        <v>14472</v>
      </c>
      <c r="B105" s="1070" t="s">
        <v>14473</v>
      </c>
      <c r="C105" s="1070" t="s">
        <v>12520</v>
      </c>
      <c r="D105" s="1292">
        <f>1061</f>
        <v>1061</v>
      </c>
      <c r="E105" s="976" t="s">
        <v>9629</v>
      </c>
      <c r="F105" s="976" t="s">
        <v>1787</v>
      </c>
      <c r="G105" s="976" t="s">
        <v>5388</v>
      </c>
      <c r="H105" s="1071">
        <v>36</v>
      </c>
      <c r="I105" s="1071">
        <v>36</v>
      </c>
      <c r="J105" s="125" t="s">
        <v>8905</v>
      </c>
    </row>
    <row r="106" spans="1:10" ht="24">
      <c r="A106" s="1069" t="s">
        <v>14472</v>
      </c>
      <c r="B106" s="1070" t="s">
        <v>14473</v>
      </c>
      <c r="C106" s="1070" t="s">
        <v>12517</v>
      </c>
      <c r="D106" s="1292">
        <f>849</f>
        <v>849</v>
      </c>
      <c r="E106" s="976" t="s">
        <v>9629</v>
      </c>
      <c r="F106" s="976" t="s">
        <v>1787</v>
      </c>
      <c r="G106" s="976" t="s">
        <v>5388</v>
      </c>
      <c r="H106" s="1071">
        <v>60</v>
      </c>
      <c r="I106" s="1071">
        <v>60</v>
      </c>
      <c r="J106" s="125" t="s">
        <v>8905</v>
      </c>
    </row>
    <row r="107" spans="1:10" ht="24">
      <c r="A107" s="1069" t="s">
        <v>14018</v>
      </c>
      <c r="B107" s="1070" t="s">
        <v>14019</v>
      </c>
      <c r="C107" s="1070" t="s">
        <v>14114</v>
      </c>
      <c r="D107" s="1292">
        <v>163</v>
      </c>
      <c r="E107" s="976" t="s">
        <v>9629</v>
      </c>
      <c r="F107" s="976" t="s">
        <v>1787</v>
      </c>
      <c r="G107" s="976" t="s">
        <v>5388</v>
      </c>
      <c r="H107" s="1071">
        <v>12</v>
      </c>
      <c r="I107" s="1071">
        <v>12</v>
      </c>
      <c r="J107" s="125" t="s">
        <v>8905</v>
      </c>
    </row>
    <row r="108" spans="1:10" ht="24">
      <c r="A108" s="1069" t="s">
        <v>14018</v>
      </c>
      <c r="B108" s="1070" t="s">
        <v>14019</v>
      </c>
      <c r="C108" s="1070" t="s">
        <v>14124</v>
      </c>
      <c r="D108" s="1292">
        <v>138.88888888888889</v>
      </c>
      <c r="E108" s="976" t="s">
        <v>9629</v>
      </c>
      <c r="F108" s="976" t="s">
        <v>1787</v>
      </c>
      <c r="G108" s="976" t="s">
        <v>5388</v>
      </c>
      <c r="H108" s="1071">
        <v>36</v>
      </c>
      <c r="I108" s="1071">
        <v>36</v>
      </c>
      <c r="J108" s="125" t="s">
        <v>8905</v>
      </c>
    </row>
    <row r="109" spans="1:10" ht="24">
      <c r="A109" s="1069" t="s">
        <v>14018</v>
      </c>
      <c r="B109" s="1070" t="s">
        <v>14019</v>
      </c>
      <c r="C109" s="1070" t="s">
        <v>14139</v>
      </c>
      <c r="D109" s="1292">
        <v>111.11111111111113</v>
      </c>
      <c r="E109" s="976" t="s">
        <v>9629</v>
      </c>
      <c r="F109" s="976" t="s">
        <v>1787</v>
      </c>
      <c r="G109" s="976" t="s">
        <v>5388</v>
      </c>
      <c r="H109" s="1071">
        <v>60</v>
      </c>
      <c r="I109" s="1071">
        <v>60</v>
      </c>
      <c r="J109" s="125" t="s">
        <v>8905</v>
      </c>
    </row>
    <row r="110" spans="1:10" ht="24">
      <c r="A110" s="1069" t="s">
        <v>14559</v>
      </c>
      <c r="B110" s="1070" t="s">
        <v>14560</v>
      </c>
      <c r="C110" s="1070" t="s">
        <v>12422</v>
      </c>
      <c r="D110" s="1292">
        <f>173</f>
        <v>173</v>
      </c>
      <c r="E110" s="976" t="s">
        <v>9629</v>
      </c>
      <c r="F110" s="976" t="s">
        <v>10613</v>
      </c>
      <c r="G110" s="976" t="s">
        <v>5388</v>
      </c>
      <c r="H110" s="1071">
        <v>12</v>
      </c>
      <c r="I110" s="1071">
        <v>12</v>
      </c>
      <c r="J110" s="125" t="s">
        <v>8905</v>
      </c>
    </row>
    <row r="111" spans="1:10" ht="24">
      <c r="A111" s="1069" t="s">
        <v>14559</v>
      </c>
      <c r="B111" s="1070" t="s">
        <v>14560</v>
      </c>
      <c r="C111" s="1070" t="s">
        <v>12421</v>
      </c>
      <c r="D111" s="1292">
        <f>148</f>
        <v>148</v>
      </c>
      <c r="E111" s="976" t="s">
        <v>9629</v>
      </c>
      <c r="F111" s="976" t="s">
        <v>10613</v>
      </c>
      <c r="G111" s="976" t="s">
        <v>5388</v>
      </c>
      <c r="H111" s="1071">
        <v>36</v>
      </c>
      <c r="I111" s="1071">
        <v>36</v>
      </c>
      <c r="J111" s="125" t="s">
        <v>8905</v>
      </c>
    </row>
    <row r="112" spans="1:10" ht="24">
      <c r="A112" s="1069" t="s">
        <v>14559</v>
      </c>
      <c r="B112" s="1070" t="s">
        <v>14560</v>
      </c>
      <c r="C112" s="1070" t="s">
        <v>12418</v>
      </c>
      <c r="D112" s="1292">
        <f>118</f>
        <v>118</v>
      </c>
      <c r="E112" s="976" t="s">
        <v>9629</v>
      </c>
      <c r="F112" s="976" t="s">
        <v>10613</v>
      </c>
      <c r="G112" s="976" t="s">
        <v>5388</v>
      </c>
      <c r="H112" s="1071">
        <v>60</v>
      </c>
      <c r="I112" s="1071">
        <v>60</v>
      </c>
      <c r="J112" s="125" t="s">
        <v>8905</v>
      </c>
    </row>
    <row r="113" spans="1:10" ht="24">
      <c r="A113" s="1069" t="s">
        <v>14474</v>
      </c>
      <c r="B113" s="1070" t="s">
        <v>14475</v>
      </c>
      <c r="C113" s="1070" t="s">
        <v>12422</v>
      </c>
      <c r="D113" s="1292">
        <f>183</f>
        <v>183</v>
      </c>
      <c r="E113" s="976" t="s">
        <v>9629</v>
      </c>
      <c r="F113" s="976" t="s">
        <v>10613</v>
      </c>
      <c r="G113" s="976" t="s">
        <v>5388</v>
      </c>
      <c r="H113" s="1071">
        <v>12</v>
      </c>
      <c r="I113" s="1071">
        <v>12</v>
      </c>
      <c r="J113" s="125" t="s">
        <v>8905</v>
      </c>
    </row>
    <row r="114" spans="1:10" ht="24">
      <c r="A114" s="1069" t="s">
        <v>14474</v>
      </c>
      <c r="B114" s="1070" t="s">
        <v>14475</v>
      </c>
      <c r="C114" s="1070" t="s">
        <v>12421</v>
      </c>
      <c r="D114" s="1292">
        <f>156</f>
        <v>156</v>
      </c>
      <c r="E114" s="976" t="s">
        <v>9629</v>
      </c>
      <c r="F114" s="976" t="s">
        <v>10613</v>
      </c>
      <c r="G114" s="976" t="s">
        <v>5388</v>
      </c>
      <c r="H114" s="1071">
        <v>36</v>
      </c>
      <c r="I114" s="1071">
        <v>36</v>
      </c>
      <c r="J114" s="125" t="s">
        <v>8905</v>
      </c>
    </row>
    <row r="115" spans="1:10" ht="24">
      <c r="A115" s="1069" t="s">
        <v>14474</v>
      </c>
      <c r="B115" s="1070" t="s">
        <v>14475</v>
      </c>
      <c r="C115" s="1070" t="s">
        <v>12418</v>
      </c>
      <c r="D115" s="1292">
        <f>125</f>
        <v>125</v>
      </c>
      <c r="E115" s="976" t="s">
        <v>9629</v>
      </c>
      <c r="F115" s="976" t="s">
        <v>10613</v>
      </c>
      <c r="G115" s="976" t="s">
        <v>5388</v>
      </c>
      <c r="H115" s="1071">
        <v>60</v>
      </c>
      <c r="I115" s="1071">
        <v>60</v>
      </c>
      <c r="J115" s="125" t="s">
        <v>8905</v>
      </c>
    </row>
    <row r="116" spans="1:10" ht="24">
      <c r="A116" s="1069" t="s">
        <v>14020</v>
      </c>
      <c r="B116" s="1070" t="s">
        <v>14021</v>
      </c>
      <c r="C116" s="1070" t="s">
        <v>14113</v>
      </c>
      <c r="D116" s="1292">
        <v>179</v>
      </c>
      <c r="E116" s="976" t="s">
        <v>9629</v>
      </c>
      <c r="F116" s="976" t="s">
        <v>1787</v>
      </c>
      <c r="G116" s="976" t="s">
        <v>5388</v>
      </c>
      <c r="H116" s="1071">
        <v>12</v>
      </c>
      <c r="I116" s="1071">
        <v>12</v>
      </c>
      <c r="J116" s="125" t="s">
        <v>8905</v>
      </c>
    </row>
    <row r="117" spans="1:10" ht="24">
      <c r="A117" s="1069" t="s">
        <v>14020</v>
      </c>
      <c r="B117" s="1070" t="s">
        <v>14021</v>
      </c>
      <c r="C117" s="1070" t="s">
        <v>14126</v>
      </c>
      <c r="D117" s="1292">
        <v>152.77777777777777</v>
      </c>
      <c r="E117" s="976" t="s">
        <v>9629</v>
      </c>
      <c r="F117" s="976" t="s">
        <v>1787</v>
      </c>
      <c r="G117" s="976" t="s">
        <v>5388</v>
      </c>
      <c r="H117" s="1071">
        <v>36</v>
      </c>
      <c r="I117" s="1071">
        <v>36</v>
      </c>
      <c r="J117" s="125" t="s">
        <v>8905</v>
      </c>
    </row>
    <row r="118" spans="1:10" ht="24">
      <c r="A118" s="1069" t="s">
        <v>14020</v>
      </c>
      <c r="B118" s="1070" t="s">
        <v>14021</v>
      </c>
      <c r="C118" s="1070" t="s">
        <v>14140</v>
      </c>
      <c r="D118" s="1292">
        <v>122.22222222222221</v>
      </c>
      <c r="E118" s="976" t="s">
        <v>9629</v>
      </c>
      <c r="F118" s="976" t="s">
        <v>1787</v>
      </c>
      <c r="G118" s="976" t="s">
        <v>5388</v>
      </c>
      <c r="H118" s="1071">
        <v>60</v>
      </c>
      <c r="I118" s="1071">
        <v>60</v>
      </c>
      <c r="J118" s="125" t="s">
        <v>8905</v>
      </c>
    </row>
    <row r="119" spans="1:10" ht="24">
      <c r="A119" s="1069" t="s">
        <v>14575</v>
      </c>
      <c r="B119" s="1070" t="s">
        <v>14576</v>
      </c>
      <c r="C119" s="1070" t="s">
        <v>12412</v>
      </c>
      <c r="D119" s="1292">
        <f>190</f>
        <v>190</v>
      </c>
      <c r="E119" s="976" t="s">
        <v>9629</v>
      </c>
      <c r="F119" s="976" t="s">
        <v>10613</v>
      </c>
      <c r="G119" s="976" t="s">
        <v>5388</v>
      </c>
      <c r="H119" s="1071">
        <v>12</v>
      </c>
      <c r="I119" s="1071">
        <v>12</v>
      </c>
      <c r="J119" s="125" t="s">
        <v>8905</v>
      </c>
    </row>
    <row r="120" spans="1:10" ht="24">
      <c r="A120" s="1069" t="s">
        <v>14575</v>
      </c>
      <c r="B120" s="1070" t="s">
        <v>14576</v>
      </c>
      <c r="C120" s="1070" t="s">
        <v>12411</v>
      </c>
      <c r="D120" s="1292">
        <f>163</f>
        <v>163</v>
      </c>
      <c r="E120" s="976" t="s">
        <v>9629</v>
      </c>
      <c r="F120" s="976" t="s">
        <v>10613</v>
      </c>
      <c r="G120" s="976" t="s">
        <v>5388</v>
      </c>
      <c r="H120" s="1071">
        <v>36</v>
      </c>
      <c r="I120" s="1071">
        <v>36</v>
      </c>
      <c r="J120" s="125" t="s">
        <v>8905</v>
      </c>
    </row>
    <row r="121" spans="1:10" ht="24">
      <c r="A121" s="1069" t="s">
        <v>14575</v>
      </c>
      <c r="B121" s="1070" t="s">
        <v>14576</v>
      </c>
      <c r="C121" s="1070" t="s">
        <v>12408</v>
      </c>
      <c r="D121" s="1292">
        <f>130</f>
        <v>130</v>
      </c>
      <c r="E121" s="976" t="s">
        <v>9629</v>
      </c>
      <c r="F121" s="976" t="s">
        <v>10613</v>
      </c>
      <c r="G121" s="976" t="s">
        <v>5388</v>
      </c>
      <c r="H121" s="1071">
        <v>60</v>
      </c>
      <c r="I121" s="1071">
        <v>60</v>
      </c>
      <c r="J121" s="125" t="s">
        <v>8905</v>
      </c>
    </row>
    <row r="122" spans="1:10" ht="24">
      <c r="A122" s="1069" t="s">
        <v>14476</v>
      </c>
      <c r="B122" s="1070" t="s">
        <v>14477</v>
      </c>
      <c r="C122" s="1070" t="s">
        <v>12412</v>
      </c>
      <c r="D122" s="1292">
        <f>201</f>
        <v>201</v>
      </c>
      <c r="E122" s="976" t="s">
        <v>9629</v>
      </c>
      <c r="F122" s="976" t="s">
        <v>10613</v>
      </c>
      <c r="G122" s="976" t="s">
        <v>5388</v>
      </c>
      <c r="H122" s="1071">
        <v>12</v>
      </c>
      <c r="I122" s="1071">
        <v>12</v>
      </c>
      <c r="J122" s="125" t="s">
        <v>8905</v>
      </c>
    </row>
    <row r="123" spans="1:10" ht="24">
      <c r="A123" s="1069" t="s">
        <v>14476</v>
      </c>
      <c r="B123" s="1070" t="s">
        <v>14477</v>
      </c>
      <c r="C123" s="1070" t="s">
        <v>12411</v>
      </c>
      <c r="D123" s="1292">
        <f>172</f>
        <v>172</v>
      </c>
      <c r="E123" s="976" t="s">
        <v>9629</v>
      </c>
      <c r="F123" s="976" t="s">
        <v>10613</v>
      </c>
      <c r="G123" s="976" t="s">
        <v>5388</v>
      </c>
      <c r="H123" s="1071">
        <v>36</v>
      </c>
      <c r="I123" s="1071">
        <v>36</v>
      </c>
      <c r="J123" s="125" t="s">
        <v>8905</v>
      </c>
    </row>
    <row r="124" spans="1:10" ht="24">
      <c r="A124" s="1069" t="s">
        <v>14476</v>
      </c>
      <c r="B124" s="1070" t="s">
        <v>14477</v>
      </c>
      <c r="C124" s="1070" t="s">
        <v>12408</v>
      </c>
      <c r="D124" s="1292">
        <f>137</f>
        <v>137</v>
      </c>
      <c r="E124" s="976" t="s">
        <v>9629</v>
      </c>
      <c r="F124" s="976" t="s">
        <v>10613</v>
      </c>
      <c r="G124" s="976" t="s">
        <v>5388</v>
      </c>
      <c r="H124" s="1071">
        <v>60</v>
      </c>
      <c r="I124" s="1071">
        <v>60</v>
      </c>
      <c r="J124" s="125" t="s">
        <v>8905</v>
      </c>
    </row>
    <row r="125" spans="1:10" ht="24">
      <c r="A125" s="1069" t="s">
        <v>14022</v>
      </c>
      <c r="B125" s="1070" t="s">
        <v>14023</v>
      </c>
      <c r="C125" s="1070" t="s">
        <v>14112</v>
      </c>
      <c r="D125" s="1292">
        <v>195</v>
      </c>
      <c r="E125" s="976" t="s">
        <v>9629</v>
      </c>
      <c r="F125" s="976" t="s">
        <v>1787</v>
      </c>
      <c r="G125" s="976" t="s">
        <v>5388</v>
      </c>
      <c r="H125" s="1071">
        <v>12</v>
      </c>
      <c r="I125" s="1071">
        <v>12</v>
      </c>
      <c r="J125" s="125" t="s">
        <v>8905</v>
      </c>
    </row>
    <row r="126" spans="1:10" ht="24">
      <c r="A126" s="1069" t="s">
        <v>14022</v>
      </c>
      <c r="B126" s="1070" t="s">
        <v>14023</v>
      </c>
      <c r="C126" s="1070" t="s">
        <v>14125</v>
      </c>
      <c r="D126" s="1292">
        <v>166.66666666666666</v>
      </c>
      <c r="E126" s="976" t="s">
        <v>9629</v>
      </c>
      <c r="F126" s="976" t="s">
        <v>1787</v>
      </c>
      <c r="G126" s="976" t="s">
        <v>5388</v>
      </c>
      <c r="H126" s="1071">
        <v>36</v>
      </c>
      <c r="I126" s="1071">
        <v>36</v>
      </c>
      <c r="J126" s="125" t="s">
        <v>8905</v>
      </c>
    </row>
    <row r="127" spans="1:10" ht="24">
      <c r="A127" s="1069" t="s">
        <v>14022</v>
      </c>
      <c r="B127" s="1070" t="s">
        <v>14023</v>
      </c>
      <c r="C127" s="1070" t="s">
        <v>14141</v>
      </c>
      <c r="D127" s="1292">
        <v>133.33333333333334</v>
      </c>
      <c r="E127" s="976" t="s">
        <v>9629</v>
      </c>
      <c r="F127" s="976" t="s">
        <v>1787</v>
      </c>
      <c r="G127" s="976" t="s">
        <v>5388</v>
      </c>
      <c r="H127" s="1071">
        <v>60</v>
      </c>
      <c r="I127" s="1071">
        <v>60</v>
      </c>
      <c r="J127" s="125" t="s">
        <v>8905</v>
      </c>
    </row>
    <row r="128" spans="1:10" ht="24">
      <c r="A128" s="1069" t="s">
        <v>14573</v>
      </c>
      <c r="B128" s="1070" t="s">
        <v>14574</v>
      </c>
      <c r="C128" s="1070" t="s">
        <v>12402</v>
      </c>
      <c r="D128" s="1292">
        <f>208</f>
        <v>208</v>
      </c>
      <c r="E128" s="976" t="s">
        <v>9629</v>
      </c>
      <c r="F128" s="976" t="s">
        <v>10613</v>
      </c>
      <c r="G128" s="976" t="s">
        <v>5388</v>
      </c>
      <c r="H128" s="1071">
        <v>12</v>
      </c>
      <c r="I128" s="1071">
        <v>12</v>
      </c>
      <c r="J128" s="125" t="s">
        <v>8905</v>
      </c>
    </row>
    <row r="129" spans="1:10" ht="24">
      <c r="A129" s="1069" t="s">
        <v>14573</v>
      </c>
      <c r="B129" s="1070" t="s">
        <v>14574</v>
      </c>
      <c r="C129" s="1070" t="s">
        <v>12401</v>
      </c>
      <c r="D129" s="1292">
        <f>177</f>
        <v>177</v>
      </c>
      <c r="E129" s="976" t="s">
        <v>9629</v>
      </c>
      <c r="F129" s="976" t="s">
        <v>10613</v>
      </c>
      <c r="G129" s="976" t="s">
        <v>5388</v>
      </c>
      <c r="H129" s="1071">
        <v>36</v>
      </c>
      <c r="I129" s="1071">
        <v>36</v>
      </c>
      <c r="J129" s="125" t="s">
        <v>8905</v>
      </c>
    </row>
    <row r="130" spans="1:10" ht="24">
      <c r="A130" s="1069" t="s">
        <v>14573</v>
      </c>
      <c r="B130" s="1070" t="s">
        <v>14574</v>
      </c>
      <c r="C130" s="1070" t="s">
        <v>12398</v>
      </c>
      <c r="D130" s="1292">
        <f>142</f>
        <v>142</v>
      </c>
      <c r="E130" s="976" t="s">
        <v>9629</v>
      </c>
      <c r="F130" s="976" t="s">
        <v>10613</v>
      </c>
      <c r="G130" s="976" t="s">
        <v>5388</v>
      </c>
      <c r="H130" s="1071">
        <v>60</v>
      </c>
      <c r="I130" s="1071">
        <v>60</v>
      </c>
      <c r="J130" s="125" t="s">
        <v>8905</v>
      </c>
    </row>
    <row r="131" spans="1:10" ht="24">
      <c r="A131" s="1069" t="s">
        <v>14478</v>
      </c>
      <c r="B131" s="1070" t="s">
        <v>14479</v>
      </c>
      <c r="C131" s="1070" t="s">
        <v>12402</v>
      </c>
      <c r="D131" s="1292">
        <f>219</f>
        <v>219</v>
      </c>
      <c r="E131" s="976" t="s">
        <v>9629</v>
      </c>
      <c r="F131" s="976" t="s">
        <v>10613</v>
      </c>
      <c r="G131" s="976" t="s">
        <v>5388</v>
      </c>
      <c r="H131" s="1071">
        <v>12</v>
      </c>
      <c r="I131" s="1071">
        <v>12</v>
      </c>
      <c r="J131" s="125" t="s">
        <v>8905</v>
      </c>
    </row>
    <row r="132" spans="1:10" ht="24">
      <c r="A132" s="1069" t="s">
        <v>14478</v>
      </c>
      <c r="B132" s="1070" t="s">
        <v>14479</v>
      </c>
      <c r="C132" s="1070" t="s">
        <v>12401</v>
      </c>
      <c r="D132" s="1292">
        <f>187</f>
        <v>187</v>
      </c>
      <c r="E132" s="976" t="s">
        <v>9629</v>
      </c>
      <c r="F132" s="976" t="s">
        <v>10613</v>
      </c>
      <c r="G132" s="976" t="s">
        <v>5388</v>
      </c>
      <c r="H132" s="1071">
        <v>36</v>
      </c>
      <c r="I132" s="1071">
        <v>36</v>
      </c>
      <c r="J132" s="125" t="s">
        <v>8905</v>
      </c>
    </row>
    <row r="133" spans="1:10" ht="24">
      <c r="A133" s="1069" t="s">
        <v>14478</v>
      </c>
      <c r="B133" s="1070" t="s">
        <v>14479</v>
      </c>
      <c r="C133" s="1070" t="s">
        <v>12398</v>
      </c>
      <c r="D133" s="1292">
        <f>150</f>
        <v>150</v>
      </c>
      <c r="E133" s="976" t="s">
        <v>9629</v>
      </c>
      <c r="F133" s="976" t="s">
        <v>10613</v>
      </c>
      <c r="G133" s="976" t="s">
        <v>5388</v>
      </c>
      <c r="H133" s="1071">
        <v>60</v>
      </c>
      <c r="I133" s="1071">
        <v>60</v>
      </c>
      <c r="J133" s="125" t="s">
        <v>8905</v>
      </c>
    </row>
    <row r="134" spans="1:10" ht="24">
      <c r="A134" s="1069" t="s">
        <v>14024</v>
      </c>
      <c r="B134" s="1070" t="s">
        <v>14025</v>
      </c>
      <c r="C134" s="1070" t="s">
        <v>14111</v>
      </c>
      <c r="D134" s="1292">
        <v>228</v>
      </c>
      <c r="E134" s="976" t="s">
        <v>9629</v>
      </c>
      <c r="F134" s="976" t="s">
        <v>1787</v>
      </c>
      <c r="G134" s="976" t="s">
        <v>5388</v>
      </c>
      <c r="H134" s="1071">
        <v>12</v>
      </c>
      <c r="I134" s="1071">
        <v>12</v>
      </c>
      <c r="J134" s="125" t="s">
        <v>8905</v>
      </c>
    </row>
    <row r="135" spans="1:10" ht="24">
      <c r="A135" s="1069" t="s">
        <v>14024</v>
      </c>
      <c r="B135" s="1070" t="s">
        <v>14025</v>
      </c>
      <c r="C135" s="1070" t="s">
        <v>14131</v>
      </c>
      <c r="D135" s="1292">
        <v>194.44444444444446</v>
      </c>
      <c r="E135" s="976" t="s">
        <v>9629</v>
      </c>
      <c r="F135" s="976" t="s">
        <v>1787</v>
      </c>
      <c r="G135" s="976" t="s">
        <v>5388</v>
      </c>
      <c r="H135" s="1071">
        <v>36</v>
      </c>
      <c r="I135" s="1071">
        <v>36</v>
      </c>
      <c r="J135" s="125" t="s">
        <v>8905</v>
      </c>
    </row>
    <row r="136" spans="1:10" ht="24">
      <c r="A136" s="1069" t="s">
        <v>14024</v>
      </c>
      <c r="B136" s="1070" t="s">
        <v>14025</v>
      </c>
      <c r="C136" s="1070" t="s">
        <v>14142</v>
      </c>
      <c r="D136" s="1292">
        <v>155.55555555555557</v>
      </c>
      <c r="E136" s="976" t="s">
        <v>9629</v>
      </c>
      <c r="F136" s="976" t="s">
        <v>1787</v>
      </c>
      <c r="G136" s="976" t="s">
        <v>5388</v>
      </c>
      <c r="H136" s="1071">
        <v>60</v>
      </c>
      <c r="I136" s="1071">
        <v>60</v>
      </c>
      <c r="J136" s="125" t="s">
        <v>8905</v>
      </c>
    </row>
    <row r="137" spans="1:10" ht="24">
      <c r="A137" s="1069" t="s">
        <v>14571</v>
      </c>
      <c r="B137" s="1070" t="s">
        <v>14572</v>
      </c>
      <c r="C137" s="1070" t="s">
        <v>14482</v>
      </c>
      <c r="D137" s="1292">
        <f>242</f>
        <v>242</v>
      </c>
      <c r="E137" s="976" t="s">
        <v>9629</v>
      </c>
      <c r="F137" s="976" t="s">
        <v>10613</v>
      </c>
      <c r="G137" s="976" t="s">
        <v>5388</v>
      </c>
      <c r="H137" s="1071">
        <v>12</v>
      </c>
      <c r="I137" s="1071">
        <v>12</v>
      </c>
      <c r="J137" s="125" t="s">
        <v>8905</v>
      </c>
    </row>
    <row r="138" spans="1:10" ht="24">
      <c r="A138" s="1069" t="s">
        <v>14571</v>
      </c>
      <c r="B138" s="1070" t="s">
        <v>14572</v>
      </c>
      <c r="C138" s="1070" t="s">
        <v>14483</v>
      </c>
      <c r="D138" s="1292">
        <v>207</v>
      </c>
      <c r="E138" s="976" t="s">
        <v>9629</v>
      </c>
      <c r="F138" s="976" t="s">
        <v>10613</v>
      </c>
      <c r="G138" s="976" t="s">
        <v>5388</v>
      </c>
      <c r="H138" s="1071">
        <v>36</v>
      </c>
      <c r="I138" s="1071">
        <v>36</v>
      </c>
      <c r="J138" s="125" t="s">
        <v>8905</v>
      </c>
    </row>
    <row r="139" spans="1:10" ht="24">
      <c r="A139" s="1069" t="s">
        <v>14571</v>
      </c>
      <c r="B139" s="1070" t="s">
        <v>14572</v>
      </c>
      <c r="C139" s="1070" t="s">
        <v>14484</v>
      </c>
      <c r="D139" s="1292">
        <f>166</f>
        <v>166</v>
      </c>
      <c r="E139" s="976" t="s">
        <v>9629</v>
      </c>
      <c r="F139" s="976" t="s">
        <v>10613</v>
      </c>
      <c r="G139" s="976" t="s">
        <v>5388</v>
      </c>
      <c r="H139" s="1071">
        <v>60</v>
      </c>
      <c r="I139" s="1071">
        <v>60</v>
      </c>
      <c r="J139" s="125" t="s">
        <v>8905</v>
      </c>
    </row>
    <row r="140" spans="1:10" ht="24">
      <c r="A140" s="1069" t="s">
        <v>14480</v>
      </c>
      <c r="B140" s="1070" t="s">
        <v>14481</v>
      </c>
      <c r="C140" s="1070" t="s">
        <v>14482</v>
      </c>
      <c r="D140" s="1292">
        <f>256</f>
        <v>256</v>
      </c>
      <c r="E140" s="976" t="s">
        <v>9629</v>
      </c>
      <c r="F140" s="976" t="s">
        <v>10613</v>
      </c>
      <c r="G140" s="976" t="s">
        <v>5388</v>
      </c>
      <c r="H140" s="1071">
        <v>12</v>
      </c>
      <c r="I140" s="1071">
        <v>12</v>
      </c>
      <c r="J140" s="125" t="s">
        <v>8905</v>
      </c>
    </row>
    <row r="141" spans="1:10" ht="24">
      <c r="A141" s="1069" t="s">
        <v>14480</v>
      </c>
      <c r="B141" s="1070" t="s">
        <v>14481</v>
      </c>
      <c r="C141" s="1070" t="s">
        <v>14483</v>
      </c>
      <c r="D141" s="1292">
        <f>218</f>
        <v>218</v>
      </c>
      <c r="E141" s="976" t="s">
        <v>9629</v>
      </c>
      <c r="F141" s="976" t="s">
        <v>10613</v>
      </c>
      <c r="G141" s="976" t="s">
        <v>5388</v>
      </c>
      <c r="H141" s="1071">
        <v>36</v>
      </c>
      <c r="I141" s="1071">
        <v>36</v>
      </c>
      <c r="J141" s="125" t="s">
        <v>8905</v>
      </c>
    </row>
    <row r="142" spans="1:10" ht="24">
      <c r="A142" s="1069" t="s">
        <v>14480</v>
      </c>
      <c r="B142" s="1070" t="s">
        <v>14481</v>
      </c>
      <c r="C142" s="1070" t="s">
        <v>14484</v>
      </c>
      <c r="D142" s="1292">
        <f>175</f>
        <v>175</v>
      </c>
      <c r="E142" s="976" t="s">
        <v>9629</v>
      </c>
      <c r="F142" s="976" t="s">
        <v>10613</v>
      </c>
      <c r="G142" s="976" t="s">
        <v>5388</v>
      </c>
      <c r="H142" s="1071">
        <v>60</v>
      </c>
      <c r="I142" s="1071">
        <v>60</v>
      </c>
      <c r="J142" s="125" t="s">
        <v>8905</v>
      </c>
    </row>
    <row r="143" spans="1:10" ht="24">
      <c r="A143" s="1069" t="s">
        <v>14026</v>
      </c>
      <c r="B143" s="1070" t="s">
        <v>14027</v>
      </c>
      <c r="C143" s="1070" t="s">
        <v>14110</v>
      </c>
      <c r="D143" s="1292">
        <v>260</v>
      </c>
      <c r="E143" s="976" t="s">
        <v>9629</v>
      </c>
      <c r="F143" s="976" t="s">
        <v>1787</v>
      </c>
      <c r="G143" s="976" t="s">
        <v>5388</v>
      </c>
      <c r="H143" s="1071">
        <v>12</v>
      </c>
      <c r="I143" s="1071">
        <v>12</v>
      </c>
      <c r="J143" s="125" t="s">
        <v>8905</v>
      </c>
    </row>
    <row r="144" spans="1:10" ht="24">
      <c r="A144" s="1069" t="s">
        <v>14026</v>
      </c>
      <c r="B144" s="1070" t="s">
        <v>14027</v>
      </c>
      <c r="C144" s="1070" t="s">
        <v>14130</v>
      </c>
      <c r="D144" s="1292">
        <v>222.22222222222223</v>
      </c>
      <c r="E144" s="976" t="s">
        <v>9629</v>
      </c>
      <c r="F144" s="976" t="s">
        <v>1787</v>
      </c>
      <c r="G144" s="976" t="s">
        <v>5388</v>
      </c>
      <c r="H144" s="1071">
        <v>36</v>
      </c>
      <c r="I144" s="1071">
        <v>36</v>
      </c>
      <c r="J144" s="125" t="s">
        <v>8905</v>
      </c>
    </row>
    <row r="145" spans="1:10" ht="24">
      <c r="A145" s="1069" t="s">
        <v>14026</v>
      </c>
      <c r="B145" s="1070" t="s">
        <v>14027</v>
      </c>
      <c r="C145" s="1070" t="s">
        <v>14143</v>
      </c>
      <c r="D145" s="1292">
        <v>177.7777777777778</v>
      </c>
      <c r="E145" s="976" t="s">
        <v>9629</v>
      </c>
      <c r="F145" s="976" t="s">
        <v>1787</v>
      </c>
      <c r="G145" s="976" t="s">
        <v>5388</v>
      </c>
      <c r="H145" s="1071">
        <v>60</v>
      </c>
      <c r="I145" s="1071">
        <v>60</v>
      </c>
      <c r="J145" s="125" t="s">
        <v>8905</v>
      </c>
    </row>
    <row r="146" spans="1:10" ht="24">
      <c r="A146" s="1069" t="s">
        <v>14569</v>
      </c>
      <c r="B146" s="1070" t="s">
        <v>14570</v>
      </c>
      <c r="C146" s="1070" t="s">
        <v>12389</v>
      </c>
      <c r="D146" s="1292">
        <f>277</f>
        <v>277</v>
      </c>
      <c r="E146" s="976" t="s">
        <v>9629</v>
      </c>
      <c r="F146" s="976" t="s">
        <v>10613</v>
      </c>
      <c r="G146" s="976" t="s">
        <v>5388</v>
      </c>
      <c r="H146" s="1071">
        <v>12</v>
      </c>
      <c r="I146" s="1071">
        <v>12</v>
      </c>
      <c r="J146" s="125" t="s">
        <v>8905</v>
      </c>
    </row>
    <row r="147" spans="1:10" ht="24">
      <c r="A147" s="1069" t="s">
        <v>14569</v>
      </c>
      <c r="B147" s="1070" t="s">
        <v>14570</v>
      </c>
      <c r="C147" s="1070" t="s">
        <v>12388</v>
      </c>
      <c r="D147" s="1292">
        <f>237</f>
        <v>237</v>
      </c>
      <c r="E147" s="976" t="s">
        <v>9629</v>
      </c>
      <c r="F147" s="976" t="s">
        <v>10613</v>
      </c>
      <c r="G147" s="976" t="s">
        <v>5388</v>
      </c>
      <c r="H147" s="1071">
        <v>36</v>
      </c>
      <c r="I147" s="1071">
        <v>36</v>
      </c>
      <c r="J147" s="125" t="s">
        <v>8905</v>
      </c>
    </row>
    <row r="148" spans="1:10" ht="24">
      <c r="A148" s="1069" t="s">
        <v>14569</v>
      </c>
      <c r="B148" s="1070" t="s">
        <v>14570</v>
      </c>
      <c r="C148" s="1070" t="s">
        <v>12385</v>
      </c>
      <c r="D148" s="1292">
        <f>189</f>
        <v>189</v>
      </c>
      <c r="E148" s="976" t="s">
        <v>9629</v>
      </c>
      <c r="F148" s="976" t="s">
        <v>10613</v>
      </c>
      <c r="G148" s="976" t="s">
        <v>5388</v>
      </c>
      <c r="H148" s="1071">
        <v>60</v>
      </c>
      <c r="I148" s="1071">
        <v>60</v>
      </c>
      <c r="J148" s="125" t="s">
        <v>8905</v>
      </c>
    </row>
    <row r="149" spans="1:10" ht="24">
      <c r="A149" s="1069" t="s">
        <v>14485</v>
      </c>
      <c r="B149" s="1070" t="s">
        <v>14486</v>
      </c>
      <c r="C149" s="1070" t="s">
        <v>12389</v>
      </c>
      <c r="D149" s="1292">
        <f>292</f>
        <v>292</v>
      </c>
      <c r="E149" s="976" t="s">
        <v>9629</v>
      </c>
      <c r="F149" s="976" t="s">
        <v>10613</v>
      </c>
      <c r="G149" s="976" t="s">
        <v>5388</v>
      </c>
      <c r="H149" s="1071">
        <v>12</v>
      </c>
      <c r="I149" s="1071">
        <v>12</v>
      </c>
      <c r="J149" s="125" t="s">
        <v>8905</v>
      </c>
    </row>
    <row r="150" spans="1:10" ht="24">
      <c r="A150" s="1069" t="s">
        <v>14485</v>
      </c>
      <c r="B150" s="1070" t="s">
        <v>14486</v>
      </c>
      <c r="C150" s="1070" t="s">
        <v>12388</v>
      </c>
      <c r="D150" s="1292">
        <f>250</f>
        <v>250</v>
      </c>
      <c r="E150" s="976" t="s">
        <v>9629</v>
      </c>
      <c r="F150" s="976" t="s">
        <v>10613</v>
      </c>
      <c r="G150" s="976" t="s">
        <v>5388</v>
      </c>
      <c r="H150" s="1071">
        <v>36</v>
      </c>
      <c r="I150" s="1071">
        <v>36</v>
      </c>
      <c r="J150" s="125" t="s">
        <v>8905</v>
      </c>
    </row>
    <row r="151" spans="1:10" ht="24">
      <c r="A151" s="1069" t="s">
        <v>14485</v>
      </c>
      <c r="B151" s="1070" t="s">
        <v>14486</v>
      </c>
      <c r="C151" s="1070" t="s">
        <v>12385</v>
      </c>
      <c r="D151" s="1292">
        <f>200</f>
        <v>200</v>
      </c>
      <c r="E151" s="976" t="s">
        <v>9629</v>
      </c>
      <c r="F151" s="976" t="s">
        <v>10613</v>
      </c>
      <c r="G151" s="976" t="s">
        <v>5388</v>
      </c>
      <c r="H151" s="1071">
        <v>60</v>
      </c>
      <c r="I151" s="1071">
        <v>60</v>
      </c>
      <c r="J151" s="125" t="s">
        <v>8905</v>
      </c>
    </row>
    <row r="152" spans="1:10" ht="24">
      <c r="A152" s="1069" t="s">
        <v>14028</v>
      </c>
      <c r="B152" s="1070" t="s">
        <v>14029</v>
      </c>
      <c r="C152" s="1070" t="s">
        <v>14109</v>
      </c>
      <c r="D152" s="1292">
        <v>325</v>
      </c>
      <c r="E152" s="976" t="s">
        <v>9629</v>
      </c>
      <c r="F152" s="976" t="s">
        <v>1787</v>
      </c>
      <c r="G152" s="976" t="s">
        <v>5388</v>
      </c>
      <c r="H152" s="1071">
        <v>12</v>
      </c>
      <c r="I152" s="1071">
        <v>12</v>
      </c>
      <c r="J152" s="125" t="s">
        <v>8905</v>
      </c>
    </row>
    <row r="153" spans="1:10" ht="24">
      <c r="A153" s="1069" t="s">
        <v>14028</v>
      </c>
      <c r="B153" s="1070" t="s">
        <v>14029</v>
      </c>
      <c r="C153" s="1070" t="s">
        <v>14129</v>
      </c>
      <c r="D153" s="1292">
        <v>277.77777777777777</v>
      </c>
      <c r="E153" s="976" t="s">
        <v>9629</v>
      </c>
      <c r="F153" s="976" t="s">
        <v>1787</v>
      </c>
      <c r="G153" s="976" t="s">
        <v>5388</v>
      </c>
      <c r="H153" s="1071">
        <v>36</v>
      </c>
      <c r="I153" s="1071">
        <v>36</v>
      </c>
      <c r="J153" s="125" t="s">
        <v>8905</v>
      </c>
    </row>
    <row r="154" spans="1:10" ht="24">
      <c r="A154" s="1069" t="s">
        <v>14028</v>
      </c>
      <c r="B154" s="1070" t="s">
        <v>14029</v>
      </c>
      <c r="C154" s="1070" t="s">
        <v>14144</v>
      </c>
      <c r="D154" s="1292">
        <v>222.22222222222226</v>
      </c>
      <c r="E154" s="976" t="s">
        <v>9629</v>
      </c>
      <c r="F154" s="976" t="s">
        <v>1787</v>
      </c>
      <c r="G154" s="976" t="s">
        <v>5388</v>
      </c>
      <c r="H154" s="1071">
        <v>60</v>
      </c>
      <c r="I154" s="1071">
        <v>60</v>
      </c>
      <c r="J154" s="125" t="s">
        <v>8905</v>
      </c>
    </row>
    <row r="155" spans="1:10" ht="24">
      <c r="A155" s="1069" t="s">
        <v>14567</v>
      </c>
      <c r="B155" s="1070" t="s">
        <v>14568</v>
      </c>
      <c r="C155" s="1070" t="s">
        <v>12379</v>
      </c>
      <c r="D155" s="1292">
        <f>346</f>
        <v>346</v>
      </c>
      <c r="E155" s="976" t="s">
        <v>9629</v>
      </c>
      <c r="F155" s="976" t="s">
        <v>10613</v>
      </c>
      <c r="G155" s="976" t="s">
        <v>5388</v>
      </c>
      <c r="H155" s="1071">
        <v>12</v>
      </c>
      <c r="I155" s="1071">
        <v>12</v>
      </c>
      <c r="J155" s="125" t="s">
        <v>8905</v>
      </c>
    </row>
    <row r="156" spans="1:10" ht="24">
      <c r="A156" s="1069" t="s">
        <v>14567</v>
      </c>
      <c r="B156" s="1070" t="s">
        <v>14568</v>
      </c>
      <c r="C156" s="1070" t="s">
        <v>12378</v>
      </c>
      <c r="D156" s="1292">
        <f>296</f>
        <v>296</v>
      </c>
      <c r="E156" s="976" t="s">
        <v>9629</v>
      </c>
      <c r="F156" s="976" t="s">
        <v>10613</v>
      </c>
      <c r="G156" s="976" t="s">
        <v>5388</v>
      </c>
      <c r="H156" s="1071">
        <v>36</v>
      </c>
      <c r="I156" s="1071">
        <v>36</v>
      </c>
      <c r="J156" s="125" t="s">
        <v>8905</v>
      </c>
    </row>
    <row r="157" spans="1:10" ht="24">
      <c r="A157" s="1069" t="s">
        <v>14567</v>
      </c>
      <c r="B157" s="1070" t="s">
        <v>14568</v>
      </c>
      <c r="C157" s="1070" t="s">
        <v>12375</v>
      </c>
      <c r="D157" s="1292">
        <f>237</f>
        <v>237</v>
      </c>
      <c r="E157" s="976" t="s">
        <v>9629</v>
      </c>
      <c r="F157" s="976" t="s">
        <v>10613</v>
      </c>
      <c r="G157" s="976" t="s">
        <v>5388</v>
      </c>
      <c r="H157" s="1071">
        <v>60</v>
      </c>
      <c r="I157" s="1071">
        <v>60</v>
      </c>
      <c r="J157" s="125" t="s">
        <v>8905</v>
      </c>
    </row>
    <row r="158" spans="1:10" ht="24">
      <c r="A158" s="1069" t="s">
        <v>14487</v>
      </c>
      <c r="B158" s="1070" t="s">
        <v>14488</v>
      </c>
      <c r="C158" s="1070" t="s">
        <v>12379</v>
      </c>
      <c r="D158" s="1292">
        <f>365</f>
        <v>365</v>
      </c>
      <c r="E158" s="976" t="s">
        <v>9629</v>
      </c>
      <c r="F158" s="976" t="s">
        <v>10613</v>
      </c>
      <c r="G158" s="976" t="s">
        <v>5388</v>
      </c>
      <c r="H158" s="1071">
        <v>12</v>
      </c>
      <c r="I158" s="1071">
        <v>12</v>
      </c>
      <c r="J158" s="125" t="s">
        <v>8905</v>
      </c>
    </row>
    <row r="159" spans="1:10" ht="24">
      <c r="A159" s="1069" t="s">
        <v>14487</v>
      </c>
      <c r="B159" s="1070" t="s">
        <v>14488</v>
      </c>
      <c r="C159" s="1070" t="s">
        <v>12378</v>
      </c>
      <c r="D159" s="1292">
        <f>312</f>
        <v>312</v>
      </c>
      <c r="E159" s="976" t="s">
        <v>9629</v>
      </c>
      <c r="F159" s="976" t="s">
        <v>10613</v>
      </c>
      <c r="G159" s="976" t="s">
        <v>5388</v>
      </c>
      <c r="H159" s="1071">
        <v>36</v>
      </c>
      <c r="I159" s="1071">
        <v>36</v>
      </c>
      <c r="J159" s="125" t="s">
        <v>8905</v>
      </c>
    </row>
    <row r="160" spans="1:10" ht="24">
      <c r="A160" s="1069" t="s">
        <v>14487</v>
      </c>
      <c r="B160" s="1070" t="s">
        <v>14488</v>
      </c>
      <c r="C160" s="1070" t="s">
        <v>12375</v>
      </c>
      <c r="D160" s="1292">
        <f>250</f>
        <v>250</v>
      </c>
      <c r="E160" s="976" t="s">
        <v>9629</v>
      </c>
      <c r="F160" s="976" t="s">
        <v>10613</v>
      </c>
      <c r="G160" s="976" t="s">
        <v>5388</v>
      </c>
      <c r="H160" s="1071">
        <v>60</v>
      </c>
      <c r="I160" s="1071">
        <v>60</v>
      </c>
      <c r="J160" s="125" t="s">
        <v>8905</v>
      </c>
    </row>
    <row r="161" spans="1:10" ht="24">
      <c r="A161" s="1069" t="s">
        <v>14030</v>
      </c>
      <c r="B161" s="1070" t="s">
        <v>14031</v>
      </c>
      <c r="C161" s="1070" t="s">
        <v>14108</v>
      </c>
      <c r="D161" s="1292">
        <v>585</v>
      </c>
      <c r="E161" s="976" t="s">
        <v>9629</v>
      </c>
      <c r="F161" s="976" t="s">
        <v>1787</v>
      </c>
      <c r="G161" s="976" t="s">
        <v>5388</v>
      </c>
      <c r="H161" s="1071">
        <v>12</v>
      </c>
      <c r="I161" s="1071">
        <v>12</v>
      </c>
      <c r="J161" s="125" t="s">
        <v>8905</v>
      </c>
    </row>
    <row r="162" spans="1:10" ht="24">
      <c r="A162" s="1069" t="s">
        <v>14030</v>
      </c>
      <c r="B162" s="1070" t="s">
        <v>14031</v>
      </c>
      <c r="C162" s="1070" t="s">
        <v>14128</v>
      </c>
      <c r="D162" s="1292">
        <v>500</v>
      </c>
      <c r="E162" s="976" t="s">
        <v>9629</v>
      </c>
      <c r="F162" s="976" t="s">
        <v>1787</v>
      </c>
      <c r="G162" s="976" t="s">
        <v>5388</v>
      </c>
      <c r="H162" s="1071">
        <v>36</v>
      </c>
      <c r="I162" s="1071">
        <v>36</v>
      </c>
      <c r="J162" s="125" t="s">
        <v>8905</v>
      </c>
    </row>
    <row r="163" spans="1:10" ht="24">
      <c r="A163" s="1069" t="s">
        <v>14030</v>
      </c>
      <c r="B163" s="1070" t="s">
        <v>14031</v>
      </c>
      <c r="C163" s="1070" t="s">
        <v>14146</v>
      </c>
      <c r="D163" s="1292">
        <v>400</v>
      </c>
      <c r="E163" s="976" t="s">
        <v>9629</v>
      </c>
      <c r="F163" s="976" t="s">
        <v>1787</v>
      </c>
      <c r="G163" s="976" t="s">
        <v>5388</v>
      </c>
      <c r="H163" s="1071">
        <v>60</v>
      </c>
      <c r="I163" s="1071">
        <v>60</v>
      </c>
      <c r="J163" s="125" t="s">
        <v>8905</v>
      </c>
    </row>
    <row r="164" spans="1:10" ht="24">
      <c r="A164" s="1069" t="s">
        <v>14565</v>
      </c>
      <c r="B164" s="1070" t="s">
        <v>14566</v>
      </c>
      <c r="C164" s="1070" t="s">
        <v>12369</v>
      </c>
      <c r="D164" s="1292">
        <f>623</f>
        <v>623</v>
      </c>
      <c r="E164" s="976" t="s">
        <v>9629</v>
      </c>
      <c r="F164" s="976" t="s">
        <v>10613</v>
      </c>
      <c r="G164" s="976" t="s">
        <v>5388</v>
      </c>
      <c r="H164" s="1071">
        <v>12</v>
      </c>
      <c r="I164" s="1071">
        <v>12</v>
      </c>
      <c r="J164" s="125" t="s">
        <v>8905</v>
      </c>
    </row>
    <row r="165" spans="1:10" ht="24">
      <c r="A165" s="1069" t="s">
        <v>14565</v>
      </c>
      <c r="B165" s="1070" t="s">
        <v>14566</v>
      </c>
      <c r="C165" s="1070" t="s">
        <v>12368</v>
      </c>
      <c r="D165" s="1292">
        <f>532</f>
        <v>532</v>
      </c>
      <c r="E165" s="976" t="s">
        <v>9629</v>
      </c>
      <c r="F165" s="976" t="s">
        <v>10613</v>
      </c>
      <c r="G165" s="976" t="s">
        <v>5388</v>
      </c>
      <c r="H165" s="1071">
        <v>36</v>
      </c>
      <c r="I165" s="1071">
        <v>36</v>
      </c>
      <c r="J165" s="125" t="s">
        <v>8905</v>
      </c>
    </row>
    <row r="166" spans="1:10" ht="24">
      <c r="A166" s="1069" t="s">
        <v>14565</v>
      </c>
      <c r="B166" s="1070" t="s">
        <v>14566</v>
      </c>
      <c r="C166" s="1070" t="s">
        <v>12365</v>
      </c>
      <c r="D166" s="1292">
        <f>426</f>
        <v>426</v>
      </c>
      <c r="E166" s="976" t="s">
        <v>9629</v>
      </c>
      <c r="F166" s="976" t="s">
        <v>10613</v>
      </c>
      <c r="G166" s="976" t="s">
        <v>5388</v>
      </c>
      <c r="H166" s="1071">
        <v>60</v>
      </c>
      <c r="I166" s="1071">
        <v>60</v>
      </c>
      <c r="J166" s="125" t="s">
        <v>8905</v>
      </c>
    </row>
    <row r="167" spans="1:10" ht="24">
      <c r="A167" s="1069" t="s">
        <v>14489</v>
      </c>
      <c r="B167" s="1070" t="s">
        <v>14490</v>
      </c>
      <c r="C167" s="1070" t="s">
        <v>12369</v>
      </c>
      <c r="D167" s="1292">
        <f>657</f>
        <v>657</v>
      </c>
      <c r="E167" s="976" t="s">
        <v>9629</v>
      </c>
      <c r="F167" s="976" t="s">
        <v>10613</v>
      </c>
      <c r="G167" s="976" t="s">
        <v>5388</v>
      </c>
      <c r="H167" s="1071">
        <v>12</v>
      </c>
      <c r="I167" s="1071">
        <v>12</v>
      </c>
      <c r="J167" s="125" t="s">
        <v>8905</v>
      </c>
    </row>
    <row r="168" spans="1:10" ht="24">
      <c r="A168" s="1069" t="s">
        <v>14489</v>
      </c>
      <c r="B168" s="1070" t="s">
        <v>14490</v>
      </c>
      <c r="C168" s="1070" t="s">
        <v>12368</v>
      </c>
      <c r="D168" s="1292">
        <f>562</f>
        <v>562</v>
      </c>
      <c r="E168" s="976" t="s">
        <v>9629</v>
      </c>
      <c r="F168" s="976" t="s">
        <v>10613</v>
      </c>
      <c r="G168" s="976" t="s">
        <v>5388</v>
      </c>
      <c r="H168" s="1071">
        <v>36</v>
      </c>
      <c r="I168" s="1071">
        <v>36</v>
      </c>
      <c r="J168" s="125" t="s">
        <v>8905</v>
      </c>
    </row>
    <row r="169" spans="1:10" ht="24">
      <c r="A169" s="1069" t="s">
        <v>14489</v>
      </c>
      <c r="B169" s="1070" t="s">
        <v>14490</v>
      </c>
      <c r="C169" s="1070" t="s">
        <v>12365</v>
      </c>
      <c r="D169" s="1292">
        <f>449</f>
        <v>449</v>
      </c>
      <c r="E169" s="976" t="s">
        <v>9629</v>
      </c>
      <c r="F169" s="976" t="s">
        <v>10613</v>
      </c>
      <c r="G169" s="976" t="s">
        <v>5388</v>
      </c>
      <c r="H169" s="1071">
        <v>60</v>
      </c>
      <c r="I169" s="1071">
        <v>60</v>
      </c>
      <c r="J169" s="125" t="s">
        <v>8905</v>
      </c>
    </row>
    <row r="170" spans="1:10" ht="24">
      <c r="A170" s="1069" t="s">
        <v>14032</v>
      </c>
      <c r="B170" s="1070" t="s">
        <v>14195</v>
      </c>
      <c r="C170" s="1070" t="s">
        <v>14288</v>
      </c>
      <c r="D170" s="1292">
        <v>910</v>
      </c>
      <c r="E170" s="976" t="s">
        <v>9629</v>
      </c>
      <c r="F170" s="976" t="s">
        <v>1787</v>
      </c>
      <c r="G170" s="976" t="s">
        <v>5388</v>
      </c>
      <c r="H170" s="1071">
        <v>12</v>
      </c>
      <c r="I170" s="1071">
        <v>12</v>
      </c>
      <c r="J170" s="125" t="s">
        <v>8905</v>
      </c>
    </row>
    <row r="171" spans="1:10" ht="24">
      <c r="A171" s="1069" t="s">
        <v>14032</v>
      </c>
      <c r="B171" s="1070" t="s">
        <v>14195</v>
      </c>
      <c r="C171" s="1070" t="s">
        <v>14289</v>
      </c>
      <c r="D171" s="1292">
        <v>777.77777777777783</v>
      </c>
      <c r="E171" s="976" t="s">
        <v>9629</v>
      </c>
      <c r="F171" s="976" t="s">
        <v>1787</v>
      </c>
      <c r="G171" s="976" t="s">
        <v>5388</v>
      </c>
      <c r="H171" s="1071">
        <v>36</v>
      </c>
      <c r="I171" s="1071">
        <v>36</v>
      </c>
      <c r="J171" s="125" t="s">
        <v>8905</v>
      </c>
    </row>
    <row r="172" spans="1:10" ht="24">
      <c r="A172" s="1069" t="s">
        <v>14032</v>
      </c>
      <c r="B172" s="1070" t="s">
        <v>14195</v>
      </c>
      <c r="C172" s="1070" t="s">
        <v>14290</v>
      </c>
      <c r="D172" s="1292">
        <v>622.22222222222229</v>
      </c>
      <c r="E172" s="976" t="s">
        <v>9629</v>
      </c>
      <c r="F172" s="976" t="s">
        <v>1787</v>
      </c>
      <c r="G172" s="976" t="s">
        <v>5388</v>
      </c>
      <c r="H172" s="1071">
        <v>60</v>
      </c>
      <c r="I172" s="1071">
        <v>60</v>
      </c>
      <c r="J172" s="125" t="s">
        <v>8905</v>
      </c>
    </row>
    <row r="173" spans="1:10" ht="24">
      <c r="A173" s="1069" t="s">
        <v>14563</v>
      </c>
      <c r="B173" s="1070" t="s">
        <v>14564</v>
      </c>
      <c r="C173" s="1070" t="s">
        <v>12359</v>
      </c>
      <c r="D173" s="1292">
        <f>969</f>
        <v>969</v>
      </c>
      <c r="E173" s="976" t="s">
        <v>9629</v>
      </c>
      <c r="F173" s="976" t="s">
        <v>10613</v>
      </c>
      <c r="G173" s="976" t="s">
        <v>5388</v>
      </c>
      <c r="H173" s="1071">
        <v>12</v>
      </c>
      <c r="I173" s="1071">
        <v>12</v>
      </c>
      <c r="J173" s="125" t="s">
        <v>8905</v>
      </c>
    </row>
    <row r="174" spans="1:10" ht="24">
      <c r="A174" s="1069" t="s">
        <v>14563</v>
      </c>
      <c r="B174" s="1070" t="s">
        <v>14564</v>
      </c>
      <c r="C174" s="1070" t="s">
        <v>12358</v>
      </c>
      <c r="D174" s="1292">
        <f>828</f>
        <v>828</v>
      </c>
      <c r="E174" s="976" t="s">
        <v>9629</v>
      </c>
      <c r="F174" s="976" t="s">
        <v>10613</v>
      </c>
      <c r="G174" s="976" t="s">
        <v>5388</v>
      </c>
      <c r="H174" s="1071">
        <v>36</v>
      </c>
      <c r="I174" s="1071">
        <v>36</v>
      </c>
      <c r="J174" s="125" t="s">
        <v>8905</v>
      </c>
    </row>
    <row r="175" spans="1:10" ht="24">
      <c r="A175" s="1069" t="s">
        <v>14563</v>
      </c>
      <c r="B175" s="1070" t="s">
        <v>14564</v>
      </c>
      <c r="C175" s="1070" t="s">
        <v>12355</v>
      </c>
      <c r="D175" s="1292">
        <f>663</f>
        <v>663</v>
      </c>
      <c r="E175" s="976" t="s">
        <v>9629</v>
      </c>
      <c r="F175" s="976" t="s">
        <v>10613</v>
      </c>
      <c r="G175" s="976" t="s">
        <v>5388</v>
      </c>
      <c r="H175" s="1071">
        <v>60</v>
      </c>
      <c r="I175" s="1071">
        <v>60</v>
      </c>
      <c r="J175" s="125" t="s">
        <v>8905</v>
      </c>
    </row>
    <row r="176" spans="1:10" ht="24">
      <c r="A176" s="1069" t="s">
        <v>14491</v>
      </c>
      <c r="B176" s="1070" t="s">
        <v>14492</v>
      </c>
      <c r="C176" s="1070" t="s">
        <v>12359</v>
      </c>
      <c r="D176" s="1292">
        <f>1022</f>
        <v>1022</v>
      </c>
      <c r="E176" s="976" t="s">
        <v>9629</v>
      </c>
      <c r="F176" s="976" t="s">
        <v>10613</v>
      </c>
      <c r="G176" s="976" t="s">
        <v>5388</v>
      </c>
      <c r="H176" s="1071">
        <v>12</v>
      </c>
      <c r="I176" s="1071">
        <v>12</v>
      </c>
      <c r="J176" s="125" t="s">
        <v>8905</v>
      </c>
    </row>
    <row r="177" spans="1:13" ht="24">
      <c r="A177" s="1069" t="s">
        <v>14491</v>
      </c>
      <c r="B177" s="1070" t="s">
        <v>14492</v>
      </c>
      <c r="C177" s="1070" t="s">
        <v>12358</v>
      </c>
      <c r="D177" s="1292">
        <f>874</f>
        <v>874</v>
      </c>
      <c r="E177" s="976" t="s">
        <v>9629</v>
      </c>
      <c r="F177" s="976" t="s">
        <v>10613</v>
      </c>
      <c r="G177" s="976" t="s">
        <v>5388</v>
      </c>
      <c r="H177" s="1071">
        <v>36</v>
      </c>
      <c r="I177" s="1071">
        <v>36</v>
      </c>
      <c r="J177" s="125" t="s">
        <v>8905</v>
      </c>
    </row>
    <row r="178" spans="1:13" ht="24">
      <c r="A178" s="1069" t="s">
        <v>14491</v>
      </c>
      <c r="B178" s="1070" t="s">
        <v>14492</v>
      </c>
      <c r="C178" s="1070" t="s">
        <v>12355</v>
      </c>
      <c r="D178" s="1292">
        <f>699</f>
        <v>699</v>
      </c>
      <c r="E178" s="976" t="s">
        <v>9629</v>
      </c>
      <c r="F178" s="976" t="s">
        <v>10613</v>
      </c>
      <c r="G178" s="976" t="s">
        <v>5388</v>
      </c>
      <c r="H178" s="1071">
        <v>60</v>
      </c>
      <c r="I178" s="1071">
        <v>60</v>
      </c>
      <c r="J178" s="125" t="s">
        <v>8905</v>
      </c>
    </row>
    <row r="179" spans="1:13" ht="24">
      <c r="A179" s="1069" t="s">
        <v>14033</v>
      </c>
      <c r="B179" s="1070" t="s">
        <v>14196</v>
      </c>
      <c r="C179" s="1070" t="s">
        <v>14107</v>
      </c>
      <c r="D179" s="1292">
        <v>1105</v>
      </c>
      <c r="E179" s="976" t="s">
        <v>9629</v>
      </c>
      <c r="F179" s="976" t="s">
        <v>1787</v>
      </c>
      <c r="G179" s="976" t="s">
        <v>5388</v>
      </c>
      <c r="H179" s="1071">
        <v>12</v>
      </c>
      <c r="I179" s="1071">
        <v>12</v>
      </c>
      <c r="J179" s="125" t="s">
        <v>8905</v>
      </c>
    </row>
    <row r="180" spans="1:13" ht="24">
      <c r="A180" s="1069" t="s">
        <v>14033</v>
      </c>
      <c r="B180" s="1070" t="s">
        <v>14196</v>
      </c>
      <c r="C180" s="1070" t="s">
        <v>14127</v>
      </c>
      <c r="D180" s="1292">
        <v>944.44444444444446</v>
      </c>
      <c r="E180" s="976" t="s">
        <v>9629</v>
      </c>
      <c r="F180" s="976" t="s">
        <v>1787</v>
      </c>
      <c r="G180" s="976" t="s">
        <v>5388</v>
      </c>
      <c r="H180" s="1071">
        <v>36</v>
      </c>
      <c r="I180" s="1071">
        <v>36</v>
      </c>
      <c r="J180" s="125" t="s">
        <v>8905</v>
      </c>
    </row>
    <row r="181" spans="1:13" ht="24">
      <c r="A181" s="1069" t="s">
        <v>14033</v>
      </c>
      <c r="B181" s="1070" t="s">
        <v>14196</v>
      </c>
      <c r="C181" s="1070" t="s">
        <v>14145</v>
      </c>
      <c r="D181" s="1292">
        <v>755.55555555555554</v>
      </c>
      <c r="E181" s="976" t="s">
        <v>9629</v>
      </c>
      <c r="F181" s="976" t="s">
        <v>1787</v>
      </c>
      <c r="G181" s="976" t="s">
        <v>5388</v>
      </c>
      <c r="H181" s="1071">
        <v>60</v>
      </c>
      <c r="I181" s="1071">
        <v>60</v>
      </c>
      <c r="J181" s="125" t="s">
        <v>8905</v>
      </c>
    </row>
    <row r="182" spans="1:13" ht="24">
      <c r="A182" s="1069" t="s">
        <v>14561</v>
      </c>
      <c r="B182" s="1070" t="s">
        <v>14562</v>
      </c>
      <c r="C182" s="1070" t="s">
        <v>12349</v>
      </c>
      <c r="D182" s="1292">
        <f>1177</f>
        <v>1177</v>
      </c>
      <c r="E182" s="976" t="s">
        <v>9629</v>
      </c>
      <c r="F182" s="976" t="s">
        <v>10613</v>
      </c>
      <c r="G182" s="976" t="s">
        <v>5388</v>
      </c>
      <c r="H182" s="1071">
        <v>12</v>
      </c>
      <c r="I182" s="1071">
        <v>12</v>
      </c>
      <c r="J182" s="125" t="s">
        <v>8905</v>
      </c>
    </row>
    <row r="183" spans="1:13" ht="24">
      <c r="A183" s="1069" t="s">
        <v>14561</v>
      </c>
      <c r="B183" s="1070" t="s">
        <v>14562</v>
      </c>
      <c r="C183" s="1070" t="s">
        <v>12348</v>
      </c>
      <c r="D183" s="1292">
        <f>1006</f>
        <v>1006</v>
      </c>
      <c r="E183" s="976" t="s">
        <v>9629</v>
      </c>
      <c r="F183" s="976" t="s">
        <v>10613</v>
      </c>
      <c r="G183" s="976" t="s">
        <v>5388</v>
      </c>
      <c r="H183" s="1071">
        <v>36</v>
      </c>
      <c r="I183" s="1071">
        <v>36</v>
      </c>
      <c r="J183" s="125" t="s">
        <v>8905</v>
      </c>
    </row>
    <row r="184" spans="1:13" ht="24">
      <c r="A184" s="1069" t="s">
        <v>14561</v>
      </c>
      <c r="B184" s="1070" t="s">
        <v>14562</v>
      </c>
      <c r="C184" s="1070" t="s">
        <v>12345</v>
      </c>
      <c r="D184" s="1292">
        <f>805</f>
        <v>805</v>
      </c>
      <c r="E184" s="976" t="s">
        <v>9629</v>
      </c>
      <c r="F184" s="976" t="s">
        <v>10613</v>
      </c>
      <c r="G184" s="976" t="s">
        <v>5388</v>
      </c>
      <c r="H184" s="1071">
        <v>60</v>
      </c>
      <c r="I184" s="1071">
        <v>60</v>
      </c>
      <c r="J184" s="125" t="s">
        <v>8905</v>
      </c>
    </row>
    <row r="185" spans="1:13" ht="24">
      <c r="A185" s="1069" t="s">
        <v>14493</v>
      </c>
      <c r="B185" s="1070" t="s">
        <v>14494</v>
      </c>
      <c r="C185" s="1070" t="s">
        <v>12349</v>
      </c>
      <c r="D185" s="1292">
        <f>1241</f>
        <v>1241</v>
      </c>
      <c r="E185" s="976" t="s">
        <v>9629</v>
      </c>
      <c r="F185" s="976" t="s">
        <v>10613</v>
      </c>
      <c r="G185" s="976" t="s">
        <v>5388</v>
      </c>
      <c r="H185" s="1071">
        <v>12</v>
      </c>
      <c r="I185" s="1071">
        <v>12</v>
      </c>
      <c r="J185" s="125" t="s">
        <v>8905</v>
      </c>
    </row>
    <row r="186" spans="1:13" ht="24">
      <c r="A186" s="1069" t="s">
        <v>14493</v>
      </c>
      <c r="B186" s="1070" t="s">
        <v>14494</v>
      </c>
      <c r="C186" s="1070" t="s">
        <v>12348</v>
      </c>
      <c r="D186" s="1292">
        <f>1061</f>
        <v>1061</v>
      </c>
      <c r="E186" s="976" t="s">
        <v>9629</v>
      </c>
      <c r="F186" s="976" t="s">
        <v>10613</v>
      </c>
      <c r="G186" s="976" t="s">
        <v>5388</v>
      </c>
      <c r="H186" s="1071">
        <v>36</v>
      </c>
      <c r="I186" s="1071">
        <v>36</v>
      </c>
      <c r="J186" s="125" t="s">
        <v>8905</v>
      </c>
    </row>
    <row r="187" spans="1:13" ht="24">
      <c r="A187" s="1069" t="s">
        <v>14493</v>
      </c>
      <c r="B187" s="1070" t="s">
        <v>14494</v>
      </c>
      <c r="C187" s="1070" t="s">
        <v>12345</v>
      </c>
      <c r="D187" s="1292">
        <f>849</f>
        <v>849</v>
      </c>
      <c r="E187" s="976" t="s">
        <v>9629</v>
      </c>
      <c r="F187" s="976" t="s">
        <v>10613</v>
      </c>
      <c r="G187" s="976" t="s">
        <v>5388</v>
      </c>
      <c r="H187" s="1071">
        <v>60</v>
      </c>
      <c r="I187" s="1071">
        <v>60</v>
      </c>
      <c r="J187" s="125" t="s">
        <v>8905</v>
      </c>
    </row>
    <row r="188" spans="1:13" ht="13.5">
      <c r="A188" s="731"/>
      <c r="B188" s="1032"/>
      <c r="C188" s="745"/>
      <c r="D188" s="22"/>
      <c r="E188" s="23"/>
      <c r="F188" s="23"/>
      <c r="G188" s="23"/>
      <c r="H188" s="689"/>
      <c r="I188" s="258"/>
    </row>
    <row r="189" spans="1:13" ht="16.5" thickBot="1">
      <c r="A189" s="1034" t="s">
        <v>14034</v>
      </c>
      <c r="B189" s="689"/>
      <c r="C189" s="696"/>
      <c r="D189" s="965"/>
      <c r="E189" s="965"/>
      <c r="F189" s="965"/>
      <c r="G189" s="689"/>
      <c r="H189" s="689"/>
      <c r="I189" s="689"/>
    </row>
    <row r="190" spans="1:13" ht="24.75" thickBot="1">
      <c r="A190" s="534" t="s">
        <v>0</v>
      </c>
      <c r="B190" s="681" t="s">
        <v>1</v>
      </c>
      <c r="C190" s="535" t="s">
        <v>2</v>
      </c>
      <c r="D190" s="946" t="s">
        <v>5192</v>
      </c>
      <c r="E190" s="946" t="s">
        <v>9627</v>
      </c>
      <c r="F190" s="945" t="s">
        <v>4</v>
      </c>
      <c r="G190" s="673" t="s">
        <v>13946</v>
      </c>
      <c r="H190" s="535" t="s">
        <v>418</v>
      </c>
      <c r="I190" s="535" t="s">
        <v>419</v>
      </c>
      <c r="J190" s="508" t="s">
        <v>8904</v>
      </c>
      <c r="L190" s="965"/>
      <c r="M190" s="965"/>
    </row>
    <row r="191" spans="1:13" ht="14.25" thickBot="1">
      <c r="A191" s="536" t="s">
        <v>9780</v>
      </c>
      <c r="B191" s="560"/>
      <c r="C191" s="560"/>
      <c r="D191" s="632"/>
      <c r="E191" s="632"/>
      <c r="F191" s="632"/>
      <c r="G191" s="632"/>
      <c r="H191" s="632"/>
      <c r="I191" s="632"/>
      <c r="J191" s="637"/>
      <c r="L191" s="965"/>
      <c r="M191" s="965"/>
    </row>
    <row r="192" spans="1:13" ht="24">
      <c r="A192" s="1069" t="s">
        <v>14035</v>
      </c>
      <c r="B192" s="1070" t="s">
        <v>14036</v>
      </c>
      <c r="C192" s="1070" t="s">
        <v>14036</v>
      </c>
      <c r="D192" s="1151">
        <v>207</v>
      </c>
      <c r="E192" s="976" t="s">
        <v>9629</v>
      </c>
      <c r="F192" s="976" t="s">
        <v>1787</v>
      </c>
      <c r="G192" s="976" t="s">
        <v>9276</v>
      </c>
      <c r="H192" s="1071">
        <v>12</v>
      </c>
      <c r="I192" s="1071">
        <v>12</v>
      </c>
      <c r="J192" s="125" t="s">
        <v>8905</v>
      </c>
      <c r="K192" s="1035"/>
      <c r="L192" s="965"/>
      <c r="M192" s="965"/>
    </row>
    <row r="193" spans="1:13" ht="24">
      <c r="A193" s="1069" t="s">
        <v>14035</v>
      </c>
      <c r="B193" s="1070" t="s">
        <v>14036</v>
      </c>
      <c r="C193" s="1070" t="s">
        <v>14036</v>
      </c>
      <c r="D193" s="1151">
        <v>180</v>
      </c>
      <c r="E193" s="976" t="s">
        <v>9629</v>
      </c>
      <c r="F193" s="976" t="s">
        <v>1787</v>
      </c>
      <c r="G193" s="976" t="s">
        <v>9276</v>
      </c>
      <c r="H193" s="1071">
        <v>36</v>
      </c>
      <c r="I193" s="1071">
        <v>36</v>
      </c>
      <c r="J193" s="125" t="s">
        <v>8905</v>
      </c>
      <c r="K193" s="1035"/>
      <c r="L193" s="965"/>
      <c r="M193" s="965"/>
    </row>
    <row r="194" spans="1:13" ht="24">
      <c r="A194" s="1069" t="s">
        <v>14035</v>
      </c>
      <c r="B194" s="1070" t="s">
        <v>14036</v>
      </c>
      <c r="C194" s="1070" t="s">
        <v>14036</v>
      </c>
      <c r="D194" s="1151">
        <v>162</v>
      </c>
      <c r="E194" s="976" t="s">
        <v>9629</v>
      </c>
      <c r="F194" s="976" t="s">
        <v>1787</v>
      </c>
      <c r="G194" s="976" t="s">
        <v>9276</v>
      </c>
      <c r="H194" s="1071">
        <v>60</v>
      </c>
      <c r="I194" s="1071">
        <v>60</v>
      </c>
      <c r="J194" s="125" t="s">
        <v>8905</v>
      </c>
      <c r="K194" s="1035"/>
      <c r="L194" s="965"/>
      <c r="M194" s="965"/>
    </row>
    <row r="195" spans="1:13" ht="24">
      <c r="A195" s="1069" t="s">
        <v>14523</v>
      </c>
      <c r="B195" s="1070" t="s">
        <v>14524</v>
      </c>
      <c r="C195" s="1070" t="s">
        <v>14525</v>
      </c>
      <c r="D195" s="1151">
        <f>220</f>
        <v>220</v>
      </c>
      <c r="E195" s="976" t="s">
        <v>9629</v>
      </c>
      <c r="F195" s="976" t="s">
        <v>1787</v>
      </c>
      <c r="G195" s="976" t="s">
        <v>9276</v>
      </c>
      <c r="H195" s="1071">
        <v>12</v>
      </c>
      <c r="I195" s="1071">
        <v>12</v>
      </c>
      <c r="J195" s="125" t="s">
        <v>8905</v>
      </c>
      <c r="K195" s="1035"/>
      <c r="L195" s="965"/>
      <c r="M195" s="965"/>
    </row>
    <row r="196" spans="1:13" ht="24">
      <c r="A196" s="1069" t="s">
        <v>14523</v>
      </c>
      <c r="B196" s="1070" t="s">
        <v>14524</v>
      </c>
      <c r="C196" s="1070" t="s">
        <v>14526</v>
      </c>
      <c r="D196" s="1151">
        <f>192</f>
        <v>192</v>
      </c>
      <c r="E196" s="976" t="s">
        <v>9629</v>
      </c>
      <c r="F196" s="976" t="s">
        <v>1787</v>
      </c>
      <c r="G196" s="976" t="s">
        <v>9276</v>
      </c>
      <c r="H196" s="1071">
        <v>36</v>
      </c>
      <c r="I196" s="1071">
        <v>36</v>
      </c>
      <c r="J196" s="125" t="s">
        <v>8905</v>
      </c>
      <c r="K196" s="1035"/>
      <c r="L196" s="965"/>
      <c r="M196" s="965"/>
    </row>
    <row r="197" spans="1:13" ht="24">
      <c r="A197" s="1069" t="s">
        <v>14523</v>
      </c>
      <c r="B197" s="1070" t="s">
        <v>14524</v>
      </c>
      <c r="C197" s="1070" t="s">
        <v>14527</v>
      </c>
      <c r="D197" s="1151">
        <f>173</f>
        <v>173</v>
      </c>
      <c r="E197" s="976" t="s">
        <v>9629</v>
      </c>
      <c r="F197" s="976" t="s">
        <v>1787</v>
      </c>
      <c r="G197" s="976" t="s">
        <v>9276</v>
      </c>
      <c r="H197" s="1071">
        <v>60</v>
      </c>
      <c r="I197" s="1071">
        <v>60</v>
      </c>
      <c r="J197" s="125" t="s">
        <v>8905</v>
      </c>
      <c r="K197" s="1035"/>
      <c r="L197" s="965"/>
      <c r="M197" s="965"/>
    </row>
    <row r="198" spans="1:13" ht="24">
      <c r="A198" s="1069" t="s">
        <v>14435</v>
      </c>
      <c r="B198" s="1070" t="s">
        <v>14436</v>
      </c>
      <c r="C198" s="1070" t="s">
        <v>14437</v>
      </c>
      <c r="D198" s="1151">
        <f>233</f>
        <v>233</v>
      </c>
      <c r="E198" s="976" t="s">
        <v>9629</v>
      </c>
      <c r="F198" s="976" t="s">
        <v>1787</v>
      </c>
      <c r="G198" s="976" t="s">
        <v>9276</v>
      </c>
      <c r="H198" s="1071">
        <v>12</v>
      </c>
      <c r="I198" s="1071">
        <v>12</v>
      </c>
      <c r="J198" s="125" t="s">
        <v>8905</v>
      </c>
      <c r="K198" s="1035"/>
      <c r="L198" s="965"/>
      <c r="M198" s="965"/>
    </row>
    <row r="199" spans="1:13" ht="24">
      <c r="A199" s="1069" t="s">
        <v>14435</v>
      </c>
      <c r="B199" s="1070" t="s">
        <v>14436</v>
      </c>
      <c r="C199" s="1070" t="s">
        <v>14438</v>
      </c>
      <c r="D199" s="1151">
        <f>202</f>
        <v>202</v>
      </c>
      <c r="E199" s="976" t="s">
        <v>9629</v>
      </c>
      <c r="F199" s="976" t="s">
        <v>1787</v>
      </c>
      <c r="G199" s="976" t="s">
        <v>9276</v>
      </c>
      <c r="H199" s="1071">
        <v>36</v>
      </c>
      <c r="I199" s="1071">
        <v>36</v>
      </c>
      <c r="J199" s="125" t="s">
        <v>8905</v>
      </c>
      <c r="K199" s="1035"/>
      <c r="L199" s="965"/>
      <c r="M199" s="965"/>
    </row>
    <row r="200" spans="1:13" ht="24">
      <c r="A200" s="1069" t="s">
        <v>14435</v>
      </c>
      <c r="B200" s="1070" t="s">
        <v>14436</v>
      </c>
      <c r="C200" s="1070" t="s">
        <v>14439</v>
      </c>
      <c r="D200" s="1151">
        <f>182</f>
        <v>182</v>
      </c>
      <c r="E200" s="976" t="s">
        <v>9629</v>
      </c>
      <c r="F200" s="976" t="s">
        <v>1787</v>
      </c>
      <c r="G200" s="976" t="s">
        <v>9276</v>
      </c>
      <c r="H200" s="1071">
        <v>60</v>
      </c>
      <c r="I200" s="1071">
        <v>60</v>
      </c>
      <c r="J200" s="125" t="s">
        <v>8905</v>
      </c>
      <c r="K200" s="1035"/>
      <c r="L200" s="965"/>
      <c r="M200" s="965"/>
    </row>
    <row r="201" spans="1:13" ht="24">
      <c r="A201" s="1069" t="s">
        <v>14037</v>
      </c>
      <c r="B201" s="1070" t="s">
        <v>14038</v>
      </c>
      <c r="C201" s="1070" t="s">
        <v>14038</v>
      </c>
      <c r="D201" s="1151">
        <v>281</v>
      </c>
      <c r="E201" s="976" t="s">
        <v>9629</v>
      </c>
      <c r="F201" s="976" t="s">
        <v>1787</v>
      </c>
      <c r="G201" s="976" t="s">
        <v>9276</v>
      </c>
      <c r="H201" s="1071">
        <v>12</v>
      </c>
      <c r="I201" s="1071">
        <v>12</v>
      </c>
      <c r="J201" s="125" t="s">
        <v>8905</v>
      </c>
      <c r="K201" s="1035"/>
      <c r="L201" s="965"/>
      <c r="M201" s="965"/>
    </row>
    <row r="202" spans="1:13" ht="24">
      <c r="A202" s="1069" t="s">
        <v>14037</v>
      </c>
      <c r="B202" s="1070" t="s">
        <v>14038</v>
      </c>
      <c r="C202" s="1070" t="s">
        <v>14038</v>
      </c>
      <c r="D202" s="1151">
        <v>246</v>
      </c>
      <c r="E202" s="976" t="s">
        <v>9629</v>
      </c>
      <c r="F202" s="976" t="s">
        <v>1787</v>
      </c>
      <c r="G202" s="976" t="s">
        <v>9276</v>
      </c>
      <c r="H202" s="1071">
        <v>36</v>
      </c>
      <c r="I202" s="1071">
        <v>36</v>
      </c>
      <c r="J202" s="125" t="s">
        <v>8905</v>
      </c>
      <c r="K202" s="1035"/>
      <c r="L202" s="965"/>
      <c r="M202" s="965"/>
    </row>
    <row r="203" spans="1:13" ht="24">
      <c r="A203" s="1069" t="s">
        <v>14037</v>
      </c>
      <c r="B203" s="1070" t="s">
        <v>14038</v>
      </c>
      <c r="C203" s="1070" t="s">
        <v>14038</v>
      </c>
      <c r="D203" s="1151">
        <v>222</v>
      </c>
      <c r="E203" s="976" t="s">
        <v>9629</v>
      </c>
      <c r="F203" s="976" t="s">
        <v>1787</v>
      </c>
      <c r="G203" s="976" t="s">
        <v>9276</v>
      </c>
      <c r="H203" s="1071">
        <v>60</v>
      </c>
      <c r="I203" s="1071">
        <v>60</v>
      </c>
      <c r="J203" s="125" t="s">
        <v>8905</v>
      </c>
      <c r="K203" s="1035"/>
      <c r="L203" s="965"/>
      <c r="M203" s="965"/>
    </row>
    <row r="204" spans="1:13" ht="24">
      <c r="A204" s="1069" t="s">
        <v>14528</v>
      </c>
      <c r="B204" s="1070" t="s">
        <v>14529</v>
      </c>
      <c r="C204" s="1070" t="s">
        <v>14530</v>
      </c>
      <c r="D204" s="1151">
        <f>299</f>
        <v>299</v>
      </c>
      <c r="E204" s="976" t="s">
        <v>9629</v>
      </c>
      <c r="F204" s="976" t="s">
        <v>1787</v>
      </c>
      <c r="G204" s="976" t="s">
        <v>9276</v>
      </c>
      <c r="H204" s="1071">
        <v>12</v>
      </c>
      <c r="I204" s="1071">
        <v>12</v>
      </c>
      <c r="J204" s="125" t="s">
        <v>8905</v>
      </c>
      <c r="K204" s="1035"/>
      <c r="L204" s="965"/>
      <c r="M204" s="965"/>
    </row>
    <row r="205" spans="1:13" ht="24">
      <c r="A205" s="1069" t="s">
        <v>14528</v>
      </c>
      <c r="B205" s="1070" t="s">
        <v>14529</v>
      </c>
      <c r="C205" s="1070" t="s">
        <v>14531</v>
      </c>
      <c r="D205" s="1151">
        <f>262</f>
        <v>262</v>
      </c>
      <c r="E205" s="976" t="s">
        <v>9629</v>
      </c>
      <c r="F205" s="976" t="s">
        <v>1787</v>
      </c>
      <c r="G205" s="976" t="s">
        <v>9276</v>
      </c>
      <c r="H205" s="1071">
        <v>36</v>
      </c>
      <c r="I205" s="1071">
        <v>36</v>
      </c>
      <c r="J205" s="125" t="s">
        <v>8905</v>
      </c>
      <c r="K205" s="1035"/>
      <c r="L205" s="965"/>
      <c r="M205" s="965"/>
    </row>
    <row r="206" spans="1:13" ht="24">
      <c r="A206" s="1069" t="s">
        <v>14528</v>
      </c>
      <c r="B206" s="1070" t="s">
        <v>14529</v>
      </c>
      <c r="C206" s="1070" t="s">
        <v>14532</v>
      </c>
      <c r="D206" s="1151">
        <f>236</f>
        <v>236</v>
      </c>
      <c r="E206" s="976" t="s">
        <v>9629</v>
      </c>
      <c r="F206" s="976" t="s">
        <v>1787</v>
      </c>
      <c r="G206" s="976" t="s">
        <v>9276</v>
      </c>
      <c r="H206" s="1071">
        <v>60</v>
      </c>
      <c r="I206" s="1071">
        <v>60</v>
      </c>
      <c r="J206" s="125" t="s">
        <v>8905</v>
      </c>
      <c r="K206" s="1035"/>
      <c r="L206" s="965"/>
      <c r="M206" s="965"/>
    </row>
    <row r="207" spans="1:13" ht="24">
      <c r="A207" s="1069" t="s">
        <v>14440</v>
      </c>
      <c r="B207" s="1070" t="s">
        <v>14441</v>
      </c>
      <c r="C207" s="1070" t="s">
        <v>14442</v>
      </c>
      <c r="D207" s="1151">
        <f>316</f>
        <v>316</v>
      </c>
      <c r="E207" s="976" t="s">
        <v>9629</v>
      </c>
      <c r="F207" s="976" t="s">
        <v>1787</v>
      </c>
      <c r="G207" s="976" t="s">
        <v>9276</v>
      </c>
      <c r="H207" s="1071">
        <v>12</v>
      </c>
      <c r="I207" s="1071">
        <v>12</v>
      </c>
      <c r="J207" s="125" t="s">
        <v>8905</v>
      </c>
      <c r="K207" s="1035"/>
      <c r="L207" s="965"/>
      <c r="M207" s="965"/>
    </row>
    <row r="208" spans="1:13" ht="24">
      <c r="A208" s="1069" t="s">
        <v>14440</v>
      </c>
      <c r="B208" s="1070" t="s">
        <v>14441</v>
      </c>
      <c r="C208" s="1070" t="s">
        <v>14443</v>
      </c>
      <c r="D208" s="1151">
        <f>276</f>
        <v>276</v>
      </c>
      <c r="E208" s="976" t="s">
        <v>9629</v>
      </c>
      <c r="F208" s="976" t="s">
        <v>1787</v>
      </c>
      <c r="G208" s="976" t="s">
        <v>9276</v>
      </c>
      <c r="H208" s="1071">
        <v>36</v>
      </c>
      <c r="I208" s="1071">
        <v>36</v>
      </c>
      <c r="J208" s="125" t="s">
        <v>8905</v>
      </c>
      <c r="K208" s="1035"/>
      <c r="L208" s="965"/>
      <c r="M208" s="965"/>
    </row>
    <row r="209" spans="1:13" ht="24">
      <c r="A209" s="1069" t="s">
        <v>14440</v>
      </c>
      <c r="B209" s="1070" t="s">
        <v>14441</v>
      </c>
      <c r="C209" s="1070" t="s">
        <v>14444</v>
      </c>
      <c r="D209" s="1151">
        <f>249</f>
        <v>249</v>
      </c>
      <c r="E209" s="976" t="s">
        <v>9629</v>
      </c>
      <c r="F209" s="976" t="s">
        <v>1787</v>
      </c>
      <c r="G209" s="976" t="s">
        <v>9276</v>
      </c>
      <c r="H209" s="1071">
        <v>60</v>
      </c>
      <c r="I209" s="1071">
        <v>60</v>
      </c>
      <c r="J209" s="125" t="s">
        <v>8905</v>
      </c>
      <c r="K209" s="1035"/>
      <c r="L209" s="965"/>
      <c r="M209" s="965"/>
    </row>
    <row r="210" spans="1:13" ht="24">
      <c r="A210" s="1069" t="s">
        <v>14039</v>
      </c>
      <c r="B210" s="1070" t="s">
        <v>14216</v>
      </c>
      <c r="C210" s="1070" t="s">
        <v>14216</v>
      </c>
      <c r="D210" s="1151">
        <v>480</v>
      </c>
      <c r="E210" s="976" t="s">
        <v>9629</v>
      </c>
      <c r="F210" s="976" t="s">
        <v>1787</v>
      </c>
      <c r="G210" s="976" t="s">
        <v>9276</v>
      </c>
      <c r="H210" s="1071">
        <v>12</v>
      </c>
      <c r="I210" s="1071">
        <v>12</v>
      </c>
      <c r="J210" s="125" t="s">
        <v>8905</v>
      </c>
      <c r="K210" s="1035"/>
      <c r="L210" s="965"/>
      <c r="M210" s="965"/>
    </row>
    <row r="211" spans="1:13" ht="24">
      <c r="A211" s="1069" t="s">
        <v>14039</v>
      </c>
      <c r="B211" s="1070" t="s">
        <v>14216</v>
      </c>
      <c r="C211" s="1070" t="s">
        <v>14216</v>
      </c>
      <c r="D211" s="1151">
        <v>427</v>
      </c>
      <c r="E211" s="976" t="s">
        <v>9629</v>
      </c>
      <c r="F211" s="976" t="s">
        <v>1787</v>
      </c>
      <c r="G211" s="976" t="s">
        <v>9276</v>
      </c>
      <c r="H211" s="1071">
        <v>36</v>
      </c>
      <c r="I211" s="1071">
        <v>36</v>
      </c>
      <c r="J211" s="125" t="s">
        <v>8905</v>
      </c>
      <c r="K211" s="1035"/>
      <c r="L211" s="965"/>
      <c r="M211" s="965"/>
    </row>
    <row r="212" spans="1:13" ht="24">
      <c r="A212" s="1069" t="s">
        <v>14039</v>
      </c>
      <c r="B212" s="1070" t="s">
        <v>14216</v>
      </c>
      <c r="C212" s="1070" t="s">
        <v>14216</v>
      </c>
      <c r="D212" s="1151">
        <v>391</v>
      </c>
      <c r="E212" s="976" t="s">
        <v>9629</v>
      </c>
      <c r="F212" s="976" t="s">
        <v>1787</v>
      </c>
      <c r="G212" s="976" t="s">
        <v>9276</v>
      </c>
      <c r="H212" s="1071">
        <v>60</v>
      </c>
      <c r="I212" s="1071">
        <v>60</v>
      </c>
      <c r="J212" s="125" t="s">
        <v>8905</v>
      </c>
      <c r="K212" s="1035"/>
      <c r="L212" s="965"/>
      <c r="M212" s="965"/>
    </row>
    <row r="213" spans="1:13" ht="24">
      <c r="A213" s="1069" t="s">
        <v>14533</v>
      </c>
      <c r="B213" s="1070" t="s">
        <v>14534</v>
      </c>
      <c r="C213" s="1070" t="s">
        <v>14535</v>
      </c>
      <c r="D213" s="1151">
        <f>511</f>
        <v>511</v>
      </c>
      <c r="E213" s="976" t="s">
        <v>9629</v>
      </c>
      <c r="F213" s="976" t="s">
        <v>1787</v>
      </c>
      <c r="G213" s="976" t="s">
        <v>9276</v>
      </c>
      <c r="H213" s="1071">
        <v>12</v>
      </c>
      <c r="I213" s="1071">
        <v>12</v>
      </c>
      <c r="J213" s="125" t="s">
        <v>8905</v>
      </c>
      <c r="K213" s="1035"/>
      <c r="L213" s="965"/>
      <c r="M213" s="965"/>
    </row>
    <row r="214" spans="1:13" ht="24">
      <c r="A214" s="1069" t="s">
        <v>14533</v>
      </c>
      <c r="B214" s="1070" t="s">
        <v>14534</v>
      </c>
      <c r="C214" s="1070" t="s">
        <v>14536</v>
      </c>
      <c r="D214" s="1151">
        <f>455</f>
        <v>455</v>
      </c>
      <c r="E214" s="976" t="s">
        <v>9629</v>
      </c>
      <c r="F214" s="976" t="s">
        <v>1787</v>
      </c>
      <c r="G214" s="976" t="s">
        <v>9276</v>
      </c>
      <c r="H214" s="1071">
        <v>36</v>
      </c>
      <c r="I214" s="1071">
        <v>36</v>
      </c>
      <c r="J214" s="125" t="s">
        <v>8905</v>
      </c>
      <c r="K214" s="1035"/>
      <c r="L214" s="965"/>
      <c r="M214" s="965"/>
    </row>
    <row r="215" spans="1:13" ht="24">
      <c r="A215" s="1069" t="s">
        <v>14533</v>
      </c>
      <c r="B215" s="1070" t="s">
        <v>14534</v>
      </c>
      <c r="C215" s="1070" t="s">
        <v>14537</v>
      </c>
      <c r="D215" s="1151">
        <f>416</f>
        <v>416</v>
      </c>
      <c r="E215" s="976" t="s">
        <v>9629</v>
      </c>
      <c r="F215" s="976" t="s">
        <v>1787</v>
      </c>
      <c r="G215" s="976" t="s">
        <v>9276</v>
      </c>
      <c r="H215" s="1071">
        <v>60</v>
      </c>
      <c r="I215" s="1071">
        <v>60</v>
      </c>
      <c r="J215" s="125" t="s">
        <v>8905</v>
      </c>
      <c r="K215" s="1035"/>
      <c r="L215" s="965"/>
      <c r="M215" s="965"/>
    </row>
    <row r="216" spans="1:13" ht="24">
      <c r="A216" s="1069" t="s">
        <v>14445</v>
      </c>
      <c r="B216" s="1070" t="s">
        <v>14446</v>
      </c>
      <c r="C216" s="1070" t="s">
        <v>14447</v>
      </c>
      <c r="D216" s="1151">
        <v>576</v>
      </c>
      <c r="E216" s="976" t="s">
        <v>9629</v>
      </c>
      <c r="F216" s="976" t="s">
        <v>1787</v>
      </c>
      <c r="G216" s="976" t="s">
        <v>9276</v>
      </c>
      <c r="H216" s="1071">
        <v>12</v>
      </c>
      <c r="I216" s="1071">
        <v>12</v>
      </c>
      <c r="J216" s="125" t="s">
        <v>8905</v>
      </c>
      <c r="K216" s="1035"/>
      <c r="L216" s="965"/>
      <c r="M216" s="965"/>
    </row>
    <row r="217" spans="1:13" ht="24">
      <c r="A217" s="1069" t="s">
        <v>14445</v>
      </c>
      <c r="B217" s="1070" t="s">
        <v>14446</v>
      </c>
      <c r="C217" s="1070" t="s">
        <v>14448</v>
      </c>
      <c r="D217" s="1151">
        <v>512.4</v>
      </c>
      <c r="E217" s="976" t="s">
        <v>9629</v>
      </c>
      <c r="F217" s="976" t="s">
        <v>1787</v>
      </c>
      <c r="G217" s="976" t="s">
        <v>9276</v>
      </c>
      <c r="H217" s="1071">
        <v>36</v>
      </c>
      <c r="I217" s="1071">
        <v>36</v>
      </c>
      <c r="J217" s="125" t="s">
        <v>8905</v>
      </c>
      <c r="K217" s="1035"/>
      <c r="L217" s="965"/>
      <c r="M217" s="965"/>
    </row>
    <row r="218" spans="1:13" ht="24">
      <c r="A218" s="1069" t="s">
        <v>14445</v>
      </c>
      <c r="B218" s="1070" t="s">
        <v>14446</v>
      </c>
      <c r="C218" s="1070" t="s">
        <v>14449</v>
      </c>
      <c r="D218" s="1151">
        <v>469.2</v>
      </c>
      <c r="E218" s="976" t="s">
        <v>9629</v>
      </c>
      <c r="F218" s="976" t="s">
        <v>1787</v>
      </c>
      <c r="G218" s="976" t="s">
        <v>9276</v>
      </c>
      <c r="H218" s="1071">
        <v>60</v>
      </c>
      <c r="I218" s="1071">
        <v>60</v>
      </c>
      <c r="J218" s="125" t="s">
        <v>8905</v>
      </c>
      <c r="K218" s="1035"/>
      <c r="L218" s="965"/>
      <c r="M218" s="965"/>
    </row>
    <row r="219" spans="1:13" ht="24">
      <c r="A219" s="1069" t="s">
        <v>14040</v>
      </c>
      <c r="B219" s="1070" t="s">
        <v>14041</v>
      </c>
      <c r="C219" s="1070" t="s">
        <v>14041</v>
      </c>
      <c r="D219" s="1151">
        <v>207</v>
      </c>
      <c r="E219" s="976" t="s">
        <v>9629</v>
      </c>
      <c r="F219" s="976" t="s">
        <v>1787</v>
      </c>
      <c r="G219" s="976" t="s">
        <v>9276</v>
      </c>
      <c r="H219" s="1071">
        <v>12</v>
      </c>
      <c r="I219" s="1071">
        <v>12</v>
      </c>
      <c r="J219" s="125" t="s">
        <v>8905</v>
      </c>
      <c r="K219" s="1035"/>
      <c r="L219" s="965"/>
      <c r="M219" s="965"/>
    </row>
    <row r="220" spans="1:13" ht="24">
      <c r="A220" s="1069" t="s">
        <v>14040</v>
      </c>
      <c r="B220" s="1070" t="s">
        <v>14041</v>
      </c>
      <c r="C220" s="1070" t="s">
        <v>14041</v>
      </c>
      <c r="D220" s="1151">
        <v>180</v>
      </c>
      <c r="E220" s="976" t="s">
        <v>9629</v>
      </c>
      <c r="F220" s="976" t="s">
        <v>1787</v>
      </c>
      <c r="G220" s="976" t="s">
        <v>9276</v>
      </c>
      <c r="H220" s="1071">
        <v>36</v>
      </c>
      <c r="I220" s="1071">
        <v>36</v>
      </c>
      <c r="J220" s="125" t="s">
        <v>8905</v>
      </c>
      <c r="K220" s="1035"/>
      <c r="L220" s="965"/>
      <c r="M220" s="965"/>
    </row>
    <row r="221" spans="1:13" ht="24">
      <c r="A221" s="1069" t="s">
        <v>14040</v>
      </c>
      <c r="B221" s="1070" t="s">
        <v>14041</v>
      </c>
      <c r="C221" s="1070" t="s">
        <v>14041</v>
      </c>
      <c r="D221" s="1151">
        <v>162</v>
      </c>
      <c r="E221" s="976" t="s">
        <v>9629</v>
      </c>
      <c r="F221" s="976" t="s">
        <v>1787</v>
      </c>
      <c r="G221" s="976" t="s">
        <v>9276</v>
      </c>
      <c r="H221" s="1071">
        <v>60</v>
      </c>
      <c r="I221" s="1071">
        <v>60</v>
      </c>
      <c r="J221" s="125" t="s">
        <v>8905</v>
      </c>
      <c r="K221" s="1035"/>
      <c r="L221" s="965"/>
      <c r="M221" s="965"/>
    </row>
    <row r="222" spans="1:13" ht="24">
      <c r="A222" s="1069" t="s">
        <v>14538</v>
      </c>
      <c r="B222" s="1070" t="s">
        <v>14524</v>
      </c>
      <c r="C222" s="1070" t="s">
        <v>14525</v>
      </c>
      <c r="D222" s="1151">
        <f>220</f>
        <v>220</v>
      </c>
      <c r="E222" s="976" t="s">
        <v>9629</v>
      </c>
      <c r="F222" s="976" t="s">
        <v>10613</v>
      </c>
      <c r="G222" s="976" t="s">
        <v>9276</v>
      </c>
      <c r="H222" s="1071">
        <v>12</v>
      </c>
      <c r="I222" s="1071">
        <v>12</v>
      </c>
      <c r="J222" s="125" t="s">
        <v>8905</v>
      </c>
      <c r="K222" s="1035"/>
      <c r="L222" s="965"/>
      <c r="M222" s="965"/>
    </row>
    <row r="223" spans="1:13" ht="24">
      <c r="A223" s="1069" t="s">
        <v>14538</v>
      </c>
      <c r="B223" s="1070" t="s">
        <v>14524</v>
      </c>
      <c r="C223" s="1070" t="s">
        <v>14526</v>
      </c>
      <c r="D223" s="1151">
        <f>192</f>
        <v>192</v>
      </c>
      <c r="E223" s="976" t="s">
        <v>9629</v>
      </c>
      <c r="F223" s="976" t="s">
        <v>10613</v>
      </c>
      <c r="G223" s="976" t="s">
        <v>9276</v>
      </c>
      <c r="H223" s="1071">
        <v>36</v>
      </c>
      <c r="I223" s="1071">
        <v>36</v>
      </c>
      <c r="J223" s="125" t="s">
        <v>8905</v>
      </c>
      <c r="K223" s="1035"/>
      <c r="L223" s="965"/>
      <c r="M223" s="965"/>
    </row>
    <row r="224" spans="1:13" ht="24">
      <c r="A224" s="1069" t="s">
        <v>14538</v>
      </c>
      <c r="B224" s="1070" t="s">
        <v>14524</v>
      </c>
      <c r="C224" s="1070" t="s">
        <v>14527</v>
      </c>
      <c r="D224" s="1151">
        <f>173</f>
        <v>173</v>
      </c>
      <c r="E224" s="976" t="s">
        <v>9629</v>
      </c>
      <c r="F224" s="976" t="s">
        <v>10613</v>
      </c>
      <c r="G224" s="976" t="s">
        <v>9276</v>
      </c>
      <c r="H224" s="1071">
        <v>60</v>
      </c>
      <c r="I224" s="1071">
        <v>60</v>
      </c>
      <c r="J224" s="125" t="s">
        <v>8905</v>
      </c>
      <c r="K224" s="1035"/>
      <c r="L224" s="965"/>
      <c r="M224" s="965"/>
    </row>
    <row r="225" spans="1:13" ht="24">
      <c r="A225" s="1069" t="s">
        <v>14450</v>
      </c>
      <c r="B225" s="1070" t="s">
        <v>14436</v>
      </c>
      <c r="C225" s="1070" t="s">
        <v>14437</v>
      </c>
      <c r="D225" s="1151">
        <f>233</f>
        <v>233</v>
      </c>
      <c r="E225" s="976" t="s">
        <v>9629</v>
      </c>
      <c r="F225" s="976" t="s">
        <v>10613</v>
      </c>
      <c r="G225" s="976" t="s">
        <v>9276</v>
      </c>
      <c r="H225" s="1071">
        <v>12</v>
      </c>
      <c r="I225" s="1071">
        <v>12</v>
      </c>
      <c r="J225" s="125" t="s">
        <v>8905</v>
      </c>
      <c r="K225" s="1035"/>
      <c r="L225" s="965"/>
      <c r="M225" s="965"/>
    </row>
    <row r="226" spans="1:13" ht="24">
      <c r="A226" s="1069" t="s">
        <v>14450</v>
      </c>
      <c r="B226" s="1070" t="s">
        <v>14436</v>
      </c>
      <c r="C226" s="1070" t="s">
        <v>14438</v>
      </c>
      <c r="D226" s="1151">
        <f>202</f>
        <v>202</v>
      </c>
      <c r="E226" s="976" t="s">
        <v>9629</v>
      </c>
      <c r="F226" s="976" t="s">
        <v>10613</v>
      </c>
      <c r="G226" s="976" t="s">
        <v>9276</v>
      </c>
      <c r="H226" s="1071">
        <v>36</v>
      </c>
      <c r="I226" s="1071">
        <v>36</v>
      </c>
      <c r="J226" s="125" t="s">
        <v>8905</v>
      </c>
      <c r="K226" s="1035"/>
      <c r="L226" s="965"/>
      <c r="M226" s="965"/>
    </row>
    <row r="227" spans="1:13" ht="24">
      <c r="A227" s="1069" t="s">
        <v>14450</v>
      </c>
      <c r="B227" s="1070" t="s">
        <v>14436</v>
      </c>
      <c r="C227" s="1070" t="s">
        <v>14439</v>
      </c>
      <c r="D227" s="1151">
        <f>182</f>
        <v>182</v>
      </c>
      <c r="E227" s="976" t="s">
        <v>9629</v>
      </c>
      <c r="F227" s="976" t="s">
        <v>10613</v>
      </c>
      <c r="G227" s="976" t="s">
        <v>9276</v>
      </c>
      <c r="H227" s="1071">
        <v>60</v>
      </c>
      <c r="I227" s="1071">
        <v>60</v>
      </c>
      <c r="J227" s="125" t="s">
        <v>8905</v>
      </c>
      <c r="K227" s="1035"/>
      <c r="L227" s="965"/>
      <c r="M227" s="965"/>
    </row>
    <row r="228" spans="1:13" ht="24">
      <c r="A228" s="1069" t="s">
        <v>14042</v>
      </c>
      <c r="B228" s="1070" t="s">
        <v>14043</v>
      </c>
      <c r="C228" s="1070" t="s">
        <v>14043</v>
      </c>
      <c r="D228" s="1151">
        <v>281</v>
      </c>
      <c r="E228" s="976" t="s">
        <v>9629</v>
      </c>
      <c r="F228" s="976" t="s">
        <v>1787</v>
      </c>
      <c r="G228" s="976" t="s">
        <v>9276</v>
      </c>
      <c r="H228" s="1071">
        <v>12</v>
      </c>
      <c r="I228" s="1071">
        <v>12</v>
      </c>
      <c r="J228" s="125" t="s">
        <v>8905</v>
      </c>
      <c r="K228" s="1035"/>
      <c r="L228" s="965"/>
      <c r="M228" s="965"/>
    </row>
    <row r="229" spans="1:13" ht="24">
      <c r="A229" s="1069" t="s">
        <v>14042</v>
      </c>
      <c r="B229" s="1070" t="s">
        <v>14043</v>
      </c>
      <c r="C229" s="1070" t="s">
        <v>14043</v>
      </c>
      <c r="D229" s="1151">
        <v>246</v>
      </c>
      <c r="E229" s="976" t="s">
        <v>9629</v>
      </c>
      <c r="F229" s="976" t="s">
        <v>1787</v>
      </c>
      <c r="G229" s="976" t="s">
        <v>9276</v>
      </c>
      <c r="H229" s="1071">
        <v>36</v>
      </c>
      <c r="I229" s="1071">
        <v>36</v>
      </c>
      <c r="J229" s="125" t="s">
        <v>8905</v>
      </c>
      <c r="K229" s="1035"/>
      <c r="L229" s="965"/>
      <c r="M229" s="965"/>
    </row>
    <row r="230" spans="1:13" ht="24">
      <c r="A230" s="1069" t="s">
        <v>14042</v>
      </c>
      <c r="B230" s="1070" t="s">
        <v>14043</v>
      </c>
      <c r="C230" s="1070" t="s">
        <v>14043</v>
      </c>
      <c r="D230" s="1151">
        <v>222</v>
      </c>
      <c r="E230" s="976" t="s">
        <v>9629</v>
      </c>
      <c r="F230" s="976" t="s">
        <v>1787</v>
      </c>
      <c r="G230" s="976" t="s">
        <v>9276</v>
      </c>
      <c r="H230" s="1071">
        <v>60</v>
      </c>
      <c r="I230" s="1071">
        <v>60</v>
      </c>
      <c r="J230" s="125" t="s">
        <v>8905</v>
      </c>
      <c r="K230" s="1035"/>
      <c r="L230" s="965"/>
      <c r="M230" s="965"/>
    </row>
    <row r="231" spans="1:13" ht="24">
      <c r="A231" s="1069" t="s">
        <v>14539</v>
      </c>
      <c r="B231" s="1070" t="s">
        <v>14529</v>
      </c>
      <c r="C231" s="1070" t="s">
        <v>14530</v>
      </c>
      <c r="D231" s="1151">
        <f>299</f>
        <v>299</v>
      </c>
      <c r="E231" s="976" t="s">
        <v>9629</v>
      </c>
      <c r="F231" s="976" t="s">
        <v>10613</v>
      </c>
      <c r="G231" s="976" t="s">
        <v>9276</v>
      </c>
      <c r="H231" s="1071">
        <v>12</v>
      </c>
      <c r="I231" s="1071">
        <v>12</v>
      </c>
      <c r="J231" s="125" t="s">
        <v>8905</v>
      </c>
      <c r="K231" s="1035"/>
      <c r="L231" s="965"/>
      <c r="M231" s="965"/>
    </row>
    <row r="232" spans="1:13" ht="24">
      <c r="A232" s="1069" t="s">
        <v>14539</v>
      </c>
      <c r="B232" s="1070" t="s">
        <v>14529</v>
      </c>
      <c r="C232" s="1070" t="s">
        <v>14531</v>
      </c>
      <c r="D232" s="1151">
        <f>262</f>
        <v>262</v>
      </c>
      <c r="E232" s="976" t="s">
        <v>9629</v>
      </c>
      <c r="F232" s="976" t="s">
        <v>10613</v>
      </c>
      <c r="G232" s="976" t="s">
        <v>9276</v>
      </c>
      <c r="H232" s="1071">
        <v>36</v>
      </c>
      <c r="I232" s="1071">
        <v>36</v>
      </c>
      <c r="J232" s="125" t="s">
        <v>8905</v>
      </c>
      <c r="K232" s="1035"/>
      <c r="L232" s="965"/>
      <c r="M232" s="965"/>
    </row>
    <row r="233" spans="1:13" ht="24">
      <c r="A233" s="1069" t="s">
        <v>14539</v>
      </c>
      <c r="B233" s="1070" t="s">
        <v>14529</v>
      </c>
      <c r="C233" s="1070" t="s">
        <v>14532</v>
      </c>
      <c r="D233" s="1151">
        <f>236</f>
        <v>236</v>
      </c>
      <c r="E233" s="976" t="s">
        <v>9629</v>
      </c>
      <c r="F233" s="976" t="s">
        <v>10613</v>
      </c>
      <c r="G233" s="976" t="s">
        <v>9276</v>
      </c>
      <c r="H233" s="1071">
        <v>60</v>
      </c>
      <c r="I233" s="1071">
        <v>60</v>
      </c>
      <c r="J233" s="125" t="s">
        <v>8905</v>
      </c>
      <c r="K233" s="1035"/>
      <c r="L233" s="965"/>
      <c r="M233" s="965"/>
    </row>
    <row r="234" spans="1:13" ht="24">
      <c r="A234" s="1069" t="s">
        <v>14451</v>
      </c>
      <c r="B234" s="1070" t="s">
        <v>14441</v>
      </c>
      <c r="C234" s="1070" t="s">
        <v>14442</v>
      </c>
      <c r="D234" s="1151">
        <f>316</f>
        <v>316</v>
      </c>
      <c r="E234" s="976" t="s">
        <v>9629</v>
      </c>
      <c r="F234" s="976" t="s">
        <v>10613</v>
      </c>
      <c r="G234" s="976" t="s">
        <v>9276</v>
      </c>
      <c r="H234" s="1071">
        <v>12</v>
      </c>
      <c r="I234" s="1071">
        <v>12</v>
      </c>
      <c r="J234" s="125" t="s">
        <v>8905</v>
      </c>
      <c r="K234" s="1035"/>
      <c r="L234" s="965"/>
      <c r="M234" s="965"/>
    </row>
    <row r="235" spans="1:13" ht="24">
      <c r="A235" s="1069" t="s">
        <v>14451</v>
      </c>
      <c r="B235" s="1070" t="s">
        <v>14441</v>
      </c>
      <c r="C235" s="1070" t="s">
        <v>14443</v>
      </c>
      <c r="D235" s="1151">
        <f>276</f>
        <v>276</v>
      </c>
      <c r="E235" s="976" t="s">
        <v>9629</v>
      </c>
      <c r="F235" s="976" t="s">
        <v>10613</v>
      </c>
      <c r="G235" s="976" t="s">
        <v>9276</v>
      </c>
      <c r="H235" s="1071">
        <v>36</v>
      </c>
      <c r="I235" s="1071">
        <v>36</v>
      </c>
      <c r="J235" s="125" t="s">
        <v>8905</v>
      </c>
      <c r="K235" s="1035"/>
      <c r="L235" s="965"/>
      <c r="M235" s="965"/>
    </row>
    <row r="236" spans="1:13" ht="24">
      <c r="A236" s="1069" t="s">
        <v>14451</v>
      </c>
      <c r="B236" s="1070" t="s">
        <v>14441</v>
      </c>
      <c r="C236" s="1070" t="s">
        <v>14444</v>
      </c>
      <c r="D236" s="1151">
        <f>249</f>
        <v>249</v>
      </c>
      <c r="E236" s="976" t="s">
        <v>9629</v>
      </c>
      <c r="F236" s="976" t="s">
        <v>10613</v>
      </c>
      <c r="G236" s="976" t="s">
        <v>9276</v>
      </c>
      <c r="H236" s="1071">
        <v>60</v>
      </c>
      <c r="I236" s="1071">
        <v>60</v>
      </c>
      <c r="J236" s="125" t="s">
        <v>8905</v>
      </c>
      <c r="K236" s="1035"/>
      <c r="L236" s="965"/>
      <c r="M236" s="965"/>
    </row>
    <row r="237" spans="1:13" ht="24">
      <c r="A237" s="1069" t="s">
        <v>14044</v>
      </c>
      <c r="B237" s="1070" t="s">
        <v>14045</v>
      </c>
      <c r="C237" s="1070" t="s">
        <v>14045</v>
      </c>
      <c r="D237" s="1151">
        <v>480</v>
      </c>
      <c r="E237" s="976" t="s">
        <v>9629</v>
      </c>
      <c r="F237" s="976" t="s">
        <v>1787</v>
      </c>
      <c r="G237" s="976" t="s">
        <v>9276</v>
      </c>
      <c r="H237" s="1071">
        <v>12</v>
      </c>
      <c r="I237" s="1071">
        <v>12</v>
      </c>
      <c r="J237" s="125" t="s">
        <v>8905</v>
      </c>
      <c r="K237" s="1035"/>
      <c r="L237" s="965"/>
      <c r="M237" s="965"/>
    </row>
    <row r="238" spans="1:13" ht="24">
      <c r="A238" s="1069" t="s">
        <v>14044</v>
      </c>
      <c r="B238" s="1070" t="s">
        <v>14045</v>
      </c>
      <c r="C238" s="1070" t="s">
        <v>14045</v>
      </c>
      <c r="D238" s="1151">
        <v>427</v>
      </c>
      <c r="E238" s="976" t="s">
        <v>9629</v>
      </c>
      <c r="F238" s="976" t="s">
        <v>1787</v>
      </c>
      <c r="G238" s="976" t="s">
        <v>9276</v>
      </c>
      <c r="H238" s="1071">
        <v>36</v>
      </c>
      <c r="I238" s="1071">
        <v>36</v>
      </c>
      <c r="J238" s="125" t="s">
        <v>8905</v>
      </c>
      <c r="K238" s="1035"/>
      <c r="L238" s="965"/>
      <c r="M238" s="965"/>
    </row>
    <row r="239" spans="1:13" ht="24">
      <c r="A239" s="1069" t="s">
        <v>14044</v>
      </c>
      <c r="B239" s="1070" t="s">
        <v>14045</v>
      </c>
      <c r="C239" s="1070" t="s">
        <v>14045</v>
      </c>
      <c r="D239" s="1151">
        <v>391</v>
      </c>
      <c r="E239" s="976" t="s">
        <v>9629</v>
      </c>
      <c r="F239" s="976" t="s">
        <v>1787</v>
      </c>
      <c r="G239" s="976" t="s">
        <v>9276</v>
      </c>
      <c r="H239" s="1071">
        <v>60</v>
      </c>
      <c r="I239" s="1071">
        <v>60</v>
      </c>
      <c r="J239" s="125" t="s">
        <v>8905</v>
      </c>
      <c r="K239" s="1035"/>
      <c r="L239" s="965"/>
      <c r="M239" s="965"/>
    </row>
    <row r="240" spans="1:13" ht="24">
      <c r="A240" s="1069" t="s">
        <v>14540</v>
      </c>
      <c r="B240" s="1070" t="s">
        <v>14534</v>
      </c>
      <c r="C240" s="1070" t="s">
        <v>14535</v>
      </c>
      <c r="D240" s="1151">
        <f>511</f>
        <v>511</v>
      </c>
      <c r="E240" s="976" t="s">
        <v>9629</v>
      </c>
      <c r="F240" s="976" t="s">
        <v>10613</v>
      </c>
      <c r="G240" s="976" t="s">
        <v>9276</v>
      </c>
      <c r="H240" s="1071">
        <v>12</v>
      </c>
      <c r="I240" s="1071">
        <v>12</v>
      </c>
      <c r="J240" s="125" t="s">
        <v>8905</v>
      </c>
      <c r="K240" s="1035"/>
      <c r="L240" s="965"/>
      <c r="M240" s="965"/>
    </row>
    <row r="241" spans="1:13" ht="24">
      <c r="A241" s="1069" t="s">
        <v>14540</v>
      </c>
      <c r="B241" s="1070" t="s">
        <v>14534</v>
      </c>
      <c r="C241" s="1070" t="s">
        <v>14536</v>
      </c>
      <c r="D241" s="1151">
        <f>455</f>
        <v>455</v>
      </c>
      <c r="E241" s="976" t="s">
        <v>9629</v>
      </c>
      <c r="F241" s="976" t="s">
        <v>10613</v>
      </c>
      <c r="G241" s="976" t="s">
        <v>9276</v>
      </c>
      <c r="H241" s="1071">
        <v>36</v>
      </c>
      <c r="I241" s="1071">
        <v>36</v>
      </c>
      <c r="J241" s="125" t="s">
        <v>8905</v>
      </c>
      <c r="K241" s="1035"/>
      <c r="L241" s="965"/>
      <c r="M241" s="965"/>
    </row>
    <row r="242" spans="1:13" ht="24">
      <c r="A242" s="1069" t="s">
        <v>14540</v>
      </c>
      <c r="B242" s="1070" t="s">
        <v>14534</v>
      </c>
      <c r="C242" s="1070" t="s">
        <v>14537</v>
      </c>
      <c r="D242" s="1151">
        <f>416</f>
        <v>416</v>
      </c>
      <c r="E242" s="976" t="s">
        <v>9629</v>
      </c>
      <c r="F242" s="976" t="s">
        <v>10613</v>
      </c>
      <c r="G242" s="976" t="s">
        <v>9276</v>
      </c>
      <c r="H242" s="1071">
        <v>60</v>
      </c>
      <c r="I242" s="1071">
        <v>60</v>
      </c>
      <c r="J242" s="125" t="s">
        <v>8905</v>
      </c>
      <c r="K242" s="1035"/>
      <c r="L242" s="965"/>
      <c r="M242" s="965"/>
    </row>
    <row r="243" spans="1:13" ht="24">
      <c r="A243" s="1069" t="s">
        <v>14452</v>
      </c>
      <c r="B243" s="1070" t="s">
        <v>14446</v>
      </c>
      <c r="C243" s="1070" t="s">
        <v>14447</v>
      </c>
      <c r="D243" s="1151">
        <f>539</f>
        <v>539</v>
      </c>
      <c r="E243" s="976" t="s">
        <v>9629</v>
      </c>
      <c r="F243" s="976" t="s">
        <v>10613</v>
      </c>
      <c r="G243" s="976" t="s">
        <v>9276</v>
      </c>
      <c r="H243" s="1071">
        <v>12</v>
      </c>
      <c r="I243" s="1071">
        <v>12</v>
      </c>
      <c r="J243" s="125" t="s">
        <v>8905</v>
      </c>
      <c r="K243" s="1035"/>
      <c r="L243" s="965"/>
      <c r="M243" s="965"/>
    </row>
    <row r="244" spans="1:13" ht="24">
      <c r="A244" s="1069" t="s">
        <v>14452</v>
      </c>
      <c r="B244" s="1070" t="s">
        <v>14446</v>
      </c>
      <c r="C244" s="1070" t="s">
        <v>14448</v>
      </c>
      <c r="D244" s="1151">
        <f>480</f>
        <v>480</v>
      </c>
      <c r="E244" s="976" t="s">
        <v>9629</v>
      </c>
      <c r="F244" s="976" t="s">
        <v>10613</v>
      </c>
      <c r="G244" s="976" t="s">
        <v>9276</v>
      </c>
      <c r="H244" s="1071">
        <v>36</v>
      </c>
      <c r="I244" s="1071">
        <v>36</v>
      </c>
      <c r="J244" s="125" t="s">
        <v>8905</v>
      </c>
      <c r="K244" s="1035"/>
      <c r="L244" s="965"/>
      <c r="M244" s="965"/>
    </row>
    <row r="245" spans="1:13" ht="24">
      <c r="A245" s="1069" t="s">
        <v>14452</v>
      </c>
      <c r="B245" s="1070" t="s">
        <v>14446</v>
      </c>
      <c r="C245" s="1070" t="s">
        <v>14449</v>
      </c>
      <c r="D245" s="1151">
        <f>439</f>
        <v>439</v>
      </c>
      <c r="E245" s="976" t="s">
        <v>9629</v>
      </c>
      <c r="F245" s="976" t="s">
        <v>10613</v>
      </c>
      <c r="G245" s="976" t="s">
        <v>9276</v>
      </c>
      <c r="H245" s="1071">
        <v>60</v>
      </c>
      <c r="I245" s="1071">
        <v>60</v>
      </c>
      <c r="J245" s="125" t="s">
        <v>8905</v>
      </c>
      <c r="K245" s="1035"/>
      <c r="L245" s="965"/>
      <c r="M245" s="965"/>
    </row>
    <row r="246" spans="1:13" ht="15" thickBot="1">
      <c r="A246" s="678"/>
      <c r="B246" s="679"/>
      <c r="C246" s="679"/>
      <c r="D246" s="22"/>
      <c r="E246" s="23"/>
      <c r="F246" s="23"/>
      <c r="G246" s="23"/>
      <c r="H246" s="680"/>
      <c r="I246" s="680"/>
      <c r="L246" s="965"/>
      <c r="M246" s="965"/>
    </row>
    <row r="247" spans="1:13" ht="24.75" thickBot="1">
      <c r="A247" s="534" t="s">
        <v>0</v>
      </c>
      <c r="B247" s="681" t="s">
        <v>1</v>
      </c>
      <c r="C247" s="535" t="s">
        <v>2</v>
      </c>
      <c r="D247" s="946" t="s">
        <v>5192</v>
      </c>
      <c r="E247" s="996" t="s">
        <v>9627</v>
      </c>
      <c r="F247" s="945" t="s">
        <v>4</v>
      </c>
      <c r="G247" s="673" t="s">
        <v>13946</v>
      </c>
      <c r="H247" s="680"/>
      <c r="I247" s="680"/>
      <c r="L247" s="965"/>
      <c r="M247" s="965"/>
    </row>
    <row r="248" spans="1:13" ht="14.25" thickBot="1">
      <c r="A248" s="536" t="s">
        <v>14046</v>
      </c>
      <c r="B248" s="560"/>
      <c r="C248" s="560"/>
      <c r="D248" s="632"/>
      <c r="E248" s="632"/>
      <c r="F248" s="632"/>
      <c r="G248" s="637"/>
      <c r="H248" s="680"/>
      <c r="I248" s="680"/>
      <c r="L248" s="965"/>
      <c r="M248" s="965"/>
    </row>
    <row r="249" spans="1:13" ht="60">
      <c r="A249" s="1072" t="s">
        <v>14047</v>
      </c>
      <c r="B249" s="1067" t="s">
        <v>14048</v>
      </c>
      <c r="C249" s="1073" t="s">
        <v>14202</v>
      </c>
      <c r="D249" s="975">
        <v>0</v>
      </c>
      <c r="E249" s="976" t="s">
        <v>9628</v>
      </c>
      <c r="F249" s="976" t="s">
        <v>5</v>
      </c>
      <c r="G249" s="976" t="s">
        <v>5388</v>
      </c>
      <c r="H249" s="680"/>
      <c r="I249" s="680"/>
      <c r="L249" s="965"/>
      <c r="M249" s="965"/>
    </row>
    <row r="250" spans="1:13" ht="60">
      <c r="A250" s="1072" t="s">
        <v>14049</v>
      </c>
      <c r="B250" s="1067" t="s">
        <v>14050</v>
      </c>
      <c r="C250" s="1073" t="s">
        <v>14203</v>
      </c>
      <c r="D250" s="975">
        <v>0</v>
      </c>
      <c r="E250" s="976" t="s">
        <v>9628</v>
      </c>
      <c r="F250" s="976" t="s">
        <v>5</v>
      </c>
      <c r="G250" s="976" t="s">
        <v>5388</v>
      </c>
      <c r="H250" s="680"/>
      <c r="I250" s="680"/>
      <c r="L250" s="965"/>
      <c r="M250" s="965"/>
    </row>
    <row r="251" spans="1:13" ht="60">
      <c r="A251" s="1072" t="s">
        <v>14051</v>
      </c>
      <c r="B251" s="1067" t="s">
        <v>14052</v>
      </c>
      <c r="C251" s="1073" t="s">
        <v>14204</v>
      </c>
      <c r="D251" s="975">
        <v>0</v>
      </c>
      <c r="E251" s="976" t="s">
        <v>9628</v>
      </c>
      <c r="F251" s="976" t="s">
        <v>5</v>
      </c>
      <c r="G251" s="976" t="s">
        <v>5388</v>
      </c>
      <c r="H251" s="680"/>
      <c r="I251" s="680"/>
      <c r="L251" s="965"/>
      <c r="M251" s="965"/>
    </row>
    <row r="252" spans="1:13" ht="60">
      <c r="A252" s="1072" t="s">
        <v>14053</v>
      </c>
      <c r="B252" s="1067" t="s">
        <v>14054</v>
      </c>
      <c r="C252" s="1073" t="s">
        <v>14205</v>
      </c>
      <c r="D252" s="975">
        <v>300</v>
      </c>
      <c r="E252" s="976" t="s">
        <v>9628</v>
      </c>
      <c r="F252" s="976" t="s">
        <v>5</v>
      </c>
      <c r="G252" s="976" t="s">
        <v>5388</v>
      </c>
      <c r="H252" s="680"/>
      <c r="I252" s="1036"/>
      <c r="L252" s="965"/>
      <c r="M252" s="965"/>
    </row>
    <row r="253" spans="1:13" ht="60">
      <c r="A253" s="1072" t="s">
        <v>14055</v>
      </c>
      <c r="B253" s="1067" t="s">
        <v>14056</v>
      </c>
      <c r="C253" s="1073" t="s">
        <v>14206</v>
      </c>
      <c r="D253" s="975">
        <v>300</v>
      </c>
      <c r="E253" s="976" t="s">
        <v>9628</v>
      </c>
      <c r="F253" s="976" t="s">
        <v>5</v>
      </c>
      <c r="G253" s="976" t="s">
        <v>5388</v>
      </c>
      <c r="H253" s="680"/>
      <c r="I253" s="1036"/>
      <c r="L253" s="965"/>
      <c r="M253" s="965"/>
    </row>
    <row r="254" spans="1:13" ht="60">
      <c r="A254" s="1072" t="s">
        <v>14057</v>
      </c>
      <c r="B254" s="1067" t="s">
        <v>14058</v>
      </c>
      <c r="C254" s="1073" t="s">
        <v>14207</v>
      </c>
      <c r="D254" s="975">
        <v>300</v>
      </c>
      <c r="E254" s="976" t="s">
        <v>9628</v>
      </c>
      <c r="F254" s="976" t="s">
        <v>5</v>
      </c>
      <c r="G254" s="976" t="s">
        <v>5388</v>
      </c>
      <c r="H254" s="680"/>
      <c r="I254" s="1036"/>
      <c r="L254" s="965"/>
      <c r="M254" s="965"/>
    </row>
    <row r="255" spans="1:13" ht="14.25">
      <c r="A255" s="678"/>
      <c r="B255" s="679"/>
      <c r="C255" s="679"/>
      <c r="D255" s="22"/>
      <c r="E255" s="23"/>
      <c r="F255" s="23"/>
      <c r="G255" s="23"/>
      <c r="H255" s="680"/>
      <c r="I255" s="680"/>
      <c r="L255" s="965"/>
      <c r="M255" s="965"/>
    </row>
    <row r="256" spans="1:13">
      <c r="A256" s="530" t="s">
        <v>184</v>
      </c>
      <c r="C256" s="629" t="s">
        <v>13947</v>
      </c>
    </row>
    <row r="257" spans="1:10">
      <c r="A257" s="760" t="s">
        <v>5</v>
      </c>
      <c r="B257" s="530" t="s">
        <v>185</v>
      </c>
      <c r="C257" s="706" t="s">
        <v>13948</v>
      </c>
    </row>
    <row r="258" spans="1:10">
      <c r="A258" s="760" t="s">
        <v>9</v>
      </c>
      <c r="B258" s="706" t="s">
        <v>186</v>
      </c>
      <c r="C258" s="706" t="s">
        <v>13949</v>
      </c>
    </row>
    <row r="259" spans="1:10">
      <c r="A259" s="760" t="s">
        <v>187</v>
      </c>
      <c r="B259" s="530" t="s">
        <v>188</v>
      </c>
      <c r="C259" s="706" t="s">
        <v>13950</v>
      </c>
    </row>
    <row r="260" spans="1:10">
      <c r="A260" s="760" t="s">
        <v>189</v>
      </c>
      <c r="B260" s="530" t="s">
        <v>190</v>
      </c>
      <c r="C260" s="706" t="s">
        <v>13951</v>
      </c>
    </row>
    <row r="261" spans="1:10">
      <c r="A261" s="760" t="s">
        <v>191</v>
      </c>
      <c r="B261" s="530" t="s">
        <v>192</v>
      </c>
      <c r="C261" s="706" t="s">
        <v>13952</v>
      </c>
    </row>
    <row r="262" spans="1:10">
      <c r="A262" s="760" t="s">
        <v>193</v>
      </c>
      <c r="B262" s="530" t="s">
        <v>194</v>
      </c>
      <c r="C262" s="706" t="s">
        <v>13953</v>
      </c>
    </row>
    <row r="263" spans="1:10">
      <c r="A263" s="760" t="s">
        <v>1787</v>
      </c>
      <c r="B263" s="530" t="s">
        <v>1790</v>
      </c>
      <c r="C263" s="706" t="s">
        <v>13954</v>
      </c>
    </row>
    <row r="264" spans="1:10">
      <c r="A264" s="760" t="s">
        <v>1788</v>
      </c>
      <c r="B264" s="530" t="s">
        <v>1791</v>
      </c>
      <c r="C264" s="530" t="s">
        <v>13955</v>
      </c>
    </row>
    <row r="265" spans="1:10">
      <c r="A265" s="760" t="s">
        <v>1998</v>
      </c>
      <c r="B265" s="530" t="s">
        <v>1997</v>
      </c>
      <c r="C265" s="530" t="s">
        <v>13956</v>
      </c>
    </row>
    <row r="266" spans="1:10">
      <c r="A266" s="760" t="s">
        <v>1789</v>
      </c>
      <c r="B266" s="530" t="s">
        <v>1792</v>
      </c>
      <c r="C266" s="530" t="s">
        <v>13957</v>
      </c>
    </row>
    <row r="267" spans="1:10">
      <c r="A267" s="760" t="s">
        <v>195</v>
      </c>
      <c r="B267" s="530" t="s">
        <v>196</v>
      </c>
      <c r="C267" s="706" t="s">
        <v>13958</v>
      </c>
    </row>
    <row r="268" spans="1:10" s="548" customFormat="1">
      <c r="A268" s="760" t="s">
        <v>8293</v>
      </c>
      <c r="B268" s="530" t="s">
        <v>8294</v>
      </c>
      <c r="D268" s="530"/>
      <c r="E268" s="530"/>
      <c r="F268" s="530"/>
      <c r="G268" s="530"/>
      <c r="H268" s="530"/>
      <c r="I268" s="530"/>
      <c r="J268" s="530"/>
    </row>
    <row r="269" spans="1:10" ht="13.5">
      <c r="A269" s="760" t="s">
        <v>10613</v>
      </c>
      <c r="B269" s="530" t="s">
        <v>10614</v>
      </c>
      <c r="C269" s="289"/>
      <c r="H269" s="965"/>
      <c r="I269" s="965"/>
    </row>
  </sheetData>
  <sheetProtection algorithmName="SHA-512" hashValue="g2q4/+rB/LGsemhoDTlSELWGVpWEp1z9Y1uJYryueaDfnnGZLvdg2W+X2jpO6L/Vb99vi2BUxaY7SFgMjsV1ZQ==" saltValue="ZZHQt6Zsk02C1xJDeZ/pkg==" spinCount="100000" sheet="1" objects="1" scenarios="1"/>
  <phoneticPr fontId="139" type="noConversion"/>
  <pageMargins left="0.5" right="0.5" top="1" bottom="0.92" header="0.5" footer="0.22"/>
  <pageSetup scale="53" fitToHeight="2" orientation="portrait" r:id="rId1"/>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35"/>
  <sheetViews>
    <sheetView zoomScaleNormal="100" workbookViewId="0"/>
  </sheetViews>
  <sheetFormatPr defaultColWidth="9.125" defaultRowHeight="12"/>
  <cols>
    <col min="1" max="1" width="26.625" style="32" customWidth="1"/>
    <col min="2" max="2" width="40.625" style="32" customWidth="1"/>
    <col min="3" max="3" width="42.625" style="51" customWidth="1"/>
    <col min="4" max="4" width="10.625" style="32" customWidth="1"/>
    <col min="5" max="5" width="5.375" style="32" customWidth="1"/>
    <col min="6" max="6" width="7" style="32" customWidth="1"/>
    <col min="7" max="7" width="9.375" style="32" customWidth="1"/>
    <col min="8" max="8" width="8.625" style="32" customWidth="1"/>
    <col min="9" max="9" width="8.875" style="32" customWidth="1"/>
    <col min="10" max="16384" width="9.125" style="32"/>
  </cols>
  <sheetData>
    <row r="1" spans="1:12" ht="21" customHeight="1">
      <c r="A1" s="69" t="s">
        <v>3446</v>
      </c>
      <c r="B1" s="72"/>
      <c r="C1" s="73"/>
      <c r="D1" s="73"/>
      <c r="E1" s="73"/>
      <c r="F1" s="73"/>
      <c r="G1" s="73"/>
    </row>
    <row r="2" spans="1:12" ht="14.25" thickBot="1">
      <c r="A2" s="74"/>
      <c r="B2" s="74"/>
      <c r="C2" s="74"/>
      <c r="D2" s="1470" t="s">
        <v>417</v>
      </c>
      <c r="E2" s="1470"/>
      <c r="F2" s="1470"/>
      <c r="G2" s="1471"/>
      <c r="H2" s="1471"/>
      <c r="I2" s="1471"/>
    </row>
    <row r="3" spans="1:12" ht="48">
      <c r="A3" s="33" t="s">
        <v>0</v>
      </c>
      <c r="B3" s="34" t="s">
        <v>1</v>
      </c>
      <c r="C3" s="35" t="s">
        <v>2</v>
      </c>
      <c r="D3" s="75" t="s">
        <v>1815</v>
      </c>
      <c r="E3" s="406" t="s">
        <v>9627</v>
      </c>
      <c r="F3" s="76" t="s">
        <v>4</v>
      </c>
      <c r="G3" s="978" t="s">
        <v>13946</v>
      </c>
      <c r="H3" s="77" t="s">
        <v>1812</v>
      </c>
      <c r="I3" s="77" t="s">
        <v>1813</v>
      </c>
    </row>
    <row r="4" spans="1:12" ht="15.75" customHeight="1">
      <c r="A4" s="243" t="s">
        <v>1814</v>
      </c>
      <c r="B4" s="244"/>
      <c r="C4" s="244"/>
      <c r="D4" s="244"/>
      <c r="E4" s="244"/>
      <c r="F4" s="244"/>
      <c r="G4" s="244"/>
      <c r="H4" s="244"/>
      <c r="I4" s="244"/>
    </row>
    <row r="5" spans="1:12" ht="48">
      <c r="A5" s="179" t="s">
        <v>8980</v>
      </c>
      <c r="B5" s="346" t="s">
        <v>9117</v>
      </c>
      <c r="C5" s="346" t="s">
        <v>9118</v>
      </c>
      <c r="D5" s="347">
        <v>39.99</v>
      </c>
      <c r="E5" s="345" t="s">
        <v>9629</v>
      </c>
      <c r="F5" s="345" t="s">
        <v>195</v>
      </c>
      <c r="G5" s="345" t="s">
        <v>5388</v>
      </c>
      <c r="H5" s="349">
        <v>50</v>
      </c>
      <c r="I5" s="350">
        <v>99</v>
      </c>
      <c r="J5" s="17"/>
      <c r="K5" s="4"/>
      <c r="L5" s="4"/>
    </row>
    <row r="6" spans="1:12" ht="48">
      <c r="A6" s="177" t="s">
        <v>8980</v>
      </c>
      <c r="B6" s="476" t="s">
        <v>9117</v>
      </c>
      <c r="C6" s="346" t="s">
        <v>9118</v>
      </c>
      <c r="D6" s="347">
        <v>19.989999999999998</v>
      </c>
      <c r="E6" s="345" t="s">
        <v>9629</v>
      </c>
      <c r="F6" s="345" t="s">
        <v>195</v>
      </c>
      <c r="G6" s="345" t="s">
        <v>5388</v>
      </c>
      <c r="H6" s="349">
        <v>100</v>
      </c>
      <c r="I6" s="350">
        <v>99999</v>
      </c>
      <c r="J6" s="17"/>
      <c r="K6" s="4"/>
      <c r="L6" s="4"/>
    </row>
    <row r="7" spans="1:12" ht="12.75" thickBot="1">
      <c r="A7" s="306"/>
      <c r="B7" s="306"/>
      <c r="C7" s="306"/>
      <c r="D7" s="306"/>
      <c r="E7" s="306"/>
      <c r="F7" s="306"/>
      <c r="G7" s="306"/>
      <c r="J7" s="17"/>
    </row>
    <row r="8" spans="1:12" ht="24">
      <c r="A8" s="33" t="s">
        <v>0</v>
      </c>
      <c r="B8" s="34" t="s">
        <v>1</v>
      </c>
      <c r="C8" s="35" t="s">
        <v>2</v>
      </c>
      <c r="D8" s="281" t="s">
        <v>5192</v>
      </c>
      <c r="E8" s="409" t="s">
        <v>9627</v>
      </c>
      <c r="F8" s="10" t="s">
        <v>4</v>
      </c>
      <c r="G8" s="978" t="s">
        <v>13946</v>
      </c>
      <c r="J8" s="17"/>
    </row>
    <row r="9" spans="1:12" ht="15.75" customHeight="1" thickBot="1">
      <c r="A9" s="78" t="s">
        <v>420</v>
      </c>
      <c r="B9" s="167"/>
      <c r="C9" s="167"/>
      <c r="D9" s="167"/>
      <c r="E9" s="167"/>
      <c r="F9" s="167"/>
      <c r="G9" s="167"/>
      <c r="H9" s="37"/>
      <c r="I9" s="37"/>
      <c r="J9" s="17"/>
    </row>
    <row r="10" spans="1:12" ht="36">
      <c r="A10" s="177" t="s">
        <v>8981</v>
      </c>
      <c r="B10" s="178" t="s">
        <v>8982</v>
      </c>
      <c r="C10" s="346" t="s">
        <v>8991</v>
      </c>
      <c r="D10" s="347">
        <v>0</v>
      </c>
      <c r="E10" s="345" t="s">
        <v>9628</v>
      </c>
      <c r="F10" s="345" t="s">
        <v>195</v>
      </c>
      <c r="G10" s="345" t="s">
        <v>5388</v>
      </c>
      <c r="H10"/>
      <c r="I10" s="348"/>
      <c r="J10" s="17"/>
    </row>
    <row r="11" spans="1:12" ht="14.25">
      <c r="A11" s="352"/>
      <c r="B11" s="428"/>
      <c r="C11" s="429"/>
      <c r="D11" s="430"/>
      <c r="E11" s="431"/>
      <c r="F11" s="431"/>
      <c r="G11" s="431"/>
      <c r="H11"/>
      <c r="I11" s="348"/>
      <c r="J11" s="17"/>
    </row>
    <row r="12" spans="1:12" ht="14.25" thickBot="1">
      <c r="A12" s="1472" t="s">
        <v>8986</v>
      </c>
      <c r="B12" s="1472"/>
      <c r="C12" s="1472"/>
      <c r="D12" s="427"/>
      <c r="E12" s="427"/>
      <c r="F12" s="427"/>
      <c r="G12" s="427"/>
      <c r="H12"/>
      <c r="I12" s="4"/>
      <c r="J12" s="17"/>
    </row>
    <row r="13" spans="1:12" ht="14.25" thickBot="1">
      <c r="A13" s="438" t="s">
        <v>8988</v>
      </c>
      <c r="B13" s="439" t="s">
        <v>8989</v>
      </c>
      <c r="C13" s="439" t="s">
        <v>8989</v>
      </c>
      <c r="D13" s="387">
        <v>0</v>
      </c>
      <c r="E13" s="441" t="s">
        <v>9628</v>
      </c>
      <c r="F13" s="388" t="s">
        <v>8987</v>
      </c>
      <c r="G13" s="440" t="s">
        <v>9015</v>
      </c>
      <c r="H13"/>
      <c r="I13" s="4"/>
      <c r="J13" s="17"/>
      <c r="K13" s="4"/>
      <c r="L13" s="4"/>
    </row>
    <row r="14" spans="1:12" ht="14.25" thickBot="1">
      <c r="A14" s="432"/>
      <c r="B14" s="433"/>
      <c r="C14" s="433"/>
      <c r="D14" s="434"/>
      <c r="E14" s="435"/>
      <c r="F14" s="436"/>
      <c r="G14" s="437"/>
      <c r="H14"/>
      <c r="I14" s="4"/>
      <c r="J14" s="17"/>
      <c r="K14" s="4"/>
      <c r="L14" s="4"/>
    </row>
    <row r="15" spans="1:12" ht="24">
      <c r="A15" s="33" t="s">
        <v>0</v>
      </c>
      <c r="B15" s="34" t="s">
        <v>1</v>
      </c>
      <c r="C15" s="35" t="s">
        <v>2</v>
      </c>
      <c r="D15" s="281" t="s">
        <v>5192</v>
      </c>
      <c r="E15" s="409" t="s">
        <v>9627</v>
      </c>
      <c r="F15" s="10" t="s">
        <v>4</v>
      </c>
      <c r="G15" s="978" t="s">
        <v>13946</v>
      </c>
      <c r="J15" s="17"/>
    </row>
    <row r="16" spans="1:12" ht="15.75" customHeight="1" thickBot="1">
      <c r="A16" s="78" t="s">
        <v>421</v>
      </c>
      <c r="B16" s="167"/>
      <c r="C16" s="167"/>
      <c r="D16" s="167"/>
      <c r="E16" s="167"/>
      <c r="F16" s="167"/>
      <c r="G16" s="167"/>
      <c r="J16" s="17"/>
    </row>
    <row r="17" spans="1:12" ht="48.75" thickBot="1">
      <c r="A17" s="186" t="s">
        <v>8983</v>
      </c>
      <c r="B17" s="198" t="s">
        <v>8984</v>
      </c>
      <c r="C17" s="187" t="s">
        <v>8992</v>
      </c>
      <c r="D17" s="127" t="s">
        <v>422</v>
      </c>
      <c r="E17" s="345" t="s">
        <v>9628</v>
      </c>
      <c r="F17" s="107" t="s">
        <v>195</v>
      </c>
      <c r="G17" s="107" t="s">
        <v>5388</v>
      </c>
      <c r="J17" s="17"/>
      <c r="K17" s="4"/>
      <c r="L17" s="4"/>
    </row>
    <row r="18" spans="1:12" ht="17.25" customHeight="1" thickBot="1">
      <c r="A18" s="1467" t="s">
        <v>423</v>
      </c>
      <c r="B18" s="1468"/>
      <c r="C18" s="1468"/>
      <c r="D18" s="1469"/>
      <c r="E18" s="488"/>
    </row>
    <row r="19" spans="1:12" ht="11.45" customHeight="1">
      <c r="A19" s="344"/>
      <c r="B19"/>
      <c r="C19"/>
      <c r="D19"/>
      <c r="E19"/>
      <c r="F19"/>
      <c r="G19"/>
    </row>
    <row r="20" spans="1:12">
      <c r="A20" s="624" t="s">
        <v>184</v>
      </c>
      <c r="B20" s="624"/>
      <c r="C20" s="629" t="s">
        <v>13947</v>
      </c>
    </row>
    <row r="21" spans="1:12">
      <c r="A21" s="627" t="s">
        <v>5</v>
      </c>
      <c r="B21" s="624" t="s">
        <v>185</v>
      </c>
      <c r="C21" s="625" t="s">
        <v>13948</v>
      </c>
    </row>
    <row r="22" spans="1:12">
      <c r="A22" s="627" t="s">
        <v>9</v>
      </c>
      <c r="B22" s="625" t="s">
        <v>186</v>
      </c>
      <c r="C22" s="625" t="s">
        <v>13949</v>
      </c>
    </row>
    <row r="23" spans="1:12">
      <c r="A23" s="627" t="s">
        <v>187</v>
      </c>
      <c r="B23" s="624" t="s">
        <v>188</v>
      </c>
      <c r="C23" s="625" t="s">
        <v>13950</v>
      </c>
    </row>
    <row r="24" spans="1:12">
      <c r="A24" s="627" t="s">
        <v>189</v>
      </c>
      <c r="B24" s="624" t="s">
        <v>190</v>
      </c>
      <c r="C24" s="630" t="s">
        <v>13951</v>
      </c>
    </row>
    <row r="25" spans="1:12">
      <c r="A25" s="627" t="s">
        <v>191</v>
      </c>
      <c r="B25" s="624" t="s">
        <v>192</v>
      </c>
      <c r="C25" s="630" t="s">
        <v>13952</v>
      </c>
    </row>
    <row r="26" spans="1:12">
      <c r="A26" s="627" t="s">
        <v>193</v>
      </c>
      <c r="B26" s="624" t="s">
        <v>194</v>
      </c>
      <c r="C26" s="630" t="s">
        <v>13953</v>
      </c>
    </row>
    <row r="27" spans="1:12">
      <c r="A27" s="31" t="s">
        <v>1787</v>
      </c>
      <c r="B27" s="32" t="s">
        <v>1790</v>
      </c>
      <c r="C27" s="625" t="s">
        <v>13954</v>
      </c>
    </row>
    <row r="28" spans="1:12">
      <c r="A28" s="31" t="s">
        <v>1788</v>
      </c>
      <c r="B28" s="32" t="s">
        <v>1791</v>
      </c>
      <c r="C28" s="624" t="s">
        <v>13955</v>
      </c>
    </row>
    <row r="29" spans="1:12">
      <c r="A29" s="31" t="s">
        <v>1998</v>
      </c>
      <c r="B29" s="32" t="s">
        <v>1997</v>
      </c>
      <c r="C29" s="624" t="s">
        <v>13956</v>
      </c>
    </row>
    <row r="30" spans="1:12">
      <c r="A30" s="31" t="s">
        <v>1789</v>
      </c>
      <c r="B30" s="32" t="s">
        <v>1792</v>
      </c>
      <c r="C30" s="624" t="s">
        <v>13957</v>
      </c>
    </row>
    <row r="31" spans="1:12">
      <c r="A31" s="31" t="s">
        <v>195</v>
      </c>
      <c r="B31" s="32" t="s">
        <v>196</v>
      </c>
      <c r="C31" s="625" t="s">
        <v>13958</v>
      </c>
    </row>
    <row r="32" spans="1:12">
      <c r="A32" s="31" t="s">
        <v>8293</v>
      </c>
      <c r="B32" s="32" t="s">
        <v>8294</v>
      </c>
      <c r="C32" s="628"/>
    </row>
    <row r="33" spans="1:3">
      <c r="A33" s="31" t="s">
        <v>10613</v>
      </c>
      <c r="B33" s="32" t="s">
        <v>10614</v>
      </c>
      <c r="C33" s="289"/>
    </row>
    <row r="34" spans="1:3">
      <c r="A34" s="530"/>
      <c r="B34" s="530"/>
      <c r="C34" s="548"/>
    </row>
    <row r="35" spans="1:3">
      <c r="A35" s="4"/>
      <c r="B35" s="4"/>
      <c r="C35" s="29"/>
    </row>
  </sheetData>
  <sheetProtection algorithmName="SHA-512" hashValue="CPTPLJ/4OntuWh2/S1npT+76JBb0aQS8fYSoHkYsDEEAzneGtmhZUm08nzJeG3bKk1wPEmFnJ0m3TQLeKMIYHA==" saltValue="Z0HDZ7EF5vyPdgilZEJeDQ==" spinCount="100000" sheet="1" objects="1" scenarios="1"/>
  <sortState ref="A5:L21">
    <sortCondition ref="J5:J21"/>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3">
    <mergeCell ref="A18:D18"/>
    <mergeCell ref="D2:I2"/>
    <mergeCell ref="A12:C12"/>
  </mergeCells>
  <phoneticPr fontId="139" type="noConversion"/>
  <conditionalFormatting sqref="A12">
    <cfRule type="duplicateValues" dxfId="3" priority="2"/>
  </conditionalFormatting>
  <conditionalFormatting sqref="A13:A14">
    <cfRule type="duplicateValues" dxfId="2" priority="12"/>
  </conditionalFormatting>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92"/>
  <sheetViews>
    <sheetView zoomScaleNormal="100" workbookViewId="0"/>
  </sheetViews>
  <sheetFormatPr defaultColWidth="9.125" defaultRowHeight="12"/>
  <cols>
    <col min="1" max="1" width="23.75" style="4" customWidth="1"/>
    <col min="2" max="2" width="54.625" style="4" customWidth="1"/>
    <col min="3" max="3" width="46.5" style="29" customWidth="1"/>
    <col min="4" max="4" width="8.375" style="4" bestFit="1" customWidth="1"/>
    <col min="5" max="5" width="5.75" style="4" customWidth="1"/>
    <col min="6" max="6" width="6.625" style="4" customWidth="1"/>
    <col min="7" max="7" width="8" style="4" bestFit="1" customWidth="1"/>
    <col min="8" max="8" width="9.625" style="4" customWidth="1"/>
    <col min="9" max="9" width="8.75" style="4" customWidth="1"/>
    <col min="10" max="16384" width="9.125" style="4"/>
  </cols>
  <sheetData>
    <row r="1" spans="1:10" ht="18">
      <c r="A1" s="1" t="s">
        <v>3447</v>
      </c>
      <c r="B1" s="241"/>
      <c r="C1" s="6"/>
      <c r="D1" s="6"/>
      <c r="E1" s="6"/>
      <c r="F1" s="6"/>
      <c r="G1" s="6"/>
    </row>
    <row r="2" spans="1:10" ht="12.75" thickBot="1">
      <c r="A2" s="141"/>
      <c r="B2" s="141"/>
      <c r="C2" s="141"/>
      <c r="D2" s="141"/>
      <c r="E2" s="141"/>
      <c r="F2" s="141"/>
      <c r="G2" s="141"/>
      <c r="H2" s="142" t="s">
        <v>417</v>
      </c>
    </row>
    <row r="3" spans="1:10" ht="24">
      <c r="A3" s="7" t="s">
        <v>0</v>
      </c>
      <c r="B3" s="8" t="s">
        <v>1</v>
      </c>
      <c r="C3" s="9" t="s">
        <v>2</v>
      </c>
      <c r="D3" s="281" t="s">
        <v>5192</v>
      </c>
      <c r="E3" s="409" t="s">
        <v>9627</v>
      </c>
      <c r="F3" s="10" t="s">
        <v>4</v>
      </c>
      <c r="G3" s="978" t="s">
        <v>13946</v>
      </c>
      <c r="H3" s="9" t="s">
        <v>418</v>
      </c>
      <c r="I3" s="9" t="s">
        <v>419</v>
      </c>
    </row>
    <row r="4" spans="1:10" ht="12.75" thickBot="1">
      <c r="A4" s="161" t="s">
        <v>3495</v>
      </c>
      <c r="B4" s="138"/>
      <c r="C4" s="138"/>
      <c r="D4" s="138"/>
      <c r="E4" s="201"/>
      <c r="F4" s="201"/>
      <c r="G4" s="138"/>
      <c r="H4" s="95"/>
      <c r="I4" s="95"/>
    </row>
    <row r="5" spans="1:10" ht="24">
      <c r="A5" s="451" t="s">
        <v>10032</v>
      </c>
      <c r="B5" s="60" t="s">
        <v>10033</v>
      </c>
      <c r="C5" s="60" t="s">
        <v>10034</v>
      </c>
      <c r="D5" s="86">
        <v>434</v>
      </c>
      <c r="E5" s="119" t="s">
        <v>9629</v>
      </c>
      <c r="F5" s="119" t="s">
        <v>1787</v>
      </c>
      <c r="G5" s="119" t="s">
        <v>5388</v>
      </c>
      <c r="H5" s="479">
        <v>6</v>
      </c>
      <c r="I5" s="479">
        <v>6</v>
      </c>
      <c r="J5" s="17"/>
    </row>
    <row r="6" spans="1:10" ht="24">
      <c r="A6" s="451" t="s">
        <v>10032</v>
      </c>
      <c r="B6" s="476" t="s">
        <v>10033</v>
      </c>
      <c r="C6" s="60" t="s">
        <v>10034</v>
      </c>
      <c r="D6" s="86">
        <v>410</v>
      </c>
      <c r="E6" s="119" t="s">
        <v>9629</v>
      </c>
      <c r="F6" s="119" t="s">
        <v>1787</v>
      </c>
      <c r="G6" s="119" t="s">
        <v>5388</v>
      </c>
      <c r="H6" s="479">
        <v>12</v>
      </c>
      <c r="I6" s="479">
        <v>12</v>
      </c>
      <c r="J6" s="17"/>
    </row>
    <row r="7" spans="1:10" ht="24">
      <c r="A7" s="451" t="s">
        <v>10032</v>
      </c>
      <c r="B7" s="60" t="s">
        <v>10033</v>
      </c>
      <c r="C7" s="60" t="s">
        <v>10034</v>
      </c>
      <c r="D7" s="86">
        <v>385</v>
      </c>
      <c r="E7" s="119" t="s">
        <v>9629</v>
      </c>
      <c r="F7" s="119" t="s">
        <v>1787</v>
      </c>
      <c r="G7" s="119" t="s">
        <v>5388</v>
      </c>
      <c r="H7" s="479">
        <v>24</v>
      </c>
      <c r="I7" s="479">
        <v>24</v>
      </c>
      <c r="J7" s="17"/>
    </row>
    <row r="8" spans="1:10" ht="24">
      <c r="A8" s="451" t="s">
        <v>10032</v>
      </c>
      <c r="B8" s="60" t="s">
        <v>10033</v>
      </c>
      <c r="C8" s="60" t="s">
        <v>10034</v>
      </c>
      <c r="D8" s="86">
        <v>350</v>
      </c>
      <c r="E8" s="119" t="s">
        <v>9629</v>
      </c>
      <c r="F8" s="119" t="s">
        <v>1787</v>
      </c>
      <c r="G8" s="119" t="s">
        <v>5388</v>
      </c>
      <c r="H8" s="479">
        <v>36</v>
      </c>
      <c r="I8" s="479">
        <v>36</v>
      </c>
      <c r="J8" s="17"/>
    </row>
    <row r="9" spans="1:10" ht="24">
      <c r="A9" s="451" t="s">
        <v>10035</v>
      </c>
      <c r="B9" s="60" t="s">
        <v>10036</v>
      </c>
      <c r="C9" s="60" t="s">
        <v>10037</v>
      </c>
      <c r="D9" s="86">
        <v>930</v>
      </c>
      <c r="E9" s="119" t="s">
        <v>9629</v>
      </c>
      <c r="F9" s="119" t="s">
        <v>1787</v>
      </c>
      <c r="G9" s="119" t="s">
        <v>5388</v>
      </c>
      <c r="H9" s="479">
        <v>6</v>
      </c>
      <c r="I9" s="479">
        <v>6</v>
      </c>
      <c r="J9" s="17"/>
    </row>
    <row r="10" spans="1:10" ht="24">
      <c r="A10" s="451" t="s">
        <v>10035</v>
      </c>
      <c r="B10" s="60" t="s">
        <v>10036</v>
      </c>
      <c r="C10" s="60" t="s">
        <v>10037</v>
      </c>
      <c r="D10" s="86">
        <v>878</v>
      </c>
      <c r="E10" s="119" t="s">
        <v>9629</v>
      </c>
      <c r="F10" s="119" t="s">
        <v>1787</v>
      </c>
      <c r="G10" s="119" t="s">
        <v>5388</v>
      </c>
      <c r="H10" s="479">
        <v>12</v>
      </c>
      <c r="I10" s="479">
        <v>12</v>
      </c>
      <c r="J10" s="17"/>
    </row>
    <row r="11" spans="1:10" ht="24">
      <c r="A11" s="451" t="s">
        <v>10035</v>
      </c>
      <c r="B11" s="60" t="s">
        <v>10036</v>
      </c>
      <c r="C11" s="60" t="s">
        <v>10037</v>
      </c>
      <c r="D11" s="86">
        <v>825</v>
      </c>
      <c r="E11" s="119" t="s">
        <v>9629</v>
      </c>
      <c r="F11" s="119" t="s">
        <v>1787</v>
      </c>
      <c r="G11" s="119" t="s">
        <v>5388</v>
      </c>
      <c r="H11" s="479">
        <v>24</v>
      </c>
      <c r="I11" s="479">
        <v>24</v>
      </c>
      <c r="J11" s="17"/>
    </row>
    <row r="12" spans="1:10" ht="24">
      <c r="A12" s="451" t="s">
        <v>10035</v>
      </c>
      <c r="B12" s="60" t="s">
        <v>10036</v>
      </c>
      <c r="C12" s="60" t="s">
        <v>10037</v>
      </c>
      <c r="D12" s="86">
        <v>750</v>
      </c>
      <c r="E12" s="119" t="s">
        <v>9629</v>
      </c>
      <c r="F12" s="119" t="s">
        <v>1787</v>
      </c>
      <c r="G12" s="119" t="s">
        <v>5388</v>
      </c>
      <c r="H12" s="479">
        <v>36</v>
      </c>
      <c r="I12" s="479">
        <v>36</v>
      </c>
      <c r="J12" s="17"/>
    </row>
    <row r="13" spans="1:10" ht="24">
      <c r="A13" s="451" t="s">
        <v>10038</v>
      </c>
      <c r="B13" s="60" t="s">
        <v>10039</v>
      </c>
      <c r="C13" s="60" t="s">
        <v>10040</v>
      </c>
      <c r="D13" s="86">
        <v>2108</v>
      </c>
      <c r="E13" s="119" t="s">
        <v>9629</v>
      </c>
      <c r="F13" s="119" t="s">
        <v>1787</v>
      </c>
      <c r="G13" s="119" t="s">
        <v>5388</v>
      </c>
      <c r="H13" s="479">
        <v>6</v>
      </c>
      <c r="I13" s="479">
        <v>6</v>
      </c>
      <c r="J13" s="17"/>
    </row>
    <row r="14" spans="1:10" ht="24">
      <c r="A14" s="451" t="s">
        <v>10038</v>
      </c>
      <c r="B14" s="60" t="s">
        <v>10039</v>
      </c>
      <c r="C14" s="60" t="s">
        <v>10040</v>
      </c>
      <c r="D14" s="86">
        <v>1989</v>
      </c>
      <c r="E14" s="119" t="s">
        <v>9629</v>
      </c>
      <c r="F14" s="119" t="s">
        <v>1787</v>
      </c>
      <c r="G14" s="119" t="s">
        <v>5388</v>
      </c>
      <c r="H14" s="479">
        <v>12</v>
      </c>
      <c r="I14" s="479">
        <v>12</v>
      </c>
      <c r="J14" s="17"/>
    </row>
    <row r="15" spans="1:10" ht="24">
      <c r="A15" s="451" t="s">
        <v>10038</v>
      </c>
      <c r="B15" s="60" t="s">
        <v>10039</v>
      </c>
      <c r="C15" s="60" t="s">
        <v>10040</v>
      </c>
      <c r="D15" s="86">
        <v>1870</v>
      </c>
      <c r="E15" s="119" t="s">
        <v>9629</v>
      </c>
      <c r="F15" s="119" t="s">
        <v>1787</v>
      </c>
      <c r="G15" s="119" t="s">
        <v>5388</v>
      </c>
      <c r="H15" s="479">
        <v>24</v>
      </c>
      <c r="I15" s="479">
        <v>24</v>
      </c>
      <c r="J15" s="17"/>
    </row>
    <row r="16" spans="1:10" ht="24">
      <c r="A16" s="451" t="s">
        <v>10038</v>
      </c>
      <c r="B16" s="60" t="s">
        <v>10039</v>
      </c>
      <c r="C16" s="60" t="s">
        <v>10040</v>
      </c>
      <c r="D16" s="86">
        <v>1700</v>
      </c>
      <c r="E16" s="119" t="s">
        <v>9629</v>
      </c>
      <c r="F16" s="119" t="s">
        <v>1787</v>
      </c>
      <c r="G16" s="119" t="s">
        <v>5388</v>
      </c>
      <c r="H16" s="479">
        <v>36</v>
      </c>
      <c r="I16" s="479">
        <v>36</v>
      </c>
      <c r="J16" s="17"/>
    </row>
    <row r="17" spans="1:10" ht="24">
      <c r="A17" s="129" t="s">
        <v>9264</v>
      </c>
      <c r="B17" s="187" t="s">
        <v>9873</v>
      </c>
      <c r="C17" s="187" t="s">
        <v>9874</v>
      </c>
      <c r="D17" s="15">
        <v>2480</v>
      </c>
      <c r="E17" s="16" t="s">
        <v>9629</v>
      </c>
      <c r="F17" s="16" t="s">
        <v>1787</v>
      </c>
      <c r="G17" s="16" t="s">
        <v>5388</v>
      </c>
      <c r="H17" s="145">
        <v>6</v>
      </c>
      <c r="I17" s="145">
        <v>6</v>
      </c>
      <c r="J17" s="17"/>
    </row>
    <row r="18" spans="1:10" ht="24">
      <c r="A18" s="129" t="s">
        <v>9264</v>
      </c>
      <c r="B18" s="187" t="s">
        <v>9873</v>
      </c>
      <c r="C18" s="187" t="s">
        <v>9874</v>
      </c>
      <c r="D18" s="15">
        <v>2340</v>
      </c>
      <c r="E18" s="16" t="s">
        <v>9629</v>
      </c>
      <c r="F18" s="16" t="s">
        <v>1787</v>
      </c>
      <c r="G18" s="16" t="s">
        <v>5388</v>
      </c>
      <c r="H18" s="145">
        <v>12</v>
      </c>
      <c r="I18" s="145">
        <v>12</v>
      </c>
      <c r="J18" s="17"/>
    </row>
    <row r="19" spans="1:10" ht="24">
      <c r="A19" s="129" t="s">
        <v>9264</v>
      </c>
      <c r="B19" s="187" t="s">
        <v>9873</v>
      </c>
      <c r="C19" s="187" t="s">
        <v>9874</v>
      </c>
      <c r="D19" s="15">
        <v>2200</v>
      </c>
      <c r="E19" s="16" t="s">
        <v>9629</v>
      </c>
      <c r="F19" s="16" t="s">
        <v>1787</v>
      </c>
      <c r="G19" s="16" t="s">
        <v>5388</v>
      </c>
      <c r="H19" s="145">
        <v>24</v>
      </c>
      <c r="I19" s="145">
        <v>24</v>
      </c>
      <c r="J19" s="17"/>
    </row>
    <row r="20" spans="1:10" ht="24">
      <c r="A20" s="129" t="s">
        <v>9264</v>
      </c>
      <c r="B20" s="187" t="s">
        <v>9873</v>
      </c>
      <c r="C20" s="187" t="s">
        <v>9874</v>
      </c>
      <c r="D20" s="15">
        <v>2000</v>
      </c>
      <c r="E20" s="16" t="s">
        <v>9629</v>
      </c>
      <c r="F20" s="16" t="s">
        <v>1787</v>
      </c>
      <c r="G20" s="16" t="s">
        <v>5388</v>
      </c>
      <c r="H20" s="145">
        <v>36</v>
      </c>
      <c r="I20" s="145">
        <v>36</v>
      </c>
      <c r="J20" s="17"/>
    </row>
    <row r="21" spans="1:10" ht="24">
      <c r="A21" s="129" t="s">
        <v>9265</v>
      </c>
      <c r="B21" s="187" t="s">
        <v>9686</v>
      </c>
      <c r="C21" s="187" t="s">
        <v>9686</v>
      </c>
      <c r="D21" s="15">
        <v>3559</v>
      </c>
      <c r="E21" s="16" t="s">
        <v>9629</v>
      </c>
      <c r="F21" s="16" t="s">
        <v>1787</v>
      </c>
      <c r="G21" s="16" t="s">
        <v>5388</v>
      </c>
      <c r="H21" s="145">
        <v>6</v>
      </c>
      <c r="I21" s="145">
        <v>6</v>
      </c>
      <c r="J21" s="17"/>
    </row>
    <row r="22" spans="1:10" ht="24">
      <c r="A22" s="129" t="s">
        <v>9265</v>
      </c>
      <c r="B22" s="187" t="s">
        <v>9686</v>
      </c>
      <c r="C22" s="187" t="s">
        <v>9686</v>
      </c>
      <c r="D22" s="15">
        <v>3358</v>
      </c>
      <c r="E22" s="16" t="s">
        <v>9629</v>
      </c>
      <c r="F22" s="16" t="s">
        <v>1787</v>
      </c>
      <c r="G22" s="16" t="s">
        <v>5388</v>
      </c>
      <c r="H22" s="145">
        <v>12</v>
      </c>
      <c r="I22" s="145">
        <v>12</v>
      </c>
      <c r="J22" s="17"/>
    </row>
    <row r="23" spans="1:10" ht="24">
      <c r="A23" s="129" t="s">
        <v>9265</v>
      </c>
      <c r="B23" s="187" t="s">
        <v>9686</v>
      </c>
      <c r="C23" s="187" t="s">
        <v>9686</v>
      </c>
      <c r="D23" s="15">
        <v>3157</v>
      </c>
      <c r="E23" s="16" t="s">
        <v>9629</v>
      </c>
      <c r="F23" s="16" t="s">
        <v>1787</v>
      </c>
      <c r="G23" s="16" t="s">
        <v>5388</v>
      </c>
      <c r="H23" s="145">
        <v>24</v>
      </c>
      <c r="I23" s="145">
        <v>24</v>
      </c>
      <c r="J23" s="17"/>
    </row>
    <row r="24" spans="1:10" ht="24">
      <c r="A24" s="129" t="s">
        <v>9265</v>
      </c>
      <c r="B24" s="187" t="s">
        <v>9686</v>
      </c>
      <c r="C24" s="187" t="s">
        <v>9686</v>
      </c>
      <c r="D24" s="15">
        <v>2870</v>
      </c>
      <c r="E24" s="16" t="s">
        <v>9629</v>
      </c>
      <c r="F24" s="16" t="s">
        <v>1787</v>
      </c>
      <c r="G24" s="16" t="s">
        <v>5388</v>
      </c>
      <c r="H24" s="145">
        <v>36</v>
      </c>
      <c r="I24" s="145">
        <v>36</v>
      </c>
      <c r="J24" s="17"/>
    </row>
    <row r="25" spans="1:10">
      <c r="A25" s="129" t="s">
        <v>9638</v>
      </c>
      <c r="B25" s="187" t="s">
        <v>9639</v>
      </c>
      <c r="C25" s="187" t="s">
        <v>9639</v>
      </c>
      <c r="D25" s="15">
        <v>5208</v>
      </c>
      <c r="E25" s="16" t="s">
        <v>9629</v>
      </c>
      <c r="F25" s="16" t="s">
        <v>1787</v>
      </c>
      <c r="G25" s="16" t="s">
        <v>5388</v>
      </c>
      <c r="H25" s="145">
        <v>6</v>
      </c>
      <c r="I25" s="145">
        <v>6</v>
      </c>
      <c r="J25" s="17"/>
    </row>
    <row r="26" spans="1:10">
      <c r="A26" s="129" t="s">
        <v>9638</v>
      </c>
      <c r="B26" s="187" t="s">
        <v>9639</v>
      </c>
      <c r="C26" s="187" t="s">
        <v>9639</v>
      </c>
      <c r="D26" s="15">
        <v>4914</v>
      </c>
      <c r="E26" s="16" t="s">
        <v>9629</v>
      </c>
      <c r="F26" s="16" t="s">
        <v>1787</v>
      </c>
      <c r="G26" s="16" t="s">
        <v>5388</v>
      </c>
      <c r="H26" s="145">
        <v>12</v>
      </c>
      <c r="I26" s="145">
        <v>12</v>
      </c>
      <c r="J26" s="17"/>
    </row>
    <row r="27" spans="1:10">
      <c r="A27" s="129" t="s">
        <v>9638</v>
      </c>
      <c r="B27" s="187" t="s">
        <v>9639</v>
      </c>
      <c r="C27" s="187" t="s">
        <v>9639</v>
      </c>
      <c r="D27" s="15">
        <v>4620</v>
      </c>
      <c r="E27" s="16" t="s">
        <v>9629</v>
      </c>
      <c r="F27" s="16" t="s">
        <v>1787</v>
      </c>
      <c r="G27" s="16" t="s">
        <v>5388</v>
      </c>
      <c r="H27" s="145">
        <v>24</v>
      </c>
      <c r="I27" s="145">
        <v>24</v>
      </c>
      <c r="J27" s="17"/>
    </row>
    <row r="28" spans="1:10">
      <c r="A28" s="129" t="s">
        <v>9638</v>
      </c>
      <c r="B28" s="187" t="s">
        <v>9639</v>
      </c>
      <c r="C28" s="187" t="s">
        <v>9639</v>
      </c>
      <c r="D28" s="15">
        <v>4200</v>
      </c>
      <c r="E28" s="16" t="s">
        <v>9629</v>
      </c>
      <c r="F28" s="16" t="s">
        <v>1787</v>
      </c>
      <c r="G28" s="16" t="s">
        <v>5388</v>
      </c>
      <c r="H28" s="145">
        <v>36</v>
      </c>
      <c r="I28" s="145">
        <v>36</v>
      </c>
      <c r="J28" s="17"/>
    </row>
    <row r="29" spans="1:10">
      <c r="A29" s="129" t="s">
        <v>9640</v>
      </c>
      <c r="B29" s="187" t="s">
        <v>9641</v>
      </c>
      <c r="C29" s="187" t="s">
        <v>9641</v>
      </c>
      <c r="D29" s="15">
        <v>6909</v>
      </c>
      <c r="E29" s="16" t="s">
        <v>9629</v>
      </c>
      <c r="F29" s="16" t="s">
        <v>1787</v>
      </c>
      <c r="G29" s="16" t="s">
        <v>5388</v>
      </c>
      <c r="H29" s="145">
        <v>6</v>
      </c>
      <c r="I29" s="145">
        <v>6</v>
      </c>
      <c r="J29" s="17"/>
    </row>
    <row r="30" spans="1:10">
      <c r="A30" s="129" t="s">
        <v>9640</v>
      </c>
      <c r="B30" s="187" t="s">
        <v>9641</v>
      </c>
      <c r="C30" s="187" t="s">
        <v>9641</v>
      </c>
      <c r="D30" s="15">
        <v>6519</v>
      </c>
      <c r="E30" s="16" t="s">
        <v>9629</v>
      </c>
      <c r="F30" s="16" t="s">
        <v>1787</v>
      </c>
      <c r="G30" s="16" t="s">
        <v>5388</v>
      </c>
      <c r="H30" s="145">
        <v>12</v>
      </c>
      <c r="I30" s="145">
        <v>12</v>
      </c>
      <c r="J30" s="17"/>
    </row>
    <row r="31" spans="1:10">
      <c r="A31" s="129" t="s">
        <v>9640</v>
      </c>
      <c r="B31" s="187" t="s">
        <v>9641</v>
      </c>
      <c r="C31" s="187" t="s">
        <v>9641</v>
      </c>
      <c r="D31" s="15">
        <v>6129</v>
      </c>
      <c r="E31" s="16" t="s">
        <v>9629</v>
      </c>
      <c r="F31" s="16" t="s">
        <v>1787</v>
      </c>
      <c r="G31" s="16" t="s">
        <v>5388</v>
      </c>
      <c r="H31" s="145">
        <v>24</v>
      </c>
      <c r="I31" s="145">
        <v>24</v>
      </c>
      <c r="J31" s="17"/>
    </row>
    <row r="32" spans="1:10">
      <c r="A32" s="129" t="s">
        <v>9640</v>
      </c>
      <c r="B32" s="187" t="s">
        <v>9641</v>
      </c>
      <c r="C32" s="187" t="s">
        <v>9641</v>
      </c>
      <c r="D32" s="15">
        <v>5572</v>
      </c>
      <c r="E32" s="16" t="s">
        <v>9629</v>
      </c>
      <c r="F32" s="16" t="s">
        <v>1787</v>
      </c>
      <c r="G32" s="16" t="s">
        <v>5388</v>
      </c>
      <c r="H32" s="145">
        <v>36</v>
      </c>
      <c r="I32" s="145">
        <v>36</v>
      </c>
      <c r="J32" s="17"/>
    </row>
    <row r="33" spans="1:10" s="624" customFormat="1" ht="12.75" thickBot="1">
      <c r="A33" s="1042"/>
      <c r="B33" s="211"/>
      <c r="C33" s="211"/>
      <c r="D33" s="22"/>
      <c r="E33" s="23"/>
      <c r="F33" s="23"/>
      <c r="G33" s="23"/>
      <c r="H33" s="1043"/>
      <c r="I33" s="1043"/>
      <c r="J33" s="625"/>
    </row>
    <row r="34" spans="1:10" s="624" customFormat="1" ht="24">
      <c r="A34" s="942" t="s">
        <v>0</v>
      </c>
      <c r="B34" s="943" t="s">
        <v>1</v>
      </c>
      <c r="C34" s="944" t="s">
        <v>2</v>
      </c>
      <c r="D34" s="946" t="s">
        <v>5192</v>
      </c>
      <c r="E34" s="996" t="s">
        <v>9627</v>
      </c>
      <c r="F34" s="945" t="s">
        <v>4</v>
      </c>
      <c r="G34" s="978" t="s">
        <v>13946</v>
      </c>
      <c r="H34" s="944" t="s">
        <v>418</v>
      </c>
      <c r="I34" s="944" t="s">
        <v>419</v>
      </c>
      <c r="J34" s="625"/>
    </row>
    <row r="35" spans="1:10" s="624" customFormat="1" ht="12.75" thickBot="1">
      <c r="A35" s="1044" t="s">
        <v>14169</v>
      </c>
      <c r="B35" s="1045"/>
      <c r="C35" s="1045"/>
      <c r="D35" s="1045"/>
      <c r="E35" s="1045"/>
      <c r="F35" s="1045"/>
      <c r="G35" s="1045"/>
      <c r="H35" s="95"/>
      <c r="I35" s="95"/>
      <c r="J35" s="625"/>
    </row>
    <row r="36" spans="1:10" s="624" customFormat="1" ht="24">
      <c r="A36" s="454" t="s">
        <v>14170</v>
      </c>
      <c r="B36" s="476" t="s">
        <v>14171</v>
      </c>
      <c r="C36" s="476" t="s">
        <v>14172</v>
      </c>
      <c r="D36" s="455">
        <v>410</v>
      </c>
      <c r="E36" s="453" t="s">
        <v>9629</v>
      </c>
      <c r="F36" s="453" t="s">
        <v>1787</v>
      </c>
      <c r="G36" s="453" t="s">
        <v>5388</v>
      </c>
      <c r="H36" s="1076">
        <v>12</v>
      </c>
      <c r="I36" s="1076">
        <v>12</v>
      </c>
      <c r="J36" s="625"/>
    </row>
    <row r="37" spans="1:10" s="624" customFormat="1" ht="24">
      <c r="A37" s="454" t="s">
        <v>14170</v>
      </c>
      <c r="B37" s="476" t="s">
        <v>14171</v>
      </c>
      <c r="C37" s="476" t="s">
        <v>14173</v>
      </c>
      <c r="D37" s="455">
        <v>350</v>
      </c>
      <c r="E37" s="453" t="s">
        <v>9629</v>
      </c>
      <c r="F37" s="453" t="s">
        <v>1787</v>
      </c>
      <c r="G37" s="453" t="s">
        <v>5388</v>
      </c>
      <c r="H37" s="1076">
        <v>36</v>
      </c>
      <c r="I37" s="1076">
        <v>36</v>
      </c>
      <c r="J37" s="625"/>
    </row>
    <row r="38" spans="1:10" s="624" customFormat="1" ht="24">
      <c r="A38" s="454" t="s">
        <v>14170</v>
      </c>
      <c r="B38" s="476" t="s">
        <v>14171</v>
      </c>
      <c r="C38" s="476" t="s">
        <v>14173</v>
      </c>
      <c r="D38" s="455">
        <f>0.8*D36</f>
        <v>328</v>
      </c>
      <c r="E38" s="453" t="s">
        <v>9629</v>
      </c>
      <c r="F38" s="453" t="s">
        <v>1787</v>
      </c>
      <c r="G38" s="453" t="s">
        <v>5388</v>
      </c>
      <c r="H38" s="1076">
        <v>60</v>
      </c>
      <c r="I38" s="1076">
        <v>60</v>
      </c>
      <c r="J38" s="625"/>
    </row>
    <row r="39" spans="1:10" s="624" customFormat="1" ht="24">
      <c r="A39" s="454" t="s">
        <v>14174</v>
      </c>
      <c r="B39" s="476" t="s">
        <v>14175</v>
      </c>
      <c r="C39" s="476" t="s">
        <v>14176</v>
      </c>
      <c r="D39" s="455">
        <v>878</v>
      </c>
      <c r="E39" s="453" t="s">
        <v>9629</v>
      </c>
      <c r="F39" s="453" t="s">
        <v>1787</v>
      </c>
      <c r="G39" s="453" t="s">
        <v>5388</v>
      </c>
      <c r="H39" s="1076">
        <v>12</v>
      </c>
      <c r="I39" s="1076">
        <v>12</v>
      </c>
      <c r="J39" s="625"/>
    </row>
    <row r="40" spans="1:10" s="624" customFormat="1" ht="24">
      <c r="A40" s="454" t="s">
        <v>14174</v>
      </c>
      <c r="B40" s="476" t="s">
        <v>14175</v>
      </c>
      <c r="C40" s="476" t="s">
        <v>14176</v>
      </c>
      <c r="D40" s="455">
        <v>750</v>
      </c>
      <c r="E40" s="453" t="s">
        <v>9629</v>
      </c>
      <c r="F40" s="453" t="s">
        <v>1787</v>
      </c>
      <c r="G40" s="453" t="s">
        <v>5388</v>
      </c>
      <c r="H40" s="1076">
        <v>36</v>
      </c>
      <c r="I40" s="1076">
        <v>36</v>
      </c>
      <c r="J40" s="625"/>
    </row>
    <row r="41" spans="1:10" s="624" customFormat="1" ht="24">
      <c r="A41" s="454" t="s">
        <v>14174</v>
      </c>
      <c r="B41" s="476" t="s">
        <v>14175</v>
      </c>
      <c r="C41" s="476" t="s">
        <v>14176</v>
      </c>
      <c r="D41" s="455">
        <f>0.8*D39</f>
        <v>702.40000000000009</v>
      </c>
      <c r="E41" s="453" t="s">
        <v>9629</v>
      </c>
      <c r="F41" s="453" t="s">
        <v>1787</v>
      </c>
      <c r="G41" s="453" t="s">
        <v>5388</v>
      </c>
      <c r="H41" s="1076">
        <v>60</v>
      </c>
      <c r="I41" s="1076">
        <v>60</v>
      </c>
      <c r="J41" s="625"/>
    </row>
    <row r="42" spans="1:10" s="624" customFormat="1" ht="24">
      <c r="A42" s="454" t="s">
        <v>14177</v>
      </c>
      <c r="B42" s="476" t="s">
        <v>14178</v>
      </c>
      <c r="C42" s="476" t="s">
        <v>14179</v>
      </c>
      <c r="D42" s="455">
        <v>1989</v>
      </c>
      <c r="E42" s="453" t="s">
        <v>9629</v>
      </c>
      <c r="F42" s="453" t="s">
        <v>1787</v>
      </c>
      <c r="G42" s="453" t="s">
        <v>5388</v>
      </c>
      <c r="H42" s="1076">
        <v>12</v>
      </c>
      <c r="I42" s="1076">
        <v>12</v>
      </c>
      <c r="J42" s="625"/>
    </row>
    <row r="43" spans="1:10" s="624" customFormat="1" ht="24">
      <c r="A43" s="454" t="s">
        <v>14177</v>
      </c>
      <c r="B43" s="476" t="s">
        <v>14178</v>
      </c>
      <c r="C43" s="476" t="s">
        <v>14179</v>
      </c>
      <c r="D43" s="455">
        <v>1700</v>
      </c>
      <c r="E43" s="453" t="s">
        <v>9629</v>
      </c>
      <c r="F43" s="453" t="s">
        <v>1787</v>
      </c>
      <c r="G43" s="453" t="s">
        <v>5388</v>
      </c>
      <c r="H43" s="1076">
        <v>36</v>
      </c>
      <c r="I43" s="1076">
        <v>36</v>
      </c>
      <c r="J43" s="625"/>
    </row>
    <row r="44" spans="1:10" s="624" customFormat="1" ht="24">
      <c r="A44" s="454" t="s">
        <v>14177</v>
      </c>
      <c r="B44" s="476" t="s">
        <v>14178</v>
      </c>
      <c r="C44" s="476" t="s">
        <v>14179</v>
      </c>
      <c r="D44" s="455">
        <f>0.8*D42</f>
        <v>1591.2</v>
      </c>
      <c r="E44" s="453" t="s">
        <v>9629</v>
      </c>
      <c r="F44" s="453" t="s">
        <v>1787</v>
      </c>
      <c r="G44" s="453" t="s">
        <v>5388</v>
      </c>
      <c r="H44" s="1076">
        <v>60</v>
      </c>
      <c r="I44" s="1076">
        <v>60</v>
      </c>
      <c r="J44" s="625"/>
    </row>
    <row r="45" spans="1:10" s="624" customFormat="1" ht="24">
      <c r="A45" s="454" t="s">
        <v>14180</v>
      </c>
      <c r="B45" s="476" t="s">
        <v>14181</v>
      </c>
      <c r="C45" s="476" t="s">
        <v>14182</v>
      </c>
      <c r="D45" s="455">
        <v>2340</v>
      </c>
      <c r="E45" s="453" t="s">
        <v>9629</v>
      </c>
      <c r="F45" s="453" t="s">
        <v>1787</v>
      </c>
      <c r="G45" s="453" t="s">
        <v>5388</v>
      </c>
      <c r="H45" s="1076">
        <v>12</v>
      </c>
      <c r="I45" s="1076">
        <v>12</v>
      </c>
      <c r="J45" s="625"/>
    </row>
    <row r="46" spans="1:10" s="624" customFormat="1" ht="24">
      <c r="A46" s="454" t="s">
        <v>14180</v>
      </c>
      <c r="B46" s="476" t="s">
        <v>14181</v>
      </c>
      <c r="C46" s="476" t="s">
        <v>14182</v>
      </c>
      <c r="D46" s="455">
        <v>2000</v>
      </c>
      <c r="E46" s="453" t="s">
        <v>9629</v>
      </c>
      <c r="F46" s="453" t="s">
        <v>1787</v>
      </c>
      <c r="G46" s="453" t="s">
        <v>5388</v>
      </c>
      <c r="H46" s="1076">
        <v>36</v>
      </c>
      <c r="I46" s="1076">
        <v>36</v>
      </c>
      <c r="J46" s="625"/>
    </row>
    <row r="47" spans="1:10" s="624" customFormat="1" ht="24">
      <c r="A47" s="454" t="s">
        <v>14180</v>
      </c>
      <c r="B47" s="476" t="s">
        <v>14181</v>
      </c>
      <c r="C47" s="476" t="s">
        <v>14182</v>
      </c>
      <c r="D47" s="455">
        <f>0.8*D45</f>
        <v>1872</v>
      </c>
      <c r="E47" s="453" t="s">
        <v>9629</v>
      </c>
      <c r="F47" s="453" t="s">
        <v>1787</v>
      </c>
      <c r="G47" s="453" t="s">
        <v>5388</v>
      </c>
      <c r="H47" s="1076">
        <v>60</v>
      </c>
      <c r="I47" s="1076">
        <v>60</v>
      </c>
      <c r="J47" s="625"/>
    </row>
    <row r="48" spans="1:10" s="624" customFormat="1" ht="24">
      <c r="A48" s="454" t="s">
        <v>14183</v>
      </c>
      <c r="B48" s="476" t="s">
        <v>14184</v>
      </c>
      <c r="C48" s="476" t="s">
        <v>14185</v>
      </c>
      <c r="D48" s="455">
        <v>3358</v>
      </c>
      <c r="E48" s="453" t="s">
        <v>9629</v>
      </c>
      <c r="F48" s="453" t="s">
        <v>1787</v>
      </c>
      <c r="G48" s="453" t="s">
        <v>5388</v>
      </c>
      <c r="H48" s="1076">
        <v>12</v>
      </c>
      <c r="I48" s="1076">
        <v>12</v>
      </c>
      <c r="J48" s="625"/>
    </row>
    <row r="49" spans="1:10" s="624" customFormat="1" ht="24">
      <c r="A49" s="454" t="s">
        <v>14183</v>
      </c>
      <c r="B49" s="476" t="s">
        <v>14184</v>
      </c>
      <c r="C49" s="476" t="s">
        <v>14185</v>
      </c>
      <c r="D49" s="455">
        <v>2870</v>
      </c>
      <c r="E49" s="453" t="s">
        <v>9629</v>
      </c>
      <c r="F49" s="453" t="s">
        <v>1787</v>
      </c>
      <c r="G49" s="453" t="s">
        <v>5388</v>
      </c>
      <c r="H49" s="1076">
        <v>36</v>
      </c>
      <c r="I49" s="1076">
        <v>36</v>
      </c>
      <c r="J49" s="625"/>
    </row>
    <row r="50" spans="1:10" s="624" customFormat="1" ht="24">
      <c r="A50" s="454" t="s">
        <v>14183</v>
      </c>
      <c r="B50" s="476" t="s">
        <v>14184</v>
      </c>
      <c r="C50" s="476" t="s">
        <v>14185</v>
      </c>
      <c r="D50" s="455">
        <f>0.8*D48</f>
        <v>2686.4</v>
      </c>
      <c r="E50" s="453" t="s">
        <v>9629</v>
      </c>
      <c r="F50" s="453" t="s">
        <v>1787</v>
      </c>
      <c r="G50" s="453" t="s">
        <v>5388</v>
      </c>
      <c r="H50" s="1076">
        <v>60</v>
      </c>
      <c r="I50" s="1076">
        <v>60</v>
      </c>
      <c r="J50" s="625"/>
    </row>
    <row r="51" spans="1:10" s="624" customFormat="1" ht="24">
      <c r="A51" s="454" t="s">
        <v>14186</v>
      </c>
      <c r="B51" s="476" t="s">
        <v>14187</v>
      </c>
      <c r="C51" s="476" t="s">
        <v>14188</v>
      </c>
      <c r="D51" s="455">
        <v>4914</v>
      </c>
      <c r="E51" s="453" t="s">
        <v>9629</v>
      </c>
      <c r="F51" s="453" t="s">
        <v>1787</v>
      </c>
      <c r="G51" s="453" t="s">
        <v>5388</v>
      </c>
      <c r="H51" s="1076">
        <v>12</v>
      </c>
      <c r="I51" s="1076">
        <v>12</v>
      </c>
      <c r="J51" s="625"/>
    </row>
    <row r="52" spans="1:10" s="624" customFormat="1" ht="24">
      <c r="A52" s="454" t="s">
        <v>14186</v>
      </c>
      <c r="B52" s="476" t="s">
        <v>14187</v>
      </c>
      <c r="C52" s="476" t="s">
        <v>14188</v>
      </c>
      <c r="D52" s="455">
        <v>4200</v>
      </c>
      <c r="E52" s="453" t="s">
        <v>9629</v>
      </c>
      <c r="F52" s="453" t="s">
        <v>1787</v>
      </c>
      <c r="G52" s="453" t="s">
        <v>5388</v>
      </c>
      <c r="H52" s="1076">
        <v>36</v>
      </c>
      <c r="I52" s="1076">
        <v>36</v>
      </c>
      <c r="J52" s="625"/>
    </row>
    <row r="53" spans="1:10" s="624" customFormat="1" ht="24">
      <c r="A53" s="454" t="s">
        <v>14186</v>
      </c>
      <c r="B53" s="476" t="s">
        <v>14187</v>
      </c>
      <c r="C53" s="476" t="s">
        <v>14188</v>
      </c>
      <c r="D53" s="455">
        <f>0.8*D51</f>
        <v>3931.2000000000003</v>
      </c>
      <c r="E53" s="453" t="s">
        <v>9629</v>
      </c>
      <c r="F53" s="453" t="s">
        <v>1787</v>
      </c>
      <c r="G53" s="453" t="s">
        <v>5388</v>
      </c>
      <c r="H53" s="1076">
        <v>60</v>
      </c>
      <c r="I53" s="1076">
        <v>60</v>
      </c>
      <c r="J53" s="625"/>
    </row>
    <row r="54" spans="1:10" s="624" customFormat="1" ht="24">
      <c r="A54" s="454" t="s">
        <v>14189</v>
      </c>
      <c r="B54" s="476" t="s">
        <v>14190</v>
      </c>
      <c r="C54" s="476" t="s">
        <v>14191</v>
      </c>
      <c r="D54" s="455">
        <v>6519</v>
      </c>
      <c r="E54" s="453" t="s">
        <v>9629</v>
      </c>
      <c r="F54" s="453" t="s">
        <v>1787</v>
      </c>
      <c r="G54" s="453" t="s">
        <v>5388</v>
      </c>
      <c r="H54" s="1076">
        <v>12</v>
      </c>
      <c r="I54" s="1076">
        <v>12</v>
      </c>
      <c r="J54" s="625"/>
    </row>
    <row r="55" spans="1:10" s="624" customFormat="1" ht="24">
      <c r="A55" s="454" t="s">
        <v>14189</v>
      </c>
      <c r="B55" s="476" t="s">
        <v>14190</v>
      </c>
      <c r="C55" s="476" t="s">
        <v>14191</v>
      </c>
      <c r="D55" s="455">
        <v>5572</v>
      </c>
      <c r="E55" s="453" t="s">
        <v>9629</v>
      </c>
      <c r="F55" s="453" t="s">
        <v>1787</v>
      </c>
      <c r="G55" s="453" t="s">
        <v>5388</v>
      </c>
      <c r="H55" s="1076">
        <v>36</v>
      </c>
      <c r="I55" s="1076">
        <v>36</v>
      </c>
      <c r="J55" s="625"/>
    </row>
    <row r="56" spans="1:10" s="624" customFormat="1" ht="24">
      <c r="A56" s="454" t="s">
        <v>14189</v>
      </c>
      <c r="B56" s="476" t="s">
        <v>14190</v>
      </c>
      <c r="C56" s="476" t="s">
        <v>14191</v>
      </c>
      <c r="D56" s="455">
        <f>0.8*D54</f>
        <v>5215.2000000000007</v>
      </c>
      <c r="E56" s="453" t="s">
        <v>9629</v>
      </c>
      <c r="F56" s="453" t="s">
        <v>1787</v>
      </c>
      <c r="G56" s="453" t="s">
        <v>5388</v>
      </c>
      <c r="H56" s="1076">
        <v>60</v>
      </c>
      <c r="I56" s="1076">
        <v>60</v>
      </c>
      <c r="J56" s="625"/>
    </row>
    <row r="57" spans="1:10" s="624" customFormat="1" ht="12.75" thickBot="1">
      <c r="A57" s="1042"/>
      <c r="B57" s="211"/>
      <c r="C57" s="211"/>
      <c r="D57" s="22"/>
      <c r="E57" s="23"/>
      <c r="F57" s="23"/>
      <c r="G57" s="23"/>
      <c r="H57" s="1043"/>
      <c r="I57" s="1043"/>
      <c r="J57" s="625"/>
    </row>
    <row r="58" spans="1:10" ht="24">
      <c r="A58" s="7" t="s">
        <v>0</v>
      </c>
      <c r="B58" s="8" t="s">
        <v>1</v>
      </c>
      <c r="C58" s="9" t="s">
        <v>2</v>
      </c>
      <c r="D58" s="281" t="s">
        <v>5192</v>
      </c>
      <c r="E58" s="409" t="s">
        <v>9627</v>
      </c>
      <c r="F58" s="10" t="s">
        <v>4</v>
      </c>
      <c r="G58" s="978" t="s">
        <v>13946</v>
      </c>
      <c r="H58" s="1473" t="s">
        <v>8635</v>
      </c>
      <c r="I58" s="1474"/>
      <c r="J58" s="17"/>
    </row>
    <row r="59" spans="1:10" ht="12.75" thickBot="1">
      <c r="A59" s="161" t="s">
        <v>3496</v>
      </c>
      <c r="B59" s="201"/>
      <c r="C59" s="201"/>
      <c r="D59" s="201"/>
      <c r="E59" s="201"/>
      <c r="F59" s="201"/>
      <c r="G59" s="201"/>
      <c r="H59" s="95"/>
      <c r="I59" s="95"/>
    </row>
    <row r="60" spans="1:10" ht="24">
      <c r="A60" s="451" t="s">
        <v>10047</v>
      </c>
      <c r="B60" s="60" t="s">
        <v>10048</v>
      </c>
      <c r="C60" s="60" t="s">
        <v>10049</v>
      </c>
      <c r="D60" s="86">
        <v>0</v>
      </c>
      <c r="E60" s="119" t="s">
        <v>9629</v>
      </c>
      <c r="F60" s="119" t="s">
        <v>1787</v>
      </c>
      <c r="G60" s="119" t="s">
        <v>5388</v>
      </c>
      <c r="H60" s="1475" t="s">
        <v>12781</v>
      </c>
      <c r="I60" s="1476"/>
    </row>
    <row r="61" spans="1:10" ht="24">
      <c r="A61" s="451" t="s">
        <v>10050</v>
      </c>
      <c r="B61" s="60" t="s">
        <v>10051</v>
      </c>
      <c r="C61" s="60" t="s">
        <v>10052</v>
      </c>
      <c r="D61" s="86">
        <v>0</v>
      </c>
      <c r="E61" s="119" t="s">
        <v>9629</v>
      </c>
      <c r="F61" s="119" t="s">
        <v>1787</v>
      </c>
      <c r="G61" s="119" t="s">
        <v>5388</v>
      </c>
      <c r="H61" s="1475" t="s">
        <v>12782</v>
      </c>
      <c r="I61" s="1476"/>
    </row>
    <row r="62" spans="1:10" ht="24">
      <c r="A62" s="451" t="s">
        <v>10053</v>
      </c>
      <c r="B62" s="60" t="s">
        <v>10054</v>
      </c>
      <c r="C62" s="60" t="s">
        <v>10055</v>
      </c>
      <c r="D62" s="86">
        <v>0</v>
      </c>
      <c r="E62" s="119" t="s">
        <v>9629</v>
      </c>
      <c r="F62" s="119" t="s">
        <v>1787</v>
      </c>
      <c r="G62" s="119" t="s">
        <v>5388</v>
      </c>
      <c r="H62" s="1475" t="s">
        <v>12783</v>
      </c>
      <c r="I62" s="1476"/>
    </row>
    <row r="63" spans="1:10" ht="24">
      <c r="A63" s="129" t="s">
        <v>9266</v>
      </c>
      <c r="B63" s="14" t="s">
        <v>9871</v>
      </c>
      <c r="C63" s="14" t="s">
        <v>9871</v>
      </c>
      <c r="D63" s="15">
        <v>0</v>
      </c>
      <c r="E63" s="16" t="s">
        <v>9629</v>
      </c>
      <c r="F63" s="16" t="s">
        <v>1787</v>
      </c>
      <c r="G63" s="16" t="s">
        <v>5388</v>
      </c>
      <c r="H63" s="1475" t="s">
        <v>9267</v>
      </c>
      <c r="I63" s="1476"/>
    </row>
    <row r="64" spans="1:10" ht="24">
      <c r="A64" s="129" t="s">
        <v>9268</v>
      </c>
      <c r="B64" s="14" t="s">
        <v>9872</v>
      </c>
      <c r="C64" s="14" t="s">
        <v>9872</v>
      </c>
      <c r="D64" s="15">
        <v>0</v>
      </c>
      <c r="E64" s="16" t="s">
        <v>9629</v>
      </c>
      <c r="F64" s="16" t="s">
        <v>1787</v>
      </c>
      <c r="G64" s="16" t="s">
        <v>5388</v>
      </c>
      <c r="H64" s="1477" t="s">
        <v>9269</v>
      </c>
      <c r="I64" s="1478"/>
    </row>
    <row r="65" spans="1:10" ht="24">
      <c r="A65" s="129" t="s">
        <v>9642</v>
      </c>
      <c r="B65" s="187" t="s">
        <v>9643</v>
      </c>
      <c r="C65" s="187" t="s">
        <v>9643</v>
      </c>
      <c r="D65" s="15">
        <v>0</v>
      </c>
      <c r="E65" s="16" t="s">
        <v>9629</v>
      </c>
      <c r="F65" s="16" t="s">
        <v>1787</v>
      </c>
      <c r="G65" s="16" t="s">
        <v>5388</v>
      </c>
      <c r="H65" s="1477" t="s">
        <v>9644</v>
      </c>
      <c r="I65" s="1478"/>
    </row>
    <row r="66" spans="1:10" ht="24">
      <c r="A66" s="129" t="s">
        <v>9645</v>
      </c>
      <c r="B66" s="187" t="s">
        <v>9646</v>
      </c>
      <c r="C66" s="187" t="s">
        <v>9646</v>
      </c>
      <c r="D66" s="15">
        <v>0</v>
      </c>
      <c r="E66" s="16" t="s">
        <v>9629</v>
      </c>
      <c r="F66" s="16" t="s">
        <v>1787</v>
      </c>
      <c r="G66" s="16" t="s">
        <v>5388</v>
      </c>
      <c r="H66" s="1477" t="s">
        <v>9647</v>
      </c>
      <c r="I66" s="1478"/>
    </row>
    <row r="67" spans="1:10" ht="12.75" thickBot="1">
      <c r="A67" s="247"/>
      <c r="B67" s="248"/>
      <c r="C67" s="248"/>
      <c r="D67" s="208"/>
      <c r="E67" s="208"/>
      <c r="F67" s="209"/>
      <c r="G67" s="209"/>
      <c r="H67" s="249"/>
      <c r="I67" s="250"/>
      <c r="J67" s="17"/>
    </row>
    <row r="68" spans="1:10" ht="24">
      <c r="A68" s="7" t="s">
        <v>0</v>
      </c>
      <c r="B68" s="8" t="s">
        <v>1</v>
      </c>
      <c r="C68" s="9" t="s">
        <v>2</v>
      </c>
      <c r="D68" s="281" t="s">
        <v>5192</v>
      </c>
      <c r="E68" s="409" t="s">
        <v>9627</v>
      </c>
      <c r="F68" s="10" t="s">
        <v>4</v>
      </c>
      <c r="G68" s="978" t="s">
        <v>13946</v>
      </c>
      <c r="H68" s="249"/>
      <c r="I68" s="250"/>
      <c r="J68" s="17"/>
    </row>
    <row r="69" spans="1:10" ht="12.75" thickBot="1">
      <c r="A69" s="161" t="s">
        <v>3497</v>
      </c>
      <c r="B69" s="201"/>
      <c r="C69" s="201"/>
      <c r="D69" s="201"/>
      <c r="E69" s="201"/>
      <c r="F69" s="201"/>
      <c r="G69" s="201"/>
      <c r="H69" s="249"/>
      <c r="I69" s="250"/>
      <c r="J69" s="17"/>
    </row>
    <row r="70" spans="1:10" ht="24">
      <c r="A70" s="451" t="s">
        <v>10041</v>
      </c>
      <c r="B70" s="346" t="s">
        <v>10042</v>
      </c>
      <c r="C70" s="346" t="s">
        <v>10043</v>
      </c>
      <c r="D70" s="86" t="s">
        <v>422</v>
      </c>
      <c r="E70" s="119" t="s">
        <v>9628</v>
      </c>
      <c r="F70" s="119" t="s">
        <v>1787</v>
      </c>
      <c r="G70" s="119" t="s">
        <v>5388</v>
      </c>
      <c r="H70" s="249"/>
      <c r="I70" s="250"/>
      <c r="J70" s="17"/>
    </row>
    <row r="71" spans="1:10" ht="24">
      <c r="A71" s="451" t="s">
        <v>10044</v>
      </c>
      <c r="B71" s="346" t="s">
        <v>10045</v>
      </c>
      <c r="C71" s="346" t="s">
        <v>10046</v>
      </c>
      <c r="D71" s="86" t="s">
        <v>422</v>
      </c>
      <c r="E71" s="119" t="s">
        <v>9628</v>
      </c>
      <c r="F71" s="119" t="s">
        <v>1787</v>
      </c>
      <c r="G71" s="119" t="s">
        <v>5388</v>
      </c>
      <c r="H71" s="249"/>
      <c r="I71" s="250"/>
      <c r="J71" s="17"/>
    </row>
    <row r="72" spans="1:10" ht="24">
      <c r="A72" s="129" t="s">
        <v>9270</v>
      </c>
      <c r="B72" s="187" t="s">
        <v>9271</v>
      </c>
      <c r="C72" s="187" t="s">
        <v>9272</v>
      </c>
      <c r="D72" s="15" t="s">
        <v>422</v>
      </c>
      <c r="E72" s="16" t="s">
        <v>9628</v>
      </c>
      <c r="F72" s="16" t="s">
        <v>1787</v>
      </c>
      <c r="G72" s="16" t="s">
        <v>5388</v>
      </c>
      <c r="H72" s="249"/>
      <c r="I72" s="250"/>
      <c r="J72" s="17"/>
    </row>
    <row r="73" spans="1:10" ht="24">
      <c r="A73" s="129" t="s">
        <v>9273</v>
      </c>
      <c r="B73" s="187" t="s">
        <v>9274</v>
      </c>
      <c r="C73" s="187" t="s">
        <v>9275</v>
      </c>
      <c r="D73" s="15" t="s">
        <v>422</v>
      </c>
      <c r="E73" s="16" t="s">
        <v>9628</v>
      </c>
      <c r="F73" s="16" t="s">
        <v>1787</v>
      </c>
      <c r="G73" s="16" t="s">
        <v>5388</v>
      </c>
      <c r="H73" s="249"/>
      <c r="I73" s="250"/>
      <c r="J73" s="17"/>
    </row>
    <row r="74" spans="1:10">
      <c r="A74" s="129" t="s">
        <v>9648</v>
      </c>
      <c r="B74" s="187" t="s">
        <v>9649</v>
      </c>
      <c r="C74" s="187" t="s">
        <v>9649</v>
      </c>
      <c r="D74" s="15" t="s">
        <v>422</v>
      </c>
      <c r="E74" s="16" t="s">
        <v>9628</v>
      </c>
      <c r="F74" s="16" t="s">
        <v>1787</v>
      </c>
      <c r="G74" s="16" t="s">
        <v>5388</v>
      </c>
      <c r="H74" s="249"/>
      <c r="I74" s="250"/>
      <c r="J74" s="17"/>
    </row>
    <row r="75" spans="1:10" ht="12.75" thickBot="1">
      <c r="A75" s="129" t="s">
        <v>9650</v>
      </c>
      <c r="B75" s="187" t="s">
        <v>9651</v>
      </c>
      <c r="C75" s="187" t="s">
        <v>9651</v>
      </c>
      <c r="D75" s="15" t="s">
        <v>422</v>
      </c>
      <c r="E75" s="16" t="s">
        <v>9628</v>
      </c>
      <c r="F75" s="16" t="s">
        <v>1787</v>
      </c>
      <c r="G75" s="16" t="s">
        <v>5388</v>
      </c>
      <c r="H75" s="249"/>
      <c r="I75" s="250"/>
      <c r="J75" s="17"/>
    </row>
    <row r="76" spans="1:10" ht="12.75" thickBot="1">
      <c r="A76" s="489" t="s">
        <v>10141</v>
      </c>
      <c r="B76" s="490"/>
      <c r="C76" s="490"/>
      <c r="D76" s="490"/>
      <c r="E76" s="490"/>
      <c r="F76" s="490"/>
      <c r="G76" s="491"/>
      <c r="H76" s="249"/>
      <c r="I76" s="250"/>
      <c r="J76" s="17"/>
    </row>
    <row r="77" spans="1:10">
      <c r="A77" s="247"/>
      <c r="B77" s="248"/>
      <c r="C77" s="248"/>
      <c r="D77" s="208"/>
      <c r="E77" s="208"/>
      <c r="F77" s="208"/>
      <c r="G77" s="209"/>
      <c r="H77" s="249"/>
      <c r="I77" s="250"/>
      <c r="J77" s="17"/>
    </row>
    <row r="78" spans="1:10">
      <c r="A78" s="624" t="s">
        <v>184</v>
      </c>
      <c r="B78" s="624"/>
      <c r="C78" s="629" t="s">
        <v>13947</v>
      </c>
    </row>
    <row r="79" spans="1:10">
      <c r="A79" s="627" t="s">
        <v>5</v>
      </c>
      <c r="B79" s="624" t="s">
        <v>185</v>
      </c>
      <c r="C79" s="625" t="s">
        <v>13948</v>
      </c>
    </row>
    <row r="80" spans="1:10">
      <c r="A80" s="627" t="s">
        <v>9</v>
      </c>
      <c r="B80" s="625" t="s">
        <v>186</v>
      </c>
      <c r="C80" s="625" t="s">
        <v>13949</v>
      </c>
    </row>
    <row r="81" spans="1:3">
      <c r="A81" s="627" t="s">
        <v>187</v>
      </c>
      <c r="B81" s="624" t="s">
        <v>188</v>
      </c>
      <c r="C81" s="625" t="s">
        <v>13950</v>
      </c>
    </row>
    <row r="82" spans="1:3">
      <c r="A82" s="627" t="s">
        <v>189</v>
      </c>
      <c r="B82" s="624" t="s">
        <v>190</v>
      </c>
      <c r="C82" s="630" t="s">
        <v>13951</v>
      </c>
    </row>
    <row r="83" spans="1:3">
      <c r="A83" s="627" t="s">
        <v>191</v>
      </c>
      <c r="B83" s="624" t="s">
        <v>192</v>
      </c>
      <c r="C83" s="630" t="s">
        <v>13952</v>
      </c>
    </row>
    <row r="84" spans="1:3">
      <c r="A84" s="627" t="s">
        <v>193</v>
      </c>
      <c r="B84" s="624" t="s">
        <v>194</v>
      </c>
      <c r="C84" s="630" t="s">
        <v>13953</v>
      </c>
    </row>
    <row r="85" spans="1:3">
      <c r="A85" s="31" t="s">
        <v>1787</v>
      </c>
      <c r="B85" s="32" t="s">
        <v>1790</v>
      </c>
      <c r="C85" s="625" t="s">
        <v>13954</v>
      </c>
    </row>
    <row r="86" spans="1:3">
      <c r="A86" s="31" t="s">
        <v>1788</v>
      </c>
      <c r="B86" s="32" t="s">
        <v>1791</v>
      </c>
      <c r="C86" s="624" t="s">
        <v>13955</v>
      </c>
    </row>
    <row r="87" spans="1:3">
      <c r="A87" s="31" t="s">
        <v>1998</v>
      </c>
      <c r="B87" s="32" t="s">
        <v>1997</v>
      </c>
      <c r="C87" s="624" t="s">
        <v>13956</v>
      </c>
    </row>
    <row r="88" spans="1:3">
      <c r="A88" s="31" t="s">
        <v>1789</v>
      </c>
      <c r="B88" s="32" t="s">
        <v>1792</v>
      </c>
      <c r="C88" s="624" t="s">
        <v>13957</v>
      </c>
    </row>
    <row r="89" spans="1:3">
      <c r="A89" s="31" t="s">
        <v>195</v>
      </c>
      <c r="B89" s="32" t="s">
        <v>196</v>
      </c>
      <c r="C89" s="625" t="s">
        <v>13958</v>
      </c>
    </row>
    <row r="90" spans="1:3">
      <c r="A90" s="31" t="s">
        <v>8293</v>
      </c>
      <c r="B90" s="32" t="s">
        <v>8294</v>
      </c>
      <c r="C90" s="628"/>
    </row>
    <row r="91" spans="1:3">
      <c r="A91" s="31" t="s">
        <v>10613</v>
      </c>
      <c r="B91" s="32" t="s">
        <v>10614</v>
      </c>
      <c r="C91" s="289"/>
    </row>
    <row r="92" spans="1:3">
      <c r="A92" s="530"/>
      <c r="B92" s="530"/>
      <c r="C92" s="548"/>
    </row>
  </sheetData>
  <sheetProtection algorithmName="SHA-512" hashValue="KOyPww1zGoeLXxLcC1RMmeXH43GyFZQrn6ANU70RR2OOT7f/4rOrouF9HVHET9NaAlKpkbIWMJQebhIvNjqp+w==" saltValue="ROBItur8CgEfO2eGGbhwxQ==" spinCount="100000" sheet="1" objects="1" scenarios="1"/>
  <sortState ref="A81:M125">
    <sortCondition ref="H81:H125"/>
  </sortState>
  <customSheetViews>
    <customSheetView guid="{BFA5E16F-D786-453C-82A8-C4AF05421942}" showPageBreaks="1">
      <selection activeCell="D4" sqref="D4"/>
      <pageMargins left="0.5" right="0.5" top="1" bottom="0.92" header="0.5" footer="0.22"/>
      <pageSetup scale="53" fitToHeight="0"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8">
    <mergeCell ref="H58:I58"/>
    <mergeCell ref="H60:I60"/>
    <mergeCell ref="H66:I66"/>
    <mergeCell ref="H61:I61"/>
    <mergeCell ref="H62:I62"/>
    <mergeCell ref="H63:I63"/>
    <mergeCell ref="H64:I64"/>
    <mergeCell ref="H65:I65"/>
  </mergeCells>
  <phoneticPr fontId="139" type="noConversion"/>
  <pageMargins left="0.5" right="0.5" top="1" bottom="0.92" header="0.5" footer="0.22"/>
  <pageSetup scale="53" fitToHeight="0"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5"/>
  <sheetViews>
    <sheetView zoomScaleNormal="100" workbookViewId="0"/>
  </sheetViews>
  <sheetFormatPr defaultColWidth="9.125" defaultRowHeight="12"/>
  <cols>
    <col min="1" max="1" width="22.625" style="4" customWidth="1"/>
    <col min="2" max="2" width="49.5" style="4" bestFit="1" customWidth="1"/>
    <col min="3" max="3" width="56.625" style="29" customWidth="1"/>
    <col min="4" max="4" width="10.625" style="4" customWidth="1"/>
    <col min="5" max="5" width="5.375" style="4" customWidth="1"/>
    <col min="6" max="6" width="7.125" style="4" customWidth="1"/>
    <col min="7" max="7" width="9.375" style="4" customWidth="1"/>
    <col min="8" max="8" width="6.125" style="4" customWidth="1"/>
    <col min="9" max="9" width="6.5" style="4" customWidth="1"/>
    <col min="10" max="16384" width="9.125" style="4"/>
  </cols>
  <sheetData>
    <row r="1" spans="1:9" ht="18">
      <c r="A1" s="224" t="s">
        <v>9881</v>
      </c>
    </row>
    <row r="2" spans="1:9" ht="12.75" customHeight="1" thickBot="1">
      <c r="A2" s="210"/>
    </row>
    <row r="3" spans="1:9" ht="24.75" thickBot="1">
      <c r="A3" s="7" t="s">
        <v>0</v>
      </c>
      <c r="B3" s="8" t="s">
        <v>1</v>
      </c>
      <c r="C3" s="9" t="s">
        <v>2</v>
      </c>
      <c r="D3" s="281" t="s">
        <v>5192</v>
      </c>
      <c r="E3" s="409" t="s">
        <v>9627</v>
      </c>
      <c r="F3" s="10" t="s">
        <v>4</v>
      </c>
      <c r="G3" s="978" t="s">
        <v>13946</v>
      </c>
      <c r="H3" s="9" t="s">
        <v>418</v>
      </c>
      <c r="I3" s="9" t="s">
        <v>419</v>
      </c>
    </row>
    <row r="4" spans="1:9" ht="12.75" thickBot="1">
      <c r="A4" s="399" t="s">
        <v>10121</v>
      </c>
      <c r="B4" s="400"/>
      <c r="C4" s="401"/>
      <c r="D4" s="401"/>
      <c r="E4" s="401"/>
      <c r="F4" s="401"/>
      <c r="G4" s="401"/>
      <c r="H4" s="401"/>
      <c r="I4" s="415"/>
    </row>
    <row r="5" spans="1:9" ht="24">
      <c r="A5" s="454" t="s">
        <v>9903</v>
      </c>
      <c r="B5" s="476" t="s">
        <v>9904</v>
      </c>
      <c r="C5" s="476" t="s">
        <v>9905</v>
      </c>
      <c r="D5" s="455">
        <v>58</v>
      </c>
      <c r="E5" s="16" t="s">
        <v>9629</v>
      </c>
      <c r="F5" s="477" t="s">
        <v>1787</v>
      </c>
      <c r="G5" s="477" t="s">
        <v>5388</v>
      </c>
      <c r="H5" s="478">
        <v>12</v>
      </c>
      <c r="I5" s="478">
        <v>12</v>
      </c>
    </row>
    <row r="6" spans="1:9" ht="24">
      <c r="A6" s="454" t="s">
        <v>9903</v>
      </c>
      <c r="B6" s="476" t="s">
        <v>9904</v>
      </c>
      <c r="C6" s="476" t="s">
        <v>9905</v>
      </c>
      <c r="D6" s="455">
        <v>49</v>
      </c>
      <c r="E6" s="16" t="s">
        <v>9629</v>
      </c>
      <c r="F6" s="477" t="s">
        <v>1787</v>
      </c>
      <c r="G6" s="477" t="s">
        <v>5388</v>
      </c>
      <c r="H6" s="478">
        <v>36</v>
      </c>
      <c r="I6" s="478">
        <v>36</v>
      </c>
    </row>
    <row r="7" spans="1:9" ht="24">
      <c r="A7" s="454" t="s">
        <v>9903</v>
      </c>
      <c r="B7" s="476" t="s">
        <v>9904</v>
      </c>
      <c r="C7" s="476" t="s">
        <v>9905</v>
      </c>
      <c r="D7" s="455">
        <v>39</v>
      </c>
      <c r="E7" s="16" t="s">
        <v>9629</v>
      </c>
      <c r="F7" s="477" t="s">
        <v>1787</v>
      </c>
      <c r="G7" s="477" t="s">
        <v>5388</v>
      </c>
      <c r="H7" s="478">
        <v>60</v>
      </c>
      <c r="I7" s="478">
        <v>60</v>
      </c>
    </row>
    <row r="8" spans="1:9" ht="24">
      <c r="A8" s="454" t="s">
        <v>9906</v>
      </c>
      <c r="B8" s="476" t="s">
        <v>9907</v>
      </c>
      <c r="C8" s="476" t="s">
        <v>9908</v>
      </c>
      <c r="D8" s="455">
        <v>205</v>
      </c>
      <c r="E8" s="16" t="s">
        <v>9629</v>
      </c>
      <c r="F8" s="477" t="s">
        <v>1787</v>
      </c>
      <c r="G8" s="477" t="s">
        <v>5388</v>
      </c>
      <c r="H8" s="478">
        <v>12</v>
      </c>
      <c r="I8" s="478">
        <v>12</v>
      </c>
    </row>
    <row r="9" spans="1:9" ht="24">
      <c r="A9" s="454" t="s">
        <v>9906</v>
      </c>
      <c r="B9" s="476" t="s">
        <v>9907</v>
      </c>
      <c r="C9" s="476" t="s">
        <v>9908</v>
      </c>
      <c r="D9" s="455">
        <v>171</v>
      </c>
      <c r="E9" s="16" t="s">
        <v>9629</v>
      </c>
      <c r="F9" s="477" t="s">
        <v>1787</v>
      </c>
      <c r="G9" s="477" t="s">
        <v>5388</v>
      </c>
      <c r="H9" s="478">
        <v>36</v>
      </c>
      <c r="I9" s="478">
        <v>36</v>
      </c>
    </row>
    <row r="10" spans="1:9" ht="24">
      <c r="A10" s="454" t="s">
        <v>9906</v>
      </c>
      <c r="B10" s="476" t="s">
        <v>9907</v>
      </c>
      <c r="C10" s="476" t="s">
        <v>9908</v>
      </c>
      <c r="D10" s="455">
        <v>136</v>
      </c>
      <c r="E10" s="16" t="s">
        <v>9629</v>
      </c>
      <c r="F10" s="477" t="s">
        <v>1787</v>
      </c>
      <c r="G10" s="477" t="s">
        <v>5388</v>
      </c>
      <c r="H10" s="478">
        <v>60</v>
      </c>
      <c r="I10" s="478">
        <v>60</v>
      </c>
    </row>
    <row r="11" spans="1:9" ht="24">
      <c r="A11" s="454" t="s">
        <v>9909</v>
      </c>
      <c r="B11" s="476" t="s">
        <v>9910</v>
      </c>
      <c r="C11" s="476" t="s">
        <v>9911</v>
      </c>
      <c r="D11" s="455">
        <v>468</v>
      </c>
      <c r="E11" s="16" t="s">
        <v>9629</v>
      </c>
      <c r="F11" s="477" t="s">
        <v>1787</v>
      </c>
      <c r="G11" s="477" t="s">
        <v>5388</v>
      </c>
      <c r="H11" s="478">
        <v>12</v>
      </c>
      <c r="I11" s="478">
        <v>12</v>
      </c>
    </row>
    <row r="12" spans="1:9" ht="24">
      <c r="A12" s="454" t="s">
        <v>9909</v>
      </c>
      <c r="B12" s="476" t="s">
        <v>9910</v>
      </c>
      <c r="C12" s="476" t="s">
        <v>9911</v>
      </c>
      <c r="D12" s="455">
        <v>390</v>
      </c>
      <c r="E12" s="16" t="s">
        <v>9629</v>
      </c>
      <c r="F12" s="477" t="s">
        <v>1787</v>
      </c>
      <c r="G12" s="477" t="s">
        <v>5388</v>
      </c>
      <c r="H12" s="478">
        <v>36</v>
      </c>
      <c r="I12" s="478">
        <v>36</v>
      </c>
    </row>
    <row r="13" spans="1:9" ht="24">
      <c r="A13" s="454" t="s">
        <v>9909</v>
      </c>
      <c r="B13" s="476" t="s">
        <v>9910</v>
      </c>
      <c r="C13" s="476" t="s">
        <v>9911</v>
      </c>
      <c r="D13" s="455">
        <v>312</v>
      </c>
      <c r="E13" s="16" t="s">
        <v>9629</v>
      </c>
      <c r="F13" s="477" t="s">
        <v>1787</v>
      </c>
      <c r="G13" s="477" t="s">
        <v>5388</v>
      </c>
      <c r="H13" s="478">
        <v>60</v>
      </c>
      <c r="I13" s="478">
        <v>60</v>
      </c>
    </row>
    <row r="14" spans="1:9" ht="24">
      <c r="A14" s="454" t="s">
        <v>9912</v>
      </c>
      <c r="B14" s="476" t="s">
        <v>9913</v>
      </c>
      <c r="C14" s="476" t="s">
        <v>9914</v>
      </c>
      <c r="D14" s="455">
        <v>644</v>
      </c>
      <c r="E14" s="16" t="s">
        <v>9629</v>
      </c>
      <c r="F14" s="477" t="s">
        <v>1787</v>
      </c>
      <c r="G14" s="477" t="s">
        <v>5388</v>
      </c>
      <c r="H14" s="478">
        <v>12</v>
      </c>
      <c r="I14" s="478">
        <v>12</v>
      </c>
    </row>
    <row r="15" spans="1:9" ht="24">
      <c r="A15" s="454" t="s">
        <v>9912</v>
      </c>
      <c r="B15" s="476" t="s">
        <v>9913</v>
      </c>
      <c r="C15" s="476" t="s">
        <v>9914</v>
      </c>
      <c r="D15" s="455">
        <v>537</v>
      </c>
      <c r="E15" s="16" t="s">
        <v>9629</v>
      </c>
      <c r="F15" s="477" t="s">
        <v>1787</v>
      </c>
      <c r="G15" s="477" t="s">
        <v>5388</v>
      </c>
      <c r="H15" s="478">
        <v>36</v>
      </c>
      <c r="I15" s="478">
        <v>36</v>
      </c>
    </row>
    <row r="16" spans="1:9" ht="24">
      <c r="A16" s="454" t="s">
        <v>9912</v>
      </c>
      <c r="B16" s="476" t="s">
        <v>9913</v>
      </c>
      <c r="C16" s="476" t="s">
        <v>9914</v>
      </c>
      <c r="D16" s="455">
        <v>430</v>
      </c>
      <c r="E16" s="16" t="s">
        <v>9629</v>
      </c>
      <c r="F16" s="477" t="s">
        <v>1787</v>
      </c>
      <c r="G16" s="477" t="s">
        <v>5388</v>
      </c>
      <c r="H16" s="478">
        <v>60</v>
      </c>
      <c r="I16" s="478">
        <v>60</v>
      </c>
    </row>
    <row r="17" spans="1:9" ht="24">
      <c r="A17" s="454" t="s">
        <v>9915</v>
      </c>
      <c r="B17" s="476" t="s">
        <v>9916</v>
      </c>
      <c r="C17" s="476" t="s">
        <v>9917</v>
      </c>
      <c r="D17" s="455">
        <v>966</v>
      </c>
      <c r="E17" s="16" t="s">
        <v>9629</v>
      </c>
      <c r="F17" s="477" t="s">
        <v>1787</v>
      </c>
      <c r="G17" s="477" t="s">
        <v>5388</v>
      </c>
      <c r="H17" s="478">
        <v>12</v>
      </c>
      <c r="I17" s="478">
        <v>12</v>
      </c>
    </row>
    <row r="18" spans="1:9" ht="24">
      <c r="A18" s="454" t="s">
        <v>9915</v>
      </c>
      <c r="B18" s="476" t="s">
        <v>9916</v>
      </c>
      <c r="C18" s="476" t="s">
        <v>9917</v>
      </c>
      <c r="D18" s="455">
        <v>805</v>
      </c>
      <c r="E18" s="16" t="s">
        <v>9629</v>
      </c>
      <c r="F18" s="477" t="s">
        <v>1787</v>
      </c>
      <c r="G18" s="477" t="s">
        <v>5388</v>
      </c>
      <c r="H18" s="478">
        <v>36</v>
      </c>
      <c r="I18" s="478">
        <v>36</v>
      </c>
    </row>
    <row r="19" spans="1:9" ht="24">
      <c r="A19" s="454" t="s">
        <v>9915</v>
      </c>
      <c r="B19" s="476" t="s">
        <v>9916</v>
      </c>
      <c r="C19" s="476" t="s">
        <v>9917</v>
      </c>
      <c r="D19" s="455">
        <v>644</v>
      </c>
      <c r="E19" s="16" t="s">
        <v>9629</v>
      </c>
      <c r="F19" s="477" t="s">
        <v>1787</v>
      </c>
      <c r="G19" s="477" t="s">
        <v>5388</v>
      </c>
      <c r="H19" s="478">
        <v>60</v>
      </c>
      <c r="I19" s="478">
        <v>60</v>
      </c>
    </row>
    <row r="20" spans="1:9" ht="24">
      <c r="A20" s="454" t="s">
        <v>9918</v>
      </c>
      <c r="B20" s="476" t="s">
        <v>9919</v>
      </c>
      <c r="C20" s="476" t="s">
        <v>9920</v>
      </c>
      <c r="D20" s="455">
        <v>1698</v>
      </c>
      <c r="E20" s="16" t="s">
        <v>9629</v>
      </c>
      <c r="F20" s="477" t="s">
        <v>1787</v>
      </c>
      <c r="G20" s="477" t="s">
        <v>5388</v>
      </c>
      <c r="H20" s="478">
        <v>12</v>
      </c>
      <c r="I20" s="478">
        <v>12</v>
      </c>
    </row>
    <row r="21" spans="1:9" ht="24">
      <c r="A21" s="454" t="s">
        <v>9918</v>
      </c>
      <c r="B21" s="476" t="s">
        <v>9919</v>
      </c>
      <c r="C21" s="476" t="s">
        <v>9920</v>
      </c>
      <c r="D21" s="455">
        <v>1415</v>
      </c>
      <c r="E21" s="16" t="s">
        <v>9629</v>
      </c>
      <c r="F21" s="477" t="s">
        <v>1787</v>
      </c>
      <c r="G21" s="477" t="s">
        <v>5388</v>
      </c>
      <c r="H21" s="478">
        <v>36</v>
      </c>
      <c r="I21" s="478">
        <v>36</v>
      </c>
    </row>
    <row r="22" spans="1:9" ht="24">
      <c r="A22" s="454" t="s">
        <v>9918</v>
      </c>
      <c r="B22" s="476" t="s">
        <v>9919</v>
      </c>
      <c r="C22" s="476" t="s">
        <v>9920</v>
      </c>
      <c r="D22" s="455">
        <v>1132</v>
      </c>
      <c r="E22" s="16" t="s">
        <v>9629</v>
      </c>
      <c r="F22" s="477" t="s">
        <v>1787</v>
      </c>
      <c r="G22" s="477" t="s">
        <v>5388</v>
      </c>
      <c r="H22" s="478">
        <v>60</v>
      </c>
      <c r="I22" s="478">
        <v>60</v>
      </c>
    </row>
    <row r="23" spans="1:9" ht="24">
      <c r="A23" s="454" t="s">
        <v>9921</v>
      </c>
      <c r="B23" s="476" t="s">
        <v>9922</v>
      </c>
      <c r="C23" s="476" t="s">
        <v>9923</v>
      </c>
      <c r="D23" s="455">
        <v>3045</v>
      </c>
      <c r="E23" s="16" t="s">
        <v>9629</v>
      </c>
      <c r="F23" s="477" t="s">
        <v>1787</v>
      </c>
      <c r="G23" s="477" t="s">
        <v>5388</v>
      </c>
      <c r="H23" s="478">
        <v>12</v>
      </c>
      <c r="I23" s="478">
        <v>12</v>
      </c>
    </row>
    <row r="24" spans="1:9" ht="24">
      <c r="A24" s="454" t="s">
        <v>9921</v>
      </c>
      <c r="B24" s="476" t="s">
        <v>9922</v>
      </c>
      <c r="C24" s="476" t="s">
        <v>9923</v>
      </c>
      <c r="D24" s="455">
        <v>2538</v>
      </c>
      <c r="E24" s="16" t="s">
        <v>9629</v>
      </c>
      <c r="F24" s="477" t="s">
        <v>1787</v>
      </c>
      <c r="G24" s="477" t="s">
        <v>5388</v>
      </c>
      <c r="H24" s="478">
        <v>36</v>
      </c>
      <c r="I24" s="478">
        <v>36</v>
      </c>
    </row>
    <row r="25" spans="1:9" ht="24">
      <c r="A25" s="454" t="s">
        <v>9921</v>
      </c>
      <c r="B25" s="476" t="s">
        <v>9922</v>
      </c>
      <c r="C25" s="476" t="s">
        <v>9923</v>
      </c>
      <c r="D25" s="455">
        <v>2030</v>
      </c>
      <c r="E25" s="16" t="s">
        <v>9629</v>
      </c>
      <c r="F25" s="477" t="s">
        <v>1787</v>
      </c>
      <c r="G25" s="477" t="s">
        <v>5388</v>
      </c>
      <c r="H25" s="478">
        <v>60</v>
      </c>
      <c r="I25" s="478">
        <v>60</v>
      </c>
    </row>
    <row r="26" spans="1:9" ht="24">
      <c r="A26" s="454" t="s">
        <v>10118</v>
      </c>
      <c r="B26" s="476" t="s">
        <v>10119</v>
      </c>
      <c r="C26" s="476" t="s">
        <v>10120</v>
      </c>
      <c r="D26" s="455">
        <v>5271</v>
      </c>
      <c r="E26" s="16" t="s">
        <v>9629</v>
      </c>
      <c r="F26" s="477" t="s">
        <v>1787</v>
      </c>
      <c r="G26" s="477" t="s">
        <v>5388</v>
      </c>
      <c r="H26" s="478">
        <v>12</v>
      </c>
      <c r="I26" s="478">
        <v>12</v>
      </c>
    </row>
    <row r="27" spans="1:9" ht="24">
      <c r="A27" s="454" t="s">
        <v>10118</v>
      </c>
      <c r="B27" s="476" t="s">
        <v>10119</v>
      </c>
      <c r="C27" s="476" t="s">
        <v>10120</v>
      </c>
      <c r="D27" s="455">
        <v>4393</v>
      </c>
      <c r="E27" s="16" t="s">
        <v>9629</v>
      </c>
      <c r="F27" s="477" t="s">
        <v>1787</v>
      </c>
      <c r="G27" s="477" t="s">
        <v>5388</v>
      </c>
      <c r="H27" s="478">
        <v>36</v>
      </c>
      <c r="I27" s="478">
        <v>36</v>
      </c>
    </row>
    <row r="28" spans="1:9" ht="24">
      <c r="A28" s="454" t="s">
        <v>10118</v>
      </c>
      <c r="B28" s="476" t="s">
        <v>10119</v>
      </c>
      <c r="C28" s="476" t="s">
        <v>10120</v>
      </c>
      <c r="D28" s="455">
        <v>3514</v>
      </c>
      <c r="E28" s="16" t="s">
        <v>9629</v>
      </c>
      <c r="F28" s="477" t="s">
        <v>1787</v>
      </c>
      <c r="G28" s="477" t="s">
        <v>5388</v>
      </c>
      <c r="H28" s="478">
        <v>60</v>
      </c>
      <c r="I28" s="478">
        <v>60</v>
      </c>
    </row>
    <row r="29" spans="1:9" ht="24">
      <c r="A29" s="454" t="s">
        <v>9924</v>
      </c>
      <c r="B29" s="476" t="s">
        <v>9925</v>
      </c>
      <c r="C29" s="476" t="s">
        <v>9926</v>
      </c>
      <c r="D29" s="455">
        <v>9699</v>
      </c>
      <c r="E29" s="16" t="s">
        <v>9629</v>
      </c>
      <c r="F29" s="477" t="s">
        <v>1787</v>
      </c>
      <c r="G29" s="477" t="s">
        <v>5388</v>
      </c>
      <c r="H29" s="478">
        <v>12</v>
      </c>
      <c r="I29" s="478">
        <v>12</v>
      </c>
    </row>
    <row r="30" spans="1:9" ht="24">
      <c r="A30" s="454" t="s">
        <v>9924</v>
      </c>
      <c r="B30" s="476" t="s">
        <v>9925</v>
      </c>
      <c r="C30" s="476" t="s">
        <v>9926</v>
      </c>
      <c r="D30" s="455">
        <v>8083</v>
      </c>
      <c r="E30" s="16" t="s">
        <v>9629</v>
      </c>
      <c r="F30" s="477" t="s">
        <v>1787</v>
      </c>
      <c r="G30" s="477" t="s">
        <v>5388</v>
      </c>
      <c r="H30" s="478">
        <v>36</v>
      </c>
      <c r="I30" s="478">
        <v>36</v>
      </c>
    </row>
    <row r="31" spans="1:9" ht="24">
      <c r="A31" s="454" t="s">
        <v>9924</v>
      </c>
      <c r="B31" s="476" t="s">
        <v>9925</v>
      </c>
      <c r="C31" s="476" t="s">
        <v>9926</v>
      </c>
      <c r="D31" s="455">
        <v>6466</v>
      </c>
      <c r="E31" s="16" t="s">
        <v>9629</v>
      </c>
      <c r="F31" s="477" t="s">
        <v>1787</v>
      </c>
      <c r="G31" s="477" t="s">
        <v>5388</v>
      </c>
      <c r="H31" s="478">
        <v>60</v>
      </c>
      <c r="I31" s="478">
        <v>60</v>
      </c>
    </row>
    <row r="32" spans="1:9" s="624" customFormat="1" ht="24">
      <c r="A32" s="454" t="s">
        <v>11035</v>
      </c>
      <c r="B32" s="476" t="s">
        <v>11038</v>
      </c>
      <c r="C32" s="476" t="s">
        <v>14274</v>
      </c>
      <c r="D32" s="455">
        <v>13764</v>
      </c>
      <c r="E32" s="16" t="s">
        <v>9629</v>
      </c>
      <c r="F32" s="477" t="s">
        <v>1787</v>
      </c>
      <c r="G32" s="477" t="s">
        <v>5388</v>
      </c>
      <c r="H32" s="478">
        <v>12</v>
      </c>
      <c r="I32" s="478">
        <v>12</v>
      </c>
    </row>
    <row r="33" spans="1:9" s="624" customFormat="1" ht="24">
      <c r="A33" s="454" t="s">
        <v>11035</v>
      </c>
      <c r="B33" s="476" t="s">
        <v>11038</v>
      </c>
      <c r="C33" s="476" t="s">
        <v>14274</v>
      </c>
      <c r="D33" s="455">
        <v>11470</v>
      </c>
      <c r="E33" s="16" t="s">
        <v>9629</v>
      </c>
      <c r="F33" s="477" t="s">
        <v>1787</v>
      </c>
      <c r="G33" s="477" t="s">
        <v>5388</v>
      </c>
      <c r="H33" s="478">
        <v>36</v>
      </c>
      <c r="I33" s="478">
        <v>36</v>
      </c>
    </row>
    <row r="34" spans="1:9" s="624" customFormat="1" ht="24">
      <c r="A34" s="454" t="s">
        <v>11035</v>
      </c>
      <c r="B34" s="476" t="s">
        <v>11038</v>
      </c>
      <c r="C34" s="476" t="s">
        <v>14274</v>
      </c>
      <c r="D34" s="455">
        <v>9176</v>
      </c>
      <c r="E34" s="16" t="s">
        <v>9629</v>
      </c>
      <c r="F34" s="477" t="s">
        <v>1787</v>
      </c>
      <c r="G34" s="477" t="s">
        <v>5388</v>
      </c>
      <c r="H34" s="478">
        <v>60</v>
      </c>
      <c r="I34" s="478">
        <v>60</v>
      </c>
    </row>
    <row r="35" spans="1:9" s="624" customFormat="1" ht="24">
      <c r="A35" s="454" t="s">
        <v>11034</v>
      </c>
      <c r="B35" s="476" t="s">
        <v>11039</v>
      </c>
      <c r="C35" s="476" t="s">
        <v>14275</v>
      </c>
      <c r="D35" s="455">
        <v>23194</v>
      </c>
      <c r="E35" s="16" t="s">
        <v>9629</v>
      </c>
      <c r="F35" s="477" t="s">
        <v>1787</v>
      </c>
      <c r="G35" s="477" t="s">
        <v>5388</v>
      </c>
      <c r="H35" s="478">
        <v>12</v>
      </c>
      <c r="I35" s="478">
        <v>12</v>
      </c>
    </row>
    <row r="36" spans="1:9" s="624" customFormat="1" ht="24">
      <c r="A36" s="454" t="s">
        <v>11034</v>
      </c>
      <c r="B36" s="476" t="s">
        <v>11039</v>
      </c>
      <c r="C36" s="476" t="s">
        <v>14275</v>
      </c>
      <c r="D36" s="455">
        <v>19328</v>
      </c>
      <c r="E36" s="16" t="s">
        <v>9629</v>
      </c>
      <c r="F36" s="477" t="s">
        <v>1787</v>
      </c>
      <c r="G36" s="477" t="s">
        <v>5388</v>
      </c>
      <c r="H36" s="478">
        <v>36</v>
      </c>
      <c r="I36" s="478">
        <v>36</v>
      </c>
    </row>
    <row r="37" spans="1:9" s="624" customFormat="1" ht="24.75" thickBot="1">
      <c r="A37" s="454" t="s">
        <v>11034</v>
      </c>
      <c r="B37" s="476" t="s">
        <v>11039</v>
      </c>
      <c r="C37" s="476" t="s">
        <v>14275</v>
      </c>
      <c r="D37" s="455">
        <v>15462</v>
      </c>
      <c r="E37" s="16" t="s">
        <v>9629</v>
      </c>
      <c r="F37" s="477" t="s">
        <v>1787</v>
      </c>
      <c r="G37" s="477" t="s">
        <v>5388</v>
      </c>
      <c r="H37" s="478">
        <v>60</v>
      </c>
      <c r="I37" s="478">
        <v>60</v>
      </c>
    </row>
    <row r="38" spans="1:9" s="515" customFormat="1" ht="12.75" thickBot="1">
      <c r="A38" s="399" t="s">
        <v>10867</v>
      </c>
      <c r="B38" s="400"/>
      <c r="C38" s="401"/>
      <c r="D38" s="401"/>
      <c r="E38" s="401"/>
      <c r="F38" s="401"/>
      <c r="G38" s="401"/>
      <c r="H38" s="401"/>
      <c r="I38" s="415"/>
    </row>
    <row r="39" spans="1:9" s="515" customFormat="1" ht="24">
      <c r="A39" s="454" t="s">
        <v>10858</v>
      </c>
      <c r="B39" s="476" t="s">
        <v>10868</v>
      </c>
      <c r="C39" s="476" t="s">
        <v>10869</v>
      </c>
      <c r="D39" s="455">
        <v>58</v>
      </c>
      <c r="E39" s="16" t="s">
        <v>9629</v>
      </c>
      <c r="F39" s="477" t="s">
        <v>10613</v>
      </c>
      <c r="G39" s="477" t="s">
        <v>5388</v>
      </c>
      <c r="H39" s="478">
        <v>12</v>
      </c>
      <c r="I39" s="478">
        <v>12</v>
      </c>
    </row>
    <row r="40" spans="1:9" s="515" customFormat="1" ht="24">
      <c r="A40" s="454" t="s">
        <v>10858</v>
      </c>
      <c r="B40" s="476" t="s">
        <v>10868</v>
      </c>
      <c r="C40" s="476" t="s">
        <v>10869</v>
      </c>
      <c r="D40" s="455">
        <v>49</v>
      </c>
      <c r="E40" s="16" t="s">
        <v>9629</v>
      </c>
      <c r="F40" s="477" t="s">
        <v>10613</v>
      </c>
      <c r="G40" s="477" t="s">
        <v>5388</v>
      </c>
      <c r="H40" s="478">
        <v>36</v>
      </c>
      <c r="I40" s="478">
        <v>36</v>
      </c>
    </row>
    <row r="41" spans="1:9" s="515" customFormat="1" ht="24">
      <c r="A41" s="454" t="s">
        <v>10858</v>
      </c>
      <c r="B41" s="476" t="s">
        <v>10868</v>
      </c>
      <c r="C41" s="476" t="s">
        <v>10869</v>
      </c>
      <c r="D41" s="455">
        <v>39</v>
      </c>
      <c r="E41" s="16" t="s">
        <v>9629</v>
      </c>
      <c r="F41" s="477" t="s">
        <v>10613</v>
      </c>
      <c r="G41" s="477" t="s">
        <v>5388</v>
      </c>
      <c r="H41" s="478">
        <v>60</v>
      </c>
      <c r="I41" s="478">
        <v>60</v>
      </c>
    </row>
    <row r="42" spans="1:9" s="515" customFormat="1" ht="24">
      <c r="A42" s="454" t="s">
        <v>10859</v>
      </c>
      <c r="B42" s="476" t="s">
        <v>10870</v>
      </c>
      <c r="C42" s="476" t="s">
        <v>10871</v>
      </c>
      <c r="D42" s="455">
        <v>205</v>
      </c>
      <c r="E42" s="16" t="s">
        <v>9629</v>
      </c>
      <c r="F42" s="477" t="s">
        <v>10613</v>
      </c>
      <c r="G42" s="477" t="s">
        <v>5388</v>
      </c>
      <c r="H42" s="478">
        <v>12</v>
      </c>
      <c r="I42" s="478">
        <v>12</v>
      </c>
    </row>
    <row r="43" spans="1:9" s="515" customFormat="1" ht="24">
      <c r="A43" s="454" t="s">
        <v>10859</v>
      </c>
      <c r="B43" s="476" t="s">
        <v>10870</v>
      </c>
      <c r="C43" s="476" t="s">
        <v>10871</v>
      </c>
      <c r="D43" s="455">
        <v>171</v>
      </c>
      <c r="E43" s="16" t="s">
        <v>9629</v>
      </c>
      <c r="F43" s="477" t="s">
        <v>10613</v>
      </c>
      <c r="G43" s="477" t="s">
        <v>5388</v>
      </c>
      <c r="H43" s="478">
        <v>36</v>
      </c>
      <c r="I43" s="478">
        <v>36</v>
      </c>
    </row>
    <row r="44" spans="1:9" s="515" customFormat="1" ht="24">
      <c r="A44" s="454" t="s">
        <v>10859</v>
      </c>
      <c r="B44" s="476" t="s">
        <v>10870</v>
      </c>
      <c r="C44" s="476" t="s">
        <v>10871</v>
      </c>
      <c r="D44" s="455">
        <v>136</v>
      </c>
      <c r="E44" s="16" t="s">
        <v>9629</v>
      </c>
      <c r="F44" s="477" t="s">
        <v>10613</v>
      </c>
      <c r="G44" s="477" t="s">
        <v>5388</v>
      </c>
      <c r="H44" s="478">
        <v>60</v>
      </c>
      <c r="I44" s="478">
        <v>60</v>
      </c>
    </row>
    <row r="45" spans="1:9" s="515" customFormat="1" ht="24">
      <c r="A45" s="454" t="s">
        <v>10860</v>
      </c>
      <c r="B45" s="476" t="s">
        <v>10872</v>
      </c>
      <c r="C45" s="476" t="s">
        <v>10873</v>
      </c>
      <c r="D45" s="455">
        <v>468</v>
      </c>
      <c r="E45" s="16" t="s">
        <v>9629</v>
      </c>
      <c r="F45" s="477" t="s">
        <v>10613</v>
      </c>
      <c r="G45" s="477" t="s">
        <v>5388</v>
      </c>
      <c r="H45" s="478">
        <v>12</v>
      </c>
      <c r="I45" s="478">
        <v>12</v>
      </c>
    </row>
    <row r="46" spans="1:9" s="515" customFormat="1" ht="24">
      <c r="A46" s="454" t="s">
        <v>10860</v>
      </c>
      <c r="B46" s="476" t="s">
        <v>10872</v>
      </c>
      <c r="C46" s="476" t="s">
        <v>10873</v>
      </c>
      <c r="D46" s="455">
        <v>390</v>
      </c>
      <c r="E46" s="16" t="s">
        <v>9629</v>
      </c>
      <c r="F46" s="477" t="s">
        <v>10613</v>
      </c>
      <c r="G46" s="477" t="s">
        <v>5388</v>
      </c>
      <c r="H46" s="478">
        <v>36</v>
      </c>
      <c r="I46" s="478">
        <v>36</v>
      </c>
    </row>
    <row r="47" spans="1:9" s="515" customFormat="1" ht="24">
      <c r="A47" s="454" t="s">
        <v>10860</v>
      </c>
      <c r="B47" s="476" t="s">
        <v>10872</v>
      </c>
      <c r="C47" s="476" t="s">
        <v>10873</v>
      </c>
      <c r="D47" s="455">
        <v>312</v>
      </c>
      <c r="E47" s="16" t="s">
        <v>9629</v>
      </c>
      <c r="F47" s="477" t="s">
        <v>10613</v>
      </c>
      <c r="G47" s="477" t="s">
        <v>5388</v>
      </c>
      <c r="H47" s="478">
        <v>60</v>
      </c>
      <c r="I47" s="478">
        <v>60</v>
      </c>
    </row>
    <row r="48" spans="1:9" s="515" customFormat="1" ht="24">
      <c r="A48" s="454" t="s">
        <v>10861</v>
      </c>
      <c r="B48" s="476" t="s">
        <v>10874</v>
      </c>
      <c r="C48" s="476" t="s">
        <v>10875</v>
      </c>
      <c r="D48" s="455">
        <v>644</v>
      </c>
      <c r="E48" s="16" t="s">
        <v>9629</v>
      </c>
      <c r="F48" s="477" t="s">
        <v>10613</v>
      </c>
      <c r="G48" s="477" t="s">
        <v>5388</v>
      </c>
      <c r="H48" s="478">
        <v>12</v>
      </c>
      <c r="I48" s="478">
        <v>12</v>
      </c>
    </row>
    <row r="49" spans="1:9" s="515" customFormat="1" ht="24">
      <c r="A49" s="454" t="s">
        <v>10861</v>
      </c>
      <c r="B49" s="476" t="s">
        <v>10874</v>
      </c>
      <c r="C49" s="476" t="s">
        <v>10875</v>
      </c>
      <c r="D49" s="455">
        <v>537</v>
      </c>
      <c r="E49" s="16" t="s">
        <v>9629</v>
      </c>
      <c r="F49" s="477" t="s">
        <v>10613</v>
      </c>
      <c r="G49" s="477" t="s">
        <v>5388</v>
      </c>
      <c r="H49" s="478">
        <v>36</v>
      </c>
      <c r="I49" s="478">
        <v>36</v>
      </c>
    </row>
    <row r="50" spans="1:9" s="515" customFormat="1" ht="24">
      <c r="A50" s="454" t="s">
        <v>10861</v>
      </c>
      <c r="B50" s="476" t="s">
        <v>10874</v>
      </c>
      <c r="C50" s="476" t="s">
        <v>10875</v>
      </c>
      <c r="D50" s="455">
        <v>430</v>
      </c>
      <c r="E50" s="16" t="s">
        <v>9629</v>
      </c>
      <c r="F50" s="477" t="s">
        <v>10613</v>
      </c>
      <c r="G50" s="477" t="s">
        <v>5388</v>
      </c>
      <c r="H50" s="478">
        <v>60</v>
      </c>
      <c r="I50" s="478">
        <v>60</v>
      </c>
    </row>
    <row r="51" spans="1:9" s="515" customFormat="1" ht="24">
      <c r="A51" s="454" t="s">
        <v>10862</v>
      </c>
      <c r="B51" s="476" t="s">
        <v>10876</v>
      </c>
      <c r="C51" s="476" t="s">
        <v>10881</v>
      </c>
      <c r="D51" s="455">
        <v>966</v>
      </c>
      <c r="E51" s="16" t="s">
        <v>9629</v>
      </c>
      <c r="F51" s="477" t="s">
        <v>10613</v>
      </c>
      <c r="G51" s="477" t="s">
        <v>5388</v>
      </c>
      <c r="H51" s="478">
        <v>12</v>
      </c>
      <c r="I51" s="478">
        <v>12</v>
      </c>
    </row>
    <row r="52" spans="1:9" s="515" customFormat="1" ht="24">
      <c r="A52" s="454" t="s">
        <v>10862</v>
      </c>
      <c r="B52" s="476" t="s">
        <v>10876</v>
      </c>
      <c r="C52" s="476" t="s">
        <v>10881</v>
      </c>
      <c r="D52" s="455">
        <v>805</v>
      </c>
      <c r="E52" s="16" t="s">
        <v>9629</v>
      </c>
      <c r="F52" s="477" t="s">
        <v>10613</v>
      </c>
      <c r="G52" s="477" t="s">
        <v>5388</v>
      </c>
      <c r="H52" s="478">
        <v>36</v>
      </c>
      <c r="I52" s="478">
        <v>36</v>
      </c>
    </row>
    <row r="53" spans="1:9" s="515" customFormat="1" ht="24">
      <c r="A53" s="454" t="s">
        <v>10862</v>
      </c>
      <c r="B53" s="476" t="s">
        <v>10876</v>
      </c>
      <c r="C53" s="476" t="s">
        <v>10881</v>
      </c>
      <c r="D53" s="455">
        <v>644</v>
      </c>
      <c r="E53" s="16" t="s">
        <v>9629</v>
      </c>
      <c r="F53" s="477" t="s">
        <v>10613</v>
      </c>
      <c r="G53" s="477" t="s">
        <v>5388</v>
      </c>
      <c r="H53" s="478">
        <v>60</v>
      </c>
      <c r="I53" s="478">
        <v>60</v>
      </c>
    </row>
    <row r="54" spans="1:9" s="515" customFormat="1" ht="24">
      <c r="A54" s="454" t="s">
        <v>10863</v>
      </c>
      <c r="B54" s="476" t="s">
        <v>10877</v>
      </c>
      <c r="C54" s="476" t="s">
        <v>10882</v>
      </c>
      <c r="D54" s="455">
        <v>1698</v>
      </c>
      <c r="E54" s="16" t="s">
        <v>9629</v>
      </c>
      <c r="F54" s="477" t="s">
        <v>10613</v>
      </c>
      <c r="G54" s="477" t="s">
        <v>5388</v>
      </c>
      <c r="H54" s="478">
        <v>12</v>
      </c>
      <c r="I54" s="478">
        <v>12</v>
      </c>
    </row>
    <row r="55" spans="1:9" s="515" customFormat="1" ht="24">
      <c r="A55" s="454" t="s">
        <v>10863</v>
      </c>
      <c r="B55" s="476" t="s">
        <v>10877</v>
      </c>
      <c r="C55" s="476" t="s">
        <v>10882</v>
      </c>
      <c r="D55" s="455">
        <v>1415</v>
      </c>
      <c r="E55" s="16" t="s">
        <v>9629</v>
      </c>
      <c r="F55" s="477" t="s">
        <v>10613</v>
      </c>
      <c r="G55" s="477" t="s">
        <v>5388</v>
      </c>
      <c r="H55" s="478">
        <v>36</v>
      </c>
      <c r="I55" s="478">
        <v>36</v>
      </c>
    </row>
    <row r="56" spans="1:9" s="515" customFormat="1" ht="24">
      <c r="A56" s="454" t="s">
        <v>10863</v>
      </c>
      <c r="B56" s="476" t="s">
        <v>10877</v>
      </c>
      <c r="C56" s="476" t="s">
        <v>10882</v>
      </c>
      <c r="D56" s="455">
        <v>1132</v>
      </c>
      <c r="E56" s="16" t="s">
        <v>9629</v>
      </c>
      <c r="F56" s="477" t="s">
        <v>10613</v>
      </c>
      <c r="G56" s="477" t="s">
        <v>5388</v>
      </c>
      <c r="H56" s="478">
        <v>60</v>
      </c>
      <c r="I56" s="478">
        <v>60</v>
      </c>
    </row>
    <row r="57" spans="1:9" s="515" customFormat="1" ht="24">
      <c r="A57" s="454" t="s">
        <v>10864</v>
      </c>
      <c r="B57" s="476" t="s">
        <v>10878</v>
      </c>
      <c r="C57" s="476" t="s">
        <v>10883</v>
      </c>
      <c r="D57" s="455">
        <v>3045</v>
      </c>
      <c r="E57" s="16" t="s">
        <v>9629</v>
      </c>
      <c r="F57" s="477" t="s">
        <v>10613</v>
      </c>
      <c r="G57" s="477" t="s">
        <v>5388</v>
      </c>
      <c r="H57" s="478">
        <v>12</v>
      </c>
      <c r="I57" s="478">
        <v>12</v>
      </c>
    </row>
    <row r="58" spans="1:9" s="515" customFormat="1" ht="24">
      <c r="A58" s="454" t="s">
        <v>10864</v>
      </c>
      <c r="B58" s="476" t="s">
        <v>10878</v>
      </c>
      <c r="C58" s="476" t="s">
        <v>10883</v>
      </c>
      <c r="D58" s="455">
        <v>2538</v>
      </c>
      <c r="E58" s="16" t="s">
        <v>9629</v>
      </c>
      <c r="F58" s="477" t="s">
        <v>10613</v>
      </c>
      <c r="G58" s="477" t="s">
        <v>5388</v>
      </c>
      <c r="H58" s="478">
        <v>36</v>
      </c>
      <c r="I58" s="478">
        <v>36</v>
      </c>
    </row>
    <row r="59" spans="1:9" s="515" customFormat="1" ht="24">
      <c r="A59" s="454" t="s">
        <v>10864</v>
      </c>
      <c r="B59" s="476" t="s">
        <v>10878</v>
      </c>
      <c r="C59" s="476" t="s">
        <v>10883</v>
      </c>
      <c r="D59" s="455">
        <v>2030</v>
      </c>
      <c r="E59" s="16" t="s">
        <v>9629</v>
      </c>
      <c r="F59" s="477" t="s">
        <v>10613</v>
      </c>
      <c r="G59" s="477" t="s">
        <v>5388</v>
      </c>
      <c r="H59" s="478">
        <v>60</v>
      </c>
      <c r="I59" s="478">
        <v>60</v>
      </c>
    </row>
    <row r="60" spans="1:9" s="515" customFormat="1" ht="24">
      <c r="A60" s="454" t="s">
        <v>10865</v>
      </c>
      <c r="B60" s="476" t="s">
        <v>10879</v>
      </c>
      <c r="C60" s="476" t="s">
        <v>10884</v>
      </c>
      <c r="D60" s="455">
        <v>5271</v>
      </c>
      <c r="E60" s="16" t="s">
        <v>9629</v>
      </c>
      <c r="F60" s="477" t="s">
        <v>10613</v>
      </c>
      <c r="G60" s="477" t="s">
        <v>5388</v>
      </c>
      <c r="H60" s="478">
        <v>12</v>
      </c>
      <c r="I60" s="478">
        <v>12</v>
      </c>
    </row>
    <row r="61" spans="1:9" s="515" customFormat="1" ht="24">
      <c r="A61" s="454" t="s">
        <v>10865</v>
      </c>
      <c r="B61" s="476" t="s">
        <v>10879</v>
      </c>
      <c r="C61" s="476" t="s">
        <v>10884</v>
      </c>
      <c r="D61" s="455">
        <v>4393</v>
      </c>
      <c r="E61" s="16" t="s">
        <v>9629</v>
      </c>
      <c r="F61" s="477" t="s">
        <v>10613</v>
      </c>
      <c r="G61" s="477" t="s">
        <v>5388</v>
      </c>
      <c r="H61" s="478">
        <v>36</v>
      </c>
      <c r="I61" s="478">
        <v>36</v>
      </c>
    </row>
    <row r="62" spans="1:9" s="515" customFormat="1" ht="24">
      <c r="A62" s="454" t="s">
        <v>10865</v>
      </c>
      <c r="B62" s="476" t="s">
        <v>10879</v>
      </c>
      <c r="C62" s="476" t="s">
        <v>10884</v>
      </c>
      <c r="D62" s="455">
        <v>3514</v>
      </c>
      <c r="E62" s="16" t="s">
        <v>9629</v>
      </c>
      <c r="F62" s="477" t="s">
        <v>10613</v>
      </c>
      <c r="G62" s="477" t="s">
        <v>5388</v>
      </c>
      <c r="H62" s="478">
        <v>60</v>
      </c>
      <c r="I62" s="478">
        <v>60</v>
      </c>
    </row>
    <row r="63" spans="1:9" s="515" customFormat="1" ht="24">
      <c r="A63" s="454" t="s">
        <v>10866</v>
      </c>
      <c r="B63" s="476" t="s">
        <v>10880</v>
      </c>
      <c r="C63" s="476" t="s">
        <v>10885</v>
      </c>
      <c r="D63" s="455">
        <v>9699</v>
      </c>
      <c r="E63" s="16" t="s">
        <v>9629</v>
      </c>
      <c r="F63" s="477" t="s">
        <v>10613</v>
      </c>
      <c r="G63" s="477" t="s">
        <v>5388</v>
      </c>
      <c r="H63" s="478">
        <v>12</v>
      </c>
      <c r="I63" s="478">
        <v>12</v>
      </c>
    </row>
    <row r="64" spans="1:9" s="515" customFormat="1" ht="24">
      <c r="A64" s="454" t="s">
        <v>10866</v>
      </c>
      <c r="B64" s="476" t="s">
        <v>10880</v>
      </c>
      <c r="C64" s="476" t="s">
        <v>10885</v>
      </c>
      <c r="D64" s="455">
        <v>8083</v>
      </c>
      <c r="E64" s="16" t="s">
        <v>9629</v>
      </c>
      <c r="F64" s="477" t="s">
        <v>10613</v>
      </c>
      <c r="G64" s="477" t="s">
        <v>5388</v>
      </c>
      <c r="H64" s="478">
        <v>36</v>
      </c>
      <c r="I64" s="478">
        <v>36</v>
      </c>
    </row>
    <row r="65" spans="1:9" s="515" customFormat="1" ht="24">
      <c r="A65" s="454" t="s">
        <v>10866</v>
      </c>
      <c r="B65" s="476" t="s">
        <v>10880</v>
      </c>
      <c r="C65" s="476" t="s">
        <v>10885</v>
      </c>
      <c r="D65" s="455">
        <v>6466</v>
      </c>
      <c r="E65" s="16" t="s">
        <v>9629</v>
      </c>
      <c r="F65" s="477" t="s">
        <v>10613</v>
      </c>
      <c r="G65" s="477" t="s">
        <v>5388</v>
      </c>
      <c r="H65" s="478">
        <v>60</v>
      </c>
      <c r="I65" s="478">
        <v>60</v>
      </c>
    </row>
    <row r="66" spans="1:9" s="624" customFormat="1" ht="24">
      <c r="A66" s="454" t="s">
        <v>11009</v>
      </c>
      <c r="B66" s="476" t="s">
        <v>11049</v>
      </c>
      <c r="C66" s="476" t="s">
        <v>14276</v>
      </c>
      <c r="D66" s="455">
        <v>13764</v>
      </c>
      <c r="E66" s="16" t="s">
        <v>9629</v>
      </c>
      <c r="F66" s="477" t="s">
        <v>10613</v>
      </c>
      <c r="G66" s="477" t="s">
        <v>5388</v>
      </c>
      <c r="H66" s="478">
        <v>12</v>
      </c>
      <c r="I66" s="478">
        <v>12</v>
      </c>
    </row>
    <row r="67" spans="1:9" s="624" customFormat="1" ht="24">
      <c r="A67" s="454" t="s">
        <v>11009</v>
      </c>
      <c r="B67" s="476" t="s">
        <v>11049</v>
      </c>
      <c r="C67" s="476" t="s">
        <v>14276</v>
      </c>
      <c r="D67" s="455">
        <v>11470</v>
      </c>
      <c r="E67" s="16" t="s">
        <v>9629</v>
      </c>
      <c r="F67" s="477" t="s">
        <v>10613</v>
      </c>
      <c r="G67" s="477" t="s">
        <v>5388</v>
      </c>
      <c r="H67" s="478">
        <v>36</v>
      </c>
      <c r="I67" s="478">
        <v>36</v>
      </c>
    </row>
    <row r="68" spans="1:9" s="624" customFormat="1" ht="24">
      <c r="A68" s="454" t="s">
        <v>11009</v>
      </c>
      <c r="B68" s="476" t="s">
        <v>11049</v>
      </c>
      <c r="C68" s="476" t="s">
        <v>14276</v>
      </c>
      <c r="D68" s="455">
        <v>9176</v>
      </c>
      <c r="E68" s="16" t="s">
        <v>9629</v>
      </c>
      <c r="F68" s="477" t="s">
        <v>10613</v>
      </c>
      <c r="G68" s="477" t="s">
        <v>5388</v>
      </c>
      <c r="H68" s="478">
        <v>60</v>
      </c>
      <c r="I68" s="478">
        <v>60</v>
      </c>
    </row>
    <row r="69" spans="1:9" s="624" customFormat="1" ht="24">
      <c r="A69" s="454" t="s">
        <v>11010</v>
      </c>
      <c r="B69" s="476" t="s">
        <v>11050</v>
      </c>
      <c r="C69" s="476" t="s">
        <v>14277</v>
      </c>
      <c r="D69" s="455">
        <v>23194</v>
      </c>
      <c r="E69" s="16" t="s">
        <v>9629</v>
      </c>
      <c r="F69" s="477" t="s">
        <v>10613</v>
      </c>
      <c r="G69" s="477" t="s">
        <v>5388</v>
      </c>
      <c r="H69" s="478">
        <v>12</v>
      </c>
      <c r="I69" s="478">
        <v>12</v>
      </c>
    </row>
    <row r="70" spans="1:9" s="624" customFormat="1" ht="24">
      <c r="A70" s="454" t="s">
        <v>11010</v>
      </c>
      <c r="B70" s="476" t="s">
        <v>11050</v>
      </c>
      <c r="C70" s="476" t="s">
        <v>14277</v>
      </c>
      <c r="D70" s="455">
        <v>19328</v>
      </c>
      <c r="E70" s="16" t="s">
        <v>9629</v>
      </c>
      <c r="F70" s="477" t="s">
        <v>10613</v>
      </c>
      <c r="G70" s="477" t="s">
        <v>5388</v>
      </c>
      <c r="H70" s="478">
        <v>36</v>
      </c>
      <c r="I70" s="478">
        <v>36</v>
      </c>
    </row>
    <row r="71" spans="1:9" s="624" customFormat="1" ht="24.75" thickBot="1">
      <c r="A71" s="454" t="s">
        <v>11010</v>
      </c>
      <c r="B71" s="476" t="s">
        <v>11050</v>
      </c>
      <c r="C71" s="476" t="s">
        <v>14277</v>
      </c>
      <c r="D71" s="455">
        <v>15462</v>
      </c>
      <c r="E71" s="16" t="s">
        <v>9629</v>
      </c>
      <c r="F71" s="477" t="s">
        <v>10613</v>
      </c>
      <c r="G71" s="477" t="s">
        <v>5388</v>
      </c>
      <c r="H71" s="478">
        <v>60</v>
      </c>
      <c r="I71" s="478">
        <v>60</v>
      </c>
    </row>
    <row r="72" spans="1:9" s="624" customFormat="1" ht="12.75" thickBot="1">
      <c r="A72" s="399" t="s">
        <v>10609</v>
      </c>
      <c r="B72" s="400"/>
      <c r="C72" s="401"/>
      <c r="D72" s="401"/>
      <c r="E72" s="401"/>
      <c r="F72" s="401"/>
      <c r="G72" s="401"/>
      <c r="H72" s="401"/>
      <c r="I72" s="415"/>
    </row>
    <row r="73" spans="1:9" s="515" customFormat="1">
      <c r="A73" s="454" t="s">
        <v>10455</v>
      </c>
      <c r="B73" s="476" t="s">
        <v>10456</v>
      </c>
      <c r="C73" s="476" t="s">
        <v>10457</v>
      </c>
      <c r="D73" s="455">
        <v>995</v>
      </c>
      <c r="E73" s="477" t="s">
        <v>9628</v>
      </c>
      <c r="F73" s="477" t="s">
        <v>1788</v>
      </c>
      <c r="G73" s="477" t="s">
        <v>5388</v>
      </c>
      <c r="H73" s="525"/>
      <c r="I73" s="525"/>
    </row>
    <row r="74" spans="1:9" s="515" customFormat="1">
      <c r="A74" s="454" t="s">
        <v>10458</v>
      </c>
      <c r="B74" s="476" t="s">
        <v>10459</v>
      </c>
      <c r="C74" s="476" t="s">
        <v>10460</v>
      </c>
      <c r="D74" s="455">
        <v>3495</v>
      </c>
      <c r="E74" s="477" t="s">
        <v>9628</v>
      </c>
      <c r="F74" s="477" t="s">
        <v>1788</v>
      </c>
      <c r="G74" s="477" t="s">
        <v>5388</v>
      </c>
      <c r="H74" s="525"/>
      <c r="I74" s="525"/>
    </row>
    <row r="75" spans="1:9" s="515" customFormat="1">
      <c r="A75" s="454" t="s">
        <v>10461</v>
      </c>
      <c r="B75" s="476" t="s">
        <v>10462</v>
      </c>
      <c r="C75" s="476" t="s">
        <v>10463</v>
      </c>
      <c r="D75" s="455">
        <v>7995</v>
      </c>
      <c r="E75" s="477" t="s">
        <v>9628</v>
      </c>
      <c r="F75" s="477" t="s">
        <v>1788</v>
      </c>
      <c r="G75" s="477" t="s">
        <v>5388</v>
      </c>
      <c r="H75" s="525"/>
      <c r="I75" s="525"/>
    </row>
    <row r="76" spans="1:9" s="515" customFormat="1">
      <c r="A76" s="454" t="s">
        <v>10464</v>
      </c>
      <c r="B76" s="476" t="s">
        <v>10465</v>
      </c>
      <c r="C76" s="476" t="s">
        <v>10466</v>
      </c>
      <c r="D76" s="455">
        <v>10995</v>
      </c>
      <c r="E76" s="477" t="s">
        <v>9628</v>
      </c>
      <c r="F76" s="477" t="s">
        <v>1788</v>
      </c>
      <c r="G76" s="477" t="s">
        <v>5388</v>
      </c>
      <c r="H76" s="525"/>
      <c r="I76" s="525"/>
    </row>
    <row r="77" spans="1:9" s="515" customFormat="1">
      <c r="A77" s="454" t="s">
        <v>10467</v>
      </c>
      <c r="B77" s="476" t="s">
        <v>10468</v>
      </c>
      <c r="C77" s="476" t="s">
        <v>10469</v>
      </c>
      <c r="D77" s="455">
        <v>16495</v>
      </c>
      <c r="E77" s="477" t="s">
        <v>9628</v>
      </c>
      <c r="F77" s="477" t="s">
        <v>1788</v>
      </c>
      <c r="G77" s="477" t="s">
        <v>5388</v>
      </c>
      <c r="H77" s="525"/>
      <c r="I77" s="525"/>
    </row>
    <row r="78" spans="1:9" s="515" customFormat="1">
      <c r="A78" s="454" t="s">
        <v>10470</v>
      </c>
      <c r="B78" s="476" t="s">
        <v>10471</v>
      </c>
      <c r="C78" s="476" t="s">
        <v>10472</v>
      </c>
      <c r="D78" s="455">
        <v>28995</v>
      </c>
      <c r="E78" s="477" t="s">
        <v>9628</v>
      </c>
      <c r="F78" s="477" t="s">
        <v>1788</v>
      </c>
      <c r="G78" s="477" t="s">
        <v>5388</v>
      </c>
      <c r="H78" s="525"/>
      <c r="I78" s="525"/>
    </row>
    <row r="79" spans="1:9" s="515" customFormat="1">
      <c r="A79" s="454" t="s">
        <v>10473</v>
      </c>
      <c r="B79" s="476" t="s">
        <v>10474</v>
      </c>
      <c r="C79" s="476" t="s">
        <v>10475</v>
      </c>
      <c r="D79" s="455">
        <v>51995</v>
      </c>
      <c r="E79" s="477" t="s">
        <v>9628</v>
      </c>
      <c r="F79" s="477" t="s">
        <v>1788</v>
      </c>
      <c r="G79" s="477" t="s">
        <v>5388</v>
      </c>
      <c r="H79" s="525"/>
      <c r="I79" s="525"/>
    </row>
    <row r="80" spans="1:9" s="515" customFormat="1">
      <c r="A80" s="454" t="s">
        <v>10476</v>
      </c>
      <c r="B80" s="476" t="s">
        <v>10477</v>
      </c>
      <c r="C80" s="476" t="s">
        <v>10478</v>
      </c>
      <c r="D80" s="455">
        <v>89995</v>
      </c>
      <c r="E80" s="477" t="s">
        <v>9628</v>
      </c>
      <c r="F80" s="477" t="s">
        <v>1788</v>
      </c>
      <c r="G80" s="477" t="s">
        <v>5388</v>
      </c>
      <c r="H80" s="525"/>
      <c r="I80" s="525"/>
    </row>
    <row r="81" spans="1:9" s="515" customFormat="1">
      <c r="A81" s="454" t="s">
        <v>10479</v>
      </c>
      <c r="B81" s="476" t="s">
        <v>10480</v>
      </c>
      <c r="C81" s="476" t="s">
        <v>10481</v>
      </c>
      <c r="D81" s="455">
        <v>165595</v>
      </c>
      <c r="E81" s="477" t="s">
        <v>9628</v>
      </c>
      <c r="F81" s="477" t="s">
        <v>1788</v>
      </c>
      <c r="G81" s="477" t="s">
        <v>5388</v>
      </c>
      <c r="H81" s="525"/>
      <c r="I81" s="525"/>
    </row>
    <row r="82" spans="1:9" s="624" customFormat="1">
      <c r="A82" s="454" t="s">
        <v>11011</v>
      </c>
      <c r="B82" s="476" t="s">
        <v>11043</v>
      </c>
      <c r="C82" s="476" t="s">
        <v>11045</v>
      </c>
      <c r="D82" s="455">
        <v>234995</v>
      </c>
      <c r="E82" s="477" t="s">
        <v>9628</v>
      </c>
      <c r="F82" s="477" t="s">
        <v>1788</v>
      </c>
      <c r="G82" s="477" t="s">
        <v>5388</v>
      </c>
      <c r="H82" s="525"/>
      <c r="I82" s="525"/>
    </row>
    <row r="83" spans="1:9" s="624" customFormat="1">
      <c r="A83" s="454" t="s">
        <v>11012</v>
      </c>
      <c r="B83" s="476" t="s">
        <v>11044</v>
      </c>
      <c r="C83" s="476" t="s">
        <v>13930</v>
      </c>
      <c r="D83" s="455">
        <v>395995</v>
      </c>
      <c r="E83" s="477" t="s">
        <v>9628</v>
      </c>
      <c r="F83" s="477" t="s">
        <v>1788</v>
      </c>
      <c r="G83" s="477" t="s">
        <v>5388</v>
      </c>
      <c r="H83" s="525"/>
      <c r="I83" s="525"/>
    </row>
    <row r="84" spans="1:9" ht="12.75">
      <c r="A84" s="466" t="s">
        <v>9927</v>
      </c>
      <c r="B84" s="467"/>
      <c r="C84" s="467"/>
      <c r="D84" s="467"/>
      <c r="E84" s="467"/>
      <c r="F84" s="468"/>
      <c r="G84" s="468"/>
      <c r="H84" s="469"/>
      <c r="I84" s="469"/>
    </row>
    <row r="85" spans="1:9">
      <c r="A85" s="454" t="s">
        <v>9928</v>
      </c>
      <c r="B85" s="476" t="s">
        <v>9929</v>
      </c>
      <c r="C85" s="476" t="s">
        <v>9950</v>
      </c>
      <c r="D85" s="455">
        <v>0</v>
      </c>
      <c r="E85" s="477" t="s">
        <v>9628</v>
      </c>
      <c r="F85" s="477" t="s">
        <v>1788</v>
      </c>
      <c r="G85" s="477" t="s">
        <v>5388</v>
      </c>
      <c r="H85" s="469"/>
      <c r="I85" s="469"/>
    </row>
    <row r="86" spans="1:9">
      <c r="A86" s="454" t="s">
        <v>9930</v>
      </c>
      <c r="B86" s="476" t="s">
        <v>9931</v>
      </c>
      <c r="C86" s="476" t="s">
        <v>9951</v>
      </c>
      <c r="D86" s="455">
        <v>0</v>
      </c>
      <c r="E86" s="477" t="s">
        <v>9628</v>
      </c>
      <c r="F86" s="477" t="s">
        <v>1788</v>
      </c>
      <c r="G86" s="477" t="s">
        <v>5388</v>
      </c>
      <c r="H86" s="469"/>
      <c r="I86" s="469"/>
    </row>
    <row r="87" spans="1:9">
      <c r="A87" s="454" t="s">
        <v>9932</v>
      </c>
      <c r="B87" s="476" t="s">
        <v>9933</v>
      </c>
      <c r="C87" s="476" t="s">
        <v>9952</v>
      </c>
      <c r="D87" s="455">
        <v>0</v>
      </c>
      <c r="E87" s="477" t="s">
        <v>9628</v>
      </c>
      <c r="F87" s="477" t="s">
        <v>1788</v>
      </c>
      <c r="G87" s="477" t="s">
        <v>5388</v>
      </c>
      <c r="H87" s="469"/>
      <c r="I87" s="469"/>
    </row>
    <row r="88" spans="1:9">
      <c r="A88" s="454" t="s">
        <v>9934</v>
      </c>
      <c r="B88" s="476" t="s">
        <v>9935</v>
      </c>
      <c r="C88" s="476" t="s">
        <v>9953</v>
      </c>
      <c r="D88" s="455">
        <v>0</v>
      </c>
      <c r="E88" s="477" t="s">
        <v>9628</v>
      </c>
      <c r="F88" s="477" t="s">
        <v>1788</v>
      </c>
      <c r="G88" s="477" t="s">
        <v>5388</v>
      </c>
      <c r="H88" s="469"/>
      <c r="I88" s="469"/>
    </row>
    <row r="89" spans="1:9">
      <c r="A89" s="454" t="s">
        <v>9936</v>
      </c>
      <c r="B89" s="476" t="s">
        <v>9937</v>
      </c>
      <c r="C89" s="476" t="s">
        <v>9954</v>
      </c>
      <c r="D89" s="455">
        <v>0</v>
      </c>
      <c r="E89" s="477" t="s">
        <v>9628</v>
      </c>
      <c r="F89" s="477" t="s">
        <v>1788</v>
      </c>
      <c r="G89" s="477" t="s">
        <v>5388</v>
      </c>
      <c r="H89" s="469"/>
      <c r="I89" s="469"/>
    </row>
    <row r="90" spans="1:9">
      <c r="A90" s="454" t="s">
        <v>9938</v>
      </c>
      <c r="B90" s="476" t="s">
        <v>9939</v>
      </c>
      <c r="C90" s="476" t="s">
        <v>9957</v>
      </c>
      <c r="D90" s="455">
        <v>0</v>
      </c>
      <c r="E90" s="477" t="s">
        <v>9628</v>
      </c>
      <c r="F90" s="477" t="s">
        <v>1788</v>
      </c>
      <c r="G90" s="477" t="s">
        <v>5388</v>
      </c>
      <c r="H90" s="469"/>
      <c r="I90" s="469"/>
    </row>
    <row r="91" spans="1:9">
      <c r="A91" s="454" t="s">
        <v>9940</v>
      </c>
      <c r="B91" s="476" t="s">
        <v>9941</v>
      </c>
      <c r="C91" s="476" t="s">
        <v>9955</v>
      </c>
      <c r="D91" s="455">
        <v>0</v>
      </c>
      <c r="E91" s="477" t="s">
        <v>9628</v>
      </c>
      <c r="F91" s="477" t="s">
        <v>1788</v>
      </c>
      <c r="G91" s="477" t="s">
        <v>5388</v>
      </c>
      <c r="H91" s="469"/>
      <c r="I91" s="469"/>
    </row>
    <row r="92" spans="1:9">
      <c r="A92" s="454" t="s">
        <v>9942</v>
      </c>
      <c r="B92" s="476" t="s">
        <v>9943</v>
      </c>
      <c r="C92" s="476" t="s">
        <v>10124</v>
      </c>
      <c r="D92" s="455">
        <v>0</v>
      </c>
      <c r="E92" s="477" t="s">
        <v>9628</v>
      </c>
      <c r="F92" s="477" t="s">
        <v>1788</v>
      </c>
      <c r="G92" s="477" t="s">
        <v>5388</v>
      </c>
      <c r="H92" s="469"/>
      <c r="I92" s="469"/>
    </row>
    <row r="93" spans="1:9">
      <c r="A93" s="454" t="s">
        <v>9944</v>
      </c>
      <c r="B93" s="476" t="s">
        <v>9945</v>
      </c>
      <c r="C93" s="476" t="s">
        <v>9956</v>
      </c>
      <c r="D93" s="455">
        <v>0</v>
      </c>
      <c r="E93" s="477" t="s">
        <v>9628</v>
      </c>
      <c r="F93" s="477" t="s">
        <v>1788</v>
      </c>
      <c r="G93" s="477" t="s">
        <v>5388</v>
      </c>
      <c r="H93" s="469"/>
      <c r="I93" s="469"/>
    </row>
    <row r="94" spans="1:9" s="624" customFormat="1">
      <c r="A94" s="454" t="s">
        <v>11013</v>
      </c>
      <c r="B94" s="476" t="s">
        <v>11047</v>
      </c>
      <c r="C94" s="476" t="s">
        <v>11046</v>
      </c>
      <c r="D94" s="455">
        <v>0</v>
      </c>
      <c r="E94" s="477" t="s">
        <v>9628</v>
      </c>
      <c r="F94" s="477" t="s">
        <v>1788</v>
      </c>
      <c r="G94" s="477" t="s">
        <v>5388</v>
      </c>
      <c r="H94" s="469"/>
      <c r="I94" s="469"/>
    </row>
    <row r="95" spans="1:9" s="624" customFormat="1">
      <c r="A95" s="454" t="s">
        <v>11014</v>
      </c>
      <c r="B95" s="476" t="s">
        <v>11048</v>
      </c>
      <c r="C95" s="476" t="s">
        <v>13931</v>
      </c>
      <c r="D95" s="455">
        <v>0</v>
      </c>
      <c r="E95" s="477" t="s">
        <v>9628</v>
      </c>
      <c r="F95" s="477" t="s">
        <v>1788</v>
      </c>
      <c r="G95" s="477" t="s">
        <v>5388</v>
      </c>
      <c r="H95" s="469"/>
      <c r="I95" s="469"/>
    </row>
    <row r="96" spans="1:9" ht="12.75">
      <c r="A96" s="204" t="s">
        <v>1929</v>
      </c>
      <c r="B96" s="202"/>
      <c r="C96" s="202"/>
      <c r="D96" s="202"/>
      <c r="E96" s="202"/>
      <c r="F96" s="203"/>
      <c r="G96" s="203"/>
    </row>
    <row r="97" spans="1:11">
      <c r="A97" s="129" t="s">
        <v>2805</v>
      </c>
      <c r="B97" s="13" t="s">
        <v>5903</v>
      </c>
      <c r="C97" s="13" t="s">
        <v>5904</v>
      </c>
      <c r="D97" s="15">
        <v>995</v>
      </c>
      <c r="E97" s="16" t="s">
        <v>9628</v>
      </c>
      <c r="F97" s="16" t="s">
        <v>1788</v>
      </c>
      <c r="G97" s="16" t="s">
        <v>5388</v>
      </c>
      <c r="H97" s="17"/>
    </row>
    <row r="98" spans="1:11">
      <c r="A98" s="129" t="s">
        <v>2806</v>
      </c>
      <c r="B98" s="13" t="s">
        <v>5905</v>
      </c>
      <c r="C98" s="13" t="s">
        <v>5906</v>
      </c>
      <c r="D98" s="15">
        <v>1495</v>
      </c>
      <c r="E98" s="16" t="s">
        <v>9628</v>
      </c>
      <c r="F98" s="16" t="s">
        <v>1788</v>
      </c>
      <c r="G98" s="16" t="s">
        <v>5388</v>
      </c>
      <c r="H98" s="17"/>
    </row>
    <row r="99" spans="1:11">
      <c r="A99" s="129" t="s">
        <v>2807</v>
      </c>
      <c r="B99" s="13" t="s">
        <v>5907</v>
      </c>
      <c r="C99" s="13" t="s">
        <v>5908</v>
      </c>
      <c r="D99" s="15">
        <v>2995</v>
      </c>
      <c r="E99" s="16" t="s">
        <v>9628</v>
      </c>
      <c r="F99" s="16" t="s">
        <v>1788</v>
      </c>
      <c r="G99" s="16" t="s">
        <v>5388</v>
      </c>
      <c r="H99" s="17"/>
    </row>
    <row r="100" spans="1:11">
      <c r="A100" s="129" t="s">
        <v>2808</v>
      </c>
      <c r="B100" s="13" t="s">
        <v>5909</v>
      </c>
      <c r="C100" s="13" t="s">
        <v>5910</v>
      </c>
      <c r="D100" s="15">
        <v>3995</v>
      </c>
      <c r="E100" s="16" t="s">
        <v>9628</v>
      </c>
      <c r="F100" s="16" t="s">
        <v>1788</v>
      </c>
      <c r="G100" s="16" t="s">
        <v>5388</v>
      </c>
      <c r="H100" s="17"/>
    </row>
    <row r="101" spans="1:11">
      <c r="A101" s="129" t="s">
        <v>2809</v>
      </c>
      <c r="B101" s="13" t="s">
        <v>5911</v>
      </c>
      <c r="C101" s="13" t="s">
        <v>5912</v>
      </c>
      <c r="D101" s="15">
        <v>5995</v>
      </c>
      <c r="E101" s="16" t="s">
        <v>9628</v>
      </c>
      <c r="F101" s="16" t="s">
        <v>1788</v>
      </c>
      <c r="G101" s="16" t="s">
        <v>5388</v>
      </c>
      <c r="H101" s="17"/>
    </row>
    <row r="102" spans="1:11">
      <c r="A102" s="129" t="s">
        <v>1930</v>
      </c>
      <c r="B102" s="13" t="s">
        <v>5913</v>
      </c>
      <c r="C102" s="13" t="s">
        <v>5914</v>
      </c>
      <c r="D102" s="15">
        <v>7595</v>
      </c>
      <c r="E102" s="16" t="s">
        <v>9628</v>
      </c>
      <c r="F102" s="16" t="s">
        <v>1788</v>
      </c>
      <c r="G102" s="16" t="s">
        <v>5388</v>
      </c>
      <c r="H102" s="17"/>
    </row>
    <row r="103" spans="1:11">
      <c r="A103" s="125" t="s">
        <v>1931</v>
      </c>
      <c r="B103" s="13" t="s">
        <v>5915</v>
      </c>
      <c r="C103" s="13" t="s">
        <v>5916</v>
      </c>
      <c r="D103" s="15">
        <v>10495</v>
      </c>
      <c r="E103" s="16" t="s">
        <v>9628</v>
      </c>
      <c r="F103" s="16" t="s">
        <v>1788</v>
      </c>
      <c r="G103" s="16" t="s">
        <v>5388</v>
      </c>
      <c r="H103" s="17"/>
    </row>
    <row r="104" spans="1:11">
      <c r="A104" s="125" t="s">
        <v>1932</v>
      </c>
      <c r="B104" s="13" t="s">
        <v>5917</v>
      </c>
      <c r="C104" s="13" t="s">
        <v>5918</v>
      </c>
      <c r="D104" s="15">
        <v>11795</v>
      </c>
      <c r="E104" s="16" t="s">
        <v>9628</v>
      </c>
      <c r="F104" s="16" t="s">
        <v>1788</v>
      </c>
      <c r="G104" s="16" t="s">
        <v>5388</v>
      </c>
      <c r="H104" s="17"/>
    </row>
    <row r="105" spans="1:11">
      <c r="A105" s="125" t="s">
        <v>1933</v>
      </c>
      <c r="B105" s="13" t="s">
        <v>5919</v>
      </c>
      <c r="C105" s="13" t="s">
        <v>5920</v>
      </c>
      <c r="D105" s="15">
        <v>13795</v>
      </c>
      <c r="E105" s="16" t="s">
        <v>9628</v>
      </c>
      <c r="F105" s="16" t="s">
        <v>1788</v>
      </c>
      <c r="G105" s="16" t="s">
        <v>5388</v>
      </c>
      <c r="H105" s="17"/>
    </row>
    <row r="106" spans="1:11">
      <c r="A106" s="129" t="s">
        <v>1934</v>
      </c>
      <c r="B106" s="13" t="s">
        <v>5921</v>
      </c>
      <c r="C106" s="13" t="s">
        <v>5922</v>
      </c>
      <c r="D106" s="15">
        <v>18495</v>
      </c>
      <c r="E106" s="16" t="s">
        <v>9628</v>
      </c>
      <c r="F106" s="16" t="s">
        <v>1788</v>
      </c>
      <c r="G106" s="16" t="s">
        <v>5388</v>
      </c>
      <c r="H106" s="17"/>
    </row>
    <row r="107" spans="1:11">
      <c r="A107" s="125" t="s">
        <v>1935</v>
      </c>
      <c r="B107" s="13" t="s">
        <v>5923</v>
      </c>
      <c r="C107" s="13" t="s">
        <v>5924</v>
      </c>
      <c r="D107" s="15">
        <v>24195</v>
      </c>
      <c r="E107" s="16" t="s">
        <v>9628</v>
      </c>
      <c r="F107" s="16" t="s">
        <v>1788</v>
      </c>
      <c r="G107" s="16" t="s">
        <v>5388</v>
      </c>
      <c r="H107" s="17"/>
    </row>
    <row r="108" spans="1:11">
      <c r="A108" s="125" t="s">
        <v>1936</v>
      </c>
      <c r="B108" s="13" t="s">
        <v>5925</v>
      </c>
      <c r="C108" s="13" t="s">
        <v>5926</v>
      </c>
      <c r="D108" s="15">
        <v>31195</v>
      </c>
      <c r="E108" s="16" t="s">
        <v>9628</v>
      </c>
      <c r="F108" s="16" t="s">
        <v>1788</v>
      </c>
      <c r="G108" s="16" t="s">
        <v>5388</v>
      </c>
      <c r="H108" s="17"/>
    </row>
    <row r="109" spans="1:11">
      <c r="A109" s="129" t="s">
        <v>1937</v>
      </c>
      <c r="B109" s="13" t="s">
        <v>5927</v>
      </c>
      <c r="C109" s="13" t="s">
        <v>5928</v>
      </c>
      <c r="D109" s="15">
        <v>34795</v>
      </c>
      <c r="E109" s="16" t="s">
        <v>9628</v>
      </c>
      <c r="F109" s="16" t="s">
        <v>1788</v>
      </c>
      <c r="G109" s="16" t="s">
        <v>5388</v>
      </c>
      <c r="H109" s="17"/>
    </row>
    <row r="110" spans="1:11" ht="13.5">
      <c r="A110" s="91" t="s">
        <v>3498</v>
      </c>
      <c r="B110" s="13" t="s">
        <v>5929</v>
      </c>
      <c r="C110" s="13" t="s">
        <v>5929</v>
      </c>
      <c r="D110" s="215">
        <v>59795</v>
      </c>
      <c r="E110" s="16" t="s">
        <v>9628</v>
      </c>
      <c r="F110" s="16" t="s">
        <v>1788</v>
      </c>
      <c r="G110" s="16" t="s">
        <v>5388</v>
      </c>
      <c r="H110" s="17"/>
      <c r="K110"/>
    </row>
    <row r="111" spans="1:11" ht="13.5">
      <c r="A111" s="91" t="s">
        <v>3499</v>
      </c>
      <c r="B111" s="13" t="s">
        <v>5930</v>
      </c>
      <c r="C111" s="13" t="s">
        <v>5930</v>
      </c>
      <c r="D111" s="215">
        <v>91995</v>
      </c>
      <c r="E111" s="16" t="s">
        <v>9628</v>
      </c>
      <c r="F111" s="16" t="s">
        <v>1788</v>
      </c>
      <c r="G111" s="16" t="s">
        <v>5388</v>
      </c>
      <c r="H111" s="17"/>
      <c r="K111"/>
    </row>
    <row r="112" spans="1:11" ht="13.5">
      <c r="A112" s="91" t="s">
        <v>3502</v>
      </c>
      <c r="B112" s="13" t="s">
        <v>5931</v>
      </c>
      <c r="C112" s="13" t="s">
        <v>5931</v>
      </c>
      <c r="D112" s="215">
        <v>119595</v>
      </c>
      <c r="E112" s="16" t="s">
        <v>9628</v>
      </c>
      <c r="F112" s="16" t="s">
        <v>1788</v>
      </c>
      <c r="G112" s="16" t="s">
        <v>5388</v>
      </c>
      <c r="H112" s="17"/>
      <c r="K112"/>
    </row>
    <row r="113" spans="1:11" ht="13.5">
      <c r="A113" s="91" t="s">
        <v>3503</v>
      </c>
      <c r="B113" s="13" t="s">
        <v>5932</v>
      </c>
      <c r="C113" s="13" t="s">
        <v>5932</v>
      </c>
      <c r="D113" s="215">
        <v>165595</v>
      </c>
      <c r="E113" s="16" t="s">
        <v>9628</v>
      </c>
      <c r="F113" s="16" t="s">
        <v>1788</v>
      </c>
      <c r="G113" s="16" t="s">
        <v>5388</v>
      </c>
      <c r="H113" s="17"/>
      <c r="K113"/>
    </row>
    <row r="114" spans="1:11" ht="13.5">
      <c r="A114" s="204" t="s">
        <v>2784</v>
      </c>
      <c r="B114" s="291"/>
      <c r="C114" s="291"/>
      <c r="D114" s="202"/>
      <c r="E114" s="202"/>
      <c r="F114" s="203"/>
      <c r="G114" s="203"/>
      <c r="H114" s="17"/>
      <c r="K114"/>
    </row>
    <row r="115" spans="1:11">
      <c r="A115" s="125" t="s">
        <v>2810</v>
      </c>
      <c r="B115" s="13" t="s">
        <v>5933</v>
      </c>
      <c r="C115" s="13" t="s">
        <v>5934</v>
      </c>
      <c r="D115" s="15">
        <v>0</v>
      </c>
      <c r="E115" s="16" t="s">
        <v>9628</v>
      </c>
      <c r="F115" s="16" t="s">
        <v>1788</v>
      </c>
      <c r="G115" s="16" t="s">
        <v>5388</v>
      </c>
      <c r="H115" s="17"/>
    </row>
    <row r="116" spans="1:11">
      <c r="A116" s="125" t="s">
        <v>2811</v>
      </c>
      <c r="B116" s="13" t="s">
        <v>5935</v>
      </c>
      <c r="C116" s="13" t="s">
        <v>5936</v>
      </c>
      <c r="D116" s="15">
        <v>0</v>
      </c>
      <c r="E116" s="16" t="s">
        <v>9628</v>
      </c>
      <c r="F116" s="16" t="s">
        <v>1788</v>
      </c>
      <c r="G116" s="16" t="s">
        <v>5388</v>
      </c>
      <c r="H116" s="17"/>
    </row>
    <row r="117" spans="1:11">
      <c r="A117" s="125" t="s">
        <v>2812</v>
      </c>
      <c r="B117" s="13" t="s">
        <v>5937</v>
      </c>
      <c r="C117" s="13" t="s">
        <v>5938</v>
      </c>
      <c r="D117" s="15">
        <v>0</v>
      </c>
      <c r="E117" s="16" t="s">
        <v>9628</v>
      </c>
      <c r="F117" s="16" t="s">
        <v>1788</v>
      </c>
      <c r="G117" s="16" t="s">
        <v>5388</v>
      </c>
      <c r="H117" s="17"/>
    </row>
    <row r="118" spans="1:11">
      <c r="A118" s="125" t="s">
        <v>2813</v>
      </c>
      <c r="B118" s="13" t="s">
        <v>5939</v>
      </c>
      <c r="C118" s="13" t="s">
        <v>5940</v>
      </c>
      <c r="D118" s="15">
        <v>0</v>
      </c>
      <c r="E118" s="16" t="s">
        <v>9628</v>
      </c>
      <c r="F118" s="16" t="s">
        <v>1788</v>
      </c>
      <c r="G118" s="16" t="s">
        <v>5388</v>
      </c>
      <c r="H118" s="17"/>
    </row>
    <row r="119" spans="1:11">
      <c r="A119" s="125" t="s">
        <v>2814</v>
      </c>
      <c r="B119" s="13" t="s">
        <v>5941</v>
      </c>
      <c r="C119" s="13" t="s">
        <v>5942</v>
      </c>
      <c r="D119" s="15">
        <v>0</v>
      </c>
      <c r="E119" s="16" t="s">
        <v>9628</v>
      </c>
      <c r="F119" s="16" t="s">
        <v>1788</v>
      </c>
      <c r="G119" s="16" t="s">
        <v>5388</v>
      </c>
      <c r="H119" s="17"/>
    </row>
    <row r="120" spans="1:11">
      <c r="A120" s="125" t="s">
        <v>1938</v>
      </c>
      <c r="B120" s="13" t="s">
        <v>5943</v>
      </c>
      <c r="C120" s="13" t="s">
        <v>5944</v>
      </c>
      <c r="D120" s="15">
        <v>0</v>
      </c>
      <c r="E120" s="16" t="s">
        <v>9628</v>
      </c>
      <c r="F120" s="16" t="s">
        <v>1788</v>
      </c>
      <c r="G120" s="16" t="s">
        <v>5388</v>
      </c>
      <c r="H120" s="17"/>
    </row>
    <row r="121" spans="1:11">
      <c r="A121" s="125" t="s">
        <v>1939</v>
      </c>
      <c r="B121" s="13" t="s">
        <v>5945</v>
      </c>
      <c r="C121" s="13" t="s">
        <v>5946</v>
      </c>
      <c r="D121" s="15">
        <v>0</v>
      </c>
      <c r="E121" s="16" t="s">
        <v>9628</v>
      </c>
      <c r="F121" s="16" t="s">
        <v>1788</v>
      </c>
      <c r="G121" s="16" t="s">
        <v>5388</v>
      </c>
      <c r="H121" s="17"/>
    </row>
    <row r="122" spans="1:11">
      <c r="A122" s="125" t="s">
        <v>1940</v>
      </c>
      <c r="B122" s="13" t="s">
        <v>5947</v>
      </c>
      <c r="C122" s="13" t="s">
        <v>5948</v>
      </c>
      <c r="D122" s="15">
        <v>0</v>
      </c>
      <c r="E122" s="16" t="s">
        <v>9628</v>
      </c>
      <c r="F122" s="16" t="s">
        <v>1788</v>
      </c>
      <c r="G122" s="16" t="s">
        <v>5388</v>
      </c>
      <c r="H122" s="17"/>
    </row>
    <row r="123" spans="1:11">
      <c r="A123" s="125" t="s">
        <v>1941</v>
      </c>
      <c r="B123" s="13" t="s">
        <v>5949</v>
      </c>
      <c r="C123" s="13" t="s">
        <v>5950</v>
      </c>
      <c r="D123" s="15">
        <v>0</v>
      </c>
      <c r="E123" s="16" t="s">
        <v>9628</v>
      </c>
      <c r="F123" s="16" t="s">
        <v>1788</v>
      </c>
      <c r="G123" s="16" t="s">
        <v>5388</v>
      </c>
      <c r="H123" s="17"/>
    </row>
    <row r="124" spans="1:11">
      <c r="A124" s="125" t="s">
        <v>1942</v>
      </c>
      <c r="B124" s="13" t="s">
        <v>5951</v>
      </c>
      <c r="C124" s="13" t="s">
        <v>5952</v>
      </c>
      <c r="D124" s="15">
        <v>0</v>
      </c>
      <c r="E124" s="16" t="s">
        <v>9628</v>
      </c>
      <c r="F124" s="16" t="s">
        <v>1788</v>
      </c>
      <c r="G124" s="16" t="s">
        <v>5388</v>
      </c>
      <c r="H124" s="17"/>
    </row>
    <row r="125" spans="1:11">
      <c r="A125" s="125" t="s">
        <v>1943</v>
      </c>
      <c r="B125" s="13" t="s">
        <v>5953</v>
      </c>
      <c r="C125" s="13" t="s">
        <v>5954</v>
      </c>
      <c r="D125" s="15">
        <v>0</v>
      </c>
      <c r="E125" s="16" t="s">
        <v>9628</v>
      </c>
      <c r="F125" s="16" t="s">
        <v>1788</v>
      </c>
      <c r="G125" s="16" t="s">
        <v>5388</v>
      </c>
      <c r="H125" s="17"/>
    </row>
    <row r="126" spans="1:11">
      <c r="A126" s="125" t="s">
        <v>1944</v>
      </c>
      <c r="B126" s="13" t="s">
        <v>5955</v>
      </c>
      <c r="C126" s="13" t="s">
        <v>5956</v>
      </c>
      <c r="D126" s="15">
        <v>0</v>
      </c>
      <c r="E126" s="16" t="s">
        <v>9628</v>
      </c>
      <c r="F126" s="16" t="s">
        <v>1788</v>
      </c>
      <c r="G126" s="16" t="s">
        <v>5388</v>
      </c>
      <c r="H126" s="17"/>
    </row>
    <row r="127" spans="1:11" ht="14.45" customHeight="1">
      <c r="A127" s="125" t="s">
        <v>1945</v>
      </c>
      <c r="B127" s="13" t="s">
        <v>5957</v>
      </c>
      <c r="C127" s="13" t="s">
        <v>5958</v>
      </c>
      <c r="D127" s="15">
        <v>0</v>
      </c>
      <c r="E127" s="16" t="s">
        <v>9628</v>
      </c>
      <c r="F127" s="16" t="s">
        <v>1788</v>
      </c>
      <c r="G127" s="16" t="s">
        <v>5388</v>
      </c>
      <c r="H127" s="17"/>
    </row>
    <row r="128" spans="1:11">
      <c r="A128" s="91" t="s">
        <v>3500</v>
      </c>
      <c r="B128" s="13" t="s">
        <v>5959</v>
      </c>
      <c r="C128" s="13" t="s">
        <v>5959</v>
      </c>
      <c r="D128" s="215">
        <v>0</v>
      </c>
      <c r="E128" s="16" t="s">
        <v>9628</v>
      </c>
      <c r="F128" s="16" t="s">
        <v>1788</v>
      </c>
      <c r="G128" s="16" t="s">
        <v>5388</v>
      </c>
      <c r="H128" s="17"/>
    </row>
    <row r="129" spans="1:11">
      <c r="A129" s="91" t="s">
        <v>3501</v>
      </c>
      <c r="B129" s="13" t="s">
        <v>5960</v>
      </c>
      <c r="C129" s="13" t="s">
        <v>5960</v>
      </c>
      <c r="D129" s="215">
        <v>0</v>
      </c>
      <c r="E129" s="16" t="s">
        <v>9628</v>
      </c>
      <c r="F129" s="16" t="s">
        <v>1788</v>
      </c>
      <c r="G129" s="16" t="s">
        <v>5388</v>
      </c>
      <c r="H129" s="17"/>
    </row>
    <row r="130" spans="1:11">
      <c r="A130" s="91" t="s">
        <v>3504</v>
      </c>
      <c r="B130" s="13" t="s">
        <v>5961</v>
      </c>
      <c r="C130" s="13" t="s">
        <v>5961</v>
      </c>
      <c r="D130" s="215">
        <v>0</v>
      </c>
      <c r="E130" s="16" t="s">
        <v>9628</v>
      </c>
      <c r="F130" s="16" t="s">
        <v>1788</v>
      </c>
      <c r="G130" s="16" t="s">
        <v>5388</v>
      </c>
      <c r="H130" s="17"/>
    </row>
    <row r="131" spans="1:11">
      <c r="A131" s="91" t="s">
        <v>3505</v>
      </c>
      <c r="B131" s="13" t="s">
        <v>5962</v>
      </c>
      <c r="C131" s="13" t="s">
        <v>5962</v>
      </c>
      <c r="D131" s="215">
        <v>0</v>
      </c>
      <c r="E131" s="16" t="s">
        <v>9628</v>
      </c>
      <c r="F131" s="16" t="s">
        <v>1788</v>
      </c>
      <c r="G131" s="16" t="s">
        <v>5388</v>
      </c>
      <c r="H131" s="17"/>
    </row>
    <row r="132" spans="1:11" ht="13.5">
      <c r="A132" s="204" t="s">
        <v>1946</v>
      </c>
      <c r="B132" s="291"/>
      <c r="C132" s="291"/>
      <c r="D132" s="202"/>
      <c r="E132" s="202"/>
      <c r="F132" s="203"/>
      <c r="G132" s="203"/>
      <c r="H132" s="17"/>
      <c r="K132"/>
    </row>
    <row r="133" spans="1:11">
      <c r="A133" s="129" t="s">
        <v>1947</v>
      </c>
      <c r="B133" s="13" t="s">
        <v>5963</v>
      </c>
      <c r="C133" s="13" t="s">
        <v>5963</v>
      </c>
      <c r="D133" s="15">
        <v>0</v>
      </c>
      <c r="E133" s="16" t="s">
        <v>9628</v>
      </c>
      <c r="F133" s="16" t="s">
        <v>1788</v>
      </c>
      <c r="G133" s="16" t="s">
        <v>5388</v>
      </c>
      <c r="H133" s="17"/>
    </row>
    <row r="134" spans="1:11">
      <c r="A134" s="91" t="s">
        <v>3506</v>
      </c>
      <c r="B134" s="13" t="s">
        <v>5964</v>
      </c>
      <c r="C134" s="13" t="s">
        <v>5964</v>
      </c>
      <c r="D134" s="215">
        <v>0</v>
      </c>
      <c r="E134" s="16" t="s">
        <v>9628</v>
      </c>
      <c r="F134" s="16" t="s">
        <v>1788</v>
      </c>
      <c r="G134" s="16" t="s">
        <v>5388</v>
      </c>
      <c r="H134" s="17"/>
    </row>
    <row r="135" spans="1:11" ht="12.75" thickBot="1">
      <c r="A135" s="91" t="s">
        <v>3507</v>
      </c>
      <c r="B135" s="13" t="s">
        <v>5965</v>
      </c>
      <c r="C135" s="13" t="s">
        <v>5965</v>
      </c>
      <c r="D135" s="215">
        <v>0</v>
      </c>
      <c r="E135" s="16" t="s">
        <v>9628</v>
      </c>
      <c r="F135" s="16" t="s">
        <v>1788</v>
      </c>
      <c r="G135" s="16" t="s">
        <v>5388</v>
      </c>
      <c r="H135" s="17"/>
    </row>
    <row r="136" spans="1:11" ht="14.25" thickBot="1">
      <c r="A136" s="237" t="s">
        <v>6226</v>
      </c>
      <c r="B136" s="256"/>
      <c r="C136" s="256"/>
      <c r="D136" s="238"/>
      <c r="E136" s="238"/>
      <c r="F136" s="226"/>
      <c r="G136" s="226"/>
      <c r="H136" s="17"/>
      <c r="K136"/>
    </row>
    <row r="137" spans="1:11">
      <c r="A137" s="212" t="s">
        <v>3163</v>
      </c>
      <c r="B137" s="213" t="s">
        <v>3369</v>
      </c>
      <c r="C137" s="213" t="s">
        <v>3369</v>
      </c>
      <c r="D137" s="92">
        <v>1250</v>
      </c>
      <c r="E137" s="16" t="s">
        <v>9628</v>
      </c>
      <c r="F137" s="16" t="s">
        <v>1788</v>
      </c>
      <c r="G137" s="16" t="s">
        <v>5388</v>
      </c>
      <c r="H137" s="17"/>
    </row>
    <row r="138" spans="1:11">
      <c r="A138" s="212" t="s">
        <v>3164</v>
      </c>
      <c r="B138" s="213" t="s">
        <v>3165</v>
      </c>
      <c r="C138" s="213" t="s">
        <v>3165</v>
      </c>
      <c r="D138" s="92">
        <v>2500</v>
      </c>
      <c r="E138" s="16" t="s">
        <v>9628</v>
      </c>
      <c r="F138" s="16" t="s">
        <v>1788</v>
      </c>
      <c r="G138" s="16" t="s">
        <v>5388</v>
      </c>
      <c r="H138" s="17"/>
    </row>
    <row r="139" spans="1:11">
      <c r="A139" s="212" t="s">
        <v>3166</v>
      </c>
      <c r="B139" s="213" t="s">
        <v>3167</v>
      </c>
      <c r="C139" s="213" t="s">
        <v>3167</v>
      </c>
      <c r="D139" s="92">
        <v>3600</v>
      </c>
      <c r="E139" s="16" t="s">
        <v>9628</v>
      </c>
      <c r="F139" s="16" t="s">
        <v>1788</v>
      </c>
      <c r="G139" s="16" t="s">
        <v>5388</v>
      </c>
      <c r="H139" s="17"/>
    </row>
    <row r="140" spans="1:11">
      <c r="A140" s="212" t="s">
        <v>3168</v>
      </c>
      <c r="B140" s="213" t="s">
        <v>3169</v>
      </c>
      <c r="C140" s="213" t="s">
        <v>3169</v>
      </c>
      <c r="D140" s="92">
        <v>4100</v>
      </c>
      <c r="E140" s="16" t="s">
        <v>9628</v>
      </c>
      <c r="F140" s="16" t="s">
        <v>1788</v>
      </c>
      <c r="G140" s="16" t="s">
        <v>5388</v>
      </c>
      <c r="H140" s="17"/>
    </row>
    <row r="141" spans="1:11">
      <c r="A141" s="91" t="s">
        <v>3508</v>
      </c>
      <c r="B141" s="91" t="s">
        <v>3509</v>
      </c>
      <c r="C141" s="126" t="s">
        <v>3509</v>
      </c>
      <c r="D141" s="215">
        <v>7500</v>
      </c>
      <c r="E141" s="16" t="s">
        <v>9628</v>
      </c>
      <c r="F141" s="16" t="s">
        <v>1788</v>
      </c>
      <c r="G141" s="16" t="s">
        <v>5388</v>
      </c>
      <c r="H141" s="17"/>
    </row>
    <row r="142" spans="1:11" ht="12.75" thickBot="1">
      <c r="A142" s="91" t="s">
        <v>3512</v>
      </c>
      <c r="B142" s="91" t="s">
        <v>3513</v>
      </c>
      <c r="C142" s="126" t="s">
        <v>3513</v>
      </c>
      <c r="D142" s="215">
        <v>15000</v>
      </c>
      <c r="E142" s="16" t="s">
        <v>9628</v>
      </c>
      <c r="F142" s="16" t="s">
        <v>1788</v>
      </c>
      <c r="G142" s="16" t="s">
        <v>5388</v>
      </c>
      <c r="H142" s="17"/>
    </row>
    <row r="143" spans="1:11" ht="14.25" thickBot="1">
      <c r="A143" s="237" t="s">
        <v>6227</v>
      </c>
      <c r="B143" s="256"/>
      <c r="C143" s="256"/>
      <c r="D143" s="238"/>
      <c r="E143" s="238"/>
      <c r="F143" s="226"/>
      <c r="G143" s="226"/>
      <c r="H143" s="17"/>
      <c r="K143"/>
    </row>
    <row r="144" spans="1:11">
      <c r="A144" s="212" t="s">
        <v>3171</v>
      </c>
      <c r="B144" s="187" t="s">
        <v>3370</v>
      </c>
      <c r="C144" s="187" t="s">
        <v>3370</v>
      </c>
      <c r="D144" s="92">
        <v>0</v>
      </c>
      <c r="E144" s="16" t="s">
        <v>9628</v>
      </c>
      <c r="F144" s="16" t="s">
        <v>1788</v>
      </c>
      <c r="G144" s="16" t="s">
        <v>5388</v>
      </c>
      <c r="H144" s="17"/>
    </row>
    <row r="145" spans="1:11">
      <c r="A145" s="212" t="s">
        <v>3172</v>
      </c>
      <c r="B145" s="187" t="s">
        <v>3173</v>
      </c>
      <c r="C145" s="187" t="s">
        <v>3173</v>
      </c>
      <c r="D145" s="92">
        <v>0</v>
      </c>
      <c r="E145" s="16" t="s">
        <v>9628</v>
      </c>
      <c r="F145" s="16" t="s">
        <v>1788</v>
      </c>
      <c r="G145" s="16" t="s">
        <v>5388</v>
      </c>
      <c r="H145" s="17"/>
    </row>
    <row r="146" spans="1:11">
      <c r="A146" s="212" t="s">
        <v>3174</v>
      </c>
      <c r="B146" s="187" t="s">
        <v>3175</v>
      </c>
      <c r="C146" s="187" t="s">
        <v>3175</v>
      </c>
      <c r="D146" s="92">
        <v>0</v>
      </c>
      <c r="E146" s="16" t="s">
        <v>9628</v>
      </c>
      <c r="F146" s="16" t="s">
        <v>1788</v>
      </c>
      <c r="G146" s="16" t="s">
        <v>5388</v>
      </c>
      <c r="H146" s="17"/>
    </row>
    <row r="147" spans="1:11">
      <c r="A147" s="212" t="s">
        <v>3176</v>
      </c>
      <c r="B147" s="187" t="s">
        <v>3177</v>
      </c>
      <c r="C147" s="187" t="s">
        <v>3177</v>
      </c>
      <c r="D147" s="92">
        <v>0</v>
      </c>
      <c r="E147" s="16" t="s">
        <v>9628</v>
      </c>
      <c r="F147" s="16" t="s">
        <v>1788</v>
      </c>
      <c r="G147" s="16" t="s">
        <v>5388</v>
      </c>
      <c r="H147" s="17"/>
    </row>
    <row r="148" spans="1:11">
      <c r="A148" s="91" t="s">
        <v>3510</v>
      </c>
      <c r="B148" s="91" t="s">
        <v>3511</v>
      </c>
      <c r="C148" s="126" t="s">
        <v>3511</v>
      </c>
      <c r="D148" s="215">
        <v>0</v>
      </c>
      <c r="E148" s="16" t="s">
        <v>9628</v>
      </c>
      <c r="F148" s="16" t="s">
        <v>1788</v>
      </c>
      <c r="G148" s="16" t="s">
        <v>5388</v>
      </c>
      <c r="H148" s="17"/>
    </row>
    <row r="149" spans="1:11" ht="12.75" thickBot="1">
      <c r="A149" s="91" t="s">
        <v>3514</v>
      </c>
      <c r="B149" s="91" t="s">
        <v>3515</v>
      </c>
      <c r="C149" s="126" t="s">
        <v>3515</v>
      </c>
      <c r="D149" s="215">
        <v>0</v>
      </c>
      <c r="E149" s="16" t="s">
        <v>9628</v>
      </c>
      <c r="F149" s="16" t="s">
        <v>1788</v>
      </c>
      <c r="G149" s="16" t="s">
        <v>5388</v>
      </c>
      <c r="H149" s="17"/>
    </row>
    <row r="150" spans="1:11" ht="14.25" thickBot="1">
      <c r="A150" s="237" t="s">
        <v>6228</v>
      </c>
      <c r="B150" s="256"/>
      <c r="C150" s="256"/>
      <c r="D150" s="238"/>
      <c r="E150" s="238"/>
      <c r="F150" s="226"/>
      <c r="G150" s="226"/>
      <c r="H150" s="17"/>
      <c r="K150"/>
    </row>
    <row r="151" spans="1:11">
      <c r="A151" s="212" t="s">
        <v>3178</v>
      </c>
      <c r="B151" s="212" t="s">
        <v>3184</v>
      </c>
      <c r="C151" s="212" t="s">
        <v>3184</v>
      </c>
      <c r="D151" s="92">
        <v>1438</v>
      </c>
      <c r="E151" s="16" t="s">
        <v>9628</v>
      </c>
      <c r="F151" s="16" t="s">
        <v>1788</v>
      </c>
      <c r="G151" s="16" t="s">
        <v>5388</v>
      </c>
      <c r="H151" s="17"/>
    </row>
    <row r="152" spans="1:11">
      <c r="A152" s="212" t="s">
        <v>3179</v>
      </c>
      <c r="B152" s="212" t="s">
        <v>3185</v>
      </c>
      <c r="C152" s="212" t="s">
        <v>3185</v>
      </c>
      <c r="D152" s="92">
        <v>2703</v>
      </c>
      <c r="E152" s="16" t="s">
        <v>9628</v>
      </c>
      <c r="F152" s="16" t="s">
        <v>1788</v>
      </c>
      <c r="G152" s="16" t="s">
        <v>5388</v>
      </c>
      <c r="H152" s="17"/>
    </row>
    <row r="153" spans="1:11">
      <c r="A153" s="212" t="s">
        <v>3180</v>
      </c>
      <c r="B153" s="212" t="s">
        <v>3186</v>
      </c>
      <c r="C153" s="212" t="s">
        <v>3186</v>
      </c>
      <c r="D153" s="92">
        <v>3278</v>
      </c>
      <c r="E153" s="16" t="s">
        <v>9628</v>
      </c>
      <c r="F153" s="16" t="s">
        <v>1788</v>
      </c>
      <c r="G153" s="16" t="s">
        <v>5388</v>
      </c>
      <c r="H153" s="17"/>
    </row>
    <row r="154" spans="1:11">
      <c r="A154" s="212" t="s">
        <v>3181</v>
      </c>
      <c r="B154" s="212" t="s">
        <v>3187</v>
      </c>
      <c r="C154" s="212" t="s">
        <v>3187</v>
      </c>
      <c r="D154" s="92">
        <v>1265</v>
      </c>
      <c r="E154" s="16" t="s">
        <v>9628</v>
      </c>
      <c r="F154" s="16" t="s">
        <v>1788</v>
      </c>
      <c r="G154" s="16" t="s">
        <v>5388</v>
      </c>
      <c r="H154" s="17"/>
    </row>
    <row r="155" spans="1:11">
      <c r="A155" s="212" t="s">
        <v>3182</v>
      </c>
      <c r="B155" s="212" t="s">
        <v>3188</v>
      </c>
      <c r="C155" s="212" t="s">
        <v>3188</v>
      </c>
      <c r="D155" s="92">
        <v>1839.9999999999998</v>
      </c>
      <c r="E155" s="16" t="s">
        <v>9628</v>
      </c>
      <c r="F155" s="16" t="s">
        <v>1788</v>
      </c>
      <c r="G155" s="16" t="s">
        <v>5388</v>
      </c>
      <c r="H155" s="17"/>
    </row>
    <row r="156" spans="1:11">
      <c r="A156" s="212" t="s">
        <v>3183</v>
      </c>
      <c r="B156" s="212" t="s">
        <v>3189</v>
      </c>
      <c r="C156" s="212" t="s">
        <v>3189</v>
      </c>
      <c r="D156" s="92">
        <v>575</v>
      </c>
      <c r="E156" s="16" t="s">
        <v>9628</v>
      </c>
      <c r="F156" s="16" t="s">
        <v>1788</v>
      </c>
      <c r="G156" s="16" t="s">
        <v>5388</v>
      </c>
      <c r="H156" s="17"/>
    </row>
    <row r="157" spans="1:11">
      <c r="A157" s="91" t="s">
        <v>3516</v>
      </c>
      <c r="B157" s="125" t="s">
        <v>3517</v>
      </c>
      <c r="C157" s="106" t="s">
        <v>3517</v>
      </c>
      <c r="D157" s="215">
        <v>7188</v>
      </c>
      <c r="E157" s="16" t="s">
        <v>9628</v>
      </c>
      <c r="F157" s="16" t="s">
        <v>1788</v>
      </c>
      <c r="G157" s="16" t="s">
        <v>5388</v>
      </c>
      <c r="H157" s="17"/>
    </row>
    <row r="158" spans="1:11">
      <c r="A158" s="91" t="s">
        <v>3518</v>
      </c>
      <c r="B158" s="125" t="s">
        <v>3519</v>
      </c>
      <c r="C158" s="106" t="s">
        <v>3519</v>
      </c>
      <c r="D158" s="215">
        <v>5750</v>
      </c>
      <c r="E158" s="16" t="s">
        <v>9628</v>
      </c>
      <c r="F158" s="16" t="s">
        <v>1788</v>
      </c>
      <c r="G158" s="16" t="s">
        <v>5388</v>
      </c>
      <c r="H158" s="17"/>
    </row>
    <row r="159" spans="1:11">
      <c r="A159" s="91" t="s">
        <v>3520</v>
      </c>
      <c r="B159" s="125" t="s">
        <v>3521</v>
      </c>
      <c r="C159" s="106" t="s">
        <v>3521</v>
      </c>
      <c r="D159" s="215">
        <v>4485</v>
      </c>
      <c r="E159" s="16" t="s">
        <v>9628</v>
      </c>
      <c r="F159" s="16" t="s">
        <v>1788</v>
      </c>
      <c r="G159" s="16" t="s">
        <v>5388</v>
      </c>
      <c r="H159" s="17"/>
    </row>
    <row r="160" spans="1:11">
      <c r="A160" s="91" t="s">
        <v>3522</v>
      </c>
      <c r="B160" s="125" t="s">
        <v>3523</v>
      </c>
      <c r="C160" s="106" t="s">
        <v>3523</v>
      </c>
      <c r="D160" s="215">
        <v>3909.9999999999995</v>
      </c>
      <c r="E160" s="16" t="s">
        <v>9628</v>
      </c>
      <c r="F160" s="16" t="s">
        <v>1788</v>
      </c>
      <c r="G160" s="16" t="s">
        <v>5388</v>
      </c>
      <c r="H160" s="17"/>
    </row>
    <row r="161" spans="1:11">
      <c r="A161" s="91" t="s">
        <v>3524</v>
      </c>
      <c r="B161" s="125" t="s">
        <v>3525</v>
      </c>
      <c r="C161" s="106" t="s">
        <v>3525</v>
      </c>
      <c r="D161" s="215">
        <v>15813</v>
      </c>
      <c r="E161" s="16" t="s">
        <v>9628</v>
      </c>
      <c r="F161" s="16" t="s">
        <v>1788</v>
      </c>
      <c r="G161" s="16" t="s">
        <v>5388</v>
      </c>
      <c r="H161" s="17"/>
    </row>
    <row r="162" spans="1:11">
      <c r="A162" s="91" t="s">
        <v>3526</v>
      </c>
      <c r="B162" s="125" t="s">
        <v>3527</v>
      </c>
      <c r="C162" s="106" t="s">
        <v>3527</v>
      </c>
      <c r="D162" s="215">
        <v>14374.999999999998</v>
      </c>
      <c r="E162" s="16" t="s">
        <v>9628</v>
      </c>
      <c r="F162" s="16" t="s">
        <v>1788</v>
      </c>
      <c r="G162" s="16" t="s">
        <v>5388</v>
      </c>
      <c r="H162" s="17"/>
    </row>
    <row r="163" spans="1:11">
      <c r="A163" s="91" t="s">
        <v>3528</v>
      </c>
      <c r="B163" s="125" t="s">
        <v>3529</v>
      </c>
      <c r="C163" s="106" t="s">
        <v>3529</v>
      </c>
      <c r="D163" s="215">
        <v>13109.999999999998</v>
      </c>
      <c r="E163" s="16" t="s">
        <v>9628</v>
      </c>
      <c r="F163" s="16" t="s">
        <v>1788</v>
      </c>
      <c r="G163" s="16" t="s">
        <v>5388</v>
      </c>
      <c r="H163" s="17"/>
    </row>
    <row r="164" spans="1:11">
      <c r="A164" s="91" t="s">
        <v>3530</v>
      </c>
      <c r="B164" s="125" t="s">
        <v>3531</v>
      </c>
      <c r="C164" s="106" t="s">
        <v>3531</v>
      </c>
      <c r="D164" s="215">
        <v>12534.999999999998</v>
      </c>
      <c r="E164" s="16" t="s">
        <v>9628</v>
      </c>
      <c r="F164" s="16" t="s">
        <v>1788</v>
      </c>
      <c r="G164" s="16" t="s">
        <v>5388</v>
      </c>
      <c r="H164" s="17"/>
    </row>
    <row r="165" spans="1:11" ht="12.75" thickBot="1">
      <c r="A165" s="91" t="s">
        <v>3532</v>
      </c>
      <c r="B165" s="125" t="s">
        <v>3533</v>
      </c>
      <c r="C165" s="106" t="s">
        <v>3533</v>
      </c>
      <c r="D165" s="215">
        <v>8625</v>
      </c>
      <c r="E165" s="16" t="s">
        <v>9628</v>
      </c>
      <c r="F165" s="16" t="s">
        <v>1788</v>
      </c>
      <c r="G165" s="16" t="s">
        <v>5388</v>
      </c>
      <c r="H165" s="17"/>
    </row>
    <row r="166" spans="1:11" ht="14.25" thickBot="1">
      <c r="A166" s="237" t="s">
        <v>1948</v>
      </c>
      <c r="B166" s="256"/>
      <c r="C166" s="256"/>
      <c r="D166" s="238"/>
      <c r="E166" s="238"/>
      <c r="F166" s="226"/>
      <c r="G166" s="226"/>
      <c r="H166" s="17"/>
      <c r="K166"/>
    </row>
    <row r="167" spans="1:11">
      <c r="A167" s="212" t="s">
        <v>2869</v>
      </c>
      <c r="B167" s="13" t="s">
        <v>5966</v>
      </c>
      <c r="C167" s="13" t="s">
        <v>5967</v>
      </c>
      <c r="D167" s="92">
        <v>995</v>
      </c>
      <c r="E167" s="16" t="s">
        <v>9628</v>
      </c>
      <c r="F167" s="16" t="s">
        <v>1788</v>
      </c>
      <c r="G167" s="16" t="s">
        <v>5388</v>
      </c>
      <c r="H167" s="17"/>
    </row>
    <row r="168" spans="1:11">
      <c r="A168" s="212" t="s">
        <v>1949</v>
      </c>
      <c r="B168" s="13" t="s">
        <v>5968</v>
      </c>
      <c r="C168" s="13" t="s">
        <v>5969</v>
      </c>
      <c r="D168" s="92">
        <v>1995</v>
      </c>
      <c r="E168" s="16" t="s">
        <v>9628</v>
      </c>
      <c r="F168" s="16" t="s">
        <v>1788</v>
      </c>
      <c r="G168" s="16" t="s">
        <v>5388</v>
      </c>
      <c r="H168" s="17"/>
    </row>
    <row r="169" spans="1:11">
      <c r="A169" s="212" t="s">
        <v>1950</v>
      </c>
      <c r="B169" s="13" t="s">
        <v>5970</v>
      </c>
      <c r="C169" s="13" t="s">
        <v>5971</v>
      </c>
      <c r="D169" s="92">
        <v>3495</v>
      </c>
      <c r="E169" s="16" t="s">
        <v>9628</v>
      </c>
      <c r="F169" s="16" t="s">
        <v>1788</v>
      </c>
      <c r="G169" s="16" t="s">
        <v>5388</v>
      </c>
      <c r="H169" s="17"/>
    </row>
    <row r="170" spans="1:11" ht="12" customHeight="1">
      <c r="A170" s="212" t="s">
        <v>1951</v>
      </c>
      <c r="B170" s="13" t="s">
        <v>5972</v>
      </c>
      <c r="C170" s="13" t="s">
        <v>5973</v>
      </c>
      <c r="D170" s="92">
        <v>8495</v>
      </c>
      <c r="E170" s="16" t="s">
        <v>9628</v>
      </c>
      <c r="F170" s="16" t="s">
        <v>1788</v>
      </c>
      <c r="G170" s="16" t="s">
        <v>5388</v>
      </c>
      <c r="H170" s="17"/>
    </row>
    <row r="171" spans="1:11">
      <c r="A171" s="91" t="s">
        <v>3534</v>
      </c>
      <c r="B171" s="13" t="s">
        <v>5974</v>
      </c>
      <c r="C171" s="13" t="s">
        <v>5974</v>
      </c>
      <c r="D171" s="215">
        <v>12495</v>
      </c>
      <c r="E171" s="16" t="s">
        <v>9628</v>
      </c>
      <c r="F171" s="16" t="s">
        <v>1788</v>
      </c>
      <c r="G171" s="16" t="s">
        <v>5388</v>
      </c>
      <c r="H171" s="17"/>
    </row>
    <row r="172" spans="1:11" ht="12.75" thickBot="1">
      <c r="A172" s="91" t="s">
        <v>3536</v>
      </c>
      <c r="B172" s="13" t="s">
        <v>5975</v>
      </c>
      <c r="C172" s="13" t="s">
        <v>5975</v>
      </c>
      <c r="D172" s="215">
        <v>32995</v>
      </c>
      <c r="E172" s="16" t="s">
        <v>9628</v>
      </c>
      <c r="F172" s="16" t="s">
        <v>1788</v>
      </c>
      <c r="G172" s="16" t="s">
        <v>5388</v>
      </c>
      <c r="H172" s="17"/>
    </row>
    <row r="173" spans="1:11" ht="14.25" thickBot="1">
      <c r="A173" s="237" t="s">
        <v>1952</v>
      </c>
      <c r="B173" s="256"/>
      <c r="C173" s="256"/>
      <c r="D173" s="238"/>
      <c r="E173" s="238"/>
      <c r="F173" s="226"/>
      <c r="G173" s="226"/>
      <c r="H173" s="17"/>
      <c r="K173"/>
    </row>
    <row r="174" spans="1:11" ht="24">
      <c r="A174" s="212" t="s">
        <v>2870</v>
      </c>
      <c r="B174" s="13" t="s">
        <v>5976</v>
      </c>
      <c r="C174" s="13" t="s">
        <v>5977</v>
      </c>
      <c r="D174" s="92">
        <v>0</v>
      </c>
      <c r="E174" s="16" t="s">
        <v>9628</v>
      </c>
      <c r="F174" s="16" t="s">
        <v>1788</v>
      </c>
      <c r="G174" s="16" t="s">
        <v>5388</v>
      </c>
      <c r="H174" s="17"/>
    </row>
    <row r="175" spans="1:11">
      <c r="A175" s="212" t="s">
        <v>1953</v>
      </c>
      <c r="B175" s="13" t="s">
        <v>5978</v>
      </c>
      <c r="C175" s="13" t="s">
        <v>5979</v>
      </c>
      <c r="D175" s="92">
        <v>0</v>
      </c>
      <c r="E175" s="16" t="s">
        <v>9628</v>
      </c>
      <c r="F175" s="16" t="s">
        <v>1788</v>
      </c>
      <c r="G175" s="16" t="s">
        <v>5388</v>
      </c>
      <c r="H175" s="17"/>
    </row>
    <row r="176" spans="1:11" ht="24">
      <c r="A176" s="212" t="s">
        <v>1954</v>
      </c>
      <c r="B176" s="13" t="s">
        <v>5980</v>
      </c>
      <c r="C176" s="13" t="s">
        <v>5981</v>
      </c>
      <c r="D176" s="92">
        <v>0</v>
      </c>
      <c r="E176" s="16" t="s">
        <v>9628</v>
      </c>
      <c r="F176" s="16" t="s">
        <v>1788</v>
      </c>
      <c r="G176" s="16" t="s">
        <v>5388</v>
      </c>
      <c r="H176" s="17"/>
    </row>
    <row r="177" spans="1:11" ht="24">
      <c r="A177" s="212" t="s">
        <v>1955</v>
      </c>
      <c r="B177" s="13" t="s">
        <v>5982</v>
      </c>
      <c r="C177" s="13" t="s">
        <v>5983</v>
      </c>
      <c r="D177" s="92">
        <v>0</v>
      </c>
      <c r="E177" s="16" t="s">
        <v>9628</v>
      </c>
      <c r="F177" s="16" t="s">
        <v>1788</v>
      </c>
      <c r="G177" s="16" t="s">
        <v>5388</v>
      </c>
      <c r="H177" s="17"/>
    </row>
    <row r="178" spans="1:11">
      <c r="A178" s="91" t="s">
        <v>3535</v>
      </c>
      <c r="B178" s="13" t="s">
        <v>5984</v>
      </c>
      <c r="C178" s="13" t="s">
        <v>5984</v>
      </c>
      <c r="D178" s="215">
        <v>0</v>
      </c>
      <c r="E178" s="16" t="s">
        <v>9628</v>
      </c>
      <c r="F178" s="16" t="s">
        <v>1788</v>
      </c>
      <c r="G178" s="16" t="s">
        <v>5388</v>
      </c>
      <c r="H178" s="17"/>
    </row>
    <row r="179" spans="1:11">
      <c r="A179" s="91" t="s">
        <v>3537</v>
      </c>
      <c r="B179" s="13" t="s">
        <v>5985</v>
      </c>
      <c r="C179" s="13" t="s">
        <v>5985</v>
      </c>
      <c r="D179" s="215">
        <v>0</v>
      </c>
      <c r="E179" s="16" t="s">
        <v>9628</v>
      </c>
      <c r="F179" s="16" t="s">
        <v>1788</v>
      </c>
      <c r="G179" s="16" t="s">
        <v>5388</v>
      </c>
      <c r="H179" s="17"/>
    </row>
    <row r="180" spans="1:11" s="515" customFormat="1" ht="14.25" thickBot="1">
      <c r="A180" s="161" t="s">
        <v>10610</v>
      </c>
      <c r="B180" s="292"/>
      <c r="C180" s="292"/>
      <c r="D180" s="201"/>
      <c r="E180" s="201"/>
      <c r="F180" s="201"/>
      <c r="G180" s="201"/>
      <c r="H180" s="516"/>
      <c r="K180" s="498"/>
    </row>
    <row r="181" spans="1:11" s="515" customFormat="1">
      <c r="A181" s="526" t="s">
        <v>10482</v>
      </c>
      <c r="B181" s="485" t="s">
        <v>10483</v>
      </c>
      <c r="C181" s="485" t="s">
        <v>10483</v>
      </c>
      <c r="D181" s="527">
        <v>2500</v>
      </c>
      <c r="E181" s="119" t="s">
        <v>9628</v>
      </c>
      <c r="F181" s="119" t="s">
        <v>1788</v>
      </c>
      <c r="G181" s="119" t="s">
        <v>5388</v>
      </c>
      <c r="H181" s="516"/>
    </row>
    <row r="182" spans="1:11" s="515" customFormat="1">
      <c r="A182" s="526" t="s">
        <v>10484</v>
      </c>
      <c r="B182" s="485" t="s">
        <v>10485</v>
      </c>
      <c r="C182" s="485" t="s">
        <v>10485</v>
      </c>
      <c r="D182" s="527">
        <v>7000</v>
      </c>
      <c r="E182" s="119" t="s">
        <v>9628</v>
      </c>
      <c r="F182" s="119" t="s">
        <v>1788</v>
      </c>
      <c r="G182" s="119" t="s">
        <v>5388</v>
      </c>
      <c r="H182" s="516"/>
    </row>
    <row r="183" spans="1:11" s="515" customFormat="1">
      <c r="A183" s="526" t="s">
        <v>10486</v>
      </c>
      <c r="B183" s="485" t="s">
        <v>10487</v>
      </c>
      <c r="C183" s="485" t="s">
        <v>10487</v>
      </c>
      <c r="D183" s="527">
        <v>10000</v>
      </c>
      <c r="E183" s="119" t="s">
        <v>9628</v>
      </c>
      <c r="F183" s="119" t="s">
        <v>1788</v>
      </c>
      <c r="G183" s="119" t="s">
        <v>5388</v>
      </c>
      <c r="H183" s="516"/>
    </row>
    <row r="184" spans="1:11" s="515" customFormat="1">
      <c r="A184" s="526" t="s">
        <v>10488</v>
      </c>
      <c r="B184" s="485" t="s">
        <v>10489</v>
      </c>
      <c r="C184" s="485" t="s">
        <v>10489</v>
      </c>
      <c r="D184" s="527">
        <v>15500</v>
      </c>
      <c r="E184" s="16" t="s">
        <v>9628</v>
      </c>
      <c r="F184" s="16" t="s">
        <v>1788</v>
      </c>
      <c r="G184" s="16" t="s">
        <v>5388</v>
      </c>
      <c r="H184" s="516"/>
    </row>
    <row r="185" spans="1:11" s="515" customFormat="1">
      <c r="A185" s="526" t="s">
        <v>10490</v>
      </c>
      <c r="B185" s="485" t="s">
        <v>10491</v>
      </c>
      <c r="C185" s="485" t="s">
        <v>10491</v>
      </c>
      <c r="D185" s="527">
        <v>28000</v>
      </c>
      <c r="E185" s="16" t="s">
        <v>9628</v>
      </c>
      <c r="F185" s="16" t="s">
        <v>1788</v>
      </c>
      <c r="G185" s="16" t="s">
        <v>5388</v>
      </c>
      <c r="H185" s="516"/>
    </row>
    <row r="186" spans="1:11" s="515" customFormat="1">
      <c r="A186" s="526" t="s">
        <v>10492</v>
      </c>
      <c r="B186" s="485" t="s">
        <v>10493</v>
      </c>
      <c r="C186" s="485" t="s">
        <v>10493</v>
      </c>
      <c r="D186" s="527">
        <v>51000</v>
      </c>
      <c r="E186" s="16" t="s">
        <v>9628</v>
      </c>
      <c r="F186" s="16" t="s">
        <v>1788</v>
      </c>
      <c r="G186" s="16" t="s">
        <v>5388</v>
      </c>
      <c r="H186" s="516"/>
    </row>
    <row r="187" spans="1:11" s="515" customFormat="1">
      <c r="A187" s="526" t="s">
        <v>10494</v>
      </c>
      <c r="B187" s="485" t="s">
        <v>10495</v>
      </c>
      <c r="C187" s="485" t="s">
        <v>10495</v>
      </c>
      <c r="D187" s="527">
        <v>89000</v>
      </c>
      <c r="E187" s="16" t="s">
        <v>9628</v>
      </c>
      <c r="F187" s="16" t="s">
        <v>1788</v>
      </c>
      <c r="G187" s="16" t="s">
        <v>5388</v>
      </c>
      <c r="H187" s="516"/>
    </row>
    <row r="188" spans="1:11" s="515" customFormat="1">
      <c r="A188" s="526" t="s">
        <v>10496</v>
      </c>
      <c r="B188" s="485" t="s">
        <v>10497</v>
      </c>
      <c r="C188" s="485" t="s">
        <v>10497</v>
      </c>
      <c r="D188" s="527">
        <v>164600</v>
      </c>
      <c r="E188" s="16" t="s">
        <v>9628</v>
      </c>
      <c r="F188" s="16" t="s">
        <v>1788</v>
      </c>
      <c r="G188" s="16" t="s">
        <v>5388</v>
      </c>
      <c r="H188" s="516"/>
    </row>
    <row r="189" spans="1:11" s="624" customFormat="1">
      <c r="A189" s="526" t="s">
        <v>11015</v>
      </c>
      <c r="B189" s="485" t="s">
        <v>11051</v>
      </c>
      <c r="C189" s="485" t="s">
        <v>11051</v>
      </c>
      <c r="D189" s="527">
        <v>234000</v>
      </c>
      <c r="E189" s="16" t="s">
        <v>9628</v>
      </c>
      <c r="F189" s="16" t="s">
        <v>1788</v>
      </c>
      <c r="G189" s="16" t="s">
        <v>5388</v>
      </c>
      <c r="H189" s="625"/>
    </row>
    <row r="190" spans="1:11" s="624" customFormat="1">
      <c r="A190" s="526" t="s">
        <v>11016</v>
      </c>
      <c r="B190" s="485" t="s">
        <v>11052</v>
      </c>
      <c r="C190" s="485" t="s">
        <v>11052</v>
      </c>
      <c r="D190" s="527">
        <v>395000</v>
      </c>
      <c r="E190" s="16" t="s">
        <v>9628</v>
      </c>
      <c r="F190" s="16" t="s">
        <v>1788</v>
      </c>
      <c r="G190" s="16" t="s">
        <v>5388</v>
      </c>
      <c r="H190" s="625"/>
    </row>
    <row r="191" spans="1:11" s="515" customFormat="1">
      <c r="A191" s="526" t="s">
        <v>10498</v>
      </c>
      <c r="B191" s="485" t="s">
        <v>10499</v>
      </c>
      <c r="C191" s="485" t="s">
        <v>10499</v>
      </c>
      <c r="D191" s="527">
        <v>4500</v>
      </c>
      <c r="E191" s="16" t="s">
        <v>9628</v>
      </c>
      <c r="F191" s="16" t="s">
        <v>1788</v>
      </c>
      <c r="G191" s="16" t="s">
        <v>5388</v>
      </c>
      <c r="H191" s="516"/>
    </row>
    <row r="192" spans="1:11" s="515" customFormat="1">
      <c r="A192" s="526" t="s">
        <v>10500</v>
      </c>
      <c r="B192" s="485" t="s">
        <v>10501</v>
      </c>
      <c r="C192" s="485" t="s">
        <v>10501</v>
      </c>
      <c r="D192" s="527">
        <v>7500</v>
      </c>
      <c r="E192" s="16" t="s">
        <v>9628</v>
      </c>
      <c r="F192" s="16" t="s">
        <v>1788</v>
      </c>
      <c r="G192" s="16" t="s">
        <v>5388</v>
      </c>
      <c r="H192" s="516"/>
    </row>
    <row r="193" spans="1:8" s="515" customFormat="1">
      <c r="A193" s="526" t="s">
        <v>10502</v>
      </c>
      <c r="B193" s="485" t="s">
        <v>10503</v>
      </c>
      <c r="C193" s="485" t="s">
        <v>10503</v>
      </c>
      <c r="D193" s="527">
        <v>13000</v>
      </c>
      <c r="E193" s="16" t="s">
        <v>9628</v>
      </c>
      <c r="F193" s="16" t="s">
        <v>1788</v>
      </c>
      <c r="G193" s="16" t="s">
        <v>5388</v>
      </c>
      <c r="H193" s="516"/>
    </row>
    <row r="194" spans="1:8" s="515" customFormat="1">
      <c r="A194" s="526" t="s">
        <v>10504</v>
      </c>
      <c r="B194" s="485" t="s">
        <v>10505</v>
      </c>
      <c r="C194" s="485" t="s">
        <v>10505</v>
      </c>
      <c r="D194" s="527">
        <v>25500</v>
      </c>
      <c r="E194" s="16" t="s">
        <v>9628</v>
      </c>
      <c r="F194" s="16" t="s">
        <v>1788</v>
      </c>
      <c r="G194" s="16" t="s">
        <v>5388</v>
      </c>
      <c r="H194" s="516"/>
    </row>
    <row r="195" spans="1:8" s="515" customFormat="1">
      <c r="A195" s="526" t="s">
        <v>10506</v>
      </c>
      <c r="B195" s="485" t="s">
        <v>10507</v>
      </c>
      <c r="C195" s="485" t="s">
        <v>10507</v>
      </c>
      <c r="D195" s="527">
        <v>48500</v>
      </c>
      <c r="E195" s="16" t="s">
        <v>9628</v>
      </c>
      <c r="F195" s="16" t="s">
        <v>1788</v>
      </c>
      <c r="G195" s="16" t="s">
        <v>5388</v>
      </c>
      <c r="H195" s="516"/>
    </row>
    <row r="196" spans="1:8" s="515" customFormat="1">
      <c r="A196" s="526" t="s">
        <v>10508</v>
      </c>
      <c r="B196" s="485" t="s">
        <v>10509</v>
      </c>
      <c r="C196" s="485" t="s">
        <v>10509</v>
      </c>
      <c r="D196" s="527">
        <v>86500</v>
      </c>
      <c r="E196" s="16" t="s">
        <v>9628</v>
      </c>
      <c r="F196" s="16" t="s">
        <v>1788</v>
      </c>
      <c r="G196" s="16" t="s">
        <v>5388</v>
      </c>
      <c r="H196" s="516"/>
    </row>
    <row r="197" spans="1:8" s="515" customFormat="1">
      <c r="A197" s="526" t="s">
        <v>10510</v>
      </c>
      <c r="B197" s="485" t="s">
        <v>10511</v>
      </c>
      <c r="C197" s="485" t="s">
        <v>10511</v>
      </c>
      <c r="D197" s="527">
        <v>162100</v>
      </c>
      <c r="E197" s="16" t="s">
        <v>9628</v>
      </c>
      <c r="F197" s="16" t="s">
        <v>1788</v>
      </c>
      <c r="G197" s="16" t="s">
        <v>5388</v>
      </c>
      <c r="H197" s="516"/>
    </row>
    <row r="198" spans="1:8" s="624" customFormat="1">
      <c r="A198" s="526" t="s">
        <v>11017</v>
      </c>
      <c r="B198" s="485" t="s">
        <v>11053</v>
      </c>
      <c r="C198" s="485" t="s">
        <v>11053</v>
      </c>
      <c r="D198" s="527">
        <v>231500</v>
      </c>
      <c r="E198" s="16" t="s">
        <v>9628</v>
      </c>
      <c r="F198" s="16" t="s">
        <v>1788</v>
      </c>
      <c r="G198" s="16" t="s">
        <v>5388</v>
      </c>
      <c r="H198" s="625"/>
    </row>
    <row r="199" spans="1:8" s="624" customFormat="1">
      <c r="A199" s="526" t="s">
        <v>11018</v>
      </c>
      <c r="B199" s="485" t="s">
        <v>11054</v>
      </c>
      <c r="C199" s="485" t="s">
        <v>11054</v>
      </c>
      <c r="D199" s="527">
        <v>392500</v>
      </c>
      <c r="E199" s="16" t="s">
        <v>9628</v>
      </c>
      <c r="F199" s="16" t="s">
        <v>1788</v>
      </c>
      <c r="G199" s="16" t="s">
        <v>5388</v>
      </c>
      <c r="H199" s="625"/>
    </row>
    <row r="200" spans="1:8" s="515" customFormat="1">
      <c r="A200" s="526" t="s">
        <v>10512</v>
      </c>
      <c r="B200" s="485" t="s">
        <v>10513</v>
      </c>
      <c r="C200" s="485" t="s">
        <v>10513</v>
      </c>
      <c r="D200" s="527">
        <v>3000</v>
      </c>
      <c r="E200" s="16" t="s">
        <v>9628</v>
      </c>
      <c r="F200" s="16" t="s">
        <v>1788</v>
      </c>
      <c r="G200" s="16" t="s">
        <v>5388</v>
      </c>
      <c r="H200" s="516"/>
    </row>
    <row r="201" spans="1:8" s="515" customFormat="1">
      <c r="A201" s="526" t="s">
        <v>10514</v>
      </c>
      <c r="B201" s="485" t="s">
        <v>10515</v>
      </c>
      <c r="C201" s="485" t="s">
        <v>10515</v>
      </c>
      <c r="D201" s="527">
        <v>8500</v>
      </c>
      <c r="E201" s="16" t="s">
        <v>9628</v>
      </c>
      <c r="F201" s="16" t="s">
        <v>1788</v>
      </c>
      <c r="G201" s="16" t="s">
        <v>5388</v>
      </c>
      <c r="H201" s="516"/>
    </row>
    <row r="202" spans="1:8" s="515" customFormat="1">
      <c r="A202" s="526" t="s">
        <v>10516</v>
      </c>
      <c r="B202" s="485" t="s">
        <v>10517</v>
      </c>
      <c r="C202" s="485" t="s">
        <v>10517</v>
      </c>
      <c r="D202" s="527">
        <v>21000</v>
      </c>
      <c r="E202" s="16" t="s">
        <v>9628</v>
      </c>
      <c r="F202" s="16" t="s">
        <v>1788</v>
      </c>
      <c r="G202" s="16" t="s">
        <v>5388</v>
      </c>
      <c r="H202" s="516"/>
    </row>
    <row r="203" spans="1:8" s="515" customFormat="1">
      <c r="A203" s="526" t="s">
        <v>10518</v>
      </c>
      <c r="B203" s="485" t="s">
        <v>10519</v>
      </c>
      <c r="C203" s="485" t="s">
        <v>10519</v>
      </c>
      <c r="D203" s="527">
        <v>44000</v>
      </c>
      <c r="E203" s="16" t="s">
        <v>9628</v>
      </c>
      <c r="F203" s="16" t="s">
        <v>1788</v>
      </c>
      <c r="G203" s="16" t="s">
        <v>5388</v>
      </c>
      <c r="H203" s="516"/>
    </row>
    <row r="204" spans="1:8" s="515" customFormat="1">
      <c r="A204" s="526" t="s">
        <v>10520</v>
      </c>
      <c r="B204" s="485" t="s">
        <v>10521</v>
      </c>
      <c r="C204" s="485" t="s">
        <v>10521</v>
      </c>
      <c r="D204" s="527">
        <v>82000</v>
      </c>
      <c r="E204" s="16" t="s">
        <v>9628</v>
      </c>
      <c r="F204" s="16" t="s">
        <v>1788</v>
      </c>
      <c r="G204" s="16" t="s">
        <v>5388</v>
      </c>
      <c r="H204" s="516"/>
    </row>
    <row r="205" spans="1:8" s="515" customFormat="1">
      <c r="A205" s="526" t="s">
        <v>10522</v>
      </c>
      <c r="B205" s="485" t="s">
        <v>10523</v>
      </c>
      <c r="C205" s="485" t="s">
        <v>10523</v>
      </c>
      <c r="D205" s="527">
        <v>157600</v>
      </c>
      <c r="E205" s="16" t="s">
        <v>9628</v>
      </c>
      <c r="F205" s="16" t="s">
        <v>1788</v>
      </c>
      <c r="G205" s="16" t="s">
        <v>5388</v>
      </c>
      <c r="H205" s="516"/>
    </row>
    <row r="206" spans="1:8" s="624" customFormat="1">
      <c r="A206" s="526" t="s">
        <v>11019</v>
      </c>
      <c r="B206" s="485" t="s">
        <v>11055</v>
      </c>
      <c r="C206" s="485" t="s">
        <v>11055</v>
      </c>
      <c r="D206" s="527">
        <v>227000</v>
      </c>
      <c r="E206" s="16" t="s">
        <v>9628</v>
      </c>
      <c r="F206" s="16" t="s">
        <v>1788</v>
      </c>
      <c r="G206" s="16" t="s">
        <v>5388</v>
      </c>
      <c r="H206" s="625"/>
    </row>
    <row r="207" spans="1:8" s="624" customFormat="1">
      <c r="A207" s="526" t="s">
        <v>11020</v>
      </c>
      <c r="B207" s="485" t="s">
        <v>11056</v>
      </c>
      <c r="C207" s="485" t="s">
        <v>11056</v>
      </c>
      <c r="D207" s="527">
        <v>388000</v>
      </c>
      <c r="E207" s="16" t="s">
        <v>9628</v>
      </c>
      <c r="F207" s="16" t="s">
        <v>1788</v>
      </c>
      <c r="G207" s="16" t="s">
        <v>5388</v>
      </c>
      <c r="H207" s="625"/>
    </row>
    <row r="208" spans="1:8" s="515" customFormat="1">
      <c r="A208" s="526" t="s">
        <v>10524</v>
      </c>
      <c r="B208" s="485" t="s">
        <v>10525</v>
      </c>
      <c r="C208" s="485" t="s">
        <v>10525</v>
      </c>
      <c r="D208" s="527">
        <v>5500</v>
      </c>
      <c r="E208" s="16" t="s">
        <v>9628</v>
      </c>
      <c r="F208" s="16" t="s">
        <v>1788</v>
      </c>
      <c r="G208" s="16" t="s">
        <v>5388</v>
      </c>
      <c r="H208" s="516"/>
    </row>
    <row r="209" spans="1:8" s="515" customFormat="1">
      <c r="A209" s="526" t="s">
        <v>10526</v>
      </c>
      <c r="B209" s="485" t="s">
        <v>10527</v>
      </c>
      <c r="C209" s="485" t="s">
        <v>10527</v>
      </c>
      <c r="D209" s="527">
        <v>18000</v>
      </c>
      <c r="E209" s="16" t="s">
        <v>9628</v>
      </c>
      <c r="F209" s="16" t="s">
        <v>1788</v>
      </c>
      <c r="G209" s="16" t="s">
        <v>5388</v>
      </c>
      <c r="H209" s="516"/>
    </row>
    <row r="210" spans="1:8" s="515" customFormat="1">
      <c r="A210" s="526" t="s">
        <v>10528</v>
      </c>
      <c r="B210" s="485" t="s">
        <v>10529</v>
      </c>
      <c r="C210" s="485" t="s">
        <v>10529</v>
      </c>
      <c r="D210" s="527">
        <v>41000</v>
      </c>
      <c r="E210" s="16" t="s">
        <v>9628</v>
      </c>
      <c r="F210" s="16" t="s">
        <v>1788</v>
      </c>
      <c r="G210" s="16" t="s">
        <v>5388</v>
      </c>
      <c r="H210" s="516"/>
    </row>
    <row r="211" spans="1:8" s="515" customFormat="1">
      <c r="A211" s="526" t="s">
        <v>10530</v>
      </c>
      <c r="B211" s="485" t="s">
        <v>10531</v>
      </c>
      <c r="C211" s="485" t="s">
        <v>10531</v>
      </c>
      <c r="D211" s="527">
        <v>79000</v>
      </c>
      <c r="E211" s="16" t="s">
        <v>9628</v>
      </c>
      <c r="F211" s="16" t="s">
        <v>1788</v>
      </c>
      <c r="G211" s="16" t="s">
        <v>5388</v>
      </c>
      <c r="H211" s="516"/>
    </row>
    <row r="212" spans="1:8" s="515" customFormat="1">
      <c r="A212" s="526" t="s">
        <v>10532</v>
      </c>
      <c r="B212" s="485" t="s">
        <v>10533</v>
      </c>
      <c r="C212" s="485" t="s">
        <v>10533</v>
      </c>
      <c r="D212" s="527">
        <v>154600</v>
      </c>
      <c r="E212" s="16" t="s">
        <v>9628</v>
      </c>
      <c r="F212" s="16" t="s">
        <v>1788</v>
      </c>
      <c r="G212" s="16" t="s">
        <v>5388</v>
      </c>
      <c r="H212" s="516"/>
    </row>
    <row r="213" spans="1:8" s="624" customFormat="1">
      <c r="A213" s="526" t="s">
        <v>11021</v>
      </c>
      <c r="B213" s="485" t="s">
        <v>11057</v>
      </c>
      <c r="C213" s="485" t="s">
        <v>11057</v>
      </c>
      <c r="D213" s="527">
        <v>224000</v>
      </c>
      <c r="E213" s="16" t="s">
        <v>9628</v>
      </c>
      <c r="F213" s="16" t="s">
        <v>1788</v>
      </c>
      <c r="G213" s="16" t="s">
        <v>5388</v>
      </c>
      <c r="H213" s="625"/>
    </row>
    <row r="214" spans="1:8" s="624" customFormat="1">
      <c r="A214" s="526" t="s">
        <v>11022</v>
      </c>
      <c r="B214" s="485" t="s">
        <v>11058</v>
      </c>
      <c r="C214" s="485" t="s">
        <v>11058</v>
      </c>
      <c r="D214" s="527">
        <v>385000</v>
      </c>
      <c r="E214" s="16" t="s">
        <v>9628</v>
      </c>
      <c r="F214" s="16" t="s">
        <v>1788</v>
      </c>
      <c r="G214" s="16" t="s">
        <v>5388</v>
      </c>
      <c r="H214" s="625"/>
    </row>
    <row r="215" spans="1:8" s="515" customFormat="1">
      <c r="A215" s="526" t="s">
        <v>10534</v>
      </c>
      <c r="B215" s="485" t="s">
        <v>10535</v>
      </c>
      <c r="C215" s="485" t="s">
        <v>10535</v>
      </c>
      <c r="D215" s="527">
        <v>12500</v>
      </c>
      <c r="E215" s="16" t="s">
        <v>9628</v>
      </c>
      <c r="F215" s="16" t="s">
        <v>1788</v>
      </c>
      <c r="G215" s="16" t="s">
        <v>5388</v>
      </c>
      <c r="H215" s="516"/>
    </row>
    <row r="216" spans="1:8" s="515" customFormat="1">
      <c r="A216" s="526" t="s">
        <v>10536</v>
      </c>
      <c r="B216" s="485" t="s">
        <v>10537</v>
      </c>
      <c r="C216" s="485" t="s">
        <v>10537</v>
      </c>
      <c r="D216" s="527">
        <v>35500</v>
      </c>
      <c r="E216" s="16" t="s">
        <v>9628</v>
      </c>
      <c r="F216" s="16" t="s">
        <v>1788</v>
      </c>
      <c r="G216" s="16" t="s">
        <v>5388</v>
      </c>
      <c r="H216" s="516"/>
    </row>
    <row r="217" spans="1:8" s="515" customFormat="1">
      <c r="A217" s="526" t="s">
        <v>10538</v>
      </c>
      <c r="B217" s="485" t="s">
        <v>10539</v>
      </c>
      <c r="C217" s="485" t="s">
        <v>10539</v>
      </c>
      <c r="D217" s="527">
        <v>73500</v>
      </c>
      <c r="E217" s="16" t="s">
        <v>9628</v>
      </c>
      <c r="F217" s="16" t="s">
        <v>1788</v>
      </c>
      <c r="G217" s="16" t="s">
        <v>5388</v>
      </c>
      <c r="H217" s="516"/>
    </row>
    <row r="218" spans="1:8" s="515" customFormat="1">
      <c r="A218" s="526" t="s">
        <v>10540</v>
      </c>
      <c r="B218" s="485" t="s">
        <v>10541</v>
      </c>
      <c r="C218" s="485" t="s">
        <v>10541</v>
      </c>
      <c r="D218" s="527">
        <v>149100</v>
      </c>
      <c r="E218" s="16" t="s">
        <v>9628</v>
      </c>
      <c r="F218" s="16" t="s">
        <v>1788</v>
      </c>
      <c r="G218" s="16" t="s">
        <v>5388</v>
      </c>
      <c r="H218" s="516"/>
    </row>
    <row r="219" spans="1:8" s="624" customFormat="1">
      <c r="A219" s="526" t="s">
        <v>11023</v>
      </c>
      <c r="B219" s="485" t="s">
        <v>11059</v>
      </c>
      <c r="C219" s="485" t="s">
        <v>11059</v>
      </c>
      <c r="D219" s="527">
        <v>218500</v>
      </c>
      <c r="E219" s="16" t="s">
        <v>9628</v>
      </c>
      <c r="F219" s="16" t="s">
        <v>1788</v>
      </c>
      <c r="G219" s="16" t="s">
        <v>5388</v>
      </c>
      <c r="H219" s="625"/>
    </row>
    <row r="220" spans="1:8" s="624" customFormat="1">
      <c r="A220" s="526" t="s">
        <v>11024</v>
      </c>
      <c r="B220" s="485" t="s">
        <v>11060</v>
      </c>
      <c r="C220" s="485" t="s">
        <v>11060</v>
      </c>
      <c r="D220" s="527">
        <v>379500</v>
      </c>
      <c r="E220" s="16" t="s">
        <v>9628</v>
      </c>
      <c r="F220" s="16" t="s">
        <v>1788</v>
      </c>
      <c r="G220" s="16" t="s">
        <v>5388</v>
      </c>
      <c r="H220" s="625"/>
    </row>
    <row r="221" spans="1:8" s="515" customFormat="1">
      <c r="A221" s="526" t="s">
        <v>10542</v>
      </c>
      <c r="B221" s="485" t="s">
        <v>10543</v>
      </c>
      <c r="C221" s="485" t="s">
        <v>10543</v>
      </c>
      <c r="D221" s="527">
        <v>23000</v>
      </c>
      <c r="E221" s="16" t="s">
        <v>9628</v>
      </c>
      <c r="F221" s="16" t="s">
        <v>1788</v>
      </c>
      <c r="G221" s="16" t="s">
        <v>5388</v>
      </c>
      <c r="H221" s="516"/>
    </row>
    <row r="222" spans="1:8" s="515" customFormat="1">
      <c r="A222" s="526" t="s">
        <v>10544</v>
      </c>
      <c r="B222" s="485" t="s">
        <v>10545</v>
      </c>
      <c r="C222" s="485" t="s">
        <v>10545</v>
      </c>
      <c r="D222" s="527">
        <v>61000</v>
      </c>
      <c r="E222" s="16" t="s">
        <v>9628</v>
      </c>
      <c r="F222" s="16" t="s">
        <v>1788</v>
      </c>
      <c r="G222" s="16" t="s">
        <v>5388</v>
      </c>
      <c r="H222" s="516"/>
    </row>
    <row r="223" spans="1:8" s="515" customFormat="1">
      <c r="A223" s="526" t="s">
        <v>10546</v>
      </c>
      <c r="B223" s="485" t="s">
        <v>10547</v>
      </c>
      <c r="C223" s="485" t="s">
        <v>10547</v>
      </c>
      <c r="D223" s="527">
        <v>136600</v>
      </c>
      <c r="E223" s="16" t="s">
        <v>9628</v>
      </c>
      <c r="F223" s="16" t="s">
        <v>1788</v>
      </c>
      <c r="G223" s="16" t="s">
        <v>5388</v>
      </c>
      <c r="H223" s="516"/>
    </row>
    <row r="224" spans="1:8" s="624" customFormat="1">
      <c r="A224" s="526" t="s">
        <v>11025</v>
      </c>
      <c r="B224" s="485" t="s">
        <v>11061</v>
      </c>
      <c r="C224" s="485" t="s">
        <v>11061</v>
      </c>
      <c r="D224" s="527">
        <v>206000</v>
      </c>
      <c r="E224" s="16" t="s">
        <v>9628</v>
      </c>
      <c r="F224" s="16" t="s">
        <v>1788</v>
      </c>
      <c r="G224" s="16" t="s">
        <v>5388</v>
      </c>
      <c r="H224" s="625"/>
    </row>
    <row r="225" spans="1:8" s="624" customFormat="1">
      <c r="A225" s="526" t="s">
        <v>11026</v>
      </c>
      <c r="B225" s="485" t="s">
        <v>11062</v>
      </c>
      <c r="C225" s="485" t="s">
        <v>11062</v>
      </c>
      <c r="D225" s="527">
        <v>367000</v>
      </c>
      <c r="E225" s="16" t="s">
        <v>9628</v>
      </c>
      <c r="F225" s="16" t="s">
        <v>1788</v>
      </c>
      <c r="G225" s="16" t="s">
        <v>5388</v>
      </c>
      <c r="H225" s="625"/>
    </row>
    <row r="226" spans="1:8" s="515" customFormat="1">
      <c r="A226" s="526" t="s">
        <v>10548</v>
      </c>
      <c r="B226" s="485" t="s">
        <v>10549</v>
      </c>
      <c r="C226" s="485" t="s">
        <v>10549</v>
      </c>
      <c r="D226" s="527">
        <v>38000</v>
      </c>
      <c r="E226" s="16" t="s">
        <v>9628</v>
      </c>
      <c r="F226" s="16" t="s">
        <v>1788</v>
      </c>
      <c r="G226" s="16" t="s">
        <v>5388</v>
      </c>
      <c r="H226" s="516"/>
    </row>
    <row r="227" spans="1:8" s="624" customFormat="1">
      <c r="A227" s="526" t="s">
        <v>10550</v>
      </c>
      <c r="B227" s="485" t="s">
        <v>10551</v>
      </c>
      <c r="C227" s="485" t="s">
        <v>10551</v>
      </c>
      <c r="D227" s="527">
        <v>113600</v>
      </c>
      <c r="E227" s="16" t="s">
        <v>9628</v>
      </c>
      <c r="F227" s="16" t="s">
        <v>1788</v>
      </c>
      <c r="G227" s="16" t="s">
        <v>5388</v>
      </c>
      <c r="H227" s="625"/>
    </row>
    <row r="228" spans="1:8" s="624" customFormat="1">
      <c r="A228" s="526" t="s">
        <v>11027</v>
      </c>
      <c r="B228" s="485" t="s">
        <v>11063</v>
      </c>
      <c r="C228" s="485" t="s">
        <v>11063</v>
      </c>
      <c r="D228" s="527">
        <v>183000</v>
      </c>
      <c r="E228" s="16" t="s">
        <v>9628</v>
      </c>
      <c r="F228" s="16" t="s">
        <v>1788</v>
      </c>
      <c r="G228" s="16" t="s">
        <v>5388</v>
      </c>
      <c r="H228" s="625"/>
    </row>
    <row r="229" spans="1:8" s="515" customFormat="1">
      <c r="A229" s="526" t="s">
        <v>11028</v>
      </c>
      <c r="B229" s="485" t="s">
        <v>11064</v>
      </c>
      <c r="C229" s="485" t="s">
        <v>11064</v>
      </c>
      <c r="D229" s="527">
        <v>344000</v>
      </c>
      <c r="E229" s="16" t="s">
        <v>9628</v>
      </c>
      <c r="F229" s="16" t="s">
        <v>1788</v>
      </c>
      <c r="G229" s="16" t="s">
        <v>5388</v>
      </c>
      <c r="H229" s="516"/>
    </row>
    <row r="230" spans="1:8" s="515" customFormat="1">
      <c r="A230" s="526" t="s">
        <v>10552</v>
      </c>
      <c r="B230" s="485" t="s">
        <v>10553</v>
      </c>
      <c r="C230" s="485" t="s">
        <v>10553</v>
      </c>
      <c r="D230" s="527">
        <v>75600</v>
      </c>
      <c r="E230" s="16" t="s">
        <v>9628</v>
      </c>
      <c r="F230" s="16" t="s">
        <v>1788</v>
      </c>
      <c r="G230" s="16" t="s">
        <v>5388</v>
      </c>
      <c r="H230" s="516"/>
    </row>
    <row r="231" spans="1:8" s="624" customFormat="1">
      <c r="A231" s="526" t="s">
        <v>11029</v>
      </c>
      <c r="B231" s="485" t="s">
        <v>11065</v>
      </c>
      <c r="C231" s="485" t="s">
        <v>11065</v>
      </c>
      <c r="D231" s="527">
        <v>145000</v>
      </c>
      <c r="E231" s="16" t="s">
        <v>9628</v>
      </c>
      <c r="F231" s="16" t="s">
        <v>1788</v>
      </c>
      <c r="G231" s="16" t="s">
        <v>5388</v>
      </c>
      <c r="H231" s="625"/>
    </row>
    <row r="232" spans="1:8" s="624" customFormat="1">
      <c r="A232" s="526" t="s">
        <v>11030</v>
      </c>
      <c r="B232" s="485" t="s">
        <v>11066</v>
      </c>
      <c r="C232" s="485" t="s">
        <v>11066</v>
      </c>
      <c r="D232" s="527">
        <v>306000</v>
      </c>
      <c r="E232" s="16" t="s">
        <v>9628</v>
      </c>
      <c r="F232" s="16" t="s">
        <v>1788</v>
      </c>
      <c r="G232" s="16" t="s">
        <v>5388</v>
      </c>
      <c r="H232" s="625"/>
    </row>
    <row r="233" spans="1:8" s="624" customFormat="1">
      <c r="A233" s="526" t="s">
        <v>11031</v>
      </c>
      <c r="B233" s="485" t="s">
        <v>11067</v>
      </c>
      <c r="C233" s="485" t="s">
        <v>11067</v>
      </c>
      <c r="D233" s="527">
        <v>69400</v>
      </c>
      <c r="E233" s="16" t="s">
        <v>9628</v>
      </c>
      <c r="F233" s="16" t="s">
        <v>1788</v>
      </c>
      <c r="G233" s="16" t="s">
        <v>5388</v>
      </c>
      <c r="H233" s="625"/>
    </row>
    <row r="234" spans="1:8" s="624" customFormat="1">
      <c r="A234" s="526" t="s">
        <v>11032</v>
      </c>
      <c r="B234" s="485" t="s">
        <v>11068</v>
      </c>
      <c r="C234" s="485" t="s">
        <v>11068</v>
      </c>
      <c r="D234" s="527">
        <v>230400</v>
      </c>
      <c r="E234" s="16" t="s">
        <v>9628</v>
      </c>
      <c r="F234" s="16" t="s">
        <v>1788</v>
      </c>
      <c r="G234" s="16" t="s">
        <v>5388</v>
      </c>
      <c r="H234" s="625"/>
    </row>
    <row r="235" spans="1:8" s="624" customFormat="1">
      <c r="A235" s="526" t="s">
        <v>11033</v>
      </c>
      <c r="B235" s="485" t="s">
        <v>11069</v>
      </c>
      <c r="C235" s="485" t="s">
        <v>11069</v>
      </c>
      <c r="D235" s="527">
        <v>161000</v>
      </c>
      <c r="E235" s="16" t="s">
        <v>9628</v>
      </c>
      <c r="F235" s="16" t="s">
        <v>1788</v>
      </c>
      <c r="G235" s="16" t="s">
        <v>5388</v>
      </c>
      <c r="H235" s="625"/>
    </row>
    <row r="236" spans="1:8">
      <c r="A236" s="526" t="s">
        <v>2815</v>
      </c>
      <c r="B236" s="485" t="s">
        <v>5986</v>
      </c>
      <c r="C236" s="485" t="s">
        <v>5986</v>
      </c>
      <c r="D236" s="527">
        <v>575</v>
      </c>
      <c r="E236" s="16" t="s">
        <v>9628</v>
      </c>
      <c r="F236" s="16" t="s">
        <v>1788</v>
      </c>
      <c r="G236" s="16" t="s">
        <v>5388</v>
      </c>
      <c r="H236" s="17"/>
    </row>
    <row r="237" spans="1:8">
      <c r="A237" s="526" t="s">
        <v>2816</v>
      </c>
      <c r="B237" s="485" t="s">
        <v>5987</v>
      </c>
      <c r="C237" s="485" t="s">
        <v>5987</v>
      </c>
      <c r="D237" s="527">
        <v>2300</v>
      </c>
      <c r="E237" s="16" t="s">
        <v>9628</v>
      </c>
      <c r="F237" s="16" t="s">
        <v>1788</v>
      </c>
      <c r="G237" s="16" t="s">
        <v>5388</v>
      </c>
      <c r="H237" s="17"/>
    </row>
    <row r="238" spans="1:8">
      <c r="A238" s="526" t="s">
        <v>2817</v>
      </c>
      <c r="B238" s="485" t="s">
        <v>5988</v>
      </c>
      <c r="C238" s="485" t="s">
        <v>5988</v>
      </c>
      <c r="D238" s="527">
        <v>3449.9999999999995</v>
      </c>
      <c r="E238" s="16" t="s">
        <v>9628</v>
      </c>
      <c r="F238" s="16" t="s">
        <v>1788</v>
      </c>
      <c r="G238" s="16" t="s">
        <v>5388</v>
      </c>
      <c r="H238" s="17"/>
    </row>
    <row r="239" spans="1:8">
      <c r="A239" s="526" t="s">
        <v>2818</v>
      </c>
      <c r="B239" s="485" t="s">
        <v>5989</v>
      </c>
      <c r="C239" s="485" t="s">
        <v>5989</v>
      </c>
      <c r="D239" s="527">
        <v>1724.9999999999998</v>
      </c>
      <c r="E239" s="16" t="s">
        <v>9628</v>
      </c>
      <c r="F239" s="16" t="s">
        <v>1788</v>
      </c>
      <c r="G239" s="16" t="s">
        <v>5388</v>
      </c>
      <c r="H239" s="17"/>
    </row>
    <row r="240" spans="1:8">
      <c r="A240" s="526" t="s">
        <v>2819</v>
      </c>
      <c r="B240" s="485" t="s">
        <v>5990</v>
      </c>
      <c r="C240" s="485" t="s">
        <v>5990</v>
      </c>
      <c r="D240" s="527">
        <v>2875</v>
      </c>
      <c r="E240" s="16" t="s">
        <v>9628</v>
      </c>
      <c r="F240" s="16" t="s">
        <v>1788</v>
      </c>
      <c r="G240" s="16" t="s">
        <v>5388</v>
      </c>
      <c r="H240" s="17"/>
    </row>
    <row r="241" spans="1:8">
      <c r="A241" s="526" t="s">
        <v>2820</v>
      </c>
      <c r="B241" s="485" t="s">
        <v>5991</v>
      </c>
      <c r="C241" s="485" t="s">
        <v>5991</v>
      </c>
      <c r="D241" s="527">
        <v>1150</v>
      </c>
      <c r="E241" s="16" t="s">
        <v>9628</v>
      </c>
      <c r="F241" s="16" t="s">
        <v>1788</v>
      </c>
      <c r="G241" s="16" t="s">
        <v>5388</v>
      </c>
      <c r="H241" s="17"/>
    </row>
    <row r="242" spans="1:8">
      <c r="A242" s="526" t="s">
        <v>2821</v>
      </c>
      <c r="B242" s="485" t="s">
        <v>5992</v>
      </c>
      <c r="C242" s="485" t="s">
        <v>5992</v>
      </c>
      <c r="D242" s="527">
        <v>5750</v>
      </c>
      <c r="E242" s="16" t="s">
        <v>9628</v>
      </c>
      <c r="F242" s="16" t="s">
        <v>1788</v>
      </c>
      <c r="G242" s="16" t="s">
        <v>5388</v>
      </c>
      <c r="H242" s="17"/>
    </row>
    <row r="243" spans="1:8">
      <c r="A243" s="526" t="s">
        <v>2822</v>
      </c>
      <c r="B243" s="485" t="s">
        <v>5993</v>
      </c>
      <c r="C243" s="485" t="s">
        <v>5993</v>
      </c>
      <c r="D243" s="527">
        <v>5175</v>
      </c>
      <c r="E243" s="16" t="s">
        <v>9628</v>
      </c>
      <c r="F243" s="16" t="s">
        <v>1788</v>
      </c>
      <c r="G243" s="16" t="s">
        <v>5388</v>
      </c>
      <c r="H243" s="17"/>
    </row>
    <row r="244" spans="1:8">
      <c r="A244" s="125" t="s">
        <v>2823</v>
      </c>
      <c r="B244" s="13" t="s">
        <v>5994</v>
      </c>
      <c r="C244" s="13" t="s">
        <v>5994</v>
      </c>
      <c r="D244" s="214">
        <v>3449.9999999999995</v>
      </c>
      <c r="E244" s="16" t="s">
        <v>9628</v>
      </c>
      <c r="F244" s="16" t="s">
        <v>1788</v>
      </c>
      <c r="G244" s="16" t="s">
        <v>5388</v>
      </c>
      <c r="H244" s="17"/>
    </row>
    <row r="245" spans="1:8">
      <c r="A245" s="125" t="s">
        <v>2824</v>
      </c>
      <c r="B245" s="13" t="s">
        <v>5995</v>
      </c>
      <c r="C245" s="13" t="s">
        <v>5995</v>
      </c>
      <c r="D245" s="214">
        <v>2300</v>
      </c>
      <c r="E245" s="16" t="s">
        <v>9628</v>
      </c>
      <c r="F245" s="16" t="s">
        <v>1788</v>
      </c>
      <c r="G245" s="16" t="s">
        <v>5388</v>
      </c>
      <c r="H245" s="17"/>
    </row>
    <row r="246" spans="1:8">
      <c r="A246" s="125" t="s">
        <v>2825</v>
      </c>
      <c r="B246" s="13" t="s">
        <v>5996</v>
      </c>
      <c r="C246" s="13" t="s">
        <v>5996</v>
      </c>
      <c r="D246" s="214">
        <v>7589.9999999999991</v>
      </c>
      <c r="E246" s="16" t="s">
        <v>9628</v>
      </c>
      <c r="F246" s="16" t="s">
        <v>1788</v>
      </c>
      <c r="G246" s="16" t="s">
        <v>5388</v>
      </c>
      <c r="H246" s="17"/>
    </row>
    <row r="247" spans="1:8">
      <c r="A247" s="125" t="s">
        <v>2826</v>
      </c>
      <c r="B247" s="13" t="s">
        <v>5997</v>
      </c>
      <c r="C247" s="13" t="s">
        <v>5997</v>
      </c>
      <c r="D247" s="214">
        <v>10925</v>
      </c>
      <c r="E247" s="16" t="s">
        <v>9628</v>
      </c>
      <c r="F247" s="16" t="s">
        <v>1788</v>
      </c>
      <c r="G247" s="16" t="s">
        <v>5388</v>
      </c>
      <c r="H247" s="17"/>
    </row>
    <row r="248" spans="1:8">
      <c r="A248" s="125" t="s">
        <v>2827</v>
      </c>
      <c r="B248" s="13" t="s">
        <v>5998</v>
      </c>
      <c r="C248" s="13" t="s">
        <v>5998</v>
      </c>
      <c r="D248" s="214">
        <v>7014.9999999999991</v>
      </c>
      <c r="E248" s="16" t="s">
        <v>9628</v>
      </c>
      <c r="F248" s="16" t="s">
        <v>1788</v>
      </c>
      <c r="G248" s="16" t="s">
        <v>5388</v>
      </c>
      <c r="H248" s="17"/>
    </row>
    <row r="249" spans="1:8">
      <c r="A249" s="125" t="s">
        <v>2828</v>
      </c>
      <c r="B249" s="13" t="s">
        <v>5999</v>
      </c>
      <c r="C249" s="13" t="s">
        <v>5999</v>
      </c>
      <c r="D249" s="214">
        <v>10350</v>
      </c>
      <c r="E249" s="16" t="s">
        <v>9628</v>
      </c>
      <c r="F249" s="16" t="s">
        <v>1788</v>
      </c>
      <c r="G249" s="16" t="s">
        <v>5388</v>
      </c>
      <c r="H249" s="17"/>
    </row>
    <row r="250" spans="1:8">
      <c r="A250" s="125" t="s">
        <v>2829</v>
      </c>
      <c r="B250" s="13" t="s">
        <v>6000</v>
      </c>
      <c r="C250" s="13" t="s">
        <v>6000</v>
      </c>
      <c r="D250" s="214">
        <v>5290</v>
      </c>
      <c r="E250" s="16" t="s">
        <v>9628</v>
      </c>
      <c r="F250" s="16" t="s">
        <v>1788</v>
      </c>
      <c r="G250" s="16" t="s">
        <v>5388</v>
      </c>
      <c r="H250" s="17"/>
    </row>
    <row r="251" spans="1:8">
      <c r="A251" s="125" t="s">
        <v>2830</v>
      </c>
      <c r="B251" s="13" t="s">
        <v>6001</v>
      </c>
      <c r="C251" s="13" t="s">
        <v>6001</v>
      </c>
      <c r="D251" s="214">
        <v>8625</v>
      </c>
      <c r="E251" s="16" t="s">
        <v>9628</v>
      </c>
      <c r="F251" s="16" t="s">
        <v>1788</v>
      </c>
      <c r="G251" s="16" t="s">
        <v>5388</v>
      </c>
      <c r="H251" s="17"/>
    </row>
    <row r="252" spans="1:8">
      <c r="A252" s="125" t="s">
        <v>2831</v>
      </c>
      <c r="B252" s="13" t="s">
        <v>6002</v>
      </c>
      <c r="C252" s="13" t="s">
        <v>6002</v>
      </c>
      <c r="D252" s="214">
        <v>4140</v>
      </c>
      <c r="E252" s="16" t="s">
        <v>9628</v>
      </c>
      <c r="F252" s="16" t="s">
        <v>1788</v>
      </c>
      <c r="G252" s="16" t="s">
        <v>5388</v>
      </c>
      <c r="H252" s="17"/>
    </row>
    <row r="253" spans="1:8">
      <c r="A253" s="125" t="s">
        <v>2832</v>
      </c>
      <c r="B253" s="13" t="s">
        <v>6003</v>
      </c>
      <c r="C253" s="13" t="s">
        <v>6003</v>
      </c>
      <c r="D253" s="214">
        <v>7474.9999999999991</v>
      </c>
      <c r="E253" s="16" t="s">
        <v>9628</v>
      </c>
      <c r="F253" s="16" t="s">
        <v>1788</v>
      </c>
      <c r="G253" s="16" t="s">
        <v>5388</v>
      </c>
      <c r="H253" s="17"/>
    </row>
    <row r="254" spans="1:8">
      <c r="A254" s="125" t="s">
        <v>2833</v>
      </c>
      <c r="B254" s="13" t="s">
        <v>6004</v>
      </c>
      <c r="C254" s="13" t="s">
        <v>6004</v>
      </c>
      <c r="D254" s="214">
        <v>12419.999999999998</v>
      </c>
      <c r="E254" s="16" t="s">
        <v>9628</v>
      </c>
      <c r="F254" s="16" t="s">
        <v>1788</v>
      </c>
      <c r="G254" s="16" t="s">
        <v>5388</v>
      </c>
      <c r="H254" s="17"/>
    </row>
    <row r="255" spans="1:8">
      <c r="A255" s="125" t="s">
        <v>2834</v>
      </c>
      <c r="B255" s="13" t="s">
        <v>6005</v>
      </c>
      <c r="C255" s="13" t="s">
        <v>6005</v>
      </c>
      <c r="D255" s="214">
        <v>14719.999999999998</v>
      </c>
      <c r="E255" s="16" t="s">
        <v>9628</v>
      </c>
      <c r="F255" s="16" t="s">
        <v>1788</v>
      </c>
      <c r="G255" s="16" t="s">
        <v>5388</v>
      </c>
      <c r="H255" s="17"/>
    </row>
    <row r="256" spans="1:8">
      <c r="A256" s="125" t="s">
        <v>2835</v>
      </c>
      <c r="B256" s="13" t="s">
        <v>6006</v>
      </c>
      <c r="C256" s="13" t="s">
        <v>6006</v>
      </c>
      <c r="D256" s="214">
        <v>20125</v>
      </c>
      <c r="E256" s="16" t="s">
        <v>9628</v>
      </c>
      <c r="F256" s="16" t="s">
        <v>1788</v>
      </c>
      <c r="G256" s="16" t="s">
        <v>5388</v>
      </c>
      <c r="H256" s="17"/>
    </row>
    <row r="257" spans="1:8">
      <c r="A257" s="125" t="s">
        <v>2836</v>
      </c>
      <c r="B257" s="13" t="s">
        <v>6007</v>
      </c>
      <c r="C257" s="13" t="s">
        <v>6007</v>
      </c>
      <c r="D257" s="214">
        <v>11844.999999999998</v>
      </c>
      <c r="E257" s="16" t="s">
        <v>9628</v>
      </c>
      <c r="F257" s="16" t="s">
        <v>1788</v>
      </c>
      <c r="G257" s="16" t="s">
        <v>5388</v>
      </c>
      <c r="H257" s="17"/>
    </row>
    <row r="258" spans="1:8">
      <c r="A258" s="125" t="s">
        <v>2837</v>
      </c>
      <c r="B258" s="13" t="s">
        <v>6008</v>
      </c>
      <c r="C258" s="13" t="s">
        <v>6008</v>
      </c>
      <c r="D258" s="214">
        <v>14144.999999999998</v>
      </c>
      <c r="E258" s="16" t="s">
        <v>9628</v>
      </c>
      <c r="F258" s="16" t="s">
        <v>1788</v>
      </c>
      <c r="G258" s="16" t="s">
        <v>5388</v>
      </c>
      <c r="H258" s="17"/>
    </row>
    <row r="259" spans="1:8">
      <c r="A259" s="125" t="s">
        <v>2838</v>
      </c>
      <c r="B259" s="13" t="s">
        <v>6009</v>
      </c>
      <c r="C259" s="13" t="s">
        <v>6009</v>
      </c>
      <c r="D259" s="214">
        <v>19550</v>
      </c>
      <c r="E259" s="16" t="s">
        <v>9628</v>
      </c>
      <c r="F259" s="16" t="s">
        <v>1788</v>
      </c>
      <c r="G259" s="16" t="s">
        <v>5388</v>
      </c>
      <c r="H259" s="17"/>
    </row>
    <row r="260" spans="1:8">
      <c r="A260" s="125" t="s">
        <v>2839</v>
      </c>
      <c r="B260" s="13" t="s">
        <v>6010</v>
      </c>
      <c r="C260" s="13" t="s">
        <v>6010</v>
      </c>
      <c r="D260" s="214">
        <v>10120</v>
      </c>
      <c r="E260" s="16" t="s">
        <v>9628</v>
      </c>
      <c r="F260" s="16" t="s">
        <v>1788</v>
      </c>
      <c r="G260" s="16" t="s">
        <v>5388</v>
      </c>
      <c r="H260" s="17"/>
    </row>
    <row r="261" spans="1:8">
      <c r="A261" s="125" t="s">
        <v>2840</v>
      </c>
      <c r="B261" s="13" t="s">
        <v>6011</v>
      </c>
      <c r="C261" s="13" t="s">
        <v>6011</v>
      </c>
      <c r="D261" s="214">
        <v>12419.999999999998</v>
      </c>
      <c r="E261" s="16" t="s">
        <v>9628</v>
      </c>
      <c r="F261" s="16" t="s">
        <v>1788</v>
      </c>
      <c r="G261" s="16" t="s">
        <v>5388</v>
      </c>
      <c r="H261" s="17"/>
    </row>
    <row r="262" spans="1:8">
      <c r="A262" s="125" t="s">
        <v>2841</v>
      </c>
      <c r="B262" s="13" t="s">
        <v>6012</v>
      </c>
      <c r="C262" s="13" t="s">
        <v>6012</v>
      </c>
      <c r="D262" s="214">
        <v>17825</v>
      </c>
      <c r="E262" s="16" t="s">
        <v>9628</v>
      </c>
      <c r="F262" s="16" t="s">
        <v>1788</v>
      </c>
      <c r="G262" s="16" t="s">
        <v>5388</v>
      </c>
      <c r="H262" s="17"/>
    </row>
    <row r="263" spans="1:8">
      <c r="A263" s="125" t="s">
        <v>2842</v>
      </c>
      <c r="B263" s="13" t="s">
        <v>6013</v>
      </c>
      <c r="C263" s="13" t="s">
        <v>6013</v>
      </c>
      <c r="D263" s="214">
        <v>8970</v>
      </c>
      <c r="E263" s="16" t="s">
        <v>9628</v>
      </c>
      <c r="F263" s="16" t="s">
        <v>1788</v>
      </c>
      <c r="G263" s="16" t="s">
        <v>5388</v>
      </c>
      <c r="H263" s="17"/>
    </row>
    <row r="264" spans="1:8">
      <c r="A264" s="125" t="s">
        <v>2843</v>
      </c>
      <c r="B264" s="13" t="s">
        <v>6014</v>
      </c>
      <c r="C264" s="13" t="s">
        <v>6014</v>
      </c>
      <c r="D264" s="214">
        <v>11270</v>
      </c>
      <c r="E264" s="16" t="s">
        <v>9628</v>
      </c>
      <c r="F264" s="16" t="s">
        <v>1788</v>
      </c>
      <c r="G264" s="16" t="s">
        <v>5388</v>
      </c>
      <c r="H264" s="17"/>
    </row>
    <row r="265" spans="1:8">
      <c r="A265" s="125" t="s">
        <v>2844</v>
      </c>
      <c r="B265" s="13" t="s">
        <v>6015</v>
      </c>
      <c r="C265" s="13" t="s">
        <v>6015</v>
      </c>
      <c r="D265" s="214">
        <v>16675</v>
      </c>
      <c r="E265" s="16" t="s">
        <v>9628</v>
      </c>
      <c r="F265" s="16" t="s">
        <v>1788</v>
      </c>
      <c r="G265" s="16" t="s">
        <v>5388</v>
      </c>
      <c r="H265" s="17"/>
    </row>
    <row r="266" spans="1:8">
      <c r="A266" s="125" t="s">
        <v>2845</v>
      </c>
      <c r="B266" s="13" t="s">
        <v>6016</v>
      </c>
      <c r="C266" s="13" t="s">
        <v>6016</v>
      </c>
      <c r="D266" s="214">
        <v>26679.999999999996</v>
      </c>
      <c r="E266" s="16" t="s">
        <v>9628</v>
      </c>
      <c r="F266" s="16" t="s">
        <v>1788</v>
      </c>
      <c r="G266" s="16" t="s">
        <v>5388</v>
      </c>
      <c r="H266" s="17"/>
    </row>
    <row r="267" spans="1:8">
      <c r="A267" s="125" t="s">
        <v>2846</v>
      </c>
      <c r="B267" s="13" t="s">
        <v>6017</v>
      </c>
      <c r="C267" s="13" t="s">
        <v>6017</v>
      </c>
      <c r="D267" s="214">
        <v>34730</v>
      </c>
      <c r="E267" s="16" t="s">
        <v>9628</v>
      </c>
      <c r="F267" s="16" t="s">
        <v>1788</v>
      </c>
      <c r="G267" s="16" t="s">
        <v>5388</v>
      </c>
      <c r="H267" s="17"/>
    </row>
    <row r="268" spans="1:8">
      <c r="A268" s="125" t="s">
        <v>2847</v>
      </c>
      <c r="B268" s="13" t="s">
        <v>6018</v>
      </c>
      <c r="C268" s="13" t="s">
        <v>6018</v>
      </c>
      <c r="D268" s="214">
        <v>38870</v>
      </c>
      <c r="E268" s="16" t="s">
        <v>9628</v>
      </c>
      <c r="F268" s="16" t="s">
        <v>1788</v>
      </c>
      <c r="G268" s="16" t="s">
        <v>5388</v>
      </c>
      <c r="H268" s="17"/>
    </row>
    <row r="269" spans="1:8">
      <c r="A269" s="125" t="s">
        <v>2848</v>
      </c>
      <c r="B269" s="13" t="s">
        <v>6019</v>
      </c>
      <c r="C269" s="13" t="s">
        <v>6019</v>
      </c>
      <c r="D269" s="214">
        <v>26104.999999999996</v>
      </c>
      <c r="E269" s="16" t="s">
        <v>9628</v>
      </c>
      <c r="F269" s="16" t="s">
        <v>1788</v>
      </c>
      <c r="G269" s="16" t="s">
        <v>5388</v>
      </c>
      <c r="H269" s="17"/>
    </row>
    <row r="270" spans="1:8">
      <c r="A270" s="125" t="s">
        <v>2849</v>
      </c>
      <c r="B270" s="13" t="s">
        <v>6020</v>
      </c>
      <c r="C270" s="13" t="s">
        <v>6020</v>
      </c>
      <c r="D270" s="214">
        <v>34155</v>
      </c>
      <c r="E270" s="16" t="s">
        <v>9628</v>
      </c>
      <c r="F270" s="16" t="s">
        <v>1788</v>
      </c>
      <c r="G270" s="16" t="s">
        <v>5388</v>
      </c>
      <c r="H270" s="17"/>
    </row>
    <row r="271" spans="1:8">
      <c r="A271" s="125" t="s">
        <v>2850</v>
      </c>
      <c r="B271" s="13" t="s">
        <v>6021</v>
      </c>
      <c r="C271" s="13" t="s">
        <v>6021</v>
      </c>
      <c r="D271" s="214">
        <v>38295</v>
      </c>
      <c r="E271" s="16" t="s">
        <v>9628</v>
      </c>
      <c r="F271" s="16" t="s">
        <v>1788</v>
      </c>
      <c r="G271" s="16" t="s">
        <v>5388</v>
      </c>
      <c r="H271" s="17"/>
    </row>
    <row r="272" spans="1:8">
      <c r="A272" s="125" t="s">
        <v>2851</v>
      </c>
      <c r="B272" s="13" t="s">
        <v>6022</v>
      </c>
      <c r="C272" s="13" t="s">
        <v>6022</v>
      </c>
      <c r="D272" s="214">
        <v>24379.999999999996</v>
      </c>
      <c r="E272" s="16" t="s">
        <v>9628</v>
      </c>
      <c r="F272" s="16" t="s">
        <v>1788</v>
      </c>
      <c r="G272" s="16" t="s">
        <v>5388</v>
      </c>
      <c r="H272" s="17"/>
    </row>
    <row r="273" spans="1:8">
      <c r="A273" s="125" t="s">
        <v>2852</v>
      </c>
      <c r="B273" s="13" t="s">
        <v>6023</v>
      </c>
      <c r="C273" s="13" t="s">
        <v>6023</v>
      </c>
      <c r="D273" s="214">
        <v>32429.999999999996</v>
      </c>
      <c r="E273" s="16" t="s">
        <v>9628</v>
      </c>
      <c r="F273" s="16" t="s">
        <v>1788</v>
      </c>
      <c r="G273" s="16" t="s">
        <v>5388</v>
      </c>
      <c r="H273" s="17"/>
    </row>
    <row r="274" spans="1:8">
      <c r="A274" s="125" t="s">
        <v>2853</v>
      </c>
      <c r="B274" s="13" t="s">
        <v>6024</v>
      </c>
      <c r="C274" s="13" t="s">
        <v>6024</v>
      </c>
      <c r="D274" s="214">
        <v>36570</v>
      </c>
      <c r="E274" s="16" t="s">
        <v>9628</v>
      </c>
      <c r="F274" s="16" t="s">
        <v>1788</v>
      </c>
      <c r="G274" s="16" t="s">
        <v>5388</v>
      </c>
      <c r="H274" s="17"/>
    </row>
    <row r="275" spans="1:8">
      <c r="A275" s="125" t="s">
        <v>2854</v>
      </c>
      <c r="B275" s="13" t="s">
        <v>6025</v>
      </c>
      <c r="C275" s="13" t="s">
        <v>6025</v>
      </c>
      <c r="D275" s="214">
        <v>23230</v>
      </c>
      <c r="E275" s="16" t="s">
        <v>9628</v>
      </c>
      <c r="F275" s="16" t="s">
        <v>1788</v>
      </c>
      <c r="G275" s="16" t="s">
        <v>5388</v>
      </c>
      <c r="H275" s="17"/>
    </row>
    <row r="276" spans="1:8">
      <c r="A276" s="125" t="s">
        <v>2855</v>
      </c>
      <c r="B276" s="13" t="s">
        <v>6026</v>
      </c>
      <c r="C276" s="13" t="s">
        <v>6026</v>
      </c>
      <c r="D276" s="214">
        <v>31279.999999999996</v>
      </c>
      <c r="E276" s="16" t="s">
        <v>9628</v>
      </c>
      <c r="F276" s="16" t="s">
        <v>1788</v>
      </c>
      <c r="G276" s="16" t="s">
        <v>5388</v>
      </c>
      <c r="H276" s="17"/>
    </row>
    <row r="277" spans="1:8">
      <c r="A277" s="125" t="s">
        <v>2856</v>
      </c>
      <c r="B277" s="13" t="s">
        <v>6027</v>
      </c>
      <c r="C277" s="13" t="s">
        <v>6027</v>
      </c>
      <c r="D277" s="214">
        <v>35420</v>
      </c>
      <c r="E277" s="16" t="s">
        <v>9628</v>
      </c>
      <c r="F277" s="16" t="s">
        <v>1788</v>
      </c>
      <c r="G277" s="16" t="s">
        <v>5388</v>
      </c>
      <c r="H277" s="17"/>
    </row>
    <row r="278" spans="1:8">
      <c r="A278" s="125" t="s">
        <v>2857</v>
      </c>
      <c r="B278" s="13" t="s">
        <v>6028</v>
      </c>
      <c r="C278" s="13" t="s">
        <v>6028</v>
      </c>
      <c r="D278" s="214">
        <v>1839.9999999999998</v>
      </c>
      <c r="E278" s="16" t="s">
        <v>9628</v>
      </c>
      <c r="F278" s="16" t="s">
        <v>1788</v>
      </c>
      <c r="G278" s="16" t="s">
        <v>5388</v>
      </c>
      <c r="H278" s="17"/>
    </row>
    <row r="279" spans="1:8">
      <c r="A279" s="125" t="s">
        <v>2858</v>
      </c>
      <c r="B279" s="13" t="s">
        <v>6029</v>
      </c>
      <c r="C279" s="13" t="s">
        <v>6029</v>
      </c>
      <c r="D279" s="214">
        <v>5175</v>
      </c>
      <c r="E279" s="16" t="s">
        <v>9628</v>
      </c>
      <c r="F279" s="16" t="s">
        <v>1788</v>
      </c>
      <c r="G279" s="16" t="s">
        <v>5388</v>
      </c>
      <c r="H279" s="17"/>
    </row>
    <row r="280" spans="1:8">
      <c r="A280" s="125" t="s">
        <v>2859</v>
      </c>
      <c r="B280" s="13" t="s">
        <v>6030</v>
      </c>
      <c r="C280" s="13" t="s">
        <v>6030</v>
      </c>
      <c r="D280" s="214">
        <v>6669.9999999999991</v>
      </c>
      <c r="E280" s="16" t="s">
        <v>9628</v>
      </c>
      <c r="F280" s="16" t="s">
        <v>1788</v>
      </c>
      <c r="G280" s="16" t="s">
        <v>5388</v>
      </c>
      <c r="H280" s="17"/>
    </row>
    <row r="281" spans="1:8">
      <c r="A281" s="125" t="s">
        <v>2860</v>
      </c>
      <c r="B281" s="13" t="s">
        <v>6031</v>
      </c>
      <c r="C281" s="13" t="s">
        <v>6031</v>
      </c>
      <c r="D281" s="214">
        <v>8970</v>
      </c>
      <c r="E281" s="16" t="s">
        <v>9628</v>
      </c>
      <c r="F281" s="16" t="s">
        <v>1788</v>
      </c>
      <c r="G281" s="16" t="s">
        <v>5388</v>
      </c>
      <c r="H281" s="17"/>
    </row>
    <row r="282" spans="1:8">
      <c r="A282" s="125" t="s">
        <v>2861</v>
      </c>
      <c r="B282" s="13" t="s">
        <v>6032</v>
      </c>
      <c r="C282" s="13" t="s">
        <v>6032</v>
      </c>
      <c r="D282" s="214">
        <v>14374.999999999998</v>
      </c>
      <c r="E282" s="16" t="s">
        <v>9628</v>
      </c>
      <c r="F282" s="16" t="s">
        <v>1788</v>
      </c>
      <c r="G282" s="16" t="s">
        <v>5388</v>
      </c>
      <c r="H282" s="17"/>
    </row>
    <row r="283" spans="1:8">
      <c r="A283" s="125" t="s">
        <v>2862</v>
      </c>
      <c r="B283" s="13" t="s">
        <v>6033</v>
      </c>
      <c r="C283" s="13" t="s">
        <v>6033</v>
      </c>
      <c r="D283" s="214">
        <v>20930</v>
      </c>
      <c r="E283" s="16" t="s">
        <v>9628</v>
      </c>
      <c r="F283" s="16" t="s">
        <v>1788</v>
      </c>
      <c r="G283" s="16" t="s">
        <v>5388</v>
      </c>
      <c r="H283" s="17"/>
    </row>
    <row r="284" spans="1:8">
      <c r="A284" s="125" t="s">
        <v>2863</v>
      </c>
      <c r="B284" s="13" t="s">
        <v>6034</v>
      </c>
      <c r="C284" s="13" t="s">
        <v>6034</v>
      </c>
      <c r="D284" s="214">
        <v>28979.999999999996</v>
      </c>
      <c r="E284" s="16" t="s">
        <v>9628</v>
      </c>
      <c r="F284" s="16" t="s">
        <v>1788</v>
      </c>
      <c r="G284" s="16" t="s">
        <v>5388</v>
      </c>
      <c r="H284" s="17"/>
    </row>
    <row r="285" spans="1:8">
      <c r="A285" s="125" t="s">
        <v>2864</v>
      </c>
      <c r="B285" s="13" t="s">
        <v>6035</v>
      </c>
      <c r="C285" s="13" t="s">
        <v>6035</v>
      </c>
      <c r="D285" s="214">
        <v>33120</v>
      </c>
      <c r="E285" s="16" t="s">
        <v>9628</v>
      </c>
      <c r="F285" s="16" t="s">
        <v>1788</v>
      </c>
      <c r="G285" s="16" t="s">
        <v>5388</v>
      </c>
      <c r="H285" s="17"/>
    </row>
    <row r="286" spans="1:8">
      <c r="A286" s="125" t="s">
        <v>1956</v>
      </c>
      <c r="B286" s="13" t="s">
        <v>6036</v>
      </c>
      <c r="C286" s="13" t="s">
        <v>6036</v>
      </c>
      <c r="D286" s="214">
        <v>3334.9999999999995</v>
      </c>
      <c r="E286" s="16" t="s">
        <v>9628</v>
      </c>
      <c r="F286" s="16" t="s">
        <v>1788</v>
      </c>
      <c r="G286" s="16" t="s">
        <v>5388</v>
      </c>
      <c r="H286" s="17"/>
    </row>
    <row r="287" spans="1:8">
      <c r="A287" s="91" t="s">
        <v>1957</v>
      </c>
      <c r="B287" s="13" t="s">
        <v>6037</v>
      </c>
      <c r="C287" s="13" t="s">
        <v>6037</v>
      </c>
      <c r="D287" s="214">
        <v>4830</v>
      </c>
      <c r="E287" s="16" t="s">
        <v>9628</v>
      </c>
      <c r="F287" s="16" t="s">
        <v>1788</v>
      </c>
      <c r="G287" s="16" t="s">
        <v>5388</v>
      </c>
      <c r="H287" s="17"/>
    </row>
    <row r="288" spans="1:8">
      <c r="A288" s="91" t="s">
        <v>1958</v>
      </c>
      <c r="B288" s="13" t="s">
        <v>6038</v>
      </c>
      <c r="C288" s="13" t="s">
        <v>6038</v>
      </c>
      <c r="D288" s="214">
        <v>7129.9999999999991</v>
      </c>
      <c r="E288" s="16" t="s">
        <v>9628</v>
      </c>
      <c r="F288" s="16" t="s">
        <v>1788</v>
      </c>
      <c r="G288" s="16" t="s">
        <v>5388</v>
      </c>
      <c r="H288" s="17"/>
    </row>
    <row r="289" spans="1:8">
      <c r="A289" s="91" t="s">
        <v>1959</v>
      </c>
      <c r="B289" s="13" t="s">
        <v>6039</v>
      </c>
      <c r="C289" s="13" t="s">
        <v>6039</v>
      </c>
      <c r="D289" s="214">
        <v>12534.999999999998</v>
      </c>
      <c r="E289" s="16" t="s">
        <v>9628</v>
      </c>
      <c r="F289" s="16" t="s">
        <v>1788</v>
      </c>
      <c r="G289" s="16" t="s">
        <v>5388</v>
      </c>
      <c r="H289" s="17"/>
    </row>
    <row r="290" spans="1:8">
      <c r="A290" s="91" t="s">
        <v>1960</v>
      </c>
      <c r="B290" s="13" t="s">
        <v>6040</v>
      </c>
      <c r="C290" s="13" t="s">
        <v>6040</v>
      </c>
      <c r="D290" s="214">
        <v>19090</v>
      </c>
      <c r="E290" s="16" t="s">
        <v>9628</v>
      </c>
      <c r="F290" s="16" t="s">
        <v>1788</v>
      </c>
      <c r="G290" s="16" t="s">
        <v>5388</v>
      </c>
      <c r="H290" s="17"/>
    </row>
    <row r="291" spans="1:8">
      <c r="A291" s="91" t="s">
        <v>1961</v>
      </c>
      <c r="B291" s="13" t="s">
        <v>6041</v>
      </c>
      <c r="C291" s="13" t="s">
        <v>6041</v>
      </c>
      <c r="D291" s="214">
        <v>27139.999999999996</v>
      </c>
      <c r="E291" s="16" t="s">
        <v>9628</v>
      </c>
      <c r="F291" s="16" t="s">
        <v>1788</v>
      </c>
      <c r="G291" s="16" t="s">
        <v>5388</v>
      </c>
      <c r="H291" s="17"/>
    </row>
    <row r="292" spans="1:8">
      <c r="A292" s="91" t="s">
        <v>1962</v>
      </c>
      <c r="B292" s="13" t="s">
        <v>6042</v>
      </c>
      <c r="C292" s="13" t="s">
        <v>6042</v>
      </c>
      <c r="D292" s="214">
        <v>31279.999999999996</v>
      </c>
      <c r="E292" s="16" t="s">
        <v>9628</v>
      </c>
      <c r="F292" s="16" t="s">
        <v>1788</v>
      </c>
      <c r="G292" s="16" t="s">
        <v>5388</v>
      </c>
      <c r="H292" s="17"/>
    </row>
    <row r="293" spans="1:8">
      <c r="A293" s="91" t="s">
        <v>1963</v>
      </c>
      <c r="B293" s="13" t="s">
        <v>6043</v>
      </c>
      <c r="C293" s="13" t="s">
        <v>6043</v>
      </c>
      <c r="D293" s="215">
        <v>1494.9999999999998</v>
      </c>
      <c r="E293" s="16" t="s">
        <v>9628</v>
      </c>
      <c r="F293" s="16" t="s">
        <v>1788</v>
      </c>
      <c r="G293" s="16" t="s">
        <v>5388</v>
      </c>
      <c r="H293" s="17"/>
    </row>
    <row r="294" spans="1:8">
      <c r="A294" s="91" t="s">
        <v>1964</v>
      </c>
      <c r="B294" s="13" t="s">
        <v>6044</v>
      </c>
      <c r="C294" s="13" t="s">
        <v>6044</v>
      </c>
      <c r="D294" s="215">
        <v>3794.9999999999995</v>
      </c>
      <c r="E294" s="16" t="s">
        <v>9628</v>
      </c>
      <c r="F294" s="16" t="s">
        <v>1788</v>
      </c>
      <c r="G294" s="16" t="s">
        <v>5388</v>
      </c>
      <c r="H294" s="17"/>
    </row>
    <row r="295" spans="1:8">
      <c r="A295" s="91" t="s">
        <v>1965</v>
      </c>
      <c r="B295" s="13" t="s">
        <v>6045</v>
      </c>
      <c r="C295" s="13" t="s">
        <v>6045</v>
      </c>
      <c r="D295" s="215">
        <v>9200</v>
      </c>
      <c r="E295" s="16" t="s">
        <v>9628</v>
      </c>
      <c r="F295" s="16" t="s">
        <v>1788</v>
      </c>
      <c r="G295" s="16" t="s">
        <v>5388</v>
      </c>
      <c r="H295" s="17"/>
    </row>
    <row r="296" spans="1:8">
      <c r="A296" s="91" t="s">
        <v>1966</v>
      </c>
      <c r="B296" s="13" t="s">
        <v>6046</v>
      </c>
      <c r="C296" s="13" t="s">
        <v>6046</v>
      </c>
      <c r="D296" s="215">
        <v>15754.999999999998</v>
      </c>
      <c r="E296" s="16" t="s">
        <v>9628</v>
      </c>
      <c r="F296" s="16" t="s">
        <v>1788</v>
      </c>
      <c r="G296" s="16" t="s">
        <v>5388</v>
      </c>
      <c r="H296" s="17"/>
    </row>
    <row r="297" spans="1:8">
      <c r="A297" s="193" t="s">
        <v>1967</v>
      </c>
      <c r="B297" s="13" t="s">
        <v>6047</v>
      </c>
      <c r="C297" s="13" t="s">
        <v>6047</v>
      </c>
      <c r="D297" s="215">
        <v>23804.999999999996</v>
      </c>
      <c r="E297" s="16" t="s">
        <v>9628</v>
      </c>
      <c r="F297" s="16" t="s">
        <v>1788</v>
      </c>
      <c r="G297" s="16" t="s">
        <v>5388</v>
      </c>
      <c r="H297" s="17"/>
    </row>
    <row r="298" spans="1:8">
      <c r="A298" s="91" t="s">
        <v>1968</v>
      </c>
      <c r="B298" s="13" t="s">
        <v>6048</v>
      </c>
      <c r="C298" s="13" t="s">
        <v>6048</v>
      </c>
      <c r="D298" s="215">
        <v>27944.999999999996</v>
      </c>
      <c r="E298" s="16" t="s">
        <v>9628</v>
      </c>
      <c r="F298" s="16" t="s">
        <v>1788</v>
      </c>
      <c r="G298" s="16" t="s">
        <v>5388</v>
      </c>
      <c r="H298" s="17"/>
    </row>
    <row r="299" spans="1:8">
      <c r="A299" s="91" t="s">
        <v>1969</v>
      </c>
      <c r="B299" s="13" t="s">
        <v>6049</v>
      </c>
      <c r="C299" s="13" t="s">
        <v>6049</v>
      </c>
      <c r="D299" s="215">
        <v>2300</v>
      </c>
      <c r="E299" s="16" t="s">
        <v>9628</v>
      </c>
      <c r="F299" s="16" t="s">
        <v>1788</v>
      </c>
      <c r="G299" s="16" t="s">
        <v>5388</v>
      </c>
      <c r="H299" s="17"/>
    </row>
    <row r="300" spans="1:8">
      <c r="A300" s="91" t="s">
        <v>1970</v>
      </c>
      <c r="B300" s="13" t="s">
        <v>6050</v>
      </c>
      <c r="C300" s="13" t="s">
        <v>6050</v>
      </c>
      <c r="D300" s="215">
        <v>7704.9999999999991</v>
      </c>
      <c r="E300" s="16" t="s">
        <v>9628</v>
      </c>
      <c r="F300" s="16" t="s">
        <v>1788</v>
      </c>
      <c r="G300" s="16" t="s">
        <v>5388</v>
      </c>
      <c r="H300" s="17"/>
    </row>
    <row r="301" spans="1:8">
      <c r="A301" s="91" t="s">
        <v>1971</v>
      </c>
      <c r="B301" s="13" t="s">
        <v>6051</v>
      </c>
      <c r="C301" s="13" t="s">
        <v>6051</v>
      </c>
      <c r="D301" s="215">
        <v>14259.999999999998</v>
      </c>
      <c r="E301" s="16" t="s">
        <v>9628</v>
      </c>
      <c r="F301" s="16" t="s">
        <v>1788</v>
      </c>
      <c r="G301" s="16" t="s">
        <v>5388</v>
      </c>
      <c r="H301" s="17"/>
    </row>
    <row r="302" spans="1:8">
      <c r="A302" s="193" t="s">
        <v>1972</v>
      </c>
      <c r="B302" s="13" t="s">
        <v>6052</v>
      </c>
      <c r="C302" s="13" t="s">
        <v>6052</v>
      </c>
      <c r="D302" s="215">
        <v>22310</v>
      </c>
      <c r="E302" s="16" t="s">
        <v>9628</v>
      </c>
      <c r="F302" s="16" t="s">
        <v>1788</v>
      </c>
      <c r="G302" s="16" t="s">
        <v>5388</v>
      </c>
      <c r="H302" s="17"/>
    </row>
    <row r="303" spans="1:8">
      <c r="A303" s="193" t="s">
        <v>1973</v>
      </c>
      <c r="B303" s="13" t="s">
        <v>6053</v>
      </c>
      <c r="C303" s="13" t="s">
        <v>6053</v>
      </c>
      <c r="D303" s="215">
        <v>26449.999999999996</v>
      </c>
      <c r="E303" s="16" t="s">
        <v>9628</v>
      </c>
      <c r="F303" s="16" t="s">
        <v>1788</v>
      </c>
      <c r="G303" s="16" t="s">
        <v>5388</v>
      </c>
      <c r="H303" s="17"/>
    </row>
    <row r="304" spans="1:8">
      <c r="A304" s="91" t="s">
        <v>1974</v>
      </c>
      <c r="B304" s="13" t="s">
        <v>6054</v>
      </c>
      <c r="C304" s="13" t="s">
        <v>6054</v>
      </c>
      <c r="D304" s="215">
        <v>5405</v>
      </c>
      <c r="E304" s="16" t="s">
        <v>9628</v>
      </c>
      <c r="F304" s="16" t="s">
        <v>1788</v>
      </c>
      <c r="G304" s="16" t="s">
        <v>5388</v>
      </c>
      <c r="H304" s="17"/>
    </row>
    <row r="305" spans="1:11">
      <c r="A305" s="91" t="s">
        <v>1975</v>
      </c>
      <c r="B305" s="13" t="s">
        <v>6055</v>
      </c>
      <c r="C305" s="13" t="s">
        <v>6055</v>
      </c>
      <c r="D305" s="215">
        <v>11959.999999999998</v>
      </c>
      <c r="E305" s="16" t="s">
        <v>9628</v>
      </c>
      <c r="F305" s="16" t="s">
        <v>1788</v>
      </c>
      <c r="G305" s="16" t="s">
        <v>5388</v>
      </c>
      <c r="H305" s="17"/>
    </row>
    <row r="306" spans="1:11">
      <c r="A306" s="193" t="s">
        <v>1976</v>
      </c>
      <c r="B306" s="13" t="s">
        <v>6056</v>
      </c>
      <c r="C306" s="13" t="s">
        <v>6056</v>
      </c>
      <c r="D306" s="215">
        <v>20010</v>
      </c>
      <c r="E306" s="16" t="s">
        <v>9628</v>
      </c>
      <c r="F306" s="16" t="s">
        <v>1788</v>
      </c>
      <c r="G306" s="16" t="s">
        <v>5388</v>
      </c>
      <c r="H306" s="17"/>
    </row>
    <row r="307" spans="1:11">
      <c r="A307" s="193" t="s">
        <v>1977</v>
      </c>
      <c r="B307" s="13" t="s">
        <v>6057</v>
      </c>
      <c r="C307" s="13" t="s">
        <v>6057</v>
      </c>
      <c r="D307" s="215">
        <v>24149.999999999996</v>
      </c>
      <c r="E307" s="16" t="s">
        <v>9628</v>
      </c>
      <c r="F307" s="16" t="s">
        <v>1788</v>
      </c>
      <c r="G307" s="16" t="s">
        <v>5388</v>
      </c>
      <c r="H307" s="17"/>
    </row>
    <row r="308" spans="1:11">
      <c r="A308" s="91" t="s">
        <v>1978</v>
      </c>
      <c r="B308" s="13" t="s">
        <v>6058</v>
      </c>
      <c r="C308" s="13" t="s">
        <v>6058</v>
      </c>
      <c r="D308" s="215">
        <v>6554.9999999999991</v>
      </c>
      <c r="E308" s="16" t="s">
        <v>9628</v>
      </c>
      <c r="F308" s="16" t="s">
        <v>1788</v>
      </c>
      <c r="G308" s="16" t="s">
        <v>5388</v>
      </c>
      <c r="H308" s="17"/>
    </row>
    <row r="309" spans="1:11">
      <c r="A309" s="193" t="s">
        <v>1979</v>
      </c>
      <c r="B309" s="13" t="s">
        <v>6059</v>
      </c>
      <c r="C309" s="13" t="s">
        <v>6059</v>
      </c>
      <c r="D309" s="215">
        <v>14604.999999999998</v>
      </c>
      <c r="E309" s="16" t="s">
        <v>9628</v>
      </c>
      <c r="F309" s="16" t="s">
        <v>1788</v>
      </c>
      <c r="G309" s="16" t="s">
        <v>5388</v>
      </c>
      <c r="H309" s="17"/>
    </row>
    <row r="310" spans="1:11">
      <c r="A310" s="91" t="s">
        <v>1980</v>
      </c>
      <c r="B310" s="13" t="s">
        <v>6060</v>
      </c>
      <c r="C310" s="13" t="s">
        <v>6060</v>
      </c>
      <c r="D310" s="215">
        <v>18745</v>
      </c>
      <c r="E310" s="16" t="s">
        <v>9628</v>
      </c>
      <c r="F310" s="16" t="s">
        <v>1788</v>
      </c>
      <c r="G310" s="16" t="s">
        <v>5388</v>
      </c>
      <c r="H310" s="17"/>
    </row>
    <row r="311" spans="1:11">
      <c r="A311" s="193" t="s">
        <v>1981</v>
      </c>
      <c r="B311" s="13" t="s">
        <v>6061</v>
      </c>
      <c r="C311" s="13" t="s">
        <v>6061</v>
      </c>
      <c r="D311" s="215">
        <v>8049.9999999999991</v>
      </c>
      <c r="E311" s="16" t="s">
        <v>9628</v>
      </c>
      <c r="F311" s="16" t="s">
        <v>1788</v>
      </c>
      <c r="G311" s="16" t="s">
        <v>5388</v>
      </c>
      <c r="H311" s="17"/>
    </row>
    <row r="312" spans="1:11">
      <c r="A312" s="91" t="s">
        <v>1982</v>
      </c>
      <c r="B312" s="13" t="s">
        <v>6062</v>
      </c>
      <c r="C312" s="449" t="s">
        <v>6062</v>
      </c>
      <c r="D312" s="215">
        <v>12189.999999999998</v>
      </c>
      <c r="E312" s="16" t="s">
        <v>9628</v>
      </c>
      <c r="F312" s="16" t="s">
        <v>1788</v>
      </c>
      <c r="G312" s="16" t="s">
        <v>5388</v>
      </c>
      <c r="H312" s="17"/>
    </row>
    <row r="313" spans="1:11">
      <c r="A313" s="91" t="s">
        <v>1983</v>
      </c>
      <c r="B313" s="13" t="s">
        <v>6063</v>
      </c>
      <c r="C313" s="449" t="s">
        <v>6063</v>
      </c>
      <c r="D313" s="215">
        <v>4140</v>
      </c>
      <c r="E313" s="16" t="s">
        <v>9628</v>
      </c>
      <c r="F313" s="16" t="s">
        <v>1788</v>
      </c>
      <c r="G313" s="16" t="s">
        <v>5388</v>
      </c>
      <c r="H313" s="17"/>
    </row>
    <row r="314" spans="1:11" ht="13.5">
      <c r="A314" s="91" t="s">
        <v>3554</v>
      </c>
      <c r="B314" s="13" t="s">
        <v>6064</v>
      </c>
      <c r="C314" s="449" t="s">
        <v>6064</v>
      </c>
      <c r="D314" s="215">
        <v>67620</v>
      </c>
      <c r="E314" s="16" t="s">
        <v>9628</v>
      </c>
      <c r="F314" s="16" t="s">
        <v>1788</v>
      </c>
      <c r="G314" s="16" t="s">
        <v>5388</v>
      </c>
      <c r="H314" s="17"/>
      <c r="K314"/>
    </row>
    <row r="315" spans="1:11" ht="13.5">
      <c r="A315" s="91" t="s">
        <v>3555</v>
      </c>
      <c r="B315" s="13" t="s">
        <v>6065</v>
      </c>
      <c r="C315" s="449" t="s">
        <v>6065</v>
      </c>
      <c r="D315" s="215">
        <v>104649.99999999999</v>
      </c>
      <c r="E315" s="16" t="s">
        <v>9628</v>
      </c>
      <c r="F315" s="16" t="s">
        <v>1788</v>
      </c>
      <c r="G315" s="16" t="s">
        <v>5388</v>
      </c>
      <c r="H315" s="17"/>
      <c r="K315"/>
    </row>
    <row r="316" spans="1:11" ht="13.5">
      <c r="A316" s="91" t="s">
        <v>3556</v>
      </c>
      <c r="B316" s="13" t="s">
        <v>6066</v>
      </c>
      <c r="C316" s="449" t="s">
        <v>6066</v>
      </c>
      <c r="D316" s="215">
        <v>136390</v>
      </c>
      <c r="E316" s="16" t="s">
        <v>9628</v>
      </c>
      <c r="F316" s="16" t="s">
        <v>1788</v>
      </c>
      <c r="G316" s="16" t="s">
        <v>5388</v>
      </c>
      <c r="H316" s="17"/>
      <c r="K316"/>
    </row>
    <row r="317" spans="1:11" ht="13.5">
      <c r="A317" s="91" t="s">
        <v>3557</v>
      </c>
      <c r="B317" s="13" t="s">
        <v>6067</v>
      </c>
      <c r="C317" s="449" t="s">
        <v>6067</v>
      </c>
      <c r="D317" s="215">
        <v>189289.99999999997</v>
      </c>
      <c r="E317" s="16" t="s">
        <v>9628</v>
      </c>
      <c r="F317" s="16" t="s">
        <v>1788</v>
      </c>
      <c r="G317" s="16" t="s">
        <v>5388</v>
      </c>
      <c r="H317" s="17"/>
      <c r="K317"/>
    </row>
    <row r="318" spans="1:11" ht="13.5">
      <c r="A318" s="91" t="s">
        <v>3558</v>
      </c>
      <c r="B318" s="13" t="s">
        <v>6068</v>
      </c>
      <c r="C318" s="13" t="s">
        <v>6068</v>
      </c>
      <c r="D318" s="215">
        <v>67045</v>
      </c>
      <c r="E318" s="16" t="s">
        <v>9628</v>
      </c>
      <c r="F318" s="16" t="s">
        <v>1788</v>
      </c>
      <c r="G318" s="16" t="s">
        <v>5388</v>
      </c>
      <c r="H318" s="17"/>
      <c r="K318"/>
    </row>
    <row r="319" spans="1:11" ht="13.5">
      <c r="A319" s="91" t="s">
        <v>3559</v>
      </c>
      <c r="B319" s="13" t="s">
        <v>6069</v>
      </c>
      <c r="C319" s="13" t="s">
        <v>6069</v>
      </c>
      <c r="D319" s="215">
        <v>104074.99999999999</v>
      </c>
      <c r="E319" s="16" t="s">
        <v>9628</v>
      </c>
      <c r="F319" s="16" t="s">
        <v>1788</v>
      </c>
      <c r="G319" s="16" t="s">
        <v>5388</v>
      </c>
      <c r="H319" s="17"/>
      <c r="K319"/>
    </row>
    <row r="320" spans="1:11" ht="13.5">
      <c r="A320" s="91" t="s">
        <v>3560</v>
      </c>
      <c r="B320" s="13" t="s">
        <v>6070</v>
      </c>
      <c r="C320" s="13" t="s">
        <v>6070</v>
      </c>
      <c r="D320" s="215">
        <v>135815</v>
      </c>
      <c r="E320" s="16" t="s">
        <v>9628</v>
      </c>
      <c r="F320" s="16" t="s">
        <v>1788</v>
      </c>
      <c r="G320" s="16" t="s">
        <v>5388</v>
      </c>
      <c r="H320" s="17"/>
      <c r="K320"/>
    </row>
    <row r="321" spans="1:11" ht="13.5">
      <c r="A321" s="91" t="s">
        <v>3561</v>
      </c>
      <c r="B321" s="13" t="s">
        <v>6071</v>
      </c>
      <c r="C321" s="13" t="s">
        <v>6071</v>
      </c>
      <c r="D321" s="215">
        <v>188714.99999999997</v>
      </c>
      <c r="E321" s="16" t="s">
        <v>9628</v>
      </c>
      <c r="F321" s="16" t="s">
        <v>1788</v>
      </c>
      <c r="G321" s="16" t="s">
        <v>5388</v>
      </c>
      <c r="H321" s="17"/>
      <c r="K321"/>
    </row>
    <row r="322" spans="1:11" ht="13.5">
      <c r="A322" s="91" t="s">
        <v>3562</v>
      </c>
      <c r="B322" s="13" t="s">
        <v>6072</v>
      </c>
      <c r="C322" s="13" t="s">
        <v>6072</v>
      </c>
      <c r="D322" s="215">
        <v>65319.999999999993</v>
      </c>
      <c r="E322" s="16" t="s">
        <v>9628</v>
      </c>
      <c r="F322" s="16" t="s">
        <v>1788</v>
      </c>
      <c r="G322" s="16" t="s">
        <v>5388</v>
      </c>
      <c r="H322" s="17"/>
      <c r="K322"/>
    </row>
    <row r="323" spans="1:11" ht="13.5">
      <c r="A323" s="91" t="s">
        <v>3563</v>
      </c>
      <c r="B323" s="13" t="s">
        <v>6073</v>
      </c>
      <c r="C323" s="13" t="s">
        <v>6073</v>
      </c>
      <c r="D323" s="215">
        <v>102349.99999999999</v>
      </c>
      <c r="E323" s="16" t="s">
        <v>9628</v>
      </c>
      <c r="F323" s="16" t="s">
        <v>1788</v>
      </c>
      <c r="G323" s="16" t="s">
        <v>5388</v>
      </c>
      <c r="H323" s="17"/>
      <c r="K323"/>
    </row>
    <row r="324" spans="1:11" ht="13.5">
      <c r="A324" s="91" t="s">
        <v>3564</v>
      </c>
      <c r="B324" s="13" t="s">
        <v>6074</v>
      </c>
      <c r="C324" s="13" t="s">
        <v>6074</v>
      </c>
      <c r="D324" s="215">
        <v>134090</v>
      </c>
      <c r="E324" s="16" t="s">
        <v>9628</v>
      </c>
      <c r="F324" s="16" t="s">
        <v>1788</v>
      </c>
      <c r="G324" s="16" t="s">
        <v>5388</v>
      </c>
      <c r="H324" s="17"/>
      <c r="K324"/>
    </row>
    <row r="325" spans="1:11" ht="13.5">
      <c r="A325" s="91" t="s">
        <v>3565</v>
      </c>
      <c r="B325" s="13" t="s">
        <v>6075</v>
      </c>
      <c r="C325" s="13" t="s">
        <v>6075</v>
      </c>
      <c r="D325" s="215">
        <v>186990</v>
      </c>
      <c r="E325" s="16" t="s">
        <v>9628</v>
      </c>
      <c r="F325" s="16" t="s">
        <v>1788</v>
      </c>
      <c r="G325" s="16" t="s">
        <v>5388</v>
      </c>
      <c r="H325" s="17"/>
      <c r="K325"/>
    </row>
    <row r="326" spans="1:11" ht="13.5">
      <c r="A326" s="91" t="s">
        <v>3566</v>
      </c>
      <c r="B326" s="13" t="s">
        <v>6076</v>
      </c>
      <c r="C326" s="13" t="s">
        <v>6076</v>
      </c>
      <c r="D326" s="215">
        <v>64169.999999999993</v>
      </c>
      <c r="E326" s="16" t="s">
        <v>9628</v>
      </c>
      <c r="F326" s="16" t="s">
        <v>1788</v>
      </c>
      <c r="G326" s="16" t="s">
        <v>5388</v>
      </c>
      <c r="H326" s="17"/>
      <c r="K326"/>
    </row>
    <row r="327" spans="1:11" ht="13.5">
      <c r="A327" s="91" t="s">
        <v>3567</v>
      </c>
      <c r="B327" s="13" t="s">
        <v>6077</v>
      </c>
      <c r="C327" s="13" t="s">
        <v>6077</v>
      </c>
      <c r="D327" s="215">
        <v>101199.99999999999</v>
      </c>
      <c r="E327" s="16" t="s">
        <v>9628</v>
      </c>
      <c r="F327" s="16" t="s">
        <v>1788</v>
      </c>
      <c r="G327" s="16" t="s">
        <v>5388</v>
      </c>
      <c r="H327" s="17"/>
      <c r="K327"/>
    </row>
    <row r="328" spans="1:11" ht="13.5">
      <c r="A328" s="91" t="s">
        <v>3568</v>
      </c>
      <c r="B328" s="13" t="s">
        <v>6078</v>
      </c>
      <c r="C328" s="13" t="s">
        <v>6078</v>
      </c>
      <c r="D328" s="215">
        <v>132940</v>
      </c>
      <c r="E328" s="16" t="s">
        <v>9628</v>
      </c>
      <c r="F328" s="16" t="s">
        <v>1788</v>
      </c>
      <c r="G328" s="16" t="s">
        <v>5388</v>
      </c>
      <c r="H328" s="17"/>
      <c r="K328"/>
    </row>
    <row r="329" spans="1:11" ht="13.5">
      <c r="A329" s="91" t="s">
        <v>3569</v>
      </c>
      <c r="B329" s="13" t="s">
        <v>6079</v>
      </c>
      <c r="C329" s="13" t="s">
        <v>6079</v>
      </c>
      <c r="D329" s="215">
        <v>185840</v>
      </c>
      <c r="E329" s="16" t="s">
        <v>9628</v>
      </c>
      <c r="F329" s="16" t="s">
        <v>1788</v>
      </c>
      <c r="G329" s="16" t="s">
        <v>5388</v>
      </c>
      <c r="H329" s="17"/>
      <c r="K329"/>
    </row>
    <row r="330" spans="1:11" ht="13.5">
      <c r="A330" s="91" t="s">
        <v>3570</v>
      </c>
      <c r="B330" s="13" t="s">
        <v>6080</v>
      </c>
      <c r="C330" s="13" t="s">
        <v>6080</v>
      </c>
      <c r="D330" s="215">
        <v>61869.999999999993</v>
      </c>
      <c r="E330" s="16" t="s">
        <v>9628</v>
      </c>
      <c r="F330" s="16" t="s">
        <v>1788</v>
      </c>
      <c r="G330" s="16" t="s">
        <v>5388</v>
      </c>
      <c r="H330" s="17"/>
      <c r="K330"/>
    </row>
    <row r="331" spans="1:11" ht="13.5">
      <c r="A331" s="91" t="s">
        <v>3571</v>
      </c>
      <c r="B331" s="13" t="s">
        <v>6081</v>
      </c>
      <c r="C331" s="13" t="s">
        <v>6081</v>
      </c>
      <c r="D331" s="215">
        <v>98899.999999999985</v>
      </c>
      <c r="E331" s="16" t="s">
        <v>9628</v>
      </c>
      <c r="F331" s="16" t="s">
        <v>1788</v>
      </c>
      <c r="G331" s="16" t="s">
        <v>5388</v>
      </c>
      <c r="H331" s="17"/>
      <c r="K331"/>
    </row>
    <row r="332" spans="1:11" ht="13.5">
      <c r="A332" s="91" t="s">
        <v>3572</v>
      </c>
      <c r="B332" s="13" t="s">
        <v>6082</v>
      </c>
      <c r="C332" s="13" t="s">
        <v>6082</v>
      </c>
      <c r="D332" s="215">
        <v>130639.99999999999</v>
      </c>
      <c r="E332" s="16" t="s">
        <v>9628</v>
      </c>
      <c r="F332" s="16" t="s">
        <v>1788</v>
      </c>
      <c r="G332" s="16" t="s">
        <v>5388</v>
      </c>
      <c r="H332" s="17"/>
      <c r="K332"/>
    </row>
    <row r="333" spans="1:11" ht="13.5">
      <c r="A333" s="91" t="s">
        <v>3573</v>
      </c>
      <c r="B333" s="13" t="s">
        <v>6083</v>
      </c>
      <c r="C333" s="13" t="s">
        <v>6083</v>
      </c>
      <c r="D333" s="215">
        <v>183540</v>
      </c>
      <c r="E333" s="16" t="s">
        <v>9628</v>
      </c>
      <c r="F333" s="16" t="s">
        <v>1788</v>
      </c>
      <c r="G333" s="16" t="s">
        <v>5388</v>
      </c>
      <c r="H333" s="17"/>
      <c r="K333"/>
    </row>
    <row r="334" spans="1:11" ht="13.5">
      <c r="A334" s="91" t="s">
        <v>3574</v>
      </c>
      <c r="B334" s="13" t="s">
        <v>6084</v>
      </c>
      <c r="C334" s="13" t="s">
        <v>6084</v>
      </c>
      <c r="D334" s="215">
        <v>60029.999999999993</v>
      </c>
      <c r="E334" s="16" t="s">
        <v>9628</v>
      </c>
      <c r="F334" s="16" t="s">
        <v>1788</v>
      </c>
      <c r="G334" s="16" t="s">
        <v>5388</v>
      </c>
      <c r="H334" s="17"/>
      <c r="K334"/>
    </row>
    <row r="335" spans="1:11" ht="13.5">
      <c r="A335" s="91" t="s">
        <v>3575</v>
      </c>
      <c r="B335" s="13" t="s">
        <v>6085</v>
      </c>
      <c r="C335" s="13" t="s">
        <v>6085</v>
      </c>
      <c r="D335" s="215">
        <v>97059.999999999985</v>
      </c>
      <c r="E335" s="16" t="s">
        <v>9628</v>
      </c>
      <c r="F335" s="16" t="s">
        <v>1788</v>
      </c>
      <c r="G335" s="16" t="s">
        <v>5388</v>
      </c>
      <c r="H335" s="17"/>
      <c r="K335"/>
    </row>
    <row r="336" spans="1:11" ht="13.5">
      <c r="A336" s="91" t="s">
        <v>3576</v>
      </c>
      <c r="B336" s="13" t="s">
        <v>6086</v>
      </c>
      <c r="C336" s="13" t="s">
        <v>6086</v>
      </c>
      <c r="D336" s="215">
        <v>128799.99999999999</v>
      </c>
      <c r="E336" s="16" t="s">
        <v>9628</v>
      </c>
      <c r="F336" s="16" t="s">
        <v>1788</v>
      </c>
      <c r="G336" s="16" t="s">
        <v>5388</v>
      </c>
      <c r="H336" s="17"/>
      <c r="K336"/>
    </row>
    <row r="337" spans="1:11" ht="13.5">
      <c r="A337" s="91" t="s">
        <v>3577</v>
      </c>
      <c r="B337" s="13" t="s">
        <v>6087</v>
      </c>
      <c r="C337" s="13" t="s">
        <v>6087</v>
      </c>
      <c r="D337" s="215">
        <v>181700</v>
      </c>
      <c r="E337" s="16" t="s">
        <v>9628</v>
      </c>
      <c r="F337" s="16" t="s">
        <v>1788</v>
      </c>
      <c r="G337" s="16" t="s">
        <v>5388</v>
      </c>
      <c r="H337" s="17"/>
      <c r="K337"/>
    </row>
    <row r="338" spans="1:11" ht="13.5">
      <c r="A338" s="91" t="s">
        <v>3578</v>
      </c>
      <c r="B338" s="13" t="s">
        <v>6088</v>
      </c>
      <c r="C338" s="13" t="s">
        <v>6088</v>
      </c>
      <c r="D338" s="215">
        <v>56694.999999999993</v>
      </c>
      <c r="E338" s="16" t="s">
        <v>9628</v>
      </c>
      <c r="F338" s="16" t="s">
        <v>1788</v>
      </c>
      <c r="G338" s="16" t="s">
        <v>5388</v>
      </c>
      <c r="H338" s="17"/>
      <c r="K338"/>
    </row>
    <row r="339" spans="1:11" ht="13.5">
      <c r="A339" s="91" t="s">
        <v>3579</v>
      </c>
      <c r="B339" s="13" t="s">
        <v>6089</v>
      </c>
      <c r="C339" s="13" t="s">
        <v>6089</v>
      </c>
      <c r="D339" s="215">
        <v>93725</v>
      </c>
      <c r="E339" s="16" t="s">
        <v>9628</v>
      </c>
      <c r="F339" s="16" t="s">
        <v>1788</v>
      </c>
      <c r="G339" s="16" t="s">
        <v>5388</v>
      </c>
      <c r="H339" s="17"/>
      <c r="K339"/>
    </row>
    <row r="340" spans="1:11" ht="13.5">
      <c r="A340" s="91" t="s">
        <v>3580</v>
      </c>
      <c r="B340" s="13" t="s">
        <v>6090</v>
      </c>
      <c r="C340" s="13" t="s">
        <v>6090</v>
      </c>
      <c r="D340" s="215">
        <v>125464.99999999999</v>
      </c>
      <c r="E340" s="16" t="s">
        <v>9628</v>
      </c>
      <c r="F340" s="16" t="s">
        <v>1788</v>
      </c>
      <c r="G340" s="16" t="s">
        <v>5388</v>
      </c>
      <c r="H340" s="17"/>
      <c r="K340"/>
    </row>
    <row r="341" spans="1:11" ht="13.5">
      <c r="A341" s="91" t="s">
        <v>3581</v>
      </c>
      <c r="B341" s="13" t="s">
        <v>6091</v>
      </c>
      <c r="C341" s="13" t="s">
        <v>6091</v>
      </c>
      <c r="D341" s="215">
        <v>178365</v>
      </c>
      <c r="E341" s="16" t="s">
        <v>9628</v>
      </c>
      <c r="F341" s="16" t="s">
        <v>1788</v>
      </c>
      <c r="G341" s="16" t="s">
        <v>5388</v>
      </c>
      <c r="H341" s="17"/>
      <c r="K341"/>
    </row>
    <row r="342" spans="1:11" ht="13.5">
      <c r="A342" s="91" t="s">
        <v>3582</v>
      </c>
      <c r="B342" s="13" t="s">
        <v>6092</v>
      </c>
      <c r="C342" s="13" t="s">
        <v>6092</v>
      </c>
      <c r="D342" s="215">
        <v>55199.999999999993</v>
      </c>
      <c r="E342" s="16" t="s">
        <v>9628</v>
      </c>
      <c r="F342" s="16" t="s">
        <v>1788</v>
      </c>
      <c r="G342" s="16" t="s">
        <v>5388</v>
      </c>
      <c r="H342" s="17"/>
      <c r="K342"/>
    </row>
    <row r="343" spans="1:11" ht="13.5">
      <c r="A343" s="91" t="s">
        <v>3583</v>
      </c>
      <c r="B343" s="13" t="s">
        <v>6093</v>
      </c>
      <c r="C343" s="13" t="s">
        <v>6093</v>
      </c>
      <c r="D343" s="215">
        <v>92230</v>
      </c>
      <c r="E343" s="16" t="s">
        <v>9628</v>
      </c>
      <c r="F343" s="16" t="s">
        <v>1788</v>
      </c>
      <c r="G343" s="16" t="s">
        <v>5388</v>
      </c>
      <c r="H343" s="17"/>
      <c r="K343"/>
    </row>
    <row r="344" spans="1:11" ht="13.5">
      <c r="A344" s="91" t="s">
        <v>3584</v>
      </c>
      <c r="B344" s="13" t="s">
        <v>6094</v>
      </c>
      <c r="C344" s="13" t="s">
        <v>6094</v>
      </c>
      <c r="D344" s="215">
        <v>123969.99999999999</v>
      </c>
      <c r="E344" s="16" t="s">
        <v>9628</v>
      </c>
      <c r="F344" s="16" t="s">
        <v>1788</v>
      </c>
      <c r="G344" s="16" t="s">
        <v>5388</v>
      </c>
      <c r="H344" s="17"/>
      <c r="K344"/>
    </row>
    <row r="345" spans="1:11" ht="13.5">
      <c r="A345" s="91" t="s">
        <v>3585</v>
      </c>
      <c r="B345" s="13" t="s">
        <v>6095</v>
      </c>
      <c r="C345" s="13" t="s">
        <v>6095</v>
      </c>
      <c r="D345" s="215">
        <v>176870</v>
      </c>
      <c r="E345" s="16" t="s">
        <v>9628</v>
      </c>
      <c r="F345" s="16" t="s">
        <v>1788</v>
      </c>
      <c r="G345" s="16" t="s">
        <v>5388</v>
      </c>
      <c r="H345" s="17"/>
      <c r="K345"/>
    </row>
    <row r="346" spans="1:11" ht="13.5">
      <c r="A346" s="91" t="s">
        <v>3586</v>
      </c>
      <c r="B346" s="13" t="s">
        <v>6096</v>
      </c>
      <c r="C346" s="13" t="s">
        <v>6096</v>
      </c>
      <c r="D346" s="215">
        <v>52899.999999999993</v>
      </c>
      <c r="E346" s="16" t="s">
        <v>9628</v>
      </c>
      <c r="F346" s="16" t="s">
        <v>1788</v>
      </c>
      <c r="G346" s="16" t="s">
        <v>5388</v>
      </c>
      <c r="H346" s="17"/>
      <c r="K346"/>
    </row>
    <row r="347" spans="1:11" ht="13.5">
      <c r="A347" s="91" t="s">
        <v>3587</v>
      </c>
      <c r="B347" s="13" t="s">
        <v>6097</v>
      </c>
      <c r="C347" s="13" t="s">
        <v>6097</v>
      </c>
      <c r="D347" s="215">
        <v>89930</v>
      </c>
      <c r="E347" s="16" t="s">
        <v>9628</v>
      </c>
      <c r="F347" s="16" t="s">
        <v>1788</v>
      </c>
      <c r="G347" s="16" t="s">
        <v>5388</v>
      </c>
      <c r="H347" s="17"/>
      <c r="K347"/>
    </row>
    <row r="348" spans="1:11" ht="13.5">
      <c r="A348" s="91" t="s">
        <v>3588</v>
      </c>
      <c r="B348" s="13" t="s">
        <v>6098</v>
      </c>
      <c r="C348" s="13" t="s">
        <v>6098</v>
      </c>
      <c r="D348" s="215">
        <v>121669.99999999999</v>
      </c>
      <c r="E348" s="16" t="s">
        <v>9628</v>
      </c>
      <c r="F348" s="16" t="s">
        <v>1788</v>
      </c>
      <c r="G348" s="16" t="s">
        <v>5388</v>
      </c>
      <c r="H348" s="17"/>
      <c r="K348"/>
    </row>
    <row r="349" spans="1:11" ht="13.5">
      <c r="A349" s="91" t="s">
        <v>3589</v>
      </c>
      <c r="B349" s="13" t="s">
        <v>6099</v>
      </c>
      <c r="C349" s="13" t="s">
        <v>6099</v>
      </c>
      <c r="D349" s="215">
        <v>174570</v>
      </c>
      <c r="E349" s="16" t="s">
        <v>9628</v>
      </c>
      <c r="F349" s="16" t="s">
        <v>1788</v>
      </c>
      <c r="G349" s="16" t="s">
        <v>5388</v>
      </c>
      <c r="H349" s="17"/>
      <c r="K349"/>
    </row>
    <row r="350" spans="1:11" ht="13.5">
      <c r="A350" s="91" t="s">
        <v>3590</v>
      </c>
      <c r="B350" s="13" t="s">
        <v>6100</v>
      </c>
      <c r="C350" s="13" t="s">
        <v>6100</v>
      </c>
      <c r="D350" s="215">
        <v>47494.999999999993</v>
      </c>
      <c r="E350" s="16" t="s">
        <v>9628</v>
      </c>
      <c r="F350" s="16" t="s">
        <v>1788</v>
      </c>
      <c r="G350" s="16" t="s">
        <v>5388</v>
      </c>
      <c r="H350" s="17"/>
      <c r="K350"/>
    </row>
    <row r="351" spans="1:11" ht="13.5">
      <c r="A351" s="91" t="s">
        <v>3591</v>
      </c>
      <c r="B351" s="13" t="s">
        <v>6101</v>
      </c>
      <c r="C351" s="13" t="s">
        <v>6101</v>
      </c>
      <c r="D351" s="215">
        <v>84525</v>
      </c>
      <c r="E351" s="16" t="s">
        <v>9628</v>
      </c>
      <c r="F351" s="16" t="s">
        <v>1788</v>
      </c>
      <c r="G351" s="16" t="s">
        <v>5388</v>
      </c>
      <c r="H351" s="17"/>
      <c r="K351"/>
    </row>
    <row r="352" spans="1:11" ht="13.5">
      <c r="A352" s="91" t="s">
        <v>3592</v>
      </c>
      <c r="B352" s="13" t="s">
        <v>6102</v>
      </c>
      <c r="C352" s="13" t="s">
        <v>6102</v>
      </c>
      <c r="D352" s="215">
        <v>116264.99999999999</v>
      </c>
      <c r="E352" s="16" t="s">
        <v>9628</v>
      </c>
      <c r="F352" s="16" t="s">
        <v>1788</v>
      </c>
      <c r="G352" s="16" t="s">
        <v>5388</v>
      </c>
      <c r="H352" s="17"/>
      <c r="K352"/>
    </row>
    <row r="353" spans="1:11" ht="13.5">
      <c r="A353" s="91" t="s">
        <v>3593</v>
      </c>
      <c r="B353" s="13" t="s">
        <v>6103</v>
      </c>
      <c r="C353" s="13" t="s">
        <v>6103</v>
      </c>
      <c r="D353" s="215">
        <v>169165</v>
      </c>
      <c r="E353" s="16" t="s">
        <v>9628</v>
      </c>
      <c r="F353" s="16" t="s">
        <v>1788</v>
      </c>
      <c r="G353" s="16" t="s">
        <v>5388</v>
      </c>
      <c r="H353" s="17"/>
      <c r="K353"/>
    </row>
    <row r="354" spans="1:11" ht="13.5">
      <c r="A354" s="91" t="s">
        <v>3594</v>
      </c>
      <c r="B354" s="13" t="s">
        <v>6104</v>
      </c>
      <c r="C354" s="13" t="s">
        <v>6104</v>
      </c>
      <c r="D354" s="215">
        <v>40940</v>
      </c>
      <c r="E354" s="16" t="s">
        <v>9628</v>
      </c>
      <c r="F354" s="16" t="s">
        <v>1788</v>
      </c>
      <c r="G354" s="16" t="s">
        <v>5388</v>
      </c>
      <c r="H354" s="17"/>
      <c r="K354"/>
    </row>
    <row r="355" spans="1:11" ht="13.5">
      <c r="A355" s="91" t="s">
        <v>3595</v>
      </c>
      <c r="B355" s="13" t="s">
        <v>6105</v>
      </c>
      <c r="C355" s="13" t="s">
        <v>6105</v>
      </c>
      <c r="D355" s="215">
        <v>77970</v>
      </c>
      <c r="E355" s="16" t="s">
        <v>9628</v>
      </c>
      <c r="F355" s="16" t="s">
        <v>1788</v>
      </c>
      <c r="G355" s="16" t="s">
        <v>5388</v>
      </c>
      <c r="H355" s="17"/>
      <c r="K355"/>
    </row>
    <row r="356" spans="1:11" ht="13.5">
      <c r="A356" s="91" t="s">
        <v>3596</v>
      </c>
      <c r="B356" s="13" t="s">
        <v>6106</v>
      </c>
      <c r="C356" s="13" t="s">
        <v>6106</v>
      </c>
      <c r="D356" s="215">
        <v>109709.99999999999</v>
      </c>
      <c r="E356" s="16" t="s">
        <v>9628</v>
      </c>
      <c r="F356" s="16" t="s">
        <v>1788</v>
      </c>
      <c r="G356" s="16" t="s">
        <v>5388</v>
      </c>
      <c r="H356" s="17"/>
      <c r="K356"/>
    </row>
    <row r="357" spans="1:11" ht="13.5">
      <c r="A357" s="91" t="s">
        <v>3597</v>
      </c>
      <c r="B357" s="13" t="s">
        <v>6107</v>
      </c>
      <c r="C357" s="13" t="s">
        <v>6107</v>
      </c>
      <c r="D357" s="215">
        <v>162610</v>
      </c>
      <c r="E357" s="16" t="s">
        <v>9628</v>
      </c>
      <c r="F357" s="16" t="s">
        <v>1788</v>
      </c>
      <c r="G357" s="16" t="s">
        <v>5388</v>
      </c>
      <c r="H357" s="17"/>
      <c r="K357"/>
    </row>
    <row r="358" spans="1:11">
      <c r="A358" s="91" t="s">
        <v>3598</v>
      </c>
      <c r="B358" s="13" t="s">
        <v>6108</v>
      </c>
      <c r="C358" s="13" t="s">
        <v>6108</v>
      </c>
      <c r="D358" s="215">
        <v>32890</v>
      </c>
      <c r="E358" s="16" t="s">
        <v>9628</v>
      </c>
      <c r="F358" s="16" t="s">
        <v>1788</v>
      </c>
      <c r="G358" s="16" t="s">
        <v>5388</v>
      </c>
      <c r="H358" s="17"/>
    </row>
    <row r="359" spans="1:11" ht="13.5">
      <c r="A359" s="91" t="s">
        <v>3599</v>
      </c>
      <c r="B359" s="13" t="s">
        <v>6109</v>
      </c>
      <c r="C359" s="13" t="s">
        <v>6109</v>
      </c>
      <c r="D359" s="215">
        <v>69920</v>
      </c>
      <c r="E359" s="16" t="s">
        <v>9628</v>
      </c>
      <c r="F359" s="16" t="s">
        <v>1788</v>
      </c>
      <c r="G359" s="16" t="s">
        <v>5388</v>
      </c>
      <c r="H359" s="17"/>
      <c r="K359"/>
    </row>
    <row r="360" spans="1:11" ht="13.5">
      <c r="A360" s="91" t="s">
        <v>3600</v>
      </c>
      <c r="B360" s="13" t="s">
        <v>6110</v>
      </c>
      <c r="C360" s="13" t="s">
        <v>6110</v>
      </c>
      <c r="D360" s="215">
        <v>101659.99999999999</v>
      </c>
      <c r="E360" s="16" t="s">
        <v>9628</v>
      </c>
      <c r="F360" s="16" t="s">
        <v>1788</v>
      </c>
      <c r="G360" s="16" t="s">
        <v>5388</v>
      </c>
      <c r="H360" s="17"/>
      <c r="K360"/>
    </row>
    <row r="361" spans="1:11" ht="13.5">
      <c r="A361" s="91" t="s">
        <v>3601</v>
      </c>
      <c r="B361" s="13" t="s">
        <v>6111</v>
      </c>
      <c r="C361" s="13" t="s">
        <v>6111</v>
      </c>
      <c r="D361" s="215">
        <v>154560</v>
      </c>
      <c r="E361" s="16" t="s">
        <v>9628</v>
      </c>
      <c r="F361" s="16" t="s">
        <v>1788</v>
      </c>
      <c r="G361" s="16" t="s">
        <v>5388</v>
      </c>
      <c r="H361" s="17"/>
      <c r="K361"/>
    </row>
    <row r="362" spans="1:11">
      <c r="A362" s="91" t="s">
        <v>3602</v>
      </c>
      <c r="B362" s="13" t="s">
        <v>6112</v>
      </c>
      <c r="C362" s="13" t="s">
        <v>6112</v>
      </c>
      <c r="D362" s="215">
        <v>28749.999999999996</v>
      </c>
      <c r="E362" s="16" t="s">
        <v>9628</v>
      </c>
      <c r="F362" s="16" t="s">
        <v>1788</v>
      </c>
      <c r="G362" s="16" t="s">
        <v>5388</v>
      </c>
      <c r="H362" s="17"/>
    </row>
    <row r="363" spans="1:11" ht="13.5">
      <c r="A363" s="91" t="s">
        <v>3603</v>
      </c>
      <c r="B363" s="13" t="s">
        <v>6113</v>
      </c>
      <c r="C363" s="13" t="s">
        <v>6113</v>
      </c>
      <c r="D363" s="215">
        <v>65780</v>
      </c>
      <c r="E363" s="16" t="s">
        <v>9628</v>
      </c>
      <c r="F363" s="16" t="s">
        <v>1788</v>
      </c>
      <c r="G363" s="16" t="s">
        <v>5388</v>
      </c>
      <c r="H363" s="17"/>
      <c r="K363"/>
    </row>
    <row r="364" spans="1:11" ht="13.5">
      <c r="A364" s="91" t="s">
        <v>3604</v>
      </c>
      <c r="B364" s="13" t="s">
        <v>6114</v>
      </c>
      <c r="C364" s="13" t="s">
        <v>6114</v>
      </c>
      <c r="D364" s="215">
        <v>97519.999999999985</v>
      </c>
      <c r="E364" s="16" t="s">
        <v>9628</v>
      </c>
      <c r="F364" s="16" t="s">
        <v>1788</v>
      </c>
      <c r="G364" s="16" t="s">
        <v>5388</v>
      </c>
      <c r="H364" s="17"/>
      <c r="K364"/>
    </row>
    <row r="365" spans="1:11" ht="13.5">
      <c r="A365" s="91" t="s">
        <v>3605</v>
      </c>
      <c r="B365" s="13" t="s">
        <v>6115</v>
      </c>
      <c r="C365" s="13" t="s">
        <v>6115</v>
      </c>
      <c r="D365" s="215">
        <v>150420</v>
      </c>
      <c r="E365" s="16" t="s">
        <v>9628</v>
      </c>
      <c r="F365" s="16" t="s">
        <v>1788</v>
      </c>
      <c r="G365" s="16" t="s">
        <v>5388</v>
      </c>
      <c r="H365" s="17"/>
      <c r="K365"/>
    </row>
    <row r="366" spans="1:11">
      <c r="A366" s="91" t="s">
        <v>3606</v>
      </c>
      <c r="B366" s="13" t="s">
        <v>6116</v>
      </c>
      <c r="C366" s="13" t="s">
        <v>6116</v>
      </c>
      <c r="D366" s="215">
        <v>37030</v>
      </c>
      <c r="E366" s="16" t="s">
        <v>9628</v>
      </c>
      <c r="F366" s="16" t="s">
        <v>1788</v>
      </c>
      <c r="G366" s="16" t="s">
        <v>5388</v>
      </c>
      <c r="H366" s="17"/>
    </row>
    <row r="367" spans="1:11" ht="13.5">
      <c r="A367" s="91" t="s">
        <v>3607</v>
      </c>
      <c r="B367" s="13" t="s">
        <v>6117</v>
      </c>
      <c r="C367" s="13" t="s">
        <v>6117</v>
      </c>
      <c r="D367" s="215">
        <v>68770</v>
      </c>
      <c r="E367" s="16" t="s">
        <v>9628</v>
      </c>
      <c r="F367" s="16" t="s">
        <v>1788</v>
      </c>
      <c r="G367" s="16" t="s">
        <v>5388</v>
      </c>
      <c r="H367" s="17"/>
      <c r="K367"/>
    </row>
    <row r="368" spans="1:11" ht="13.5">
      <c r="A368" s="91" t="s">
        <v>3608</v>
      </c>
      <c r="B368" s="13" t="s">
        <v>6118</v>
      </c>
      <c r="C368" s="13" t="s">
        <v>6118</v>
      </c>
      <c r="D368" s="215">
        <v>121669.99999999999</v>
      </c>
      <c r="E368" s="16" t="s">
        <v>9628</v>
      </c>
      <c r="F368" s="16" t="s">
        <v>1788</v>
      </c>
      <c r="G368" s="16" t="s">
        <v>5388</v>
      </c>
      <c r="H368" s="17"/>
      <c r="K368"/>
    </row>
    <row r="369" spans="1:12">
      <c r="A369" s="91" t="s">
        <v>3609</v>
      </c>
      <c r="B369" s="13" t="s">
        <v>6119</v>
      </c>
      <c r="C369" s="13" t="s">
        <v>6119</v>
      </c>
      <c r="D369" s="215">
        <v>31739.999999999996</v>
      </c>
      <c r="E369" s="16" t="s">
        <v>9628</v>
      </c>
      <c r="F369" s="16" t="s">
        <v>1788</v>
      </c>
      <c r="G369" s="16" t="s">
        <v>5388</v>
      </c>
      <c r="H369" s="17"/>
    </row>
    <row r="370" spans="1:12" ht="13.5">
      <c r="A370" s="91" t="s">
        <v>3610</v>
      </c>
      <c r="B370" s="13" t="s">
        <v>6120</v>
      </c>
      <c r="C370" s="13" t="s">
        <v>6120</v>
      </c>
      <c r="D370" s="215">
        <v>84640</v>
      </c>
      <c r="E370" s="16" t="s">
        <v>9628</v>
      </c>
      <c r="F370" s="16" t="s">
        <v>1788</v>
      </c>
      <c r="G370" s="16" t="s">
        <v>5388</v>
      </c>
      <c r="H370" s="17"/>
      <c r="K370"/>
    </row>
    <row r="371" spans="1:12" ht="13.5">
      <c r="A371" s="91" t="s">
        <v>3611</v>
      </c>
      <c r="B371" s="13" t="s">
        <v>6121</v>
      </c>
      <c r="C371" s="13" t="s">
        <v>6121</v>
      </c>
      <c r="D371" s="215">
        <v>52899.999999999993</v>
      </c>
      <c r="E371" s="16" t="s">
        <v>9628</v>
      </c>
      <c r="F371" s="16" t="s">
        <v>1788</v>
      </c>
      <c r="G371" s="16" t="s">
        <v>5388</v>
      </c>
      <c r="H371" s="17"/>
      <c r="K371"/>
    </row>
    <row r="372" spans="1:12" ht="14.25" thickBot="1">
      <c r="A372" s="143" t="s">
        <v>1728</v>
      </c>
      <c r="B372" s="292"/>
      <c r="C372" s="292"/>
      <c r="D372" s="201"/>
      <c r="E372" s="201"/>
      <c r="F372" s="201"/>
      <c r="G372" s="201"/>
      <c r="H372" s="17"/>
      <c r="I372"/>
      <c r="J372"/>
      <c r="K372"/>
      <c r="L372"/>
    </row>
    <row r="373" spans="1:12" ht="13.5">
      <c r="A373" s="91" t="s">
        <v>1822</v>
      </c>
      <c r="B373" s="13" t="s">
        <v>6122</v>
      </c>
      <c r="C373" s="13" t="s">
        <v>6122</v>
      </c>
      <c r="D373" s="189">
        <v>575</v>
      </c>
      <c r="E373" s="16" t="s">
        <v>9628</v>
      </c>
      <c r="F373" s="16" t="s">
        <v>1788</v>
      </c>
      <c r="G373" s="16" t="s">
        <v>5388</v>
      </c>
      <c r="H373" s="17"/>
      <c r="L373"/>
    </row>
    <row r="374" spans="1:12" ht="13.5">
      <c r="A374" s="91" t="s">
        <v>1823</v>
      </c>
      <c r="B374" s="13" t="s">
        <v>6123</v>
      </c>
      <c r="C374" s="13" t="s">
        <v>6123</v>
      </c>
      <c r="D374" s="189">
        <v>2300</v>
      </c>
      <c r="E374" s="16" t="s">
        <v>9628</v>
      </c>
      <c r="F374" s="16" t="s">
        <v>1788</v>
      </c>
      <c r="G374" s="16" t="s">
        <v>5388</v>
      </c>
      <c r="H374" s="17"/>
      <c r="L374"/>
    </row>
    <row r="375" spans="1:12" ht="13.5">
      <c r="A375" s="91" t="s">
        <v>1824</v>
      </c>
      <c r="B375" s="13" t="s">
        <v>6124</v>
      </c>
      <c r="C375" s="13" t="s">
        <v>6124</v>
      </c>
      <c r="D375" s="189">
        <v>3449.9999999999995</v>
      </c>
      <c r="E375" s="16" t="s">
        <v>9628</v>
      </c>
      <c r="F375" s="16" t="s">
        <v>1788</v>
      </c>
      <c r="G375" s="16" t="s">
        <v>5388</v>
      </c>
      <c r="H375" s="17"/>
      <c r="L375"/>
    </row>
    <row r="376" spans="1:12" ht="13.5">
      <c r="A376" s="91" t="s">
        <v>1825</v>
      </c>
      <c r="B376" s="13" t="s">
        <v>6125</v>
      </c>
      <c r="C376" s="13" t="s">
        <v>6125</v>
      </c>
      <c r="D376" s="189">
        <v>8855</v>
      </c>
      <c r="E376" s="16" t="s">
        <v>9628</v>
      </c>
      <c r="F376" s="16" t="s">
        <v>1788</v>
      </c>
      <c r="G376" s="16" t="s">
        <v>5388</v>
      </c>
      <c r="H376" s="17"/>
      <c r="L376"/>
    </row>
    <row r="377" spans="1:12" ht="13.5">
      <c r="A377" s="91" t="s">
        <v>1826</v>
      </c>
      <c r="B377" s="13" t="s">
        <v>6126</v>
      </c>
      <c r="C377" s="13" t="s">
        <v>6126</v>
      </c>
      <c r="D377" s="189">
        <v>11155</v>
      </c>
      <c r="E377" s="16" t="s">
        <v>9628</v>
      </c>
      <c r="F377" s="16" t="s">
        <v>1788</v>
      </c>
      <c r="G377" s="16" t="s">
        <v>5388</v>
      </c>
      <c r="H377" s="17"/>
      <c r="L377"/>
    </row>
    <row r="378" spans="1:12" ht="13.5">
      <c r="A378" s="91" t="s">
        <v>1827</v>
      </c>
      <c r="B378" s="13" t="s">
        <v>6127</v>
      </c>
      <c r="C378" s="13" t="s">
        <v>6127</v>
      </c>
      <c r="D378" s="189">
        <v>13339.999999999998</v>
      </c>
      <c r="E378" s="16" t="s">
        <v>9628</v>
      </c>
      <c r="F378" s="16" t="s">
        <v>1788</v>
      </c>
      <c r="G378" s="16" t="s">
        <v>5388</v>
      </c>
      <c r="H378" s="17"/>
      <c r="L378"/>
    </row>
    <row r="379" spans="1:12" ht="13.5">
      <c r="A379" s="91" t="s">
        <v>1828</v>
      </c>
      <c r="B379" s="13" t="s">
        <v>6128</v>
      </c>
      <c r="C379" s="13" t="s">
        <v>6128</v>
      </c>
      <c r="D379" s="189">
        <v>16214.999999999998</v>
      </c>
      <c r="E379" s="16" t="s">
        <v>9628</v>
      </c>
      <c r="F379" s="16" t="s">
        <v>1788</v>
      </c>
      <c r="G379" s="16" t="s">
        <v>5388</v>
      </c>
      <c r="H379" s="17"/>
      <c r="L379"/>
    </row>
    <row r="380" spans="1:12" ht="13.5">
      <c r="A380" s="91" t="s">
        <v>1829</v>
      </c>
      <c r="B380" s="13" t="s">
        <v>6129</v>
      </c>
      <c r="C380" s="13" t="s">
        <v>6129</v>
      </c>
      <c r="D380" s="189">
        <v>22425</v>
      </c>
      <c r="E380" s="16" t="s">
        <v>9628</v>
      </c>
      <c r="F380" s="16" t="s">
        <v>1788</v>
      </c>
      <c r="G380" s="16" t="s">
        <v>5388</v>
      </c>
      <c r="H380" s="17"/>
      <c r="L380"/>
    </row>
    <row r="381" spans="1:12" ht="13.5">
      <c r="A381" s="91" t="s">
        <v>1830</v>
      </c>
      <c r="B381" s="13" t="s">
        <v>6130</v>
      </c>
      <c r="C381" s="13" t="s">
        <v>6130</v>
      </c>
      <c r="D381" s="189">
        <v>28749.999999999996</v>
      </c>
      <c r="E381" s="16" t="s">
        <v>9628</v>
      </c>
      <c r="F381" s="16" t="s">
        <v>1788</v>
      </c>
      <c r="G381" s="16" t="s">
        <v>5388</v>
      </c>
      <c r="H381" s="17"/>
      <c r="L381"/>
    </row>
    <row r="382" spans="1:12" ht="13.5">
      <c r="A382" s="91" t="s">
        <v>1831</v>
      </c>
      <c r="B382" s="13" t="s">
        <v>6131</v>
      </c>
      <c r="C382" s="13" t="s">
        <v>6131</v>
      </c>
      <c r="D382" s="189">
        <v>36800</v>
      </c>
      <c r="E382" s="16" t="s">
        <v>9628</v>
      </c>
      <c r="F382" s="16" t="s">
        <v>1788</v>
      </c>
      <c r="G382" s="16" t="s">
        <v>5388</v>
      </c>
      <c r="H382" s="17"/>
      <c r="L382"/>
    </row>
    <row r="383" spans="1:12" ht="13.5">
      <c r="A383" s="91" t="s">
        <v>1832</v>
      </c>
      <c r="B383" s="13" t="s">
        <v>6132</v>
      </c>
      <c r="C383" s="13" t="s">
        <v>6132</v>
      </c>
      <c r="D383" s="189">
        <v>41400</v>
      </c>
      <c r="E383" s="16" t="s">
        <v>9628</v>
      </c>
      <c r="F383" s="16" t="s">
        <v>1788</v>
      </c>
      <c r="G383" s="16" t="s">
        <v>5388</v>
      </c>
      <c r="H383" s="17"/>
      <c r="K383"/>
      <c r="L383"/>
    </row>
    <row r="384" spans="1:12" ht="13.5">
      <c r="A384" s="135" t="s">
        <v>1729</v>
      </c>
      <c r="B384" s="13" t="s">
        <v>6133</v>
      </c>
      <c r="C384" s="13" t="s">
        <v>6133</v>
      </c>
      <c r="D384" s="147">
        <v>1725</v>
      </c>
      <c r="E384" s="16" t="s">
        <v>9628</v>
      </c>
      <c r="F384" s="16" t="s">
        <v>1788</v>
      </c>
      <c r="G384" s="16" t="s">
        <v>5388</v>
      </c>
      <c r="H384" s="17"/>
      <c r="L384"/>
    </row>
    <row r="385" spans="1:12" ht="13.5">
      <c r="A385" s="87" t="s">
        <v>1730</v>
      </c>
      <c r="B385" s="13" t="s">
        <v>6134</v>
      </c>
      <c r="C385" s="13" t="s">
        <v>6134</v>
      </c>
      <c r="D385" s="180">
        <v>2875</v>
      </c>
      <c r="E385" s="16" t="s">
        <v>9628</v>
      </c>
      <c r="F385" s="119" t="s">
        <v>1788</v>
      </c>
      <c r="G385" s="119" t="s">
        <v>5388</v>
      </c>
      <c r="H385" s="17"/>
      <c r="L385"/>
    </row>
    <row r="386" spans="1:12" ht="13.5">
      <c r="A386" s="87" t="s">
        <v>1731</v>
      </c>
      <c r="B386" s="13" t="s">
        <v>6135</v>
      </c>
      <c r="C386" s="13" t="s">
        <v>6135</v>
      </c>
      <c r="D386" s="180">
        <v>8280</v>
      </c>
      <c r="E386" s="16" t="s">
        <v>9628</v>
      </c>
      <c r="F386" s="119" t="s">
        <v>1788</v>
      </c>
      <c r="G386" s="119" t="s">
        <v>5388</v>
      </c>
      <c r="H386" s="17"/>
      <c r="L386"/>
    </row>
    <row r="387" spans="1:12" ht="13.5">
      <c r="A387" s="87" t="s">
        <v>1732</v>
      </c>
      <c r="B387" s="13" t="s">
        <v>6136</v>
      </c>
      <c r="C387" s="13" t="s">
        <v>6136</v>
      </c>
      <c r="D387" s="180">
        <v>10580</v>
      </c>
      <c r="E387" s="16" t="s">
        <v>9628</v>
      </c>
      <c r="F387" s="119" t="s">
        <v>1788</v>
      </c>
      <c r="G387" s="119" t="s">
        <v>5388</v>
      </c>
      <c r="H387" s="17"/>
      <c r="L387"/>
    </row>
    <row r="388" spans="1:12" ht="13.5">
      <c r="A388" s="87" t="s">
        <v>1733</v>
      </c>
      <c r="B388" s="13" t="s">
        <v>6137</v>
      </c>
      <c r="C388" s="13" t="s">
        <v>6137</v>
      </c>
      <c r="D388" s="180">
        <v>12764.999999999998</v>
      </c>
      <c r="E388" s="16" t="s">
        <v>9628</v>
      </c>
      <c r="F388" s="119" t="s">
        <v>1788</v>
      </c>
      <c r="G388" s="119" t="s">
        <v>5388</v>
      </c>
      <c r="H388" s="17"/>
      <c r="L388"/>
    </row>
    <row r="389" spans="1:12" ht="13.5">
      <c r="A389" s="87" t="s">
        <v>1734</v>
      </c>
      <c r="B389" s="13" t="s">
        <v>6138</v>
      </c>
      <c r="C389" s="13" t="s">
        <v>6138</v>
      </c>
      <c r="D389" s="180">
        <v>15639.999999999998</v>
      </c>
      <c r="E389" s="16" t="s">
        <v>9628</v>
      </c>
      <c r="F389" s="119" t="s">
        <v>1788</v>
      </c>
      <c r="G389" s="119" t="s">
        <v>5388</v>
      </c>
      <c r="H389" s="17"/>
      <c r="L389"/>
    </row>
    <row r="390" spans="1:12" ht="13.5">
      <c r="A390" s="87" t="s">
        <v>1735</v>
      </c>
      <c r="B390" s="13" t="s">
        <v>6139</v>
      </c>
      <c r="C390" s="13" t="s">
        <v>6139</v>
      </c>
      <c r="D390" s="180">
        <v>21850</v>
      </c>
      <c r="E390" s="16" t="s">
        <v>9628</v>
      </c>
      <c r="F390" s="119" t="s">
        <v>1788</v>
      </c>
      <c r="G390" s="119" t="s">
        <v>5388</v>
      </c>
      <c r="H390" s="17"/>
      <c r="L390"/>
    </row>
    <row r="391" spans="1:12" ht="13.5">
      <c r="A391" s="87" t="s">
        <v>1736</v>
      </c>
      <c r="B391" s="13" t="s">
        <v>6140</v>
      </c>
      <c r="C391" s="13" t="s">
        <v>6140</v>
      </c>
      <c r="D391" s="180">
        <v>28174.999999999996</v>
      </c>
      <c r="E391" s="16" t="s">
        <v>9628</v>
      </c>
      <c r="F391" s="119" t="s">
        <v>1788</v>
      </c>
      <c r="G391" s="119" t="s">
        <v>5388</v>
      </c>
      <c r="H391" s="17"/>
      <c r="L391"/>
    </row>
    <row r="392" spans="1:12" ht="13.5">
      <c r="A392" s="87" t="s">
        <v>1737</v>
      </c>
      <c r="B392" s="13" t="s">
        <v>6141</v>
      </c>
      <c r="C392" s="13" t="s">
        <v>6141</v>
      </c>
      <c r="D392" s="180">
        <v>36225</v>
      </c>
      <c r="E392" s="16" t="s">
        <v>9628</v>
      </c>
      <c r="F392" s="119" t="s">
        <v>1788</v>
      </c>
      <c r="G392" s="119" t="s">
        <v>5388</v>
      </c>
      <c r="H392" s="17"/>
      <c r="L392"/>
    </row>
    <row r="393" spans="1:12" ht="13.5">
      <c r="A393" s="87" t="s">
        <v>1738</v>
      </c>
      <c r="B393" s="13" t="s">
        <v>6142</v>
      </c>
      <c r="C393" s="13" t="s">
        <v>6142</v>
      </c>
      <c r="D393" s="180">
        <v>40825</v>
      </c>
      <c r="E393" s="16" t="s">
        <v>9628</v>
      </c>
      <c r="F393" s="119" t="s">
        <v>1788</v>
      </c>
      <c r="G393" s="119" t="s">
        <v>5388</v>
      </c>
      <c r="H393" s="17"/>
      <c r="L393"/>
    </row>
    <row r="394" spans="1:12" ht="13.5">
      <c r="A394" s="87" t="s">
        <v>1739</v>
      </c>
      <c r="B394" s="13" t="s">
        <v>6143</v>
      </c>
      <c r="C394" s="13" t="s">
        <v>6143</v>
      </c>
      <c r="D394" s="180">
        <v>1150</v>
      </c>
      <c r="E394" s="16" t="s">
        <v>9628</v>
      </c>
      <c r="F394" s="119" t="s">
        <v>1788</v>
      </c>
      <c r="G394" s="119" t="s">
        <v>5388</v>
      </c>
      <c r="H394" s="17"/>
      <c r="L394"/>
    </row>
    <row r="395" spans="1:12" ht="13.5">
      <c r="A395" s="87" t="s">
        <v>1740</v>
      </c>
      <c r="B395" s="13" t="s">
        <v>6144</v>
      </c>
      <c r="C395" s="13" t="s">
        <v>6144</v>
      </c>
      <c r="D395" s="180">
        <v>6554.9999999999991</v>
      </c>
      <c r="E395" s="16" t="s">
        <v>9628</v>
      </c>
      <c r="F395" s="119" t="s">
        <v>1788</v>
      </c>
      <c r="G395" s="119" t="s">
        <v>5388</v>
      </c>
      <c r="H395" s="17"/>
      <c r="L395"/>
    </row>
    <row r="396" spans="1:12" ht="13.5">
      <c r="A396" s="87" t="s">
        <v>1741</v>
      </c>
      <c r="B396" s="13" t="s">
        <v>6145</v>
      </c>
      <c r="C396" s="13" t="s">
        <v>6145</v>
      </c>
      <c r="D396" s="180">
        <v>8855</v>
      </c>
      <c r="E396" s="16" t="s">
        <v>9628</v>
      </c>
      <c r="F396" s="119" t="s">
        <v>1788</v>
      </c>
      <c r="G396" s="119" t="s">
        <v>5388</v>
      </c>
      <c r="H396" s="17"/>
      <c r="L396"/>
    </row>
    <row r="397" spans="1:12" ht="13.5">
      <c r="A397" s="87" t="s">
        <v>1742</v>
      </c>
      <c r="B397" s="13" t="s">
        <v>6146</v>
      </c>
      <c r="C397" s="13" t="s">
        <v>6146</v>
      </c>
      <c r="D397" s="180">
        <v>11040</v>
      </c>
      <c r="E397" s="16" t="s">
        <v>9628</v>
      </c>
      <c r="F397" s="119" t="s">
        <v>1788</v>
      </c>
      <c r="G397" s="119" t="s">
        <v>5388</v>
      </c>
      <c r="H397" s="17"/>
      <c r="L397"/>
    </row>
    <row r="398" spans="1:12" ht="13.5">
      <c r="A398" s="87" t="s">
        <v>1743</v>
      </c>
      <c r="B398" s="13" t="s">
        <v>6147</v>
      </c>
      <c r="C398" s="13" t="s">
        <v>6147</v>
      </c>
      <c r="D398" s="180">
        <v>13914.999999999998</v>
      </c>
      <c r="E398" s="16" t="s">
        <v>9628</v>
      </c>
      <c r="F398" s="119" t="s">
        <v>1788</v>
      </c>
      <c r="G398" s="119" t="s">
        <v>5388</v>
      </c>
      <c r="H398" s="17"/>
      <c r="L398"/>
    </row>
    <row r="399" spans="1:12" ht="13.5">
      <c r="A399" s="87" t="s">
        <v>1744</v>
      </c>
      <c r="B399" s="13" t="s">
        <v>6148</v>
      </c>
      <c r="C399" s="13" t="s">
        <v>6148</v>
      </c>
      <c r="D399" s="180">
        <v>20125</v>
      </c>
      <c r="E399" s="16" t="s">
        <v>9628</v>
      </c>
      <c r="F399" s="119" t="s">
        <v>1788</v>
      </c>
      <c r="G399" s="119" t="s">
        <v>5388</v>
      </c>
      <c r="H399" s="17"/>
      <c r="L399"/>
    </row>
    <row r="400" spans="1:12" ht="13.5">
      <c r="A400" s="87" t="s">
        <v>1745</v>
      </c>
      <c r="B400" s="13" t="s">
        <v>6149</v>
      </c>
      <c r="C400" s="13" t="s">
        <v>6149</v>
      </c>
      <c r="D400" s="180">
        <v>26449.999999999996</v>
      </c>
      <c r="E400" s="16" t="s">
        <v>9628</v>
      </c>
      <c r="F400" s="119" t="s">
        <v>1788</v>
      </c>
      <c r="G400" s="119" t="s">
        <v>5388</v>
      </c>
      <c r="H400" s="17"/>
      <c r="L400"/>
    </row>
    <row r="401" spans="1:12" ht="13.5">
      <c r="A401" s="87" t="s">
        <v>1746</v>
      </c>
      <c r="B401" s="13" t="s">
        <v>6150</v>
      </c>
      <c r="C401" s="13" t="s">
        <v>6150</v>
      </c>
      <c r="D401" s="180">
        <v>34500</v>
      </c>
      <c r="E401" s="16" t="s">
        <v>9628</v>
      </c>
      <c r="F401" s="119" t="s">
        <v>1788</v>
      </c>
      <c r="G401" s="119" t="s">
        <v>5388</v>
      </c>
      <c r="H401" s="17"/>
      <c r="L401"/>
    </row>
    <row r="402" spans="1:12" ht="13.5">
      <c r="A402" s="87" t="s">
        <v>1747</v>
      </c>
      <c r="B402" s="13" t="s">
        <v>6151</v>
      </c>
      <c r="C402" s="13" t="s">
        <v>6151</v>
      </c>
      <c r="D402" s="180">
        <v>39100</v>
      </c>
      <c r="E402" s="16" t="s">
        <v>9628</v>
      </c>
      <c r="F402" s="119" t="s">
        <v>1788</v>
      </c>
      <c r="G402" s="119" t="s">
        <v>5388</v>
      </c>
      <c r="H402" s="17"/>
      <c r="L402"/>
    </row>
    <row r="403" spans="1:12" ht="13.5">
      <c r="A403" s="87" t="s">
        <v>1748</v>
      </c>
      <c r="B403" s="13" t="s">
        <v>6152</v>
      </c>
      <c r="C403" s="13" t="s">
        <v>6152</v>
      </c>
      <c r="D403" s="180">
        <v>5405</v>
      </c>
      <c r="E403" s="16" t="s">
        <v>9628</v>
      </c>
      <c r="F403" s="119" t="s">
        <v>1788</v>
      </c>
      <c r="G403" s="119" t="s">
        <v>5388</v>
      </c>
      <c r="H403" s="17"/>
      <c r="L403"/>
    </row>
    <row r="404" spans="1:12" ht="13.5">
      <c r="A404" s="87" t="s">
        <v>1749</v>
      </c>
      <c r="B404" s="13" t="s">
        <v>6153</v>
      </c>
      <c r="C404" s="13" t="s">
        <v>6153</v>
      </c>
      <c r="D404" s="180">
        <v>7704.9999999999991</v>
      </c>
      <c r="E404" s="16" t="s">
        <v>9628</v>
      </c>
      <c r="F404" s="119" t="s">
        <v>1788</v>
      </c>
      <c r="G404" s="119" t="s">
        <v>5388</v>
      </c>
      <c r="H404" s="17"/>
      <c r="L404"/>
    </row>
    <row r="405" spans="1:12" ht="13.5">
      <c r="A405" s="87" t="s">
        <v>1750</v>
      </c>
      <c r="B405" s="13" t="s">
        <v>6154</v>
      </c>
      <c r="C405" s="13" t="s">
        <v>6154</v>
      </c>
      <c r="D405" s="180">
        <v>9890</v>
      </c>
      <c r="E405" s="16" t="s">
        <v>9628</v>
      </c>
      <c r="F405" s="119" t="s">
        <v>1788</v>
      </c>
      <c r="G405" s="119" t="s">
        <v>5388</v>
      </c>
      <c r="H405" s="17"/>
      <c r="L405"/>
    </row>
    <row r="406" spans="1:12" ht="13.5">
      <c r="A406" s="87" t="s">
        <v>1751</v>
      </c>
      <c r="B406" s="13" t="s">
        <v>6155</v>
      </c>
      <c r="C406" s="13" t="s">
        <v>6155</v>
      </c>
      <c r="D406" s="180">
        <v>12764.999999999998</v>
      </c>
      <c r="E406" s="16" t="s">
        <v>9628</v>
      </c>
      <c r="F406" s="119" t="s">
        <v>1788</v>
      </c>
      <c r="G406" s="119" t="s">
        <v>5388</v>
      </c>
      <c r="H406" s="17"/>
      <c r="L406"/>
    </row>
    <row r="407" spans="1:12" ht="13.5">
      <c r="A407" s="87" t="s">
        <v>1752</v>
      </c>
      <c r="B407" s="13" t="s">
        <v>6156</v>
      </c>
      <c r="C407" s="13" t="s">
        <v>6156</v>
      </c>
      <c r="D407" s="180">
        <v>18975</v>
      </c>
      <c r="E407" s="16" t="s">
        <v>9628</v>
      </c>
      <c r="F407" s="119" t="s">
        <v>1788</v>
      </c>
      <c r="G407" s="119" t="s">
        <v>5388</v>
      </c>
      <c r="H407" s="17"/>
      <c r="L407"/>
    </row>
    <row r="408" spans="1:12" ht="13.5">
      <c r="A408" s="87" t="s">
        <v>1753</v>
      </c>
      <c r="B408" s="13" t="s">
        <v>6157</v>
      </c>
      <c r="C408" s="13" t="s">
        <v>6157</v>
      </c>
      <c r="D408" s="180">
        <v>25299.999999999996</v>
      </c>
      <c r="E408" s="16" t="s">
        <v>9628</v>
      </c>
      <c r="F408" s="119" t="s">
        <v>1788</v>
      </c>
      <c r="G408" s="119" t="s">
        <v>5388</v>
      </c>
      <c r="H408" s="17"/>
      <c r="L408"/>
    </row>
    <row r="409" spans="1:12" ht="13.5">
      <c r="A409" s="87" t="s">
        <v>1754</v>
      </c>
      <c r="B409" s="13" t="s">
        <v>6158</v>
      </c>
      <c r="C409" s="13" t="s">
        <v>6158</v>
      </c>
      <c r="D409" s="180">
        <v>33350</v>
      </c>
      <c r="E409" s="16" t="s">
        <v>9628</v>
      </c>
      <c r="F409" s="119" t="s">
        <v>1788</v>
      </c>
      <c r="G409" s="119" t="s">
        <v>5388</v>
      </c>
      <c r="H409" s="17"/>
      <c r="L409"/>
    </row>
    <row r="410" spans="1:12" ht="13.5">
      <c r="A410" s="87" t="s">
        <v>1755</v>
      </c>
      <c r="B410" s="13" t="s">
        <v>6159</v>
      </c>
      <c r="C410" s="13" t="s">
        <v>6159</v>
      </c>
      <c r="D410" s="180">
        <v>37950</v>
      </c>
      <c r="E410" s="16" t="s">
        <v>9628</v>
      </c>
      <c r="F410" s="119" t="s">
        <v>1788</v>
      </c>
      <c r="G410" s="119" t="s">
        <v>5388</v>
      </c>
      <c r="H410" s="17"/>
      <c r="L410"/>
    </row>
    <row r="411" spans="1:12" ht="13.5">
      <c r="A411" s="135" t="s">
        <v>1756</v>
      </c>
      <c r="B411" s="13" t="s">
        <v>6160</v>
      </c>
      <c r="C411" s="13" t="s">
        <v>6160</v>
      </c>
      <c r="D411" s="147">
        <v>2300</v>
      </c>
      <c r="E411" s="16" t="s">
        <v>9628</v>
      </c>
      <c r="F411" s="16" t="s">
        <v>1788</v>
      </c>
      <c r="G411" s="16" t="s">
        <v>5388</v>
      </c>
      <c r="H411" s="17"/>
      <c r="L411"/>
    </row>
    <row r="412" spans="1:12" ht="13.5">
      <c r="A412" s="135" t="s">
        <v>1757</v>
      </c>
      <c r="B412" s="13" t="s">
        <v>6161</v>
      </c>
      <c r="C412" s="13" t="s">
        <v>6161</v>
      </c>
      <c r="D412" s="147">
        <v>4485</v>
      </c>
      <c r="E412" s="16" t="s">
        <v>9628</v>
      </c>
      <c r="F412" s="16" t="s">
        <v>1788</v>
      </c>
      <c r="G412" s="16" t="s">
        <v>5388</v>
      </c>
      <c r="H412" s="17"/>
      <c r="L412"/>
    </row>
    <row r="413" spans="1:12" ht="13.5">
      <c r="A413" s="135" t="s">
        <v>1758</v>
      </c>
      <c r="B413" s="13" t="s">
        <v>6162</v>
      </c>
      <c r="C413" s="13" t="s">
        <v>6162</v>
      </c>
      <c r="D413" s="147">
        <v>7360</v>
      </c>
      <c r="E413" s="16" t="s">
        <v>9628</v>
      </c>
      <c r="F413" s="16" t="s">
        <v>1788</v>
      </c>
      <c r="G413" s="16" t="s">
        <v>5388</v>
      </c>
      <c r="H413" s="17"/>
      <c r="L413"/>
    </row>
    <row r="414" spans="1:12" ht="13.5">
      <c r="A414" s="135" t="s">
        <v>1759</v>
      </c>
      <c r="B414" s="13" t="s">
        <v>6163</v>
      </c>
      <c r="C414" s="13" t="s">
        <v>6163</v>
      </c>
      <c r="D414" s="147">
        <v>13570</v>
      </c>
      <c r="E414" s="16" t="s">
        <v>9628</v>
      </c>
      <c r="F414" s="16" t="s">
        <v>1788</v>
      </c>
      <c r="G414" s="16" t="s">
        <v>5388</v>
      </c>
      <c r="H414" s="17"/>
      <c r="L414"/>
    </row>
    <row r="415" spans="1:12" ht="13.5">
      <c r="A415" s="135" t="s">
        <v>1760</v>
      </c>
      <c r="B415" s="13" t="s">
        <v>6164</v>
      </c>
      <c r="C415" s="13" t="s">
        <v>6164</v>
      </c>
      <c r="D415" s="147">
        <v>19895</v>
      </c>
      <c r="E415" s="16" t="s">
        <v>9628</v>
      </c>
      <c r="F415" s="16" t="s">
        <v>1788</v>
      </c>
      <c r="G415" s="16" t="s">
        <v>5388</v>
      </c>
      <c r="H415" s="17"/>
      <c r="L415"/>
    </row>
    <row r="416" spans="1:12" ht="13.5">
      <c r="A416" s="135" t="s">
        <v>1761</v>
      </c>
      <c r="B416" s="13" t="s">
        <v>6165</v>
      </c>
      <c r="C416" s="13" t="s">
        <v>6165</v>
      </c>
      <c r="D416" s="147">
        <v>27945</v>
      </c>
      <c r="E416" s="16" t="s">
        <v>9628</v>
      </c>
      <c r="F416" s="16" t="s">
        <v>1788</v>
      </c>
      <c r="G416" s="16" t="s">
        <v>5388</v>
      </c>
      <c r="H416" s="17"/>
      <c r="L416"/>
    </row>
    <row r="417" spans="1:12" ht="13.5">
      <c r="A417" s="135" t="s">
        <v>1762</v>
      </c>
      <c r="B417" s="13" t="s">
        <v>6166</v>
      </c>
      <c r="C417" s="13" t="s">
        <v>6166</v>
      </c>
      <c r="D417" s="147">
        <v>35995</v>
      </c>
      <c r="E417" s="16" t="s">
        <v>9628</v>
      </c>
      <c r="F417" s="16" t="s">
        <v>1788</v>
      </c>
      <c r="G417" s="16" t="s">
        <v>5388</v>
      </c>
      <c r="H417" s="17"/>
      <c r="L417"/>
    </row>
    <row r="418" spans="1:12" ht="13.5">
      <c r="A418" s="135" t="s">
        <v>1763</v>
      </c>
      <c r="B418" s="13" t="s">
        <v>6167</v>
      </c>
      <c r="C418" s="13" t="s">
        <v>6167</v>
      </c>
      <c r="D418" s="147">
        <v>2185</v>
      </c>
      <c r="E418" s="16" t="s">
        <v>9628</v>
      </c>
      <c r="F418" s="16" t="s">
        <v>1788</v>
      </c>
      <c r="G418" s="16" t="s">
        <v>5388</v>
      </c>
      <c r="H418" s="17"/>
      <c r="L418"/>
    </row>
    <row r="419" spans="1:12" ht="13.5">
      <c r="A419" s="135" t="s">
        <v>1764</v>
      </c>
      <c r="B419" s="13" t="s">
        <v>6168</v>
      </c>
      <c r="C419" s="13" t="s">
        <v>6168</v>
      </c>
      <c r="D419" s="147">
        <v>5060</v>
      </c>
      <c r="E419" s="16" t="s">
        <v>9628</v>
      </c>
      <c r="F419" s="16" t="s">
        <v>1788</v>
      </c>
      <c r="G419" s="16" t="s">
        <v>5388</v>
      </c>
      <c r="H419" s="17"/>
      <c r="L419"/>
    </row>
    <row r="420" spans="1:12" ht="13.5">
      <c r="A420" s="135" t="s">
        <v>1765</v>
      </c>
      <c r="B420" s="13" t="s">
        <v>6169</v>
      </c>
      <c r="C420" s="13" t="s">
        <v>6169</v>
      </c>
      <c r="D420" s="147">
        <v>11270</v>
      </c>
      <c r="E420" s="16" t="s">
        <v>9628</v>
      </c>
      <c r="F420" s="16" t="s">
        <v>1788</v>
      </c>
      <c r="G420" s="16" t="s">
        <v>5388</v>
      </c>
      <c r="H420" s="17"/>
      <c r="L420"/>
    </row>
    <row r="421" spans="1:12" ht="13.5">
      <c r="A421" s="135" t="s">
        <v>1766</v>
      </c>
      <c r="B421" s="13" t="s">
        <v>6170</v>
      </c>
      <c r="C421" s="13" t="s">
        <v>6170</v>
      </c>
      <c r="D421" s="147">
        <v>17595</v>
      </c>
      <c r="E421" s="16" t="s">
        <v>9628</v>
      </c>
      <c r="F421" s="16" t="s">
        <v>1788</v>
      </c>
      <c r="G421" s="16" t="s">
        <v>5388</v>
      </c>
      <c r="H421" s="17"/>
      <c r="L421"/>
    </row>
    <row r="422" spans="1:12" ht="13.5">
      <c r="A422" s="135" t="s">
        <v>1767</v>
      </c>
      <c r="B422" s="13" t="s">
        <v>6171</v>
      </c>
      <c r="C422" s="13" t="s">
        <v>6171</v>
      </c>
      <c r="D422" s="147">
        <v>25645</v>
      </c>
      <c r="E422" s="16" t="s">
        <v>9628</v>
      </c>
      <c r="F422" s="16" t="s">
        <v>1788</v>
      </c>
      <c r="G422" s="16" t="s">
        <v>5388</v>
      </c>
      <c r="H422" s="17"/>
      <c r="L422"/>
    </row>
    <row r="423" spans="1:12" ht="13.5">
      <c r="A423" s="135" t="s">
        <v>1768</v>
      </c>
      <c r="B423" s="13" t="s">
        <v>6172</v>
      </c>
      <c r="C423" s="13" t="s">
        <v>6172</v>
      </c>
      <c r="D423" s="147">
        <v>33695</v>
      </c>
      <c r="E423" s="16" t="s">
        <v>9628</v>
      </c>
      <c r="F423" s="16" t="s">
        <v>1788</v>
      </c>
      <c r="G423" s="16" t="s">
        <v>5388</v>
      </c>
      <c r="H423" s="17"/>
      <c r="L423"/>
    </row>
    <row r="424" spans="1:12" ht="13.5">
      <c r="A424" s="135" t="s">
        <v>1769</v>
      </c>
      <c r="B424" s="13" t="s">
        <v>6173</v>
      </c>
      <c r="C424" s="13" t="s">
        <v>6173</v>
      </c>
      <c r="D424" s="147">
        <v>2875</v>
      </c>
      <c r="E424" s="16" t="s">
        <v>9628</v>
      </c>
      <c r="F424" s="16" t="s">
        <v>1788</v>
      </c>
      <c r="G424" s="16" t="s">
        <v>5388</v>
      </c>
      <c r="H424" s="17"/>
      <c r="L424"/>
    </row>
    <row r="425" spans="1:12" ht="13.5">
      <c r="A425" s="135" t="s">
        <v>1770</v>
      </c>
      <c r="B425" s="13" t="s">
        <v>6174</v>
      </c>
      <c r="C425" s="13" t="s">
        <v>6174</v>
      </c>
      <c r="D425" s="147">
        <v>9085</v>
      </c>
      <c r="E425" s="16" t="s">
        <v>9628</v>
      </c>
      <c r="F425" s="16" t="s">
        <v>1788</v>
      </c>
      <c r="G425" s="16" t="s">
        <v>5388</v>
      </c>
      <c r="H425" s="17"/>
      <c r="L425"/>
    </row>
    <row r="426" spans="1:12" ht="13.5">
      <c r="A426" s="135" t="s">
        <v>1771</v>
      </c>
      <c r="B426" s="13" t="s">
        <v>6175</v>
      </c>
      <c r="C426" s="13" t="s">
        <v>6175</v>
      </c>
      <c r="D426" s="147">
        <v>15410</v>
      </c>
      <c r="E426" s="16" t="s">
        <v>9628</v>
      </c>
      <c r="F426" s="16" t="s">
        <v>1788</v>
      </c>
      <c r="G426" s="16" t="s">
        <v>5388</v>
      </c>
      <c r="H426" s="17"/>
      <c r="L426"/>
    </row>
    <row r="427" spans="1:12" ht="13.5">
      <c r="A427" s="135" t="s">
        <v>1772</v>
      </c>
      <c r="B427" s="13" t="s">
        <v>6176</v>
      </c>
      <c r="C427" s="13" t="s">
        <v>6176</v>
      </c>
      <c r="D427" s="147">
        <v>23460</v>
      </c>
      <c r="E427" s="16" t="s">
        <v>9628</v>
      </c>
      <c r="F427" s="16" t="s">
        <v>1788</v>
      </c>
      <c r="G427" s="16" t="s">
        <v>5388</v>
      </c>
      <c r="H427" s="17"/>
      <c r="L427"/>
    </row>
    <row r="428" spans="1:12" ht="13.5">
      <c r="A428" s="135" t="s">
        <v>1773</v>
      </c>
      <c r="B428" s="13" t="s">
        <v>6177</v>
      </c>
      <c r="C428" s="13" t="s">
        <v>6177</v>
      </c>
      <c r="D428" s="147">
        <v>31510</v>
      </c>
      <c r="E428" s="16" t="s">
        <v>9628</v>
      </c>
      <c r="F428" s="16" t="s">
        <v>1788</v>
      </c>
      <c r="G428" s="16" t="s">
        <v>5388</v>
      </c>
      <c r="H428" s="17"/>
      <c r="L428"/>
    </row>
    <row r="429" spans="1:12" ht="13.5">
      <c r="A429" s="135" t="s">
        <v>1774</v>
      </c>
      <c r="B429" s="13" t="s">
        <v>6178</v>
      </c>
      <c r="C429" s="13" t="s">
        <v>6178</v>
      </c>
      <c r="D429" s="147">
        <v>6210</v>
      </c>
      <c r="E429" s="16" t="s">
        <v>9628</v>
      </c>
      <c r="F429" s="16" t="s">
        <v>1788</v>
      </c>
      <c r="G429" s="16" t="s">
        <v>5388</v>
      </c>
      <c r="H429" s="17"/>
      <c r="L429"/>
    </row>
    <row r="430" spans="1:12" ht="13.5">
      <c r="A430" s="135" t="s">
        <v>1775</v>
      </c>
      <c r="B430" s="13" t="s">
        <v>6179</v>
      </c>
      <c r="C430" s="13" t="s">
        <v>6179</v>
      </c>
      <c r="D430" s="147">
        <v>12535</v>
      </c>
      <c r="E430" s="16" t="s">
        <v>9628</v>
      </c>
      <c r="F430" s="16" t="s">
        <v>1788</v>
      </c>
      <c r="G430" s="16" t="s">
        <v>5388</v>
      </c>
      <c r="H430" s="17"/>
      <c r="L430"/>
    </row>
    <row r="431" spans="1:12" ht="13.5">
      <c r="A431" s="135" t="s">
        <v>1776</v>
      </c>
      <c r="B431" s="13" t="s">
        <v>6180</v>
      </c>
      <c r="C431" s="13" t="s">
        <v>6180</v>
      </c>
      <c r="D431" s="147">
        <v>20585</v>
      </c>
      <c r="E431" s="16" t="s">
        <v>9628</v>
      </c>
      <c r="F431" s="16" t="s">
        <v>1788</v>
      </c>
      <c r="G431" s="16" t="s">
        <v>5388</v>
      </c>
      <c r="H431" s="17"/>
      <c r="L431"/>
    </row>
    <row r="432" spans="1:12" ht="13.5">
      <c r="A432" s="135" t="s">
        <v>1777</v>
      </c>
      <c r="B432" s="13" t="s">
        <v>6181</v>
      </c>
      <c r="C432" s="13" t="s">
        <v>6181</v>
      </c>
      <c r="D432" s="147">
        <v>28635</v>
      </c>
      <c r="E432" s="16" t="s">
        <v>9628</v>
      </c>
      <c r="F432" s="16" t="s">
        <v>1788</v>
      </c>
      <c r="G432" s="16" t="s">
        <v>5388</v>
      </c>
      <c r="H432" s="17"/>
      <c r="L432"/>
    </row>
    <row r="433" spans="1:12" ht="13.5">
      <c r="A433" s="135" t="s">
        <v>1778</v>
      </c>
      <c r="B433" s="13" t="s">
        <v>6182</v>
      </c>
      <c r="C433" s="13" t="s">
        <v>6182</v>
      </c>
      <c r="D433" s="147">
        <v>12535</v>
      </c>
      <c r="E433" s="16" t="s">
        <v>9628</v>
      </c>
      <c r="F433" s="16" t="s">
        <v>1788</v>
      </c>
      <c r="G433" s="16" t="s">
        <v>5388</v>
      </c>
      <c r="H433" s="17"/>
      <c r="L433"/>
    </row>
    <row r="434" spans="1:12" ht="13.5">
      <c r="A434" s="135" t="s">
        <v>1779</v>
      </c>
      <c r="B434" s="13" t="s">
        <v>6183</v>
      </c>
      <c r="C434" s="13" t="s">
        <v>6183</v>
      </c>
      <c r="D434" s="147">
        <v>14375</v>
      </c>
      <c r="E434" s="16" t="s">
        <v>9628</v>
      </c>
      <c r="F434" s="16" t="s">
        <v>1788</v>
      </c>
      <c r="G434" s="16" t="s">
        <v>5388</v>
      </c>
      <c r="H434" s="17"/>
      <c r="L434"/>
    </row>
    <row r="435" spans="1:12" ht="13.5">
      <c r="A435" s="135" t="s">
        <v>1780</v>
      </c>
      <c r="B435" s="13" t="s">
        <v>6184</v>
      </c>
      <c r="C435" s="13" t="s">
        <v>6184</v>
      </c>
      <c r="D435" s="147">
        <v>22425</v>
      </c>
      <c r="E435" s="16" t="s">
        <v>9628</v>
      </c>
      <c r="F435" s="16" t="s">
        <v>1788</v>
      </c>
      <c r="G435" s="16" t="s">
        <v>5388</v>
      </c>
      <c r="H435" s="17"/>
      <c r="L435"/>
    </row>
    <row r="436" spans="1:12" ht="13.5">
      <c r="A436" s="135" t="s">
        <v>1781</v>
      </c>
      <c r="B436" s="13" t="s">
        <v>6185</v>
      </c>
      <c r="C436" s="13" t="s">
        <v>6185</v>
      </c>
      <c r="D436" s="147">
        <v>8050</v>
      </c>
      <c r="E436" s="16" t="s">
        <v>9628</v>
      </c>
      <c r="F436" s="16" t="s">
        <v>1788</v>
      </c>
      <c r="G436" s="16" t="s">
        <v>5388</v>
      </c>
      <c r="H436" s="17"/>
      <c r="L436"/>
    </row>
    <row r="437" spans="1:12" ht="13.5">
      <c r="A437" s="135" t="s">
        <v>1782</v>
      </c>
      <c r="B437" s="13" t="s">
        <v>6186</v>
      </c>
      <c r="C437" s="13" t="s">
        <v>6186</v>
      </c>
      <c r="D437" s="147">
        <v>16100</v>
      </c>
      <c r="E437" s="16" t="s">
        <v>9628</v>
      </c>
      <c r="F437" s="16" t="s">
        <v>1788</v>
      </c>
      <c r="G437" s="16" t="s">
        <v>5388</v>
      </c>
      <c r="H437" s="17"/>
      <c r="L437"/>
    </row>
    <row r="438" spans="1:12" ht="13.5">
      <c r="A438" s="135" t="s">
        <v>1783</v>
      </c>
      <c r="B438" s="13" t="s">
        <v>6187</v>
      </c>
      <c r="C438" s="13" t="s">
        <v>6187</v>
      </c>
      <c r="D438" s="147">
        <v>8050</v>
      </c>
      <c r="E438" s="16" t="s">
        <v>9628</v>
      </c>
      <c r="F438" s="16" t="s">
        <v>1788</v>
      </c>
      <c r="G438" s="16" t="s">
        <v>5388</v>
      </c>
      <c r="H438" s="17"/>
      <c r="L438"/>
    </row>
    <row r="439" spans="1:12" ht="13.5">
      <c r="A439" s="100" t="s">
        <v>1784</v>
      </c>
      <c r="B439" s="13" t="s">
        <v>6188</v>
      </c>
      <c r="C439" s="13" t="s">
        <v>6188</v>
      </c>
      <c r="D439" s="148">
        <v>2245</v>
      </c>
      <c r="E439" s="16" t="s">
        <v>9628</v>
      </c>
      <c r="F439" s="16" t="s">
        <v>1788</v>
      </c>
      <c r="G439" s="16" t="s">
        <v>5388</v>
      </c>
      <c r="H439" s="17"/>
      <c r="L439"/>
    </row>
    <row r="440" spans="1:12" ht="13.5">
      <c r="H440"/>
      <c r="I440"/>
      <c r="J440"/>
      <c r="K440"/>
      <c r="L440"/>
    </row>
    <row r="441" spans="1:12">
      <c r="A441" s="624" t="s">
        <v>184</v>
      </c>
      <c r="B441" s="624"/>
      <c r="C441" s="629" t="s">
        <v>13947</v>
      </c>
    </row>
    <row r="442" spans="1:12">
      <c r="A442" s="627" t="s">
        <v>5</v>
      </c>
      <c r="B442" s="624" t="s">
        <v>185</v>
      </c>
      <c r="C442" s="625" t="s">
        <v>13948</v>
      </c>
    </row>
    <row r="443" spans="1:12">
      <c r="A443" s="627" t="s">
        <v>9</v>
      </c>
      <c r="B443" s="625" t="s">
        <v>186</v>
      </c>
      <c r="C443" s="625" t="s">
        <v>13949</v>
      </c>
    </row>
    <row r="444" spans="1:12">
      <c r="A444" s="627" t="s">
        <v>187</v>
      </c>
      <c r="B444" s="624" t="s">
        <v>188</v>
      </c>
      <c r="C444" s="625" t="s">
        <v>13950</v>
      </c>
    </row>
    <row r="445" spans="1:12">
      <c r="A445" s="627" t="s">
        <v>189</v>
      </c>
      <c r="B445" s="624" t="s">
        <v>190</v>
      </c>
      <c r="C445" s="630" t="s">
        <v>13951</v>
      </c>
    </row>
    <row r="446" spans="1:12">
      <c r="A446" s="627" t="s">
        <v>191</v>
      </c>
      <c r="B446" s="624" t="s">
        <v>192</v>
      </c>
      <c r="C446" s="630" t="s">
        <v>13952</v>
      </c>
    </row>
    <row r="447" spans="1:12">
      <c r="A447" s="627" t="s">
        <v>193</v>
      </c>
      <c r="B447" s="624" t="s">
        <v>194</v>
      </c>
      <c r="C447" s="630" t="s">
        <v>13953</v>
      </c>
    </row>
    <row r="448" spans="1:12">
      <c r="A448" s="31" t="s">
        <v>1787</v>
      </c>
      <c r="B448" s="32" t="s">
        <v>1790</v>
      </c>
      <c r="C448" s="625" t="s">
        <v>13954</v>
      </c>
    </row>
    <row r="449" spans="1:3">
      <c r="A449" s="31" t="s">
        <v>1788</v>
      </c>
      <c r="B449" s="32" t="s">
        <v>1791</v>
      </c>
      <c r="C449" s="624" t="s">
        <v>13955</v>
      </c>
    </row>
    <row r="450" spans="1:3">
      <c r="A450" s="31" t="s">
        <v>1998</v>
      </c>
      <c r="B450" s="32" t="s">
        <v>1997</v>
      </c>
      <c r="C450" s="624" t="s">
        <v>13956</v>
      </c>
    </row>
    <row r="451" spans="1:3">
      <c r="A451" s="31" t="s">
        <v>1789</v>
      </c>
      <c r="B451" s="32" t="s">
        <v>1792</v>
      </c>
      <c r="C451" s="624" t="s">
        <v>13957</v>
      </c>
    </row>
    <row r="452" spans="1:3">
      <c r="A452" s="31" t="s">
        <v>195</v>
      </c>
      <c r="B452" s="32" t="s">
        <v>196</v>
      </c>
      <c r="C452" s="625" t="s">
        <v>13958</v>
      </c>
    </row>
    <row r="453" spans="1:3">
      <c r="A453" s="31" t="s">
        <v>8293</v>
      </c>
      <c r="B453" s="32" t="s">
        <v>8294</v>
      </c>
      <c r="C453" s="628"/>
    </row>
    <row r="454" spans="1:3">
      <c r="A454" s="31" t="s">
        <v>10613</v>
      </c>
      <c r="B454" s="32" t="s">
        <v>10614</v>
      </c>
      <c r="C454" s="289"/>
    </row>
    <row r="455" spans="1:3">
      <c r="A455" s="530"/>
      <c r="B455" s="530"/>
      <c r="C455" s="548"/>
    </row>
  </sheetData>
  <sheetProtection algorithmName="SHA-512" hashValue="yOFpH3V/qgpWJFC1NtYpalFNKD18bbNOH255x92zFBq5vkfnf3YEoBpbKgvjcYCipM2QWeQ50GAeih/rDJkHdg==" saltValue="/3rFC70n+SPDPw0wywB1ng==" spinCount="100000" sheet="1" objects="1" scenarios="1"/>
  <sortState ref="A6:C29">
    <sortCondition ref="A6"/>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273"/>
  <sheetViews>
    <sheetView zoomScaleNormal="100" zoomScalePageLayoutView="90" workbookViewId="0"/>
  </sheetViews>
  <sheetFormatPr defaultColWidth="9.125" defaultRowHeight="12"/>
  <cols>
    <col min="1" max="1" width="23.375" style="4" customWidth="1"/>
    <col min="2" max="2" width="52.625" style="4" customWidth="1"/>
    <col min="3" max="3" width="58.625" style="29" customWidth="1"/>
    <col min="4" max="4" width="9.375" style="4" customWidth="1"/>
    <col min="5" max="5" width="5.375" style="4" customWidth="1"/>
    <col min="6" max="6" width="6.375" style="4" customWidth="1"/>
    <col min="7" max="7" width="9.375" style="4" customWidth="1"/>
    <col min="8" max="16384" width="9.125" style="4"/>
  </cols>
  <sheetData>
    <row r="1" spans="1:11" ht="21" customHeight="1">
      <c r="A1" s="1159" t="s">
        <v>8628</v>
      </c>
      <c r="B1" s="220"/>
      <c r="C1" s="329"/>
      <c r="D1" s="329"/>
      <c r="E1" s="407"/>
      <c r="F1" s="329"/>
      <c r="G1" s="329"/>
    </row>
    <row r="2" spans="1:11" ht="22.5" customHeight="1">
      <c r="A2" s="5" t="s">
        <v>1804</v>
      </c>
      <c r="B2" s="6"/>
      <c r="C2" s="329"/>
      <c r="D2" s="329"/>
      <c r="E2" s="407"/>
      <c r="F2" s="329"/>
      <c r="G2" s="329"/>
    </row>
    <row r="3" spans="1:11" ht="16.5" thickBot="1">
      <c r="A3" s="5" t="s">
        <v>10315</v>
      </c>
      <c r="B3" s="339"/>
      <c r="C3" s="340"/>
      <c r="D3" s="340"/>
      <c r="E3" s="340"/>
      <c r="F3" s="340"/>
      <c r="G3" s="329"/>
    </row>
    <row r="4" spans="1:11" ht="24.75" thickBot="1">
      <c r="A4" s="7" t="s">
        <v>0</v>
      </c>
      <c r="B4" s="8" t="s">
        <v>1</v>
      </c>
      <c r="C4" s="9" t="s">
        <v>2</v>
      </c>
      <c r="D4" s="281" t="s">
        <v>5192</v>
      </c>
      <c r="E4" s="406" t="s">
        <v>9627</v>
      </c>
      <c r="F4" s="10" t="s">
        <v>4</v>
      </c>
      <c r="G4" s="978" t="s">
        <v>13946</v>
      </c>
      <c r="H4" s="422" t="s">
        <v>8904</v>
      </c>
    </row>
    <row r="5" spans="1:11" ht="12.75" thickBot="1">
      <c r="A5" s="237" t="s">
        <v>8309</v>
      </c>
      <c r="B5" s="238"/>
      <c r="C5" s="238"/>
      <c r="D5" s="104"/>
      <c r="E5" s="104"/>
      <c r="F5" s="104"/>
      <c r="G5" s="104"/>
      <c r="H5" s="414"/>
      <c r="I5" s="17"/>
      <c r="J5" s="17"/>
    </row>
    <row r="6" spans="1:11">
      <c r="A6" s="199" t="s">
        <v>8298</v>
      </c>
      <c r="B6" s="449" t="s">
        <v>8675</v>
      </c>
      <c r="C6" s="198" t="s">
        <v>8675</v>
      </c>
      <c r="D6" s="15">
        <v>15995</v>
      </c>
      <c r="E6" s="330" t="s">
        <v>9628</v>
      </c>
      <c r="F6" s="16" t="s">
        <v>5</v>
      </c>
      <c r="G6" s="330" t="s">
        <v>5389</v>
      </c>
      <c r="H6" s="125" t="s">
        <v>8905</v>
      </c>
      <c r="I6" s="17"/>
    </row>
    <row r="7" spans="1:11" ht="24">
      <c r="A7" s="199" t="s">
        <v>8300</v>
      </c>
      <c r="B7" s="198" t="s">
        <v>8676</v>
      </c>
      <c r="C7" s="198" t="s">
        <v>8676</v>
      </c>
      <c r="D7" s="15">
        <v>15995</v>
      </c>
      <c r="E7" s="330" t="s">
        <v>9628</v>
      </c>
      <c r="F7" s="16" t="s">
        <v>5</v>
      </c>
      <c r="G7" s="330" t="s">
        <v>5389</v>
      </c>
      <c r="H7" s="125" t="s">
        <v>8905</v>
      </c>
      <c r="I7" s="17"/>
    </row>
    <row r="8" spans="1:11">
      <c r="A8" s="18" t="s">
        <v>8308</v>
      </c>
      <c r="B8" s="355"/>
      <c r="C8" s="355"/>
      <c r="D8" s="355"/>
      <c r="E8" s="355"/>
      <c r="F8" s="355"/>
      <c r="G8" s="355"/>
      <c r="H8" s="354"/>
      <c r="I8" s="17"/>
      <c r="J8" s="17"/>
    </row>
    <row r="9" spans="1:11">
      <c r="A9" s="186" t="s">
        <v>9243</v>
      </c>
      <c r="B9" s="198" t="s">
        <v>9244</v>
      </c>
      <c r="C9" s="198" t="s">
        <v>9244</v>
      </c>
      <c r="D9" s="15">
        <v>0</v>
      </c>
      <c r="E9" s="330" t="s">
        <v>9628</v>
      </c>
      <c r="F9" s="16" t="s">
        <v>5</v>
      </c>
      <c r="G9" s="330" t="s">
        <v>5389</v>
      </c>
      <c r="H9" s="125" t="s">
        <v>8905</v>
      </c>
      <c r="I9" s="17"/>
      <c r="J9" s="17"/>
    </row>
    <row r="10" spans="1:11" ht="24">
      <c r="A10" s="199" t="s">
        <v>8302</v>
      </c>
      <c r="B10" s="198" t="s">
        <v>8677</v>
      </c>
      <c r="C10" s="198" t="s">
        <v>8677</v>
      </c>
      <c r="D10" s="15">
        <v>4000</v>
      </c>
      <c r="E10" s="330" t="s">
        <v>9628</v>
      </c>
      <c r="F10" s="16" t="s">
        <v>5</v>
      </c>
      <c r="G10" s="330" t="s">
        <v>5389</v>
      </c>
      <c r="H10" s="125" t="s">
        <v>8905</v>
      </c>
      <c r="I10" s="17"/>
    </row>
    <row r="11" spans="1:11" ht="24">
      <c r="A11" s="199" t="s">
        <v>8303</v>
      </c>
      <c r="B11" s="198" t="s">
        <v>8678</v>
      </c>
      <c r="C11" s="198" t="s">
        <v>8678</v>
      </c>
      <c r="D11" s="15">
        <v>12000</v>
      </c>
      <c r="E11" s="330" t="s">
        <v>9628</v>
      </c>
      <c r="F11" s="16" t="s">
        <v>5</v>
      </c>
      <c r="G11" s="330" t="s">
        <v>5389</v>
      </c>
      <c r="H11" s="125" t="s">
        <v>8905</v>
      </c>
      <c r="I11" s="17"/>
    </row>
    <row r="12" spans="1:11" ht="24.75" thickBot="1">
      <c r="A12" s="199" t="s">
        <v>8304</v>
      </c>
      <c r="B12" s="198" t="s">
        <v>8679</v>
      </c>
      <c r="C12" s="198" t="s">
        <v>8679</v>
      </c>
      <c r="D12" s="15">
        <v>24000</v>
      </c>
      <c r="E12" s="330" t="s">
        <v>9628</v>
      </c>
      <c r="F12" s="16" t="s">
        <v>5</v>
      </c>
      <c r="G12" s="330" t="s">
        <v>5389</v>
      </c>
      <c r="H12" s="125" t="s">
        <v>8905</v>
      </c>
      <c r="I12" s="17"/>
    </row>
    <row r="13" spans="1:11" ht="12.75" thickBot="1">
      <c r="A13" s="237" t="s">
        <v>8337</v>
      </c>
      <c r="B13" s="238"/>
      <c r="C13" s="238"/>
      <c r="D13" s="104"/>
      <c r="E13" s="104"/>
      <c r="F13" s="104"/>
      <c r="G13" s="104"/>
      <c r="H13" s="414"/>
      <c r="I13" s="17"/>
      <c r="J13" s="17"/>
    </row>
    <row r="14" spans="1:11" s="79" customFormat="1">
      <c r="A14" s="199" t="s">
        <v>8339</v>
      </c>
      <c r="B14" s="346" t="s">
        <v>9144</v>
      </c>
      <c r="C14" s="187" t="s">
        <v>8994</v>
      </c>
      <c r="D14" s="15">
        <v>24995</v>
      </c>
      <c r="E14" s="330" t="s">
        <v>9628</v>
      </c>
      <c r="F14" s="16" t="s">
        <v>5</v>
      </c>
      <c r="G14" s="330" t="s">
        <v>5389</v>
      </c>
      <c r="H14" s="125" t="s">
        <v>8905</v>
      </c>
      <c r="I14" s="17"/>
      <c r="J14" s="4"/>
      <c r="K14" s="4"/>
    </row>
    <row r="15" spans="1:11" s="79" customFormat="1" ht="24">
      <c r="A15" s="199" t="s">
        <v>8340</v>
      </c>
      <c r="B15" s="346" t="s">
        <v>8993</v>
      </c>
      <c r="C15" s="187" t="s">
        <v>8995</v>
      </c>
      <c r="D15" s="15">
        <v>24995</v>
      </c>
      <c r="E15" s="330" t="s">
        <v>9628</v>
      </c>
      <c r="F15" s="16" t="s">
        <v>5</v>
      </c>
      <c r="G15" s="330" t="s">
        <v>5389</v>
      </c>
      <c r="H15" s="125" t="s">
        <v>8905</v>
      </c>
      <c r="I15" s="17"/>
      <c r="J15" s="4"/>
      <c r="K15" s="4"/>
    </row>
    <row r="16" spans="1:11">
      <c r="A16" s="18" t="s">
        <v>8338</v>
      </c>
      <c r="B16" s="355"/>
      <c r="C16" s="355"/>
      <c r="D16" s="355"/>
      <c r="E16" s="355"/>
      <c r="F16" s="355"/>
      <c r="G16" s="355"/>
      <c r="H16" s="354"/>
      <c r="I16" s="17"/>
      <c r="J16" s="17"/>
    </row>
    <row r="17" spans="1:10">
      <c r="A17" s="186" t="s">
        <v>9245</v>
      </c>
      <c r="B17" s="198" t="s">
        <v>9246</v>
      </c>
      <c r="C17" s="198" t="s">
        <v>9246</v>
      </c>
      <c r="D17" s="15">
        <v>0</v>
      </c>
      <c r="E17" s="330" t="s">
        <v>9628</v>
      </c>
      <c r="F17" s="16" t="s">
        <v>5</v>
      </c>
      <c r="G17" s="330" t="s">
        <v>5389</v>
      </c>
      <c r="H17" s="125" t="s">
        <v>8905</v>
      </c>
      <c r="I17" s="17"/>
      <c r="J17" s="17"/>
    </row>
    <row r="18" spans="1:10" ht="24">
      <c r="A18" s="199" t="s">
        <v>8341</v>
      </c>
      <c r="B18" s="198" t="s">
        <v>8680</v>
      </c>
      <c r="C18" s="198" t="s">
        <v>8680</v>
      </c>
      <c r="D18" s="15">
        <v>5000</v>
      </c>
      <c r="E18" s="330" t="s">
        <v>9628</v>
      </c>
      <c r="F18" s="16" t="s">
        <v>5</v>
      </c>
      <c r="G18" s="330" t="s">
        <v>5389</v>
      </c>
      <c r="H18" s="125" t="s">
        <v>8905</v>
      </c>
      <c r="I18" s="17"/>
    </row>
    <row r="19" spans="1:10" ht="24">
      <c r="A19" s="199" t="s">
        <v>8342</v>
      </c>
      <c r="B19" s="198" t="s">
        <v>8681</v>
      </c>
      <c r="C19" s="198" t="s">
        <v>8681</v>
      </c>
      <c r="D19" s="15">
        <v>10000</v>
      </c>
      <c r="E19" s="330" t="s">
        <v>9628</v>
      </c>
      <c r="F19" s="16" t="s">
        <v>5</v>
      </c>
      <c r="G19" s="330" t="s">
        <v>5389</v>
      </c>
      <c r="H19" s="125" t="s">
        <v>8905</v>
      </c>
      <c r="I19" s="17"/>
    </row>
    <row r="20" spans="1:10" ht="24.75" thickBot="1">
      <c r="A20" s="199" t="s">
        <v>8343</v>
      </c>
      <c r="B20" s="198" t="s">
        <v>8682</v>
      </c>
      <c r="C20" s="198" t="s">
        <v>8682</v>
      </c>
      <c r="D20" s="15">
        <v>25000</v>
      </c>
      <c r="E20" s="330" t="s">
        <v>9628</v>
      </c>
      <c r="F20" s="16" t="s">
        <v>5</v>
      </c>
      <c r="G20" s="330" t="s">
        <v>5389</v>
      </c>
      <c r="H20" s="125" t="s">
        <v>8905</v>
      </c>
      <c r="I20" s="17"/>
    </row>
    <row r="21" spans="1:10" ht="12.75" thickBot="1">
      <c r="A21" s="237" t="s">
        <v>8386</v>
      </c>
      <c r="B21" s="238"/>
      <c r="C21" s="238"/>
      <c r="D21" s="104"/>
      <c r="E21" s="104"/>
      <c r="F21" s="104"/>
      <c r="G21" s="104"/>
      <c r="H21" s="414"/>
      <c r="I21" s="17"/>
      <c r="J21" s="17"/>
    </row>
    <row r="22" spans="1:10">
      <c r="A22" s="199" t="s">
        <v>8374</v>
      </c>
      <c r="B22" s="198" t="s">
        <v>8683</v>
      </c>
      <c r="C22" s="198" t="s">
        <v>8683</v>
      </c>
      <c r="D22" s="15">
        <v>39995</v>
      </c>
      <c r="E22" s="330" t="s">
        <v>9628</v>
      </c>
      <c r="F22" s="16" t="s">
        <v>5</v>
      </c>
      <c r="G22" s="330" t="s">
        <v>5389</v>
      </c>
      <c r="H22" s="125" t="s">
        <v>8905</v>
      </c>
      <c r="I22" s="17"/>
    </row>
    <row r="23" spans="1:10" ht="24">
      <c r="A23" s="199" t="s">
        <v>8375</v>
      </c>
      <c r="B23" s="198" t="s">
        <v>8684</v>
      </c>
      <c r="C23" s="198" t="s">
        <v>8684</v>
      </c>
      <c r="D23" s="15">
        <v>39995</v>
      </c>
      <c r="E23" s="330" t="s">
        <v>9628</v>
      </c>
      <c r="F23" s="16" t="s">
        <v>5</v>
      </c>
      <c r="G23" s="330" t="s">
        <v>5389</v>
      </c>
      <c r="H23" s="125" t="s">
        <v>8905</v>
      </c>
      <c r="I23" s="17"/>
    </row>
    <row r="24" spans="1:10">
      <c r="A24" s="18" t="s">
        <v>8376</v>
      </c>
      <c r="B24" s="355"/>
      <c r="C24" s="355"/>
      <c r="D24" s="355"/>
      <c r="E24" s="355"/>
      <c r="F24" s="355"/>
      <c r="G24" s="355"/>
      <c r="H24" s="354"/>
      <c r="I24" s="17"/>
      <c r="J24" s="17"/>
    </row>
    <row r="25" spans="1:10">
      <c r="A25" s="199" t="s">
        <v>8377</v>
      </c>
      <c r="B25" s="198" t="s">
        <v>8685</v>
      </c>
      <c r="C25" s="198" t="s">
        <v>8685</v>
      </c>
      <c r="D25" s="15">
        <v>0</v>
      </c>
      <c r="E25" s="330" t="s">
        <v>9628</v>
      </c>
      <c r="F25" s="16" t="s">
        <v>5</v>
      </c>
      <c r="G25" s="330" t="s">
        <v>5389</v>
      </c>
      <c r="H25" s="91"/>
      <c r="I25" s="17"/>
    </row>
    <row r="26" spans="1:10" ht="24">
      <c r="A26" s="199" t="s">
        <v>8378</v>
      </c>
      <c r="B26" s="198" t="s">
        <v>8686</v>
      </c>
      <c r="C26" s="198" t="s">
        <v>8686</v>
      </c>
      <c r="D26" s="15">
        <v>10000</v>
      </c>
      <c r="E26" s="330" t="s">
        <v>9628</v>
      </c>
      <c r="F26" s="16" t="s">
        <v>5</v>
      </c>
      <c r="G26" s="330" t="s">
        <v>5389</v>
      </c>
      <c r="H26" s="125" t="s">
        <v>8905</v>
      </c>
      <c r="I26" s="17"/>
    </row>
    <row r="27" spans="1:10" ht="24">
      <c r="A27" s="199" t="s">
        <v>8379</v>
      </c>
      <c r="B27" s="198" t="s">
        <v>8687</v>
      </c>
      <c r="C27" s="198" t="s">
        <v>8687</v>
      </c>
      <c r="D27" s="15">
        <v>20000</v>
      </c>
      <c r="E27" s="330" t="s">
        <v>9628</v>
      </c>
      <c r="F27" s="16" t="s">
        <v>5</v>
      </c>
      <c r="G27" s="330" t="s">
        <v>5389</v>
      </c>
      <c r="H27" s="125" t="s">
        <v>8905</v>
      </c>
      <c r="I27" s="17"/>
    </row>
    <row r="28" spans="1:10" ht="24.75" thickBot="1">
      <c r="A28" s="199" t="s">
        <v>8380</v>
      </c>
      <c r="B28" s="198" t="s">
        <v>8688</v>
      </c>
      <c r="C28" s="198" t="s">
        <v>8688</v>
      </c>
      <c r="D28" s="15">
        <v>27500</v>
      </c>
      <c r="E28" s="330" t="s">
        <v>9628</v>
      </c>
      <c r="F28" s="16" t="s">
        <v>5</v>
      </c>
      <c r="G28" s="330" t="s">
        <v>5389</v>
      </c>
      <c r="H28" s="125" t="s">
        <v>8905</v>
      </c>
      <c r="I28" s="17"/>
    </row>
    <row r="29" spans="1:10" ht="12.75" thickBot="1">
      <c r="A29" s="237" t="s">
        <v>8387</v>
      </c>
      <c r="B29" s="238"/>
      <c r="C29" s="238"/>
      <c r="D29" s="104"/>
      <c r="E29" s="104"/>
      <c r="F29" s="104"/>
      <c r="G29" s="104"/>
      <c r="H29" s="414"/>
      <c r="I29" s="17"/>
      <c r="J29" s="17"/>
    </row>
    <row r="30" spans="1:10">
      <c r="A30" s="199" t="s">
        <v>8409</v>
      </c>
      <c r="B30" s="198" t="s">
        <v>8689</v>
      </c>
      <c r="C30" s="198" t="s">
        <v>8689</v>
      </c>
      <c r="D30" s="15">
        <v>59995</v>
      </c>
      <c r="E30" s="330" t="s">
        <v>9628</v>
      </c>
      <c r="F30" s="16" t="s">
        <v>5</v>
      </c>
      <c r="G30" s="330" t="s">
        <v>5389</v>
      </c>
      <c r="H30" s="125" t="s">
        <v>8905</v>
      </c>
      <c r="I30" s="17"/>
    </row>
    <row r="31" spans="1:10" ht="24">
      <c r="A31" s="199" t="s">
        <v>8410</v>
      </c>
      <c r="B31" s="198" t="s">
        <v>8690</v>
      </c>
      <c r="C31" s="198" t="s">
        <v>8690</v>
      </c>
      <c r="D31" s="15">
        <v>59995</v>
      </c>
      <c r="E31" s="330" t="s">
        <v>9628</v>
      </c>
      <c r="F31" s="16" t="s">
        <v>5</v>
      </c>
      <c r="G31" s="330" t="s">
        <v>5389</v>
      </c>
      <c r="H31" s="125" t="s">
        <v>8905</v>
      </c>
      <c r="I31" s="17"/>
    </row>
    <row r="32" spans="1:10">
      <c r="A32" s="18" t="s">
        <v>8388</v>
      </c>
      <c r="B32" s="355"/>
      <c r="C32" s="355"/>
      <c r="D32" s="355"/>
      <c r="E32" s="355"/>
      <c r="F32" s="355"/>
      <c r="G32" s="355"/>
      <c r="H32" s="354"/>
      <c r="I32" s="17"/>
      <c r="J32" s="17"/>
    </row>
    <row r="33" spans="1:10">
      <c r="A33" s="199" t="s">
        <v>8411</v>
      </c>
      <c r="B33" s="198" t="s">
        <v>8691</v>
      </c>
      <c r="C33" s="198" t="s">
        <v>8691</v>
      </c>
      <c r="D33" s="15">
        <v>0</v>
      </c>
      <c r="E33" s="330" t="s">
        <v>9628</v>
      </c>
      <c r="F33" s="16" t="s">
        <v>5</v>
      </c>
      <c r="G33" s="330" t="s">
        <v>5389</v>
      </c>
      <c r="H33" s="91"/>
      <c r="I33" s="17"/>
    </row>
    <row r="34" spans="1:10" ht="24">
      <c r="A34" s="199" t="s">
        <v>8412</v>
      </c>
      <c r="B34" s="198" t="s">
        <v>8692</v>
      </c>
      <c r="C34" s="198" t="s">
        <v>8692</v>
      </c>
      <c r="D34" s="15">
        <v>8000</v>
      </c>
      <c r="E34" s="330" t="s">
        <v>9628</v>
      </c>
      <c r="F34" s="16" t="s">
        <v>5</v>
      </c>
      <c r="G34" s="330" t="s">
        <v>5389</v>
      </c>
      <c r="H34" s="125" t="s">
        <v>8905</v>
      </c>
      <c r="I34" s="17"/>
    </row>
    <row r="35" spans="1:10" ht="24">
      <c r="A35" s="199" t="s">
        <v>8413</v>
      </c>
      <c r="B35" s="198" t="s">
        <v>8693</v>
      </c>
      <c r="C35" s="198" t="s">
        <v>8693</v>
      </c>
      <c r="D35" s="15">
        <v>22000</v>
      </c>
      <c r="E35" s="330" t="s">
        <v>9628</v>
      </c>
      <c r="F35" s="16" t="s">
        <v>5</v>
      </c>
      <c r="G35" s="330" t="s">
        <v>5389</v>
      </c>
      <c r="H35" s="125" t="s">
        <v>8905</v>
      </c>
      <c r="I35" s="17"/>
    </row>
    <row r="36" spans="1:10" ht="24.75" thickBot="1">
      <c r="A36" s="199" t="s">
        <v>8414</v>
      </c>
      <c r="B36" s="198" t="s">
        <v>8694</v>
      </c>
      <c r="C36" s="198" t="s">
        <v>8694</v>
      </c>
      <c r="D36" s="15">
        <v>32000</v>
      </c>
      <c r="E36" s="330" t="s">
        <v>9628</v>
      </c>
      <c r="F36" s="16" t="s">
        <v>5</v>
      </c>
      <c r="G36" s="330" t="s">
        <v>5389</v>
      </c>
      <c r="H36" s="125" t="s">
        <v>8905</v>
      </c>
      <c r="I36" s="17"/>
    </row>
    <row r="37" spans="1:10" ht="12.75" thickBot="1">
      <c r="A37" s="237" t="s">
        <v>8390</v>
      </c>
      <c r="B37" s="238"/>
      <c r="C37" s="238"/>
      <c r="D37" s="104"/>
      <c r="E37" s="104"/>
      <c r="F37" s="104"/>
      <c r="G37" s="104"/>
      <c r="H37" s="414"/>
      <c r="I37" s="17"/>
      <c r="J37" s="17"/>
    </row>
    <row r="38" spans="1:10">
      <c r="A38" s="199" t="s">
        <v>8465</v>
      </c>
      <c r="B38" s="198" t="s">
        <v>8695</v>
      </c>
      <c r="C38" s="198" t="s">
        <v>8695</v>
      </c>
      <c r="D38" s="15">
        <v>94995</v>
      </c>
      <c r="E38" s="330" t="s">
        <v>9628</v>
      </c>
      <c r="F38" s="16" t="s">
        <v>5</v>
      </c>
      <c r="G38" s="330" t="s">
        <v>5389</v>
      </c>
      <c r="H38" s="125" t="s">
        <v>8905</v>
      </c>
      <c r="I38" s="17"/>
    </row>
    <row r="39" spans="1:10" ht="24">
      <c r="A39" s="199" t="s">
        <v>8466</v>
      </c>
      <c r="B39" s="198" t="s">
        <v>8696</v>
      </c>
      <c r="C39" s="198" t="s">
        <v>8696</v>
      </c>
      <c r="D39" s="15">
        <v>94995</v>
      </c>
      <c r="E39" s="330" t="s">
        <v>9628</v>
      </c>
      <c r="F39" s="16" t="s">
        <v>5</v>
      </c>
      <c r="G39" s="330" t="s">
        <v>5389</v>
      </c>
      <c r="H39" s="125" t="s">
        <v>8905</v>
      </c>
      <c r="I39" s="17"/>
    </row>
    <row r="40" spans="1:10">
      <c r="A40" s="18" t="s">
        <v>8389</v>
      </c>
      <c r="B40" s="355"/>
      <c r="C40" s="355"/>
      <c r="D40" s="355"/>
      <c r="E40" s="355"/>
      <c r="F40" s="355"/>
      <c r="G40" s="355"/>
      <c r="H40" s="354"/>
      <c r="I40" s="17"/>
      <c r="J40" s="17"/>
    </row>
    <row r="41" spans="1:10">
      <c r="A41" s="199" t="s">
        <v>8467</v>
      </c>
      <c r="B41" s="198" t="s">
        <v>8697</v>
      </c>
      <c r="C41" s="198" t="s">
        <v>8697</v>
      </c>
      <c r="D41" s="15">
        <v>0</v>
      </c>
      <c r="E41" s="330" t="s">
        <v>9628</v>
      </c>
      <c r="F41" s="16" t="s">
        <v>5</v>
      </c>
      <c r="G41" s="330" t="s">
        <v>5389</v>
      </c>
      <c r="H41" s="91"/>
      <c r="I41" s="17"/>
    </row>
    <row r="42" spans="1:10" ht="24">
      <c r="A42" s="199" t="s">
        <v>8468</v>
      </c>
      <c r="B42" s="198" t="s">
        <v>8698</v>
      </c>
      <c r="C42" s="198" t="s">
        <v>8698</v>
      </c>
      <c r="D42" s="15">
        <v>15000</v>
      </c>
      <c r="E42" s="330" t="s">
        <v>9628</v>
      </c>
      <c r="F42" s="16" t="s">
        <v>5</v>
      </c>
      <c r="G42" s="330" t="s">
        <v>5389</v>
      </c>
      <c r="H42" s="125" t="s">
        <v>8905</v>
      </c>
      <c r="I42" s="17"/>
    </row>
    <row r="43" spans="1:10" ht="24.75" thickBot="1">
      <c r="A43" s="199" t="s">
        <v>8469</v>
      </c>
      <c r="B43" s="198" t="s">
        <v>8699</v>
      </c>
      <c r="C43" s="198" t="s">
        <v>8699</v>
      </c>
      <c r="D43" s="15">
        <v>25000</v>
      </c>
      <c r="E43" s="330" t="s">
        <v>9628</v>
      </c>
      <c r="F43" s="16" t="s">
        <v>5</v>
      </c>
      <c r="G43" s="330" t="s">
        <v>5389</v>
      </c>
      <c r="H43" s="125" t="s">
        <v>8905</v>
      </c>
      <c r="I43" s="17"/>
    </row>
    <row r="44" spans="1:10" ht="12.75" thickBot="1">
      <c r="A44" s="237" t="s">
        <v>8507</v>
      </c>
      <c r="B44" s="238"/>
      <c r="C44" s="238"/>
      <c r="D44" s="104"/>
      <c r="E44" s="104"/>
      <c r="F44" s="104"/>
      <c r="G44" s="104"/>
      <c r="H44" s="414"/>
      <c r="I44" s="17"/>
      <c r="J44" s="17"/>
    </row>
    <row r="45" spans="1:10">
      <c r="A45" s="331" t="s">
        <v>8500</v>
      </c>
      <c r="B45" s="332" t="s">
        <v>8501</v>
      </c>
      <c r="C45" s="332" t="s">
        <v>8502</v>
      </c>
      <c r="D45" s="149">
        <v>32500</v>
      </c>
      <c r="E45" s="330" t="s">
        <v>9628</v>
      </c>
      <c r="F45" s="16" t="s">
        <v>5</v>
      </c>
      <c r="G45" s="330" t="s">
        <v>5389</v>
      </c>
      <c r="H45" s="125" t="s">
        <v>8905</v>
      </c>
      <c r="I45" s="17"/>
    </row>
    <row r="46" spans="1:10">
      <c r="A46" s="331" t="s">
        <v>8503</v>
      </c>
      <c r="B46" s="332" t="s">
        <v>8504</v>
      </c>
      <c r="C46" s="332" t="s">
        <v>8505</v>
      </c>
      <c r="D46" s="149">
        <v>32500</v>
      </c>
      <c r="E46" s="330" t="s">
        <v>9628</v>
      </c>
      <c r="F46" s="16" t="s">
        <v>5</v>
      </c>
      <c r="G46" s="330" t="s">
        <v>5389</v>
      </c>
      <c r="H46" s="125" t="s">
        <v>8905</v>
      </c>
      <c r="I46" s="17"/>
    </row>
    <row r="47" spans="1:10">
      <c r="A47" s="18" t="s">
        <v>8506</v>
      </c>
      <c r="B47" s="355"/>
      <c r="C47" s="355"/>
      <c r="D47" s="355"/>
      <c r="E47" s="355"/>
      <c r="F47" s="355"/>
      <c r="G47" s="355"/>
      <c r="H47" s="354"/>
      <c r="I47" s="17"/>
      <c r="J47" s="17"/>
    </row>
    <row r="48" spans="1:10">
      <c r="A48" s="331" t="s">
        <v>8508</v>
      </c>
      <c r="B48" s="332" t="s">
        <v>8812</v>
      </c>
      <c r="C48" s="332" t="s">
        <v>8812</v>
      </c>
      <c r="D48" s="149">
        <v>7495</v>
      </c>
      <c r="E48" s="330" t="s">
        <v>9628</v>
      </c>
      <c r="F48" s="16" t="s">
        <v>5</v>
      </c>
      <c r="G48" s="330" t="s">
        <v>5389</v>
      </c>
      <c r="H48" s="125" t="s">
        <v>8905</v>
      </c>
      <c r="I48" s="17"/>
    </row>
    <row r="49" spans="1:11">
      <c r="A49" s="331" t="s">
        <v>8509</v>
      </c>
      <c r="B49" s="332" t="s">
        <v>8813</v>
      </c>
      <c r="C49" s="332" t="s">
        <v>8813</v>
      </c>
      <c r="D49" s="149">
        <v>15495</v>
      </c>
      <c r="E49" s="330" t="s">
        <v>9628</v>
      </c>
      <c r="F49" s="16" t="s">
        <v>5</v>
      </c>
      <c r="G49" s="330" t="s">
        <v>5389</v>
      </c>
      <c r="H49" s="125" t="s">
        <v>8905</v>
      </c>
      <c r="I49" s="17"/>
    </row>
    <row r="50" spans="1:11">
      <c r="A50" s="199" t="s">
        <v>8510</v>
      </c>
      <c r="B50" s="198" t="s">
        <v>8814</v>
      </c>
      <c r="C50" s="198" t="s">
        <v>8814</v>
      </c>
      <c r="D50" s="15">
        <v>37495</v>
      </c>
      <c r="E50" s="330" t="s">
        <v>9628</v>
      </c>
      <c r="F50" s="16" t="s">
        <v>5</v>
      </c>
      <c r="G50" s="330" t="s">
        <v>5389</v>
      </c>
      <c r="H50" s="125" t="s">
        <v>8905</v>
      </c>
      <c r="I50" s="17"/>
    </row>
    <row r="51" spans="1:11" ht="13.5">
      <c r="A51" s="258"/>
      <c r="B51" s="258"/>
      <c r="C51" s="258"/>
      <c r="D51"/>
      <c r="E51"/>
      <c r="F51"/>
      <c r="G51" s="258"/>
      <c r="H51"/>
      <c r="I51" s="17"/>
      <c r="J51" s="17"/>
    </row>
    <row r="52" spans="1:11" ht="18.75" thickBot="1">
      <c r="A52" s="257" t="s">
        <v>8521</v>
      </c>
      <c r="B52" s="89"/>
      <c r="C52" s="89"/>
      <c r="D52"/>
      <c r="E52"/>
      <c r="F52"/>
      <c r="G52" s="89"/>
      <c r="I52" s="17"/>
      <c r="J52" s="17"/>
    </row>
    <row r="53" spans="1:11" ht="24.75" thickBot="1">
      <c r="A53" s="7" t="s">
        <v>0</v>
      </c>
      <c r="B53" s="8" t="s">
        <v>1</v>
      </c>
      <c r="C53" s="9" t="s">
        <v>2</v>
      </c>
      <c r="D53" s="281" t="s">
        <v>5192</v>
      </c>
      <c r="E53" s="409" t="s">
        <v>9627</v>
      </c>
      <c r="F53" s="10" t="s">
        <v>4</v>
      </c>
      <c r="G53" s="978" t="s">
        <v>13946</v>
      </c>
      <c r="H53" s="422" t="s">
        <v>8904</v>
      </c>
      <c r="I53" s="17"/>
      <c r="J53" s="17"/>
    </row>
    <row r="54" spans="1:11" ht="12.75" thickBot="1">
      <c r="A54" s="237" t="s">
        <v>8311</v>
      </c>
      <c r="B54" s="238"/>
      <c r="C54" s="238"/>
      <c r="D54" s="104"/>
      <c r="E54" s="104"/>
      <c r="F54" s="104"/>
      <c r="G54" s="104"/>
      <c r="H54" s="414"/>
      <c r="I54" s="17"/>
      <c r="J54" s="17"/>
    </row>
    <row r="55" spans="1:11">
      <c r="A55" s="199" t="s">
        <v>8299</v>
      </c>
      <c r="B55" s="198" t="s">
        <v>8700</v>
      </c>
      <c r="C55" s="198" t="s">
        <v>8700</v>
      </c>
      <c r="D55" s="15">
        <v>15995</v>
      </c>
      <c r="E55" s="330" t="s">
        <v>9628</v>
      </c>
      <c r="F55" s="16" t="s">
        <v>5</v>
      </c>
      <c r="G55" s="639" t="s">
        <v>5389</v>
      </c>
      <c r="I55" s="17"/>
    </row>
    <row r="56" spans="1:11" ht="24">
      <c r="A56" s="199" t="s">
        <v>8301</v>
      </c>
      <c r="B56" s="198" t="s">
        <v>8701</v>
      </c>
      <c r="C56" s="198" t="s">
        <v>8701</v>
      </c>
      <c r="D56" s="15">
        <v>15995</v>
      </c>
      <c r="E56" s="330" t="s">
        <v>9628</v>
      </c>
      <c r="F56" s="16" t="s">
        <v>5</v>
      </c>
      <c r="G56" s="639" t="s">
        <v>5389</v>
      </c>
      <c r="I56" s="17"/>
    </row>
    <row r="57" spans="1:11">
      <c r="A57" s="18" t="s">
        <v>8310</v>
      </c>
      <c r="B57" s="355"/>
      <c r="C57" s="355"/>
      <c r="D57" s="355"/>
      <c r="E57" s="355"/>
      <c r="F57" s="355"/>
      <c r="G57" s="354"/>
      <c r="I57" s="17"/>
      <c r="J57" s="17"/>
    </row>
    <row r="58" spans="1:11">
      <c r="A58" s="186" t="s">
        <v>9247</v>
      </c>
      <c r="B58" s="198" t="s">
        <v>9248</v>
      </c>
      <c r="C58" s="198" t="s">
        <v>9248</v>
      </c>
      <c r="D58" s="15">
        <v>0</v>
      </c>
      <c r="E58" s="330" t="s">
        <v>9628</v>
      </c>
      <c r="F58" s="16" t="s">
        <v>5</v>
      </c>
      <c r="G58" s="639" t="s">
        <v>5389</v>
      </c>
      <c r="H58" s="89"/>
      <c r="I58" s="17"/>
      <c r="J58" s="17"/>
    </row>
    <row r="59" spans="1:11" ht="24">
      <c r="A59" s="199" t="s">
        <v>8305</v>
      </c>
      <c r="B59" s="198" t="s">
        <v>8702</v>
      </c>
      <c r="C59" s="198" t="s">
        <v>8702</v>
      </c>
      <c r="D59" s="15">
        <v>0</v>
      </c>
      <c r="E59" s="330" t="s">
        <v>9628</v>
      </c>
      <c r="F59" s="16" t="s">
        <v>5</v>
      </c>
      <c r="G59" s="639" t="s">
        <v>5389</v>
      </c>
      <c r="H59" s="89"/>
      <c r="I59" s="17"/>
    </row>
    <row r="60" spans="1:11" ht="24">
      <c r="A60" s="199" t="s">
        <v>8306</v>
      </c>
      <c r="B60" s="198" t="s">
        <v>8703</v>
      </c>
      <c r="C60" s="198" t="s">
        <v>8703</v>
      </c>
      <c r="D60" s="15">
        <v>0</v>
      </c>
      <c r="E60" s="330" t="s">
        <v>9628</v>
      </c>
      <c r="F60" s="16" t="s">
        <v>5</v>
      </c>
      <c r="G60" s="639" t="s">
        <v>5389</v>
      </c>
      <c r="H60" s="89"/>
      <c r="I60" s="17"/>
    </row>
    <row r="61" spans="1:11" ht="24.75" thickBot="1">
      <c r="A61" s="199" t="s">
        <v>8307</v>
      </c>
      <c r="B61" s="198" t="s">
        <v>8704</v>
      </c>
      <c r="C61" s="198" t="s">
        <v>8704</v>
      </c>
      <c r="D61" s="15">
        <v>0</v>
      </c>
      <c r="E61" s="330" t="s">
        <v>9628</v>
      </c>
      <c r="F61" s="16" t="s">
        <v>5</v>
      </c>
      <c r="G61" s="639" t="s">
        <v>5389</v>
      </c>
      <c r="H61" s="89"/>
      <c r="I61" s="17"/>
    </row>
    <row r="62" spans="1:11" ht="12.75" thickBot="1">
      <c r="A62" s="237" t="s">
        <v>8346</v>
      </c>
      <c r="B62" s="238"/>
      <c r="C62" s="238"/>
      <c r="D62" s="104"/>
      <c r="E62" s="104"/>
      <c r="F62" s="104"/>
      <c r="G62" s="414"/>
      <c r="I62" s="17"/>
      <c r="J62" s="17"/>
    </row>
    <row r="63" spans="1:11" s="79" customFormat="1" ht="24">
      <c r="A63" s="199" t="s">
        <v>8344</v>
      </c>
      <c r="B63" s="187" t="s">
        <v>9145</v>
      </c>
      <c r="C63" s="178" t="s">
        <v>8996</v>
      </c>
      <c r="D63" s="15">
        <v>24995</v>
      </c>
      <c r="E63" s="330" t="s">
        <v>9628</v>
      </c>
      <c r="F63" s="16" t="s">
        <v>5</v>
      </c>
      <c r="G63" s="639" t="s">
        <v>5389</v>
      </c>
      <c r="I63" s="17"/>
      <c r="J63" s="4"/>
      <c r="K63" s="4"/>
    </row>
    <row r="64" spans="1:11" s="79" customFormat="1" ht="24">
      <c r="A64" s="199" t="s">
        <v>8345</v>
      </c>
      <c r="B64" s="187" t="s">
        <v>9146</v>
      </c>
      <c r="C64" s="178" t="s">
        <v>8997</v>
      </c>
      <c r="D64" s="15">
        <v>24995</v>
      </c>
      <c r="E64" s="330" t="s">
        <v>9628</v>
      </c>
      <c r="F64" s="16" t="s">
        <v>5</v>
      </c>
      <c r="G64" s="639" t="s">
        <v>5389</v>
      </c>
      <c r="I64" s="17"/>
      <c r="J64" s="4"/>
      <c r="K64" s="4"/>
    </row>
    <row r="65" spans="1:10">
      <c r="A65" s="18" t="s">
        <v>8347</v>
      </c>
      <c r="B65" s="355"/>
      <c r="C65" s="355"/>
      <c r="D65" s="355"/>
      <c r="E65" s="355"/>
      <c r="F65" s="355"/>
      <c r="G65" s="354"/>
      <c r="I65" s="17"/>
      <c r="J65" s="17"/>
    </row>
    <row r="66" spans="1:10">
      <c r="A66" s="186" t="s">
        <v>9249</v>
      </c>
      <c r="B66" s="198" t="s">
        <v>9250</v>
      </c>
      <c r="C66" s="198" t="s">
        <v>9250</v>
      </c>
      <c r="D66" s="15">
        <v>0</v>
      </c>
      <c r="E66" s="330" t="s">
        <v>9628</v>
      </c>
      <c r="F66" s="16" t="s">
        <v>5</v>
      </c>
      <c r="G66" s="330" t="s">
        <v>5389</v>
      </c>
      <c r="H66" s="89"/>
      <c r="I66" s="17"/>
      <c r="J66" s="17"/>
    </row>
    <row r="67" spans="1:10" ht="24">
      <c r="A67" s="199" t="s">
        <v>8348</v>
      </c>
      <c r="B67" s="198" t="s">
        <v>8705</v>
      </c>
      <c r="C67" s="198" t="s">
        <v>8705</v>
      </c>
      <c r="D67" s="15">
        <v>0</v>
      </c>
      <c r="E67" s="330" t="s">
        <v>9628</v>
      </c>
      <c r="F67" s="16" t="s">
        <v>5</v>
      </c>
      <c r="G67" s="639" t="s">
        <v>5389</v>
      </c>
      <c r="H67" s="89"/>
      <c r="I67" s="17"/>
    </row>
    <row r="68" spans="1:10" ht="24">
      <c r="A68" s="199" t="s">
        <v>8349</v>
      </c>
      <c r="B68" s="198" t="s">
        <v>8706</v>
      </c>
      <c r="C68" s="198" t="s">
        <v>8706</v>
      </c>
      <c r="D68" s="15">
        <v>0</v>
      </c>
      <c r="E68" s="330" t="s">
        <v>9628</v>
      </c>
      <c r="F68" s="16" t="s">
        <v>5</v>
      </c>
      <c r="G68" s="639" t="s">
        <v>5389</v>
      </c>
      <c r="H68" s="89"/>
      <c r="I68" s="17"/>
    </row>
    <row r="69" spans="1:10" ht="24.75" thickBot="1">
      <c r="A69" s="199" t="s">
        <v>8350</v>
      </c>
      <c r="B69" s="198" t="s">
        <v>8707</v>
      </c>
      <c r="C69" s="198" t="s">
        <v>8707</v>
      </c>
      <c r="D69" s="15">
        <v>0</v>
      </c>
      <c r="E69" s="330" t="s">
        <v>9628</v>
      </c>
      <c r="F69" s="16" t="s">
        <v>5</v>
      </c>
      <c r="G69" s="639" t="s">
        <v>5389</v>
      </c>
      <c r="H69" s="89"/>
      <c r="I69" s="17"/>
    </row>
    <row r="70" spans="1:10" ht="12.75" thickBot="1">
      <c r="A70" s="237" t="s">
        <v>8385</v>
      </c>
      <c r="B70" s="238"/>
      <c r="C70" s="238"/>
      <c r="D70" s="104"/>
      <c r="E70" s="104"/>
      <c r="F70" s="104"/>
      <c r="G70" s="414"/>
      <c r="I70" s="17"/>
      <c r="J70" s="17"/>
    </row>
    <row r="71" spans="1:10">
      <c r="A71" s="199" t="s">
        <v>8391</v>
      </c>
      <c r="B71" s="198" t="s">
        <v>8708</v>
      </c>
      <c r="C71" s="198" t="s">
        <v>8708</v>
      </c>
      <c r="D71" s="15">
        <v>39995</v>
      </c>
      <c r="E71" s="330" t="s">
        <v>9628</v>
      </c>
      <c r="F71" s="16" t="s">
        <v>5</v>
      </c>
      <c r="G71" s="639" t="s">
        <v>5389</v>
      </c>
      <c r="I71" s="17"/>
    </row>
    <row r="72" spans="1:10" ht="24">
      <c r="A72" s="199" t="s">
        <v>8392</v>
      </c>
      <c r="B72" s="198" t="s">
        <v>8709</v>
      </c>
      <c r="C72" s="198" t="s">
        <v>8709</v>
      </c>
      <c r="D72" s="15">
        <v>39995</v>
      </c>
      <c r="E72" s="330" t="s">
        <v>9628</v>
      </c>
      <c r="F72" s="16" t="s">
        <v>5</v>
      </c>
      <c r="G72" s="639" t="s">
        <v>5389</v>
      </c>
      <c r="I72" s="17"/>
    </row>
    <row r="73" spans="1:10">
      <c r="A73" s="18" t="s">
        <v>8351</v>
      </c>
      <c r="B73" s="355"/>
      <c r="C73" s="355"/>
      <c r="D73" s="355"/>
      <c r="E73" s="355"/>
      <c r="F73" s="355"/>
      <c r="G73" s="354"/>
      <c r="I73" s="17"/>
      <c r="J73" s="17"/>
    </row>
    <row r="74" spans="1:10">
      <c r="A74" s="199" t="s">
        <v>8393</v>
      </c>
      <c r="B74" s="198" t="s">
        <v>8710</v>
      </c>
      <c r="C74" s="198" t="s">
        <v>8710</v>
      </c>
      <c r="D74" s="15">
        <v>0</v>
      </c>
      <c r="E74" s="330" t="s">
        <v>9628</v>
      </c>
      <c r="F74" s="16" t="s">
        <v>5</v>
      </c>
      <c r="G74" s="639" t="s">
        <v>5389</v>
      </c>
      <c r="H74" s="89"/>
      <c r="I74" s="17"/>
    </row>
    <row r="75" spans="1:10" ht="24">
      <c r="A75" s="199" t="s">
        <v>8394</v>
      </c>
      <c r="B75" s="198" t="s">
        <v>8711</v>
      </c>
      <c r="C75" s="198" t="s">
        <v>8711</v>
      </c>
      <c r="D75" s="15">
        <v>0</v>
      </c>
      <c r="E75" s="330" t="s">
        <v>9628</v>
      </c>
      <c r="F75" s="16" t="s">
        <v>5</v>
      </c>
      <c r="G75" s="639" t="s">
        <v>5389</v>
      </c>
      <c r="H75" s="89"/>
      <c r="I75" s="17"/>
    </row>
    <row r="76" spans="1:10" ht="24">
      <c r="A76" s="199" t="s">
        <v>8395</v>
      </c>
      <c r="B76" s="198" t="s">
        <v>8712</v>
      </c>
      <c r="C76" s="198" t="s">
        <v>8712</v>
      </c>
      <c r="D76" s="15">
        <v>0</v>
      </c>
      <c r="E76" s="330" t="s">
        <v>9628</v>
      </c>
      <c r="F76" s="16" t="s">
        <v>5</v>
      </c>
      <c r="G76" s="639" t="s">
        <v>5389</v>
      </c>
      <c r="H76" s="89"/>
      <c r="I76" s="17"/>
    </row>
    <row r="77" spans="1:10" ht="24.75" thickBot="1">
      <c r="A77" s="199" t="s">
        <v>8396</v>
      </c>
      <c r="B77" s="198" t="s">
        <v>8713</v>
      </c>
      <c r="C77" s="198" t="s">
        <v>8713</v>
      </c>
      <c r="D77" s="15">
        <v>0</v>
      </c>
      <c r="E77" s="330" t="s">
        <v>9628</v>
      </c>
      <c r="F77" s="16" t="s">
        <v>5</v>
      </c>
      <c r="G77" s="639" t="s">
        <v>5389</v>
      </c>
      <c r="H77" s="89"/>
      <c r="I77" s="17"/>
    </row>
    <row r="78" spans="1:10" ht="12.75" thickBot="1">
      <c r="A78" s="237" t="s">
        <v>8383</v>
      </c>
      <c r="B78" s="238"/>
      <c r="C78" s="238"/>
      <c r="D78" s="104"/>
      <c r="E78" s="104"/>
      <c r="F78" s="104"/>
      <c r="G78" s="414"/>
      <c r="I78" s="17"/>
      <c r="J78" s="17"/>
    </row>
    <row r="79" spans="1:10">
      <c r="A79" s="199" t="s">
        <v>8415</v>
      </c>
      <c r="B79" s="198" t="s">
        <v>8714</v>
      </c>
      <c r="C79" s="198" t="s">
        <v>8714</v>
      </c>
      <c r="D79" s="15">
        <v>59995</v>
      </c>
      <c r="E79" s="330" t="s">
        <v>9628</v>
      </c>
      <c r="F79" s="16" t="s">
        <v>5</v>
      </c>
      <c r="G79" s="639" t="s">
        <v>5389</v>
      </c>
      <c r="I79" s="17"/>
    </row>
    <row r="80" spans="1:10" ht="24">
      <c r="A80" s="199" t="s">
        <v>8416</v>
      </c>
      <c r="B80" s="198" t="s">
        <v>8715</v>
      </c>
      <c r="C80" s="198" t="s">
        <v>8715</v>
      </c>
      <c r="D80" s="15">
        <v>59995</v>
      </c>
      <c r="E80" s="330" t="s">
        <v>9628</v>
      </c>
      <c r="F80" s="16" t="s">
        <v>5</v>
      </c>
      <c r="G80" s="639" t="s">
        <v>5389</v>
      </c>
      <c r="I80" s="17"/>
    </row>
    <row r="81" spans="1:10">
      <c r="A81" s="18" t="s">
        <v>8384</v>
      </c>
      <c r="B81" s="355"/>
      <c r="C81" s="355"/>
      <c r="D81" s="355"/>
      <c r="E81" s="355"/>
      <c r="F81" s="355"/>
      <c r="G81" s="354"/>
      <c r="I81" s="17"/>
      <c r="J81" s="17"/>
    </row>
    <row r="82" spans="1:10">
      <c r="A82" s="199" t="s">
        <v>8417</v>
      </c>
      <c r="B82" s="198" t="s">
        <v>8716</v>
      </c>
      <c r="C82" s="198" t="s">
        <v>8716</v>
      </c>
      <c r="D82" s="15">
        <v>0</v>
      </c>
      <c r="E82" s="330" t="s">
        <v>9628</v>
      </c>
      <c r="F82" s="16" t="s">
        <v>5</v>
      </c>
      <c r="G82" s="639" t="s">
        <v>5389</v>
      </c>
      <c r="H82" s="89"/>
      <c r="I82" s="17"/>
    </row>
    <row r="83" spans="1:10" ht="24">
      <c r="A83" s="199" t="s">
        <v>8418</v>
      </c>
      <c r="B83" s="198" t="s">
        <v>8717</v>
      </c>
      <c r="C83" s="198" t="s">
        <v>8717</v>
      </c>
      <c r="D83" s="15">
        <v>0</v>
      </c>
      <c r="E83" s="330" t="s">
        <v>9628</v>
      </c>
      <c r="F83" s="16" t="s">
        <v>5</v>
      </c>
      <c r="G83" s="639" t="s">
        <v>5389</v>
      </c>
      <c r="H83" s="89"/>
      <c r="I83" s="17"/>
    </row>
    <row r="84" spans="1:10" ht="24">
      <c r="A84" s="199" t="s">
        <v>8419</v>
      </c>
      <c r="B84" s="198" t="s">
        <v>8718</v>
      </c>
      <c r="C84" s="198" t="s">
        <v>8718</v>
      </c>
      <c r="D84" s="15">
        <v>0</v>
      </c>
      <c r="E84" s="330" t="s">
        <v>9628</v>
      </c>
      <c r="F84" s="16" t="s">
        <v>5</v>
      </c>
      <c r="G84" s="639" t="s">
        <v>5389</v>
      </c>
      <c r="H84" s="89"/>
      <c r="I84" s="17"/>
    </row>
    <row r="85" spans="1:10" ht="24.75" thickBot="1">
      <c r="A85" s="199" t="s">
        <v>8420</v>
      </c>
      <c r="B85" s="198" t="s">
        <v>8719</v>
      </c>
      <c r="C85" s="198" t="s">
        <v>8719</v>
      </c>
      <c r="D85" s="15">
        <v>0</v>
      </c>
      <c r="E85" s="330" t="s">
        <v>9628</v>
      </c>
      <c r="F85" s="16" t="s">
        <v>5</v>
      </c>
      <c r="G85" s="639" t="s">
        <v>5389</v>
      </c>
      <c r="H85" s="89"/>
      <c r="I85" s="17"/>
    </row>
    <row r="86" spans="1:10" ht="12.75" thickBot="1">
      <c r="A86" s="237" t="s">
        <v>8381</v>
      </c>
      <c r="B86" s="238"/>
      <c r="C86" s="238"/>
      <c r="D86" s="104"/>
      <c r="E86" s="104"/>
      <c r="F86" s="104"/>
      <c r="G86" s="414"/>
      <c r="I86" s="17"/>
      <c r="J86" s="17"/>
    </row>
    <row r="87" spans="1:10">
      <c r="A87" s="199" t="s">
        <v>8470</v>
      </c>
      <c r="B87" s="198" t="s">
        <v>8720</v>
      </c>
      <c r="C87" s="198" t="s">
        <v>8720</v>
      </c>
      <c r="D87" s="15">
        <v>94995</v>
      </c>
      <c r="E87" s="330" t="s">
        <v>9628</v>
      </c>
      <c r="F87" s="16" t="s">
        <v>5</v>
      </c>
      <c r="G87" s="639" t="s">
        <v>5389</v>
      </c>
      <c r="I87" s="17"/>
    </row>
    <row r="88" spans="1:10" ht="24">
      <c r="A88" s="199" t="s">
        <v>8471</v>
      </c>
      <c r="B88" s="198" t="s">
        <v>8721</v>
      </c>
      <c r="C88" s="198" t="s">
        <v>8721</v>
      </c>
      <c r="D88" s="15">
        <v>94995</v>
      </c>
      <c r="E88" s="330" t="s">
        <v>9628</v>
      </c>
      <c r="F88" s="16" t="s">
        <v>5</v>
      </c>
      <c r="G88" s="639" t="s">
        <v>5389</v>
      </c>
      <c r="I88" s="17"/>
    </row>
    <row r="89" spans="1:10">
      <c r="A89" s="18" t="s">
        <v>8382</v>
      </c>
      <c r="B89" s="355"/>
      <c r="C89" s="355"/>
      <c r="D89" s="355"/>
      <c r="E89" s="355"/>
      <c r="F89" s="355"/>
      <c r="G89" s="354"/>
      <c r="I89" s="17"/>
      <c r="J89" s="17"/>
    </row>
    <row r="90" spans="1:10">
      <c r="A90" s="199" t="s">
        <v>8472</v>
      </c>
      <c r="B90" s="198" t="s">
        <v>8722</v>
      </c>
      <c r="C90" s="198" t="s">
        <v>8722</v>
      </c>
      <c r="D90" s="15">
        <v>0</v>
      </c>
      <c r="E90" s="330" t="s">
        <v>9628</v>
      </c>
      <c r="F90" s="16" t="s">
        <v>5</v>
      </c>
      <c r="G90" s="639" t="s">
        <v>5389</v>
      </c>
      <c r="H90" s="89"/>
      <c r="I90" s="17"/>
    </row>
    <row r="91" spans="1:10" ht="24">
      <c r="A91" s="199" t="s">
        <v>8473</v>
      </c>
      <c r="B91" s="198" t="s">
        <v>8723</v>
      </c>
      <c r="C91" s="198" t="s">
        <v>8723</v>
      </c>
      <c r="D91" s="15">
        <v>0</v>
      </c>
      <c r="E91" s="330" t="s">
        <v>9628</v>
      </c>
      <c r="F91" s="16" t="s">
        <v>5</v>
      </c>
      <c r="G91" s="639" t="s">
        <v>5389</v>
      </c>
      <c r="H91" s="89"/>
      <c r="I91" s="17"/>
    </row>
    <row r="92" spans="1:10" ht="24.75" thickBot="1">
      <c r="A92" s="199" t="s">
        <v>8474</v>
      </c>
      <c r="B92" s="198" t="s">
        <v>8724</v>
      </c>
      <c r="C92" s="198" t="s">
        <v>8724</v>
      </c>
      <c r="D92" s="15">
        <v>0</v>
      </c>
      <c r="E92" s="330" t="s">
        <v>9628</v>
      </c>
      <c r="F92" s="16" t="s">
        <v>5</v>
      </c>
      <c r="G92" s="640" t="s">
        <v>5389</v>
      </c>
      <c r="H92" s="89"/>
      <c r="I92" s="17"/>
    </row>
    <row r="93" spans="1:10" ht="12.75" thickBot="1">
      <c r="A93" s="237" t="s">
        <v>8511</v>
      </c>
      <c r="B93" s="238"/>
      <c r="C93" s="238"/>
      <c r="D93" s="104"/>
      <c r="E93" s="104"/>
      <c r="F93" s="104"/>
      <c r="G93" s="414"/>
      <c r="I93" s="17"/>
      <c r="J93" s="17"/>
    </row>
    <row r="94" spans="1:10">
      <c r="A94" s="331" t="s">
        <v>8512</v>
      </c>
      <c r="B94" s="332" t="s">
        <v>8513</v>
      </c>
      <c r="C94" s="332" t="s">
        <v>8514</v>
      </c>
      <c r="D94" s="149">
        <v>32500</v>
      </c>
      <c r="E94" s="330" t="s">
        <v>9628</v>
      </c>
      <c r="F94" s="16" t="s">
        <v>5</v>
      </c>
      <c r="G94" s="639" t="s">
        <v>5389</v>
      </c>
      <c r="I94" s="17"/>
    </row>
    <row r="95" spans="1:10">
      <c r="A95" s="331" t="s">
        <v>8515</v>
      </c>
      <c r="B95" s="332" t="s">
        <v>8516</v>
      </c>
      <c r="C95" s="332" t="s">
        <v>8517</v>
      </c>
      <c r="D95" s="149">
        <v>32500</v>
      </c>
      <c r="E95" s="330" t="s">
        <v>9628</v>
      </c>
      <c r="F95" s="16" t="s">
        <v>5</v>
      </c>
      <c r="G95" s="639" t="s">
        <v>5389</v>
      </c>
      <c r="I95" s="17"/>
    </row>
    <row r="96" spans="1:10">
      <c r="A96" s="18" t="s">
        <v>8506</v>
      </c>
      <c r="B96" s="355"/>
      <c r="C96" s="355"/>
      <c r="D96" s="355"/>
      <c r="E96" s="355"/>
      <c r="F96" s="355"/>
      <c r="G96" s="354"/>
      <c r="I96" s="17"/>
      <c r="J96" s="17"/>
    </row>
    <row r="97" spans="1:10" ht="24">
      <c r="A97" s="331" t="s">
        <v>8518</v>
      </c>
      <c r="B97" s="332" t="s">
        <v>8815</v>
      </c>
      <c r="C97" s="332" t="s">
        <v>8815</v>
      </c>
      <c r="D97" s="15">
        <v>0</v>
      </c>
      <c r="E97" s="330" t="s">
        <v>9628</v>
      </c>
      <c r="F97" s="16" t="s">
        <v>5</v>
      </c>
      <c r="G97" s="639" t="s">
        <v>5389</v>
      </c>
      <c r="H97" s="89"/>
      <c r="I97" s="17"/>
    </row>
    <row r="98" spans="1:10" ht="24">
      <c r="A98" s="331" t="s">
        <v>8519</v>
      </c>
      <c r="B98" s="332" t="s">
        <v>8816</v>
      </c>
      <c r="C98" s="332" t="s">
        <v>8816</v>
      </c>
      <c r="D98" s="15">
        <v>0</v>
      </c>
      <c r="E98" s="330" t="s">
        <v>9628</v>
      </c>
      <c r="F98" s="16" t="s">
        <v>5</v>
      </c>
      <c r="G98" s="639" t="s">
        <v>5389</v>
      </c>
      <c r="H98" s="89"/>
      <c r="I98" s="17"/>
    </row>
    <row r="99" spans="1:10" ht="24">
      <c r="A99" s="199" t="s">
        <v>8520</v>
      </c>
      <c r="B99" s="198" t="s">
        <v>8817</v>
      </c>
      <c r="C99" s="198" t="s">
        <v>8817</v>
      </c>
      <c r="D99" s="15">
        <v>0</v>
      </c>
      <c r="E99" s="330" t="s">
        <v>9628</v>
      </c>
      <c r="F99" s="16" t="s">
        <v>5</v>
      </c>
      <c r="G99" s="639" t="s">
        <v>5389</v>
      </c>
      <c r="H99" s="89"/>
      <c r="I99" s="17"/>
    </row>
    <row r="100" spans="1:10" ht="13.5">
      <c r="A100" s="333"/>
      <c r="B100" s="322"/>
      <c r="C100" s="322"/>
      <c r="D100"/>
      <c r="E100"/>
      <c r="F100"/>
      <c r="G100" s="23"/>
      <c r="I100" s="17"/>
      <c r="J100" s="17"/>
    </row>
    <row r="101" spans="1:10" s="624" customFormat="1" ht="18.75" thickBot="1">
      <c r="A101" s="257" t="s">
        <v>14746</v>
      </c>
      <c r="B101" s="322"/>
      <c r="C101" s="322"/>
      <c r="D101" s="965"/>
      <c r="E101" s="965"/>
      <c r="F101" s="965"/>
      <c r="G101" s="23"/>
      <c r="I101" s="625"/>
      <c r="J101" s="625"/>
    </row>
    <row r="102" spans="1:10" s="624" customFormat="1" ht="24.75" thickBot="1">
      <c r="A102" s="942" t="s">
        <v>0</v>
      </c>
      <c r="B102" s="943" t="s">
        <v>1</v>
      </c>
      <c r="C102" s="944" t="s">
        <v>2</v>
      </c>
      <c r="D102" s="946" t="s">
        <v>5192</v>
      </c>
      <c r="E102" s="1370" t="s">
        <v>9627</v>
      </c>
      <c r="F102" s="945" t="s">
        <v>4</v>
      </c>
      <c r="G102" s="978" t="s">
        <v>13946</v>
      </c>
      <c r="H102" s="508" t="s">
        <v>8904</v>
      </c>
      <c r="I102" s="625"/>
      <c r="J102" s="625"/>
    </row>
    <row r="103" spans="1:10" s="624" customFormat="1" ht="14.25" customHeight="1" thickBot="1">
      <c r="A103" s="1390" t="s">
        <v>14754</v>
      </c>
      <c r="B103" s="634"/>
      <c r="C103" s="634"/>
      <c r="D103" s="632"/>
      <c r="E103" s="632"/>
      <c r="F103" s="632"/>
      <c r="G103" s="632"/>
      <c r="H103" s="637"/>
      <c r="I103" s="625"/>
      <c r="J103" s="625"/>
    </row>
    <row r="104" spans="1:10" s="624" customFormat="1">
      <c r="A104" s="199" t="s">
        <v>14728</v>
      </c>
      <c r="B104" s="198" t="s">
        <v>14781</v>
      </c>
      <c r="C104" s="198" t="s">
        <v>14781</v>
      </c>
      <c r="D104" s="15">
        <v>4995</v>
      </c>
      <c r="E104" s="198" t="s">
        <v>9628</v>
      </c>
      <c r="F104" s="1404" t="s">
        <v>1788</v>
      </c>
      <c r="G104" s="1405" t="s">
        <v>5389</v>
      </c>
      <c r="H104" s="1404" t="s">
        <v>8905</v>
      </c>
      <c r="I104" s="625"/>
      <c r="J104" s="625"/>
    </row>
    <row r="105" spans="1:10" s="624" customFormat="1">
      <c r="A105" s="199" t="s">
        <v>14729</v>
      </c>
      <c r="B105" s="198" t="s">
        <v>14782</v>
      </c>
      <c r="C105" s="198" t="s">
        <v>14782</v>
      </c>
      <c r="D105" s="15">
        <v>12995</v>
      </c>
      <c r="E105" s="198" t="s">
        <v>9628</v>
      </c>
      <c r="F105" s="1404" t="s">
        <v>1788</v>
      </c>
      <c r="G105" s="1405" t="s">
        <v>5389</v>
      </c>
      <c r="H105" s="1404" t="s">
        <v>8905</v>
      </c>
      <c r="I105" s="625"/>
      <c r="J105" s="625"/>
    </row>
    <row r="106" spans="1:10" s="624" customFormat="1">
      <c r="A106" s="199" t="s">
        <v>14730</v>
      </c>
      <c r="B106" s="198" t="s">
        <v>14783</v>
      </c>
      <c r="C106" s="198" t="s">
        <v>14783</v>
      </c>
      <c r="D106" s="15">
        <v>14995</v>
      </c>
      <c r="E106" s="198" t="s">
        <v>9628</v>
      </c>
      <c r="F106" s="1404" t="s">
        <v>1788</v>
      </c>
      <c r="G106" s="1405" t="s">
        <v>5389</v>
      </c>
      <c r="H106" s="1404" t="s">
        <v>8905</v>
      </c>
      <c r="I106" s="625"/>
      <c r="J106" s="625"/>
    </row>
    <row r="107" spans="1:10" s="624" customFormat="1">
      <c r="A107" s="199" t="s">
        <v>14731</v>
      </c>
      <c r="B107" s="198" t="s">
        <v>14784</v>
      </c>
      <c r="C107" s="198" t="s">
        <v>14784</v>
      </c>
      <c r="D107" s="15">
        <v>17995</v>
      </c>
      <c r="E107" s="198" t="s">
        <v>9628</v>
      </c>
      <c r="F107" s="1404" t="s">
        <v>1788</v>
      </c>
      <c r="G107" s="1405" t="s">
        <v>5389</v>
      </c>
      <c r="H107" s="1404" t="s">
        <v>8905</v>
      </c>
      <c r="I107" s="625"/>
      <c r="J107" s="625"/>
    </row>
    <row r="108" spans="1:10" s="624" customFormat="1">
      <c r="A108" s="199" t="s">
        <v>14736</v>
      </c>
      <c r="B108" s="198" t="s">
        <v>14785</v>
      </c>
      <c r="C108" s="198" t="s">
        <v>14785</v>
      </c>
      <c r="D108" s="15">
        <v>12995</v>
      </c>
      <c r="E108" s="198" t="s">
        <v>9628</v>
      </c>
      <c r="F108" s="1404" t="s">
        <v>1788</v>
      </c>
      <c r="G108" s="1405" t="s">
        <v>5389</v>
      </c>
      <c r="H108" s="1404" t="s">
        <v>8905</v>
      </c>
      <c r="I108" s="625"/>
      <c r="J108" s="625"/>
    </row>
    <row r="109" spans="1:10" s="624" customFormat="1">
      <c r="A109" s="199" t="s">
        <v>14737</v>
      </c>
      <c r="B109" s="198" t="s">
        <v>14786</v>
      </c>
      <c r="C109" s="198" t="s">
        <v>14786</v>
      </c>
      <c r="D109" s="15">
        <v>22995</v>
      </c>
      <c r="E109" s="198" t="s">
        <v>9628</v>
      </c>
      <c r="F109" s="1404" t="s">
        <v>1788</v>
      </c>
      <c r="G109" s="1405" t="s">
        <v>5389</v>
      </c>
      <c r="H109" s="1404" t="s">
        <v>8905</v>
      </c>
      <c r="I109" s="625"/>
      <c r="J109" s="625"/>
    </row>
    <row r="110" spans="1:10" s="624" customFormat="1">
      <c r="A110" s="199" t="s">
        <v>14738</v>
      </c>
      <c r="B110" s="198" t="s">
        <v>14787</v>
      </c>
      <c r="C110" s="198" t="s">
        <v>14787</v>
      </c>
      <c r="D110" s="15">
        <v>26995</v>
      </c>
      <c r="E110" s="198" t="s">
        <v>9628</v>
      </c>
      <c r="F110" s="1404" t="s">
        <v>1788</v>
      </c>
      <c r="G110" s="1405" t="s">
        <v>5389</v>
      </c>
      <c r="H110" s="1404" t="s">
        <v>8905</v>
      </c>
      <c r="I110" s="625"/>
      <c r="J110" s="625"/>
    </row>
    <row r="111" spans="1:10" s="624" customFormat="1" ht="12.75" thickBot="1">
      <c r="A111" s="199" t="s">
        <v>14739</v>
      </c>
      <c r="B111" s="198" t="s">
        <v>14788</v>
      </c>
      <c r="C111" s="198" t="s">
        <v>14788</v>
      </c>
      <c r="D111" s="15">
        <v>37995</v>
      </c>
      <c r="E111" s="198" t="s">
        <v>9628</v>
      </c>
      <c r="F111" s="1404" t="s">
        <v>1788</v>
      </c>
      <c r="G111" s="1405" t="s">
        <v>5389</v>
      </c>
      <c r="H111" s="1404" t="s">
        <v>8905</v>
      </c>
      <c r="I111" s="625"/>
      <c r="J111" s="625"/>
    </row>
    <row r="112" spans="1:10" s="624" customFormat="1" ht="14.25" customHeight="1" thickBot="1">
      <c r="A112" s="1390" t="s">
        <v>14789</v>
      </c>
      <c r="B112" s="634"/>
      <c r="C112" s="634"/>
      <c r="D112" s="632"/>
      <c r="E112" s="632"/>
      <c r="F112" s="632"/>
      <c r="G112" s="632"/>
      <c r="H112" s="637"/>
      <c r="I112" s="625"/>
      <c r="J112" s="625"/>
    </row>
    <row r="113" spans="1:10" s="624" customFormat="1">
      <c r="A113" s="199" t="s">
        <v>14732</v>
      </c>
      <c r="B113" s="198" t="s">
        <v>14790</v>
      </c>
      <c r="C113" s="198" t="s">
        <v>14790</v>
      </c>
      <c r="D113" s="15">
        <v>0</v>
      </c>
      <c r="E113" s="198" t="s">
        <v>9628</v>
      </c>
      <c r="F113" s="1404" t="s">
        <v>1788</v>
      </c>
      <c r="G113" s="1405" t="s">
        <v>5389</v>
      </c>
      <c r="H113" s="1404" t="s">
        <v>8905</v>
      </c>
      <c r="I113" s="625"/>
      <c r="J113" s="625"/>
    </row>
    <row r="114" spans="1:10" s="624" customFormat="1">
      <c r="A114" s="199" t="s">
        <v>14733</v>
      </c>
      <c r="B114" s="198" t="s">
        <v>14791</v>
      </c>
      <c r="C114" s="198" t="s">
        <v>14791</v>
      </c>
      <c r="D114" s="15">
        <v>0</v>
      </c>
      <c r="E114" s="198" t="s">
        <v>9628</v>
      </c>
      <c r="F114" s="1404" t="s">
        <v>1788</v>
      </c>
      <c r="G114" s="1405" t="s">
        <v>5389</v>
      </c>
      <c r="H114" s="1404" t="s">
        <v>8905</v>
      </c>
      <c r="I114" s="625"/>
      <c r="J114" s="625"/>
    </row>
    <row r="115" spans="1:10" s="624" customFormat="1">
      <c r="A115" s="199" t="s">
        <v>14734</v>
      </c>
      <c r="B115" s="198" t="s">
        <v>14792</v>
      </c>
      <c r="C115" s="198" t="s">
        <v>14792</v>
      </c>
      <c r="D115" s="15">
        <v>0</v>
      </c>
      <c r="E115" s="198" t="s">
        <v>9628</v>
      </c>
      <c r="F115" s="1404" t="s">
        <v>1788</v>
      </c>
      <c r="G115" s="1405" t="s">
        <v>5389</v>
      </c>
      <c r="H115" s="1404" t="s">
        <v>8905</v>
      </c>
      <c r="I115" s="625"/>
      <c r="J115" s="625"/>
    </row>
    <row r="116" spans="1:10" s="624" customFormat="1">
      <c r="A116" s="199" t="s">
        <v>14735</v>
      </c>
      <c r="B116" s="198" t="s">
        <v>14793</v>
      </c>
      <c r="C116" s="198" t="s">
        <v>14793</v>
      </c>
      <c r="D116" s="15">
        <v>0</v>
      </c>
      <c r="E116" s="198" t="s">
        <v>9628</v>
      </c>
      <c r="F116" s="1404" t="s">
        <v>1788</v>
      </c>
      <c r="G116" s="1405" t="s">
        <v>5389</v>
      </c>
      <c r="H116" s="1404" t="s">
        <v>8905</v>
      </c>
      <c r="I116" s="625"/>
      <c r="J116" s="625"/>
    </row>
    <row r="117" spans="1:10" s="624" customFormat="1">
      <c r="A117" s="199" t="s">
        <v>14740</v>
      </c>
      <c r="B117" s="198" t="s">
        <v>14794</v>
      </c>
      <c r="C117" s="198" t="s">
        <v>14794</v>
      </c>
      <c r="D117" s="15">
        <v>0</v>
      </c>
      <c r="E117" s="198" t="s">
        <v>9628</v>
      </c>
      <c r="F117" s="1404" t="s">
        <v>1788</v>
      </c>
      <c r="G117" s="1405" t="s">
        <v>5389</v>
      </c>
      <c r="H117" s="1404" t="s">
        <v>8905</v>
      </c>
      <c r="I117" s="625"/>
      <c r="J117" s="625"/>
    </row>
    <row r="118" spans="1:10" s="624" customFormat="1">
      <c r="A118" s="199" t="s">
        <v>14741</v>
      </c>
      <c r="B118" s="198" t="s">
        <v>14795</v>
      </c>
      <c r="C118" s="198" t="s">
        <v>14795</v>
      </c>
      <c r="D118" s="15">
        <v>0</v>
      </c>
      <c r="E118" s="198" t="s">
        <v>9628</v>
      </c>
      <c r="F118" s="1404" t="s">
        <v>1788</v>
      </c>
      <c r="G118" s="1405" t="s">
        <v>5389</v>
      </c>
      <c r="H118" s="1404" t="s">
        <v>8905</v>
      </c>
      <c r="I118" s="625"/>
      <c r="J118" s="625"/>
    </row>
    <row r="119" spans="1:10" s="624" customFormat="1">
      <c r="A119" s="199" t="s">
        <v>14742</v>
      </c>
      <c r="B119" s="198" t="s">
        <v>14796</v>
      </c>
      <c r="C119" s="198" t="s">
        <v>14796</v>
      </c>
      <c r="D119" s="15">
        <v>0</v>
      </c>
      <c r="E119" s="198" t="s">
        <v>9628</v>
      </c>
      <c r="F119" s="1404" t="s">
        <v>1788</v>
      </c>
      <c r="G119" s="1405" t="s">
        <v>5389</v>
      </c>
      <c r="H119" s="1404" t="s">
        <v>8905</v>
      </c>
      <c r="I119" s="625"/>
      <c r="J119" s="625"/>
    </row>
    <row r="120" spans="1:10" s="624" customFormat="1">
      <c r="A120" s="199" t="s">
        <v>14743</v>
      </c>
      <c r="B120" s="198" t="s">
        <v>14797</v>
      </c>
      <c r="C120" s="198" t="s">
        <v>14797</v>
      </c>
      <c r="D120" s="15">
        <v>0</v>
      </c>
      <c r="E120" s="198" t="s">
        <v>9628</v>
      </c>
      <c r="F120" s="1404" t="s">
        <v>1788</v>
      </c>
      <c r="G120" s="1405" t="s">
        <v>5389</v>
      </c>
      <c r="H120" s="1404" t="s">
        <v>8905</v>
      </c>
      <c r="I120" s="625"/>
      <c r="J120" s="625"/>
    </row>
    <row r="121" spans="1:10" s="624" customFormat="1" ht="13.5">
      <c r="A121" s="333"/>
      <c r="B121" s="322"/>
      <c r="C121" s="322"/>
      <c r="D121" s="965"/>
      <c r="E121" s="965"/>
      <c r="F121" s="965"/>
      <c r="G121" s="23"/>
      <c r="I121" s="625"/>
      <c r="J121" s="625"/>
    </row>
    <row r="122" spans="1:10" ht="18.75" thickBot="1">
      <c r="A122" s="257" t="s">
        <v>8811</v>
      </c>
      <c r="B122" s="89"/>
      <c r="C122" s="89"/>
      <c r="D122"/>
      <c r="E122"/>
      <c r="F122"/>
      <c r="G122" s="89"/>
      <c r="I122" s="17"/>
      <c r="J122" s="17"/>
    </row>
    <row r="123" spans="1:10" s="624" customFormat="1" ht="14.25" customHeight="1" thickBot="1">
      <c r="A123" s="633" t="s">
        <v>13586</v>
      </c>
      <c r="B123" s="634"/>
      <c r="C123" s="634"/>
      <c r="D123" s="632"/>
      <c r="E123" s="632"/>
      <c r="F123" s="632"/>
      <c r="G123" s="632"/>
      <c r="H123" s="637"/>
      <c r="I123" s="625"/>
      <c r="J123" s="625"/>
    </row>
    <row r="124" spans="1:10" s="624" customFormat="1">
      <c r="A124" s="199" t="s">
        <v>13571</v>
      </c>
      <c r="B124" s="198" t="s">
        <v>13572</v>
      </c>
      <c r="C124" s="198" t="s">
        <v>13573</v>
      </c>
      <c r="D124" s="15">
        <v>9995</v>
      </c>
      <c r="E124" s="330" t="s">
        <v>9628</v>
      </c>
      <c r="F124" s="16" t="s">
        <v>1788</v>
      </c>
      <c r="G124" s="330" t="s">
        <v>5389</v>
      </c>
      <c r="H124" s="125" t="s">
        <v>8905</v>
      </c>
      <c r="I124" s="625"/>
    </row>
    <row r="125" spans="1:10" s="624" customFormat="1">
      <c r="A125" s="199" t="s">
        <v>13574</v>
      </c>
      <c r="B125" s="198" t="s">
        <v>13575</v>
      </c>
      <c r="C125" s="198" t="s">
        <v>13576</v>
      </c>
      <c r="D125" s="15">
        <v>19995</v>
      </c>
      <c r="E125" s="330" t="s">
        <v>9628</v>
      </c>
      <c r="F125" s="16" t="s">
        <v>1788</v>
      </c>
      <c r="G125" s="330" t="s">
        <v>5389</v>
      </c>
      <c r="H125" s="125" t="s">
        <v>8905</v>
      </c>
      <c r="I125" s="625"/>
    </row>
    <row r="126" spans="1:10" s="624" customFormat="1">
      <c r="A126" s="199" t="s">
        <v>13577</v>
      </c>
      <c r="B126" s="198" t="s">
        <v>13578</v>
      </c>
      <c r="C126" s="198" t="s">
        <v>13579</v>
      </c>
      <c r="D126" s="15">
        <v>29995</v>
      </c>
      <c r="E126" s="330" t="s">
        <v>9628</v>
      </c>
      <c r="F126" s="16" t="s">
        <v>1788</v>
      </c>
      <c r="G126" s="330" t="s">
        <v>5389</v>
      </c>
      <c r="H126" s="125" t="s">
        <v>8905</v>
      </c>
      <c r="I126" s="625"/>
    </row>
    <row r="127" spans="1:10" s="624" customFormat="1">
      <c r="A127" s="199" t="s">
        <v>13580</v>
      </c>
      <c r="B127" s="198" t="s">
        <v>13581</v>
      </c>
      <c r="C127" s="198" t="s">
        <v>13582</v>
      </c>
      <c r="D127" s="15">
        <v>44995</v>
      </c>
      <c r="E127" s="330" t="s">
        <v>9628</v>
      </c>
      <c r="F127" s="16" t="s">
        <v>1788</v>
      </c>
      <c r="G127" s="330" t="s">
        <v>5389</v>
      </c>
      <c r="H127" s="125" t="s">
        <v>8905</v>
      </c>
      <c r="I127" s="625"/>
    </row>
    <row r="128" spans="1:10" s="624" customFormat="1" ht="12.75" thickBot="1">
      <c r="A128" s="199" t="s">
        <v>13583</v>
      </c>
      <c r="B128" s="198" t="s">
        <v>13584</v>
      </c>
      <c r="C128" s="198" t="s">
        <v>13585</v>
      </c>
      <c r="D128" s="15">
        <v>49995</v>
      </c>
      <c r="E128" s="330" t="s">
        <v>9628</v>
      </c>
      <c r="F128" s="16" t="s">
        <v>1788</v>
      </c>
      <c r="G128" s="330" t="s">
        <v>5389</v>
      </c>
      <c r="H128" s="125" t="s">
        <v>8905</v>
      </c>
      <c r="I128" s="625"/>
    </row>
    <row r="129" spans="1:10" ht="15" customHeight="1" thickBot="1">
      <c r="A129" s="1452" t="s">
        <v>8549</v>
      </c>
      <c r="B129" s="1453"/>
      <c r="C129" s="1453"/>
      <c r="D129" s="1453"/>
      <c r="E129" s="1453"/>
      <c r="F129" s="1453"/>
      <c r="G129" s="1454"/>
      <c r="I129" s="17"/>
      <c r="J129" s="17"/>
    </row>
    <row r="130" spans="1:10">
      <c r="A130" s="196" t="s">
        <v>8639</v>
      </c>
      <c r="B130" s="198" t="s">
        <v>8640</v>
      </c>
      <c r="C130" s="198" t="s">
        <v>8641</v>
      </c>
      <c r="D130" s="15">
        <v>2500</v>
      </c>
      <c r="E130" s="330" t="s">
        <v>9628</v>
      </c>
      <c r="F130" s="16" t="s">
        <v>1788</v>
      </c>
      <c r="G130" s="639" t="s">
        <v>5389</v>
      </c>
      <c r="H130" s="89"/>
      <c r="I130" s="17"/>
    </row>
    <row r="131" spans="1:10">
      <c r="A131" s="196" t="s">
        <v>8642</v>
      </c>
      <c r="B131" s="198" t="s">
        <v>8643</v>
      </c>
      <c r="C131" s="198" t="s">
        <v>8644</v>
      </c>
      <c r="D131" s="15">
        <v>3750</v>
      </c>
      <c r="E131" s="330" t="s">
        <v>9628</v>
      </c>
      <c r="F131" s="16" t="s">
        <v>1788</v>
      </c>
      <c r="G131" s="639" t="s">
        <v>5389</v>
      </c>
      <c r="H131" s="89"/>
      <c r="I131" s="17"/>
    </row>
    <row r="132" spans="1:10">
      <c r="A132" s="986" t="s">
        <v>8550</v>
      </c>
      <c r="B132" s="668" t="s">
        <v>8551</v>
      </c>
      <c r="C132" s="987" t="s">
        <v>13916</v>
      </c>
      <c r="D132" s="15">
        <v>5000</v>
      </c>
      <c r="E132" s="330" t="s">
        <v>9628</v>
      </c>
      <c r="F132" s="16" t="s">
        <v>1788</v>
      </c>
      <c r="G132" s="639" t="s">
        <v>5389</v>
      </c>
      <c r="H132" s="89"/>
      <c r="I132" s="17"/>
    </row>
    <row r="133" spans="1:10" s="624" customFormat="1">
      <c r="A133" s="986" t="s">
        <v>13912</v>
      </c>
      <c r="B133" s="668" t="s">
        <v>13914</v>
      </c>
      <c r="C133" s="987" t="s">
        <v>13913</v>
      </c>
      <c r="D133" s="15">
        <v>5000</v>
      </c>
      <c r="E133" s="330" t="s">
        <v>9628</v>
      </c>
      <c r="F133" s="16" t="s">
        <v>1788</v>
      </c>
      <c r="G133" s="639" t="s">
        <v>5389</v>
      </c>
      <c r="H133" s="89"/>
      <c r="I133" s="625"/>
    </row>
    <row r="134" spans="1:10">
      <c r="A134" s="986" t="s">
        <v>8645</v>
      </c>
      <c r="B134" s="668" t="s">
        <v>8646</v>
      </c>
      <c r="C134" s="668" t="s">
        <v>8647</v>
      </c>
      <c r="D134" s="15">
        <v>0</v>
      </c>
      <c r="E134" s="330" t="s">
        <v>9628</v>
      </c>
      <c r="F134" s="16" t="s">
        <v>1788</v>
      </c>
      <c r="G134" s="639" t="s">
        <v>5389</v>
      </c>
      <c r="H134" s="89"/>
      <c r="I134" s="17"/>
    </row>
    <row r="135" spans="1:10">
      <c r="A135" s="986" t="s">
        <v>8648</v>
      </c>
      <c r="B135" s="668" t="s">
        <v>8649</v>
      </c>
      <c r="C135" s="668" t="s">
        <v>8650</v>
      </c>
      <c r="D135" s="15">
        <v>0</v>
      </c>
      <c r="E135" s="330" t="s">
        <v>9628</v>
      </c>
      <c r="F135" s="16" t="s">
        <v>1788</v>
      </c>
      <c r="G135" s="639" t="s">
        <v>5389</v>
      </c>
      <c r="H135" s="89"/>
      <c r="I135" s="17"/>
    </row>
    <row r="136" spans="1:10">
      <c r="A136" s="986" t="s">
        <v>8552</v>
      </c>
      <c r="B136" s="668" t="s">
        <v>8553</v>
      </c>
      <c r="C136" s="987" t="s">
        <v>13917</v>
      </c>
      <c r="D136" s="15">
        <v>0</v>
      </c>
      <c r="E136" s="330" t="s">
        <v>9628</v>
      </c>
      <c r="F136" s="16" t="s">
        <v>1788</v>
      </c>
      <c r="G136" s="639" t="s">
        <v>5389</v>
      </c>
      <c r="H136" s="89"/>
      <c r="I136" s="17"/>
    </row>
    <row r="137" spans="1:10" s="624" customFormat="1">
      <c r="A137" s="986" t="s">
        <v>13926</v>
      </c>
      <c r="B137" s="668" t="s">
        <v>13915</v>
      </c>
      <c r="C137" s="987" t="s">
        <v>13928</v>
      </c>
      <c r="D137" s="15">
        <v>0</v>
      </c>
      <c r="E137" s="330" t="s">
        <v>9628</v>
      </c>
      <c r="F137" s="16" t="s">
        <v>1788</v>
      </c>
      <c r="G137" s="639" t="s">
        <v>5389</v>
      </c>
      <c r="H137" s="89"/>
      <c r="I137" s="625"/>
    </row>
    <row r="138" spans="1:10" ht="13.5">
      <c r="A138" s="173"/>
      <c r="B138" s="334"/>
      <c r="C138" s="334"/>
      <c r="D138"/>
      <c r="E138"/>
      <c r="F138"/>
      <c r="G138"/>
      <c r="I138" s="17"/>
      <c r="J138" s="17"/>
    </row>
    <row r="139" spans="1:10" ht="18.75" thickBot="1">
      <c r="A139" s="257" t="s">
        <v>9875</v>
      </c>
      <c r="B139" s="334"/>
      <c r="C139" s="334"/>
      <c r="D139"/>
      <c r="E139"/>
      <c r="F139"/>
      <c r="G139"/>
      <c r="I139" s="17"/>
      <c r="J139" s="17"/>
    </row>
    <row r="140" spans="1:10" ht="15" customHeight="1" thickBot="1">
      <c r="A140" s="237" t="s">
        <v>9880</v>
      </c>
      <c r="B140" s="238"/>
      <c r="C140" s="238"/>
      <c r="D140" s="104"/>
      <c r="E140" s="104"/>
      <c r="F140" s="104"/>
      <c r="G140" s="414"/>
      <c r="I140" s="17"/>
      <c r="J140" s="17"/>
    </row>
    <row r="141" spans="1:10" ht="24">
      <c r="A141" s="196" t="s">
        <v>9876</v>
      </c>
      <c r="B141" s="198" t="s">
        <v>9878</v>
      </c>
      <c r="C141" s="198" t="s">
        <v>9947</v>
      </c>
      <c r="D141" s="15">
        <v>0</v>
      </c>
      <c r="E141" s="330" t="s">
        <v>9628</v>
      </c>
      <c r="F141" s="16" t="s">
        <v>5</v>
      </c>
      <c r="G141" s="639" t="s">
        <v>5389</v>
      </c>
      <c r="I141" s="17"/>
      <c r="J141" s="17"/>
    </row>
    <row r="142" spans="1:10" ht="24">
      <c r="A142" s="196" t="s">
        <v>9877</v>
      </c>
      <c r="B142" s="198" t="s">
        <v>9879</v>
      </c>
      <c r="C142" s="198" t="s">
        <v>9946</v>
      </c>
      <c r="D142" s="15">
        <v>0</v>
      </c>
      <c r="E142" s="330" t="s">
        <v>9628</v>
      </c>
      <c r="F142" s="16" t="s">
        <v>5</v>
      </c>
      <c r="G142" s="639" t="s">
        <v>5389</v>
      </c>
      <c r="I142" s="17"/>
      <c r="J142" s="17"/>
    </row>
    <row r="143" spans="1:10" s="515" customFormat="1">
      <c r="A143" s="196" t="s">
        <v>10400</v>
      </c>
      <c r="B143" s="198" t="s">
        <v>10401</v>
      </c>
      <c r="C143" s="198" t="s">
        <v>10401</v>
      </c>
      <c r="D143" s="15">
        <v>0</v>
      </c>
      <c r="E143" s="330" t="s">
        <v>9628</v>
      </c>
      <c r="F143" s="16" t="s">
        <v>5</v>
      </c>
      <c r="G143" s="639" t="s">
        <v>5389</v>
      </c>
      <c r="I143" s="516"/>
      <c r="J143" s="516"/>
    </row>
    <row r="144" spans="1:10" s="515" customFormat="1">
      <c r="A144" s="196" t="s">
        <v>10402</v>
      </c>
      <c r="B144" s="198" t="s">
        <v>10403</v>
      </c>
      <c r="C144" s="198" t="s">
        <v>10403</v>
      </c>
      <c r="D144" s="15">
        <v>0</v>
      </c>
      <c r="E144" s="330" t="s">
        <v>9628</v>
      </c>
      <c r="F144" s="16" t="s">
        <v>5</v>
      </c>
      <c r="G144" s="639" t="s">
        <v>5389</v>
      </c>
      <c r="I144" s="516"/>
      <c r="J144" s="516"/>
    </row>
    <row r="145" spans="1:10" s="624" customFormat="1">
      <c r="A145" s="173"/>
      <c r="B145" s="334"/>
      <c r="C145" s="334"/>
      <c r="D145" s="22"/>
      <c r="E145" s="1291"/>
      <c r="F145" s="23"/>
      <c r="G145" s="1291"/>
      <c r="I145" s="625"/>
      <c r="J145" s="625"/>
    </row>
    <row r="146" spans="1:10" s="624" customFormat="1" ht="18.75" thickBot="1">
      <c r="A146" s="257" t="s">
        <v>14756</v>
      </c>
      <c r="B146" s="334"/>
      <c r="C146" s="334"/>
      <c r="D146" s="965"/>
      <c r="E146" s="965"/>
      <c r="F146" s="965"/>
      <c r="G146" s="965"/>
      <c r="I146" s="625"/>
      <c r="J146" s="625"/>
    </row>
    <row r="147" spans="1:10" s="624" customFormat="1" ht="15" customHeight="1" thickBot="1">
      <c r="A147" s="1390" t="s">
        <v>14755</v>
      </c>
      <c r="B147" s="634"/>
      <c r="C147" s="634"/>
      <c r="D147" s="632"/>
      <c r="E147" s="632"/>
      <c r="F147" s="632"/>
      <c r="G147" s="637"/>
      <c r="I147" s="625"/>
      <c r="J147" s="625"/>
    </row>
    <row r="148" spans="1:10" s="624" customFormat="1">
      <c r="A148" s="196" t="s">
        <v>14395</v>
      </c>
      <c r="B148" s="198" t="s">
        <v>14798</v>
      </c>
      <c r="C148" s="198" t="s">
        <v>9076</v>
      </c>
      <c r="D148" s="15">
        <v>0</v>
      </c>
      <c r="E148" s="330" t="s">
        <v>9628</v>
      </c>
      <c r="F148" s="16" t="s">
        <v>5</v>
      </c>
      <c r="G148" s="639" t="s">
        <v>5389</v>
      </c>
      <c r="I148" s="625"/>
      <c r="J148" s="625"/>
    </row>
    <row r="149" spans="1:10" s="624" customFormat="1">
      <c r="A149" s="196" t="s">
        <v>14397</v>
      </c>
      <c r="B149" s="198" t="s">
        <v>14799</v>
      </c>
      <c r="C149" s="198" t="s">
        <v>9076</v>
      </c>
      <c r="D149" s="15">
        <v>0</v>
      </c>
      <c r="E149" s="330" t="s">
        <v>9628</v>
      </c>
      <c r="F149" s="16" t="s">
        <v>5</v>
      </c>
      <c r="G149" s="639" t="s">
        <v>5389</v>
      </c>
      <c r="I149" s="625"/>
      <c r="J149" s="625"/>
    </row>
    <row r="150" spans="1:10" s="624" customFormat="1">
      <c r="A150" s="173"/>
      <c r="B150" s="334"/>
      <c r="C150" s="334"/>
      <c r="D150" s="22"/>
      <c r="E150" s="1291"/>
      <c r="F150" s="23"/>
      <c r="G150" s="1291"/>
      <c r="I150" s="625"/>
      <c r="J150" s="625"/>
    </row>
    <row r="151" spans="1:10" ht="18.75" thickBot="1">
      <c r="A151" s="257" t="s">
        <v>8312</v>
      </c>
      <c r="B151" s="334"/>
      <c r="C151" s="334"/>
      <c r="D151"/>
      <c r="E151"/>
      <c r="F151"/>
      <c r="G151"/>
      <c r="I151" s="17"/>
      <c r="J151" s="17"/>
    </row>
    <row r="152" spans="1:10" ht="24.75" thickBot="1">
      <c r="A152" s="7" t="s">
        <v>0</v>
      </c>
      <c r="B152" s="8" t="s">
        <v>1</v>
      </c>
      <c r="C152" s="9" t="s">
        <v>2</v>
      </c>
      <c r="D152" s="281" t="s">
        <v>5192</v>
      </c>
      <c r="E152" s="409" t="s">
        <v>9627</v>
      </c>
      <c r="F152" s="10" t="s">
        <v>4</v>
      </c>
      <c r="G152" s="978" t="s">
        <v>13946</v>
      </c>
      <c r="I152" s="17"/>
      <c r="J152" s="17"/>
    </row>
    <row r="153" spans="1:10" ht="12.75" thickBot="1">
      <c r="A153" s="237" t="s">
        <v>8313</v>
      </c>
      <c r="B153" s="238"/>
      <c r="C153" s="238"/>
      <c r="D153" s="104"/>
      <c r="E153" s="104"/>
      <c r="F153" s="104"/>
      <c r="G153" s="414"/>
      <c r="I153" s="17"/>
      <c r="J153" s="17"/>
    </row>
    <row r="154" spans="1:10">
      <c r="A154" s="196" t="s">
        <v>9251</v>
      </c>
      <c r="B154" s="187" t="s">
        <v>9252</v>
      </c>
      <c r="C154" s="187" t="s">
        <v>9252</v>
      </c>
      <c r="D154" s="15">
        <v>4600</v>
      </c>
      <c r="E154" s="330" t="s">
        <v>9628</v>
      </c>
      <c r="F154" s="16" t="s">
        <v>5</v>
      </c>
      <c r="G154" s="639" t="s">
        <v>5389</v>
      </c>
      <c r="I154" s="17"/>
      <c r="J154" s="17"/>
    </row>
    <row r="155" spans="1:10">
      <c r="A155" s="196" t="s">
        <v>9253</v>
      </c>
      <c r="B155" s="187" t="s">
        <v>9254</v>
      </c>
      <c r="C155" s="187" t="s">
        <v>9254</v>
      </c>
      <c r="D155" s="15">
        <v>13799.999999999998</v>
      </c>
      <c r="E155" s="330" t="s">
        <v>9628</v>
      </c>
      <c r="F155" s="16" t="s">
        <v>5</v>
      </c>
      <c r="G155" s="639" t="s">
        <v>5389</v>
      </c>
      <c r="H155" s="89"/>
      <c r="I155" s="17"/>
      <c r="J155" s="17"/>
    </row>
    <row r="156" spans="1:10">
      <c r="A156" s="196" t="s">
        <v>9255</v>
      </c>
      <c r="B156" s="187" t="s">
        <v>9256</v>
      </c>
      <c r="C156" s="187" t="s">
        <v>9256</v>
      </c>
      <c r="D156" s="15">
        <v>27599.999999999996</v>
      </c>
      <c r="E156" s="330" t="s">
        <v>9628</v>
      </c>
      <c r="F156" s="16" t="s">
        <v>5</v>
      </c>
      <c r="G156" s="639" t="s">
        <v>5389</v>
      </c>
      <c r="I156" s="17"/>
      <c r="J156" s="17"/>
    </row>
    <row r="157" spans="1:10">
      <c r="A157" s="197" t="s">
        <v>8314</v>
      </c>
      <c r="B157" s="198" t="s">
        <v>8315</v>
      </c>
      <c r="C157" s="187" t="s">
        <v>8315</v>
      </c>
      <c r="D157" s="15">
        <v>9200</v>
      </c>
      <c r="E157" s="330" t="s">
        <v>9628</v>
      </c>
      <c r="F157" s="16" t="s">
        <v>5</v>
      </c>
      <c r="G157" s="639" t="s">
        <v>5389</v>
      </c>
      <c r="I157" s="17"/>
    </row>
    <row r="158" spans="1:10">
      <c r="A158" s="197" t="s">
        <v>8316</v>
      </c>
      <c r="B158" s="198" t="s">
        <v>8317</v>
      </c>
      <c r="C158" s="187" t="s">
        <v>8317</v>
      </c>
      <c r="D158" s="15">
        <v>23000</v>
      </c>
      <c r="E158" s="330" t="s">
        <v>9628</v>
      </c>
      <c r="F158" s="16" t="s">
        <v>5</v>
      </c>
      <c r="G158" s="639" t="s">
        <v>5389</v>
      </c>
      <c r="I158" s="17"/>
    </row>
    <row r="159" spans="1:10">
      <c r="A159" s="197" t="s">
        <v>8318</v>
      </c>
      <c r="B159" s="198" t="s">
        <v>8319</v>
      </c>
      <c r="C159" s="187" t="s">
        <v>8319</v>
      </c>
      <c r="D159" s="15">
        <v>13799.999999999998</v>
      </c>
      <c r="E159" s="330" t="s">
        <v>9628</v>
      </c>
      <c r="F159" s="16" t="s">
        <v>5</v>
      </c>
      <c r="G159" s="639" t="s">
        <v>5389</v>
      </c>
      <c r="H159" s="89"/>
      <c r="I159" s="17"/>
    </row>
    <row r="160" spans="1:10">
      <c r="A160" s="197" t="s">
        <v>9257</v>
      </c>
      <c r="B160" s="198" t="s">
        <v>9258</v>
      </c>
      <c r="C160" s="187" t="s">
        <v>9258</v>
      </c>
      <c r="D160" s="15">
        <v>5750</v>
      </c>
      <c r="E160" s="330" t="s">
        <v>9628</v>
      </c>
      <c r="F160" s="16" t="s">
        <v>5</v>
      </c>
      <c r="G160" s="639" t="s">
        <v>5389</v>
      </c>
      <c r="I160" s="17"/>
    </row>
    <row r="161" spans="1:9">
      <c r="A161" s="197" t="s">
        <v>9259</v>
      </c>
      <c r="B161" s="198" t="s">
        <v>9260</v>
      </c>
      <c r="C161" s="187" t="s">
        <v>9260</v>
      </c>
      <c r="D161" s="15">
        <v>11500</v>
      </c>
      <c r="E161" s="330" t="s">
        <v>9628</v>
      </c>
      <c r="F161" s="16" t="s">
        <v>5</v>
      </c>
      <c r="G161" s="639" t="s">
        <v>5389</v>
      </c>
      <c r="I161" s="17"/>
    </row>
    <row r="162" spans="1:9">
      <c r="A162" s="197" t="s">
        <v>9261</v>
      </c>
      <c r="B162" s="198" t="s">
        <v>9262</v>
      </c>
      <c r="C162" s="187" t="s">
        <v>9262</v>
      </c>
      <c r="D162" s="15">
        <v>28749.999999999996</v>
      </c>
      <c r="E162" s="330" t="s">
        <v>9628</v>
      </c>
      <c r="F162" s="16" t="s">
        <v>5</v>
      </c>
      <c r="G162" s="639" t="s">
        <v>5389</v>
      </c>
      <c r="I162" s="17"/>
    </row>
    <row r="163" spans="1:9">
      <c r="A163" s="199" t="s">
        <v>8352</v>
      </c>
      <c r="B163" s="198" t="s">
        <v>8353</v>
      </c>
      <c r="C163" s="198" t="s">
        <v>8353</v>
      </c>
      <c r="D163" s="15">
        <v>5750</v>
      </c>
      <c r="E163" s="330" t="s">
        <v>9628</v>
      </c>
      <c r="F163" s="16" t="s">
        <v>5</v>
      </c>
      <c r="G163" s="639" t="s">
        <v>5389</v>
      </c>
      <c r="I163" s="17"/>
    </row>
    <row r="164" spans="1:9">
      <c r="A164" s="199" t="s">
        <v>8354</v>
      </c>
      <c r="B164" s="198" t="s">
        <v>8355</v>
      </c>
      <c r="C164" s="198" t="s">
        <v>8355</v>
      </c>
      <c r="D164" s="15">
        <v>23000</v>
      </c>
      <c r="E164" s="330" t="s">
        <v>9628</v>
      </c>
      <c r="F164" s="16" t="s">
        <v>5</v>
      </c>
      <c r="G164" s="639" t="s">
        <v>5389</v>
      </c>
      <c r="I164" s="17"/>
    </row>
    <row r="165" spans="1:9">
      <c r="A165" s="199" t="s">
        <v>8356</v>
      </c>
      <c r="B165" s="198" t="s">
        <v>8357</v>
      </c>
      <c r="C165" s="198" t="s">
        <v>8357</v>
      </c>
      <c r="D165" s="15">
        <v>17250</v>
      </c>
      <c r="E165" s="330" t="s">
        <v>9628</v>
      </c>
      <c r="F165" s="16" t="s">
        <v>5</v>
      </c>
      <c r="G165" s="639" t="s">
        <v>5389</v>
      </c>
      <c r="H165" s="89"/>
      <c r="I165" s="17"/>
    </row>
    <row r="166" spans="1:9">
      <c r="A166" s="186" t="s">
        <v>8397</v>
      </c>
      <c r="B166" s="198" t="s">
        <v>8398</v>
      </c>
      <c r="C166" s="198" t="s">
        <v>8398</v>
      </c>
      <c r="D166" s="15">
        <v>11500</v>
      </c>
      <c r="E166" s="330" t="s">
        <v>9628</v>
      </c>
      <c r="F166" s="16" t="s">
        <v>5</v>
      </c>
      <c r="G166" s="639" t="s">
        <v>5389</v>
      </c>
      <c r="I166" s="17"/>
    </row>
    <row r="167" spans="1:9">
      <c r="A167" s="186" t="s">
        <v>8399</v>
      </c>
      <c r="B167" s="198" t="s">
        <v>8400</v>
      </c>
      <c r="C167" s="198" t="s">
        <v>8400</v>
      </c>
      <c r="D167" s="15">
        <v>23000</v>
      </c>
      <c r="E167" s="330" t="s">
        <v>9628</v>
      </c>
      <c r="F167" s="16" t="s">
        <v>5</v>
      </c>
      <c r="G167" s="639" t="s">
        <v>5389</v>
      </c>
      <c r="I167" s="17"/>
    </row>
    <row r="168" spans="1:9">
      <c r="A168" s="199" t="s">
        <v>8401</v>
      </c>
      <c r="B168" s="198" t="s">
        <v>8402</v>
      </c>
      <c r="C168" s="198" t="s">
        <v>8402</v>
      </c>
      <c r="D168" s="15">
        <v>31624.999999999996</v>
      </c>
      <c r="E168" s="330" t="s">
        <v>9628</v>
      </c>
      <c r="F168" s="16" t="s">
        <v>5</v>
      </c>
      <c r="G168" s="639" t="s">
        <v>5389</v>
      </c>
      <c r="I168" s="17"/>
    </row>
    <row r="169" spans="1:9">
      <c r="A169" s="199" t="s">
        <v>8403</v>
      </c>
      <c r="B169" s="198" t="s">
        <v>8404</v>
      </c>
      <c r="C169" s="198" t="s">
        <v>8404</v>
      </c>
      <c r="D169" s="15">
        <v>11500</v>
      </c>
      <c r="E169" s="330" t="s">
        <v>9628</v>
      </c>
      <c r="F169" s="16" t="s">
        <v>5</v>
      </c>
      <c r="G169" s="639" t="s">
        <v>5389</v>
      </c>
      <c r="I169" s="17"/>
    </row>
    <row r="170" spans="1:9">
      <c r="A170" s="199" t="s">
        <v>8405</v>
      </c>
      <c r="B170" s="198" t="s">
        <v>8406</v>
      </c>
      <c r="C170" s="198" t="s">
        <v>8406</v>
      </c>
      <c r="D170" s="15">
        <v>20125</v>
      </c>
      <c r="E170" s="330" t="s">
        <v>9628</v>
      </c>
      <c r="F170" s="16" t="s">
        <v>5</v>
      </c>
      <c r="G170" s="639" t="s">
        <v>5389</v>
      </c>
      <c r="I170" s="17"/>
    </row>
    <row r="171" spans="1:9">
      <c r="A171" s="199" t="s">
        <v>8407</v>
      </c>
      <c r="B171" s="198" t="s">
        <v>8408</v>
      </c>
      <c r="C171" s="198" t="s">
        <v>8408</v>
      </c>
      <c r="D171" s="15">
        <v>8625</v>
      </c>
      <c r="E171" s="330" t="s">
        <v>9628</v>
      </c>
      <c r="F171" s="16" t="s">
        <v>5</v>
      </c>
      <c r="G171" s="639" t="s">
        <v>5389</v>
      </c>
      <c r="I171" s="17"/>
    </row>
    <row r="172" spans="1:9">
      <c r="A172" s="199" t="s">
        <v>8421</v>
      </c>
      <c r="B172" s="198" t="s">
        <v>8422</v>
      </c>
      <c r="C172" s="198" t="s">
        <v>8422</v>
      </c>
      <c r="D172" s="217">
        <v>9200</v>
      </c>
      <c r="E172" s="330" t="s">
        <v>9628</v>
      </c>
      <c r="F172" s="16" t="s">
        <v>5</v>
      </c>
      <c r="G172" s="639" t="s">
        <v>5389</v>
      </c>
      <c r="I172" s="17"/>
    </row>
    <row r="173" spans="1:9">
      <c r="A173" s="199" t="s">
        <v>8423</v>
      </c>
      <c r="B173" s="198" t="s">
        <v>8424</v>
      </c>
      <c r="C173" s="198" t="s">
        <v>8424</v>
      </c>
      <c r="D173" s="217">
        <v>25299.999999999996</v>
      </c>
      <c r="E173" s="330" t="s">
        <v>9628</v>
      </c>
      <c r="F173" s="16" t="s">
        <v>5</v>
      </c>
      <c r="G173" s="639" t="s">
        <v>5389</v>
      </c>
      <c r="I173" s="17"/>
    </row>
    <row r="174" spans="1:9">
      <c r="A174" s="199" t="s">
        <v>8425</v>
      </c>
      <c r="B174" s="198" t="s">
        <v>8426</v>
      </c>
      <c r="C174" s="198" t="s">
        <v>8426</v>
      </c>
      <c r="D174" s="217">
        <v>36800</v>
      </c>
      <c r="E174" s="330" t="s">
        <v>9628</v>
      </c>
      <c r="F174" s="16" t="s">
        <v>5</v>
      </c>
      <c r="G174" s="639" t="s">
        <v>5389</v>
      </c>
      <c r="I174" s="17"/>
    </row>
    <row r="175" spans="1:9">
      <c r="A175" s="199" t="s">
        <v>8427</v>
      </c>
      <c r="B175" s="198" t="s">
        <v>8428</v>
      </c>
      <c r="C175" s="198" t="s">
        <v>8428</v>
      </c>
      <c r="D175" s="217">
        <v>16099.999999999998</v>
      </c>
      <c r="E175" s="330" t="s">
        <v>9628</v>
      </c>
      <c r="F175" s="16" t="s">
        <v>5</v>
      </c>
      <c r="G175" s="639" t="s">
        <v>5389</v>
      </c>
      <c r="H175" s="89"/>
      <c r="I175" s="17"/>
    </row>
    <row r="176" spans="1:9">
      <c r="A176" s="199" t="s">
        <v>8429</v>
      </c>
      <c r="B176" s="198" t="s">
        <v>8430</v>
      </c>
      <c r="C176" s="198" t="s">
        <v>8430</v>
      </c>
      <c r="D176" s="217">
        <v>27599.999999999996</v>
      </c>
      <c r="E176" s="330" t="s">
        <v>9628</v>
      </c>
      <c r="F176" s="16" t="s">
        <v>5</v>
      </c>
      <c r="G176" s="639" t="s">
        <v>5389</v>
      </c>
      <c r="I176" s="17"/>
    </row>
    <row r="177" spans="1:9">
      <c r="A177" s="199" t="s">
        <v>8431</v>
      </c>
      <c r="B177" s="198" t="s">
        <v>8432</v>
      </c>
      <c r="C177" s="198" t="s">
        <v>8432</v>
      </c>
      <c r="D177" s="217">
        <v>11500</v>
      </c>
      <c r="E177" s="330" t="s">
        <v>9628</v>
      </c>
      <c r="F177" s="16" t="s">
        <v>5</v>
      </c>
      <c r="G177" s="639" t="s">
        <v>5389</v>
      </c>
      <c r="I177" s="17"/>
    </row>
    <row r="178" spans="1:9">
      <c r="A178" s="199" t="s">
        <v>8475</v>
      </c>
      <c r="B178" s="198" t="s">
        <v>8476</v>
      </c>
      <c r="C178" s="198" t="s">
        <v>8476</v>
      </c>
      <c r="D178" s="15">
        <v>17250</v>
      </c>
      <c r="E178" s="330" t="s">
        <v>9628</v>
      </c>
      <c r="F178" s="16" t="s">
        <v>5</v>
      </c>
      <c r="G178" s="639" t="s">
        <v>5389</v>
      </c>
      <c r="H178" s="89"/>
      <c r="I178" s="17"/>
    </row>
    <row r="179" spans="1:9">
      <c r="A179" s="199" t="s">
        <v>8477</v>
      </c>
      <c r="B179" s="198" t="s">
        <v>8478</v>
      </c>
      <c r="C179" s="198" t="s">
        <v>8478</v>
      </c>
      <c r="D179" s="15">
        <v>28749.999999999996</v>
      </c>
      <c r="E179" s="330" t="s">
        <v>9628</v>
      </c>
      <c r="F179" s="16" t="s">
        <v>5</v>
      </c>
      <c r="G179" s="639" t="s">
        <v>5389</v>
      </c>
      <c r="I179" s="17"/>
    </row>
    <row r="180" spans="1:9">
      <c r="A180" s="199" t="s">
        <v>8479</v>
      </c>
      <c r="B180" s="198" t="s">
        <v>8480</v>
      </c>
      <c r="C180" s="198" t="s">
        <v>8480</v>
      </c>
      <c r="D180" s="15">
        <v>11500</v>
      </c>
      <c r="E180" s="330" t="s">
        <v>9628</v>
      </c>
      <c r="F180" s="16" t="s">
        <v>5</v>
      </c>
      <c r="G180" s="639" t="s">
        <v>5389</v>
      </c>
      <c r="I180" s="17"/>
    </row>
    <row r="181" spans="1:9" s="624" customFormat="1">
      <c r="A181" s="199" t="s">
        <v>14593</v>
      </c>
      <c r="B181" s="198" t="s">
        <v>14766</v>
      </c>
      <c r="C181" s="198" t="s">
        <v>14766</v>
      </c>
      <c r="D181" s="15">
        <v>9200</v>
      </c>
      <c r="E181" s="330" t="s">
        <v>9628</v>
      </c>
      <c r="F181" s="16" t="s">
        <v>5</v>
      </c>
      <c r="G181" s="639" t="s">
        <v>5389</v>
      </c>
      <c r="I181" s="625"/>
    </row>
    <row r="182" spans="1:9" s="624" customFormat="1">
      <c r="A182" s="199" t="s">
        <v>14594</v>
      </c>
      <c r="B182" s="198" t="s">
        <v>14800</v>
      </c>
      <c r="C182" s="198" t="s">
        <v>14800</v>
      </c>
      <c r="D182" s="15">
        <v>2300</v>
      </c>
      <c r="E182" s="330" t="s">
        <v>9628</v>
      </c>
      <c r="F182" s="16" t="s">
        <v>5</v>
      </c>
      <c r="G182" s="639" t="s">
        <v>5389</v>
      </c>
      <c r="I182" s="625"/>
    </row>
    <row r="183" spans="1:9" s="624" customFormat="1">
      <c r="A183" s="199" t="s">
        <v>14595</v>
      </c>
      <c r="B183" s="198" t="s">
        <v>14801</v>
      </c>
      <c r="C183" s="198" t="s">
        <v>14801</v>
      </c>
      <c r="D183" s="15">
        <v>3450</v>
      </c>
      <c r="E183" s="330" t="s">
        <v>9628</v>
      </c>
      <c r="F183" s="16" t="s">
        <v>5</v>
      </c>
      <c r="G183" s="639" t="s">
        <v>5389</v>
      </c>
      <c r="I183" s="625"/>
    </row>
    <row r="184" spans="1:9" s="624" customFormat="1">
      <c r="A184" s="199" t="s">
        <v>14596</v>
      </c>
      <c r="B184" s="198" t="s">
        <v>14802</v>
      </c>
      <c r="C184" s="198" t="s">
        <v>14802</v>
      </c>
      <c r="D184" s="15">
        <v>2300</v>
      </c>
      <c r="E184" s="330" t="s">
        <v>9628</v>
      </c>
      <c r="F184" s="16" t="s">
        <v>5</v>
      </c>
      <c r="G184" s="639" t="s">
        <v>5389</v>
      </c>
      <c r="I184" s="625"/>
    </row>
    <row r="185" spans="1:9" s="624" customFormat="1">
      <c r="A185" s="199" t="s">
        <v>14597</v>
      </c>
      <c r="B185" s="198" t="s">
        <v>14803</v>
      </c>
      <c r="C185" s="198" t="s">
        <v>14803</v>
      </c>
      <c r="D185" s="15">
        <v>5750</v>
      </c>
      <c r="E185" s="330" t="s">
        <v>9628</v>
      </c>
      <c r="F185" s="16" t="s">
        <v>5</v>
      </c>
      <c r="G185" s="639" t="s">
        <v>5389</v>
      </c>
      <c r="I185" s="625"/>
    </row>
    <row r="186" spans="1:9" s="624" customFormat="1">
      <c r="A186" s="199" t="s">
        <v>14598</v>
      </c>
      <c r="B186" s="198" t="s">
        <v>14803</v>
      </c>
      <c r="C186" s="198" t="s">
        <v>14803</v>
      </c>
      <c r="D186" s="15">
        <v>3450</v>
      </c>
      <c r="E186" s="330" t="s">
        <v>9628</v>
      </c>
      <c r="F186" s="16" t="s">
        <v>5</v>
      </c>
      <c r="G186" s="639" t="s">
        <v>5389</v>
      </c>
      <c r="I186" s="625"/>
    </row>
    <row r="187" spans="1:9" s="624" customFormat="1">
      <c r="A187" s="199" t="s">
        <v>14599</v>
      </c>
      <c r="B187" s="198" t="s">
        <v>14804</v>
      </c>
      <c r="C187" s="198" t="s">
        <v>14804</v>
      </c>
      <c r="D187" s="15">
        <v>11500</v>
      </c>
      <c r="E187" s="330" t="s">
        <v>9628</v>
      </c>
      <c r="F187" s="16" t="s">
        <v>5</v>
      </c>
      <c r="G187" s="639" t="s">
        <v>5389</v>
      </c>
      <c r="I187" s="625"/>
    </row>
    <row r="188" spans="1:9" s="624" customFormat="1">
      <c r="A188" s="199" t="s">
        <v>14600</v>
      </c>
      <c r="B188" s="198" t="s">
        <v>14805</v>
      </c>
      <c r="C188" s="198" t="s">
        <v>14805</v>
      </c>
      <c r="D188" s="15">
        <v>4600</v>
      </c>
      <c r="E188" s="330" t="s">
        <v>9628</v>
      </c>
      <c r="F188" s="16" t="s">
        <v>5</v>
      </c>
      <c r="G188" s="639" t="s">
        <v>5389</v>
      </c>
      <c r="I188" s="625"/>
    </row>
    <row r="189" spans="1:9" s="624" customFormat="1">
      <c r="A189" s="199" t="s">
        <v>14601</v>
      </c>
      <c r="B189" s="198" t="s">
        <v>14806</v>
      </c>
      <c r="C189" s="198" t="s">
        <v>14806</v>
      </c>
      <c r="D189" s="15">
        <v>12650</v>
      </c>
      <c r="E189" s="330" t="s">
        <v>9628</v>
      </c>
      <c r="F189" s="16" t="s">
        <v>5</v>
      </c>
      <c r="G189" s="639" t="s">
        <v>5389</v>
      </c>
      <c r="I189" s="625"/>
    </row>
    <row r="190" spans="1:9" s="624" customFormat="1">
      <c r="A190" s="199" t="s">
        <v>14602</v>
      </c>
      <c r="B190" s="198" t="s">
        <v>14805</v>
      </c>
      <c r="C190" s="198" t="s">
        <v>14805</v>
      </c>
      <c r="D190" s="15">
        <v>4600</v>
      </c>
      <c r="E190" s="330" t="s">
        <v>9628</v>
      </c>
      <c r="F190" s="16" t="s">
        <v>5</v>
      </c>
      <c r="G190" s="639" t="s">
        <v>5389</v>
      </c>
      <c r="I190" s="625"/>
    </row>
    <row r="191" spans="1:9" s="624" customFormat="1">
      <c r="A191" s="199" t="s">
        <v>14603</v>
      </c>
      <c r="B191" s="198" t="s">
        <v>14806</v>
      </c>
      <c r="C191" s="198" t="s">
        <v>14806</v>
      </c>
      <c r="D191" s="15">
        <v>17250</v>
      </c>
      <c r="E191" s="330" t="s">
        <v>9628</v>
      </c>
      <c r="F191" s="16" t="s">
        <v>5</v>
      </c>
      <c r="G191" s="639" t="s">
        <v>5389</v>
      </c>
      <c r="I191" s="625"/>
    </row>
    <row r="192" spans="1:9" s="624" customFormat="1">
      <c r="A192" s="199" t="s">
        <v>14604</v>
      </c>
      <c r="B192" s="198" t="s">
        <v>14806</v>
      </c>
      <c r="C192" s="198" t="s">
        <v>14806</v>
      </c>
      <c r="D192" s="15">
        <v>12650</v>
      </c>
      <c r="E192" s="330" t="s">
        <v>9628</v>
      </c>
      <c r="F192" s="16" t="s">
        <v>5</v>
      </c>
      <c r="G192" s="639" t="s">
        <v>5389</v>
      </c>
      <c r="I192" s="625"/>
    </row>
    <row r="193" spans="1:10">
      <c r="A193" s="199" t="s">
        <v>8543</v>
      </c>
      <c r="B193" s="198" t="s">
        <v>8544</v>
      </c>
      <c r="C193" s="198" t="s">
        <v>8544</v>
      </c>
      <c r="D193" s="15">
        <v>9200</v>
      </c>
      <c r="E193" s="330" t="s">
        <v>9628</v>
      </c>
      <c r="F193" s="16" t="s">
        <v>5</v>
      </c>
      <c r="G193" s="639" t="s">
        <v>5389</v>
      </c>
      <c r="I193" s="17"/>
    </row>
    <row r="194" spans="1:10">
      <c r="A194" s="199" t="s">
        <v>8545</v>
      </c>
      <c r="B194" s="198" t="s">
        <v>8546</v>
      </c>
      <c r="C194" s="198" t="s">
        <v>8546</v>
      </c>
      <c r="D194" s="15">
        <v>25299.999999999996</v>
      </c>
      <c r="E194" s="330" t="s">
        <v>9628</v>
      </c>
      <c r="F194" s="16" t="s">
        <v>5</v>
      </c>
      <c r="G194" s="639" t="s">
        <v>5389</v>
      </c>
      <c r="I194" s="17"/>
    </row>
    <row r="195" spans="1:10">
      <c r="A195" s="199" t="s">
        <v>8547</v>
      </c>
      <c r="B195" s="198" t="s">
        <v>8548</v>
      </c>
      <c r="C195" s="198" t="s">
        <v>8548</v>
      </c>
      <c r="D195" s="15">
        <v>34500</v>
      </c>
      <c r="E195" s="330" t="s">
        <v>9628</v>
      </c>
      <c r="F195" s="16" t="s">
        <v>5</v>
      </c>
      <c r="G195" s="639" t="s">
        <v>5389</v>
      </c>
      <c r="I195" s="17"/>
    </row>
    <row r="196" spans="1:10" s="624" customFormat="1">
      <c r="A196" s="199" t="s">
        <v>13546</v>
      </c>
      <c r="B196" s="198" t="s">
        <v>13547</v>
      </c>
      <c r="C196" s="198" t="s">
        <v>13547</v>
      </c>
      <c r="D196" s="15">
        <v>11500</v>
      </c>
      <c r="E196" s="330" t="s">
        <v>9628</v>
      </c>
      <c r="F196" s="16" t="s">
        <v>1788</v>
      </c>
      <c r="G196" s="639" t="s">
        <v>5389</v>
      </c>
      <c r="I196" s="625"/>
    </row>
    <row r="197" spans="1:10" s="624" customFormat="1">
      <c r="A197" s="199" t="s">
        <v>13548</v>
      </c>
      <c r="B197" s="198" t="s">
        <v>13549</v>
      </c>
      <c r="C197" s="198" t="s">
        <v>13549</v>
      </c>
      <c r="D197" s="15">
        <v>23000</v>
      </c>
      <c r="E197" s="330" t="s">
        <v>9628</v>
      </c>
      <c r="F197" s="16" t="s">
        <v>1788</v>
      </c>
      <c r="G197" s="639" t="s">
        <v>5389</v>
      </c>
      <c r="I197" s="625"/>
    </row>
    <row r="198" spans="1:10" s="624" customFormat="1">
      <c r="A198" s="199" t="s">
        <v>13550</v>
      </c>
      <c r="B198" s="198" t="s">
        <v>13551</v>
      </c>
      <c r="C198" s="198" t="s">
        <v>13551</v>
      </c>
      <c r="D198" s="15">
        <v>40250</v>
      </c>
      <c r="E198" s="330" t="s">
        <v>9628</v>
      </c>
      <c r="F198" s="16" t="s">
        <v>1788</v>
      </c>
      <c r="G198" s="639" t="s">
        <v>5389</v>
      </c>
      <c r="I198" s="625"/>
    </row>
    <row r="199" spans="1:10" s="624" customFormat="1">
      <c r="A199" s="199" t="s">
        <v>13552</v>
      </c>
      <c r="B199" s="198" t="s">
        <v>13553</v>
      </c>
      <c r="C199" s="198" t="s">
        <v>13553</v>
      </c>
      <c r="D199" s="15">
        <v>46000</v>
      </c>
      <c r="E199" s="330" t="s">
        <v>9628</v>
      </c>
      <c r="F199" s="16" t="s">
        <v>1788</v>
      </c>
      <c r="G199" s="639" t="s">
        <v>5389</v>
      </c>
      <c r="I199" s="625"/>
    </row>
    <row r="200" spans="1:10" s="624" customFormat="1">
      <c r="A200" s="199" t="s">
        <v>13554</v>
      </c>
      <c r="B200" s="198" t="s">
        <v>13555</v>
      </c>
      <c r="C200" s="198" t="s">
        <v>13555</v>
      </c>
      <c r="D200" s="15">
        <v>11500</v>
      </c>
      <c r="E200" s="330" t="s">
        <v>9628</v>
      </c>
      <c r="F200" s="16" t="s">
        <v>1788</v>
      </c>
      <c r="G200" s="639" t="s">
        <v>5389</v>
      </c>
      <c r="I200" s="625"/>
    </row>
    <row r="201" spans="1:10" s="624" customFormat="1">
      <c r="A201" s="199" t="s">
        <v>13556</v>
      </c>
      <c r="B201" s="198" t="s">
        <v>13557</v>
      </c>
      <c r="C201" s="198" t="s">
        <v>13557</v>
      </c>
      <c r="D201" s="15">
        <v>28749.999999999996</v>
      </c>
      <c r="E201" s="330" t="s">
        <v>9628</v>
      </c>
      <c r="F201" s="16" t="s">
        <v>1788</v>
      </c>
      <c r="G201" s="639" t="s">
        <v>5389</v>
      </c>
      <c r="I201" s="625"/>
    </row>
    <row r="202" spans="1:10" s="624" customFormat="1">
      <c r="A202" s="199" t="s">
        <v>13558</v>
      </c>
      <c r="B202" s="198" t="s">
        <v>13559</v>
      </c>
      <c r="C202" s="198" t="s">
        <v>13559</v>
      </c>
      <c r="D202" s="15">
        <v>34500</v>
      </c>
      <c r="E202" s="330" t="s">
        <v>9628</v>
      </c>
      <c r="F202" s="16" t="s">
        <v>1788</v>
      </c>
      <c r="G202" s="639" t="s">
        <v>5389</v>
      </c>
      <c r="I202" s="625"/>
    </row>
    <row r="203" spans="1:10" s="624" customFormat="1">
      <c r="A203" s="199" t="s">
        <v>13560</v>
      </c>
      <c r="B203" s="198" t="s">
        <v>13561</v>
      </c>
      <c r="C203" s="198" t="s">
        <v>13561</v>
      </c>
      <c r="D203" s="15">
        <v>17250</v>
      </c>
      <c r="E203" s="330" t="s">
        <v>9628</v>
      </c>
      <c r="F203" s="16" t="s">
        <v>1788</v>
      </c>
      <c r="G203" s="639" t="s">
        <v>5389</v>
      </c>
      <c r="I203" s="625"/>
    </row>
    <row r="204" spans="1:10" s="624" customFormat="1">
      <c r="A204" s="199" t="s">
        <v>13562</v>
      </c>
      <c r="B204" s="198" t="s">
        <v>13563</v>
      </c>
      <c r="C204" s="198" t="s">
        <v>13563</v>
      </c>
      <c r="D204" s="15">
        <v>23000</v>
      </c>
      <c r="E204" s="330" t="s">
        <v>9628</v>
      </c>
      <c r="F204" s="16" t="s">
        <v>1788</v>
      </c>
      <c r="G204" s="639" t="s">
        <v>5389</v>
      </c>
      <c r="I204" s="625"/>
    </row>
    <row r="205" spans="1:10" s="624" customFormat="1">
      <c r="A205" s="199" t="s">
        <v>13564</v>
      </c>
      <c r="B205" s="198" t="s">
        <v>13565</v>
      </c>
      <c r="C205" s="198" t="s">
        <v>13565</v>
      </c>
      <c r="D205" s="15">
        <v>5750</v>
      </c>
      <c r="E205" s="330" t="s">
        <v>9628</v>
      </c>
      <c r="F205" s="16" t="s">
        <v>1788</v>
      </c>
      <c r="G205" s="639" t="s">
        <v>5389</v>
      </c>
      <c r="I205" s="625"/>
    </row>
    <row r="206" spans="1:10" ht="13.5">
      <c r="A206" s="173"/>
      <c r="B206" s="334"/>
      <c r="C206" s="334"/>
      <c r="D206"/>
      <c r="E206"/>
      <c r="F206"/>
      <c r="G206" s="23"/>
      <c r="I206" s="17"/>
      <c r="J206" s="17"/>
    </row>
    <row r="207" spans="1:10" ht="18.75" thickBot="1">
      <c r="A207" s="257" t="s">
        <v>6318</v>
      </c>
      <c r="B207" s="334"/>
      <c r="C207" s="334"/>
      <c r="D207"/>
      <c r="E207"/>
      <c r="F207"/>
      <c r="G207" s="23"/>
      <c r="I207" s="17"/>
      <c r="J207" s="17"/>
    </row>
    <row r="208" spans="1:10" ht="24.75" thickBot="1">
      <c r="A208" s="7" t="s">
        <v>0</v>
      </c>
      <c r="B208" s="8" t="s">
        <v>1</v>
      </c>
      <c r="C208" s="9" t="s">
        <v>2</v>
      </c>
      <c r="D208" s="281" t="s">
        <v>5192</v>
      </c>
      <c r="E208" s="409" t="s">
        <v>9627</v>
      </c>
      <c r="F208" s="10" t="s">
        <v>4</v>
      </c>
      <c r="G208" s="978" t="s">
        <v>13946</v>
      </c>
      <c r="I208" s="17"/>
      <c r="J208" s="17"/>
    </row>
    <row r="209" spans="1:10" ht="12.75" thickBot="1">
      <c r="A209" s="237" t="s">
        <v>44</v>
      </c>
      <c r="B209" s="238"/>
      <c r="C209" s="238"/>
      <c r="D209" s="104"/>
      <c r="E209" s="104"/>
      <c r="F209" s="104"/>
      <c r="G209" s="414"/>
      <c r="I209" s="17"/>
      <c r="J209" s="17"/>
    </row>
    <row r="210" spans="1:10">
      <c r="A210" s="197" t="s">
        <v>51</v>
      </c>
      <c r="B210" s="198" t="s">
        <v>52</v>
      </c>
      <c r="C210" s="187" t="s">
        <v>52</v>
      </c>
      <c r="D210" s="15">
        <v>2300</v>
      </c>
      <c r="E210" s="330" t="s">
        <v>9628</v>
      </c>
      <c r="F210" s="16" t="s">
        <v>5</v>
      </c>
      <c r="G210" s="16" t="s">
        <v>5388</v>
      </c>
      <c r="H210" s="89"/>
      <c r="I210" s="17"/>
    </row>
    <row r="211" spans="1:10">
      <c r="A211" s="197" t="s">
        <v>53</v>
      </c>
      <c r="B211" s="198" t="s">
        <v>54</v>
      </c>
      <c r="C211" s="187" t="s">
        <v>54</v>
      </c>
      <c r="D211" s="15">
        <v>4600</v>
      </c>
      <c r="E211" s="330" t="s">
        <v>9628</v>
      </c>
      <c r="F211" s="16" t="s">
        <v>5</v>
      </c>
      <c r="G211" s="16" t="s">
        <v>5388</v>
      </c>
      <c r="I211" s="17"/>
    </row>
    <row r="212" spans="1:10">
      <c r="A212" s="197" t="s">
        <v>55</v>
      </c>
      <c r="B212" s="198" t="s">
        <v>56</v>
      </c>
      <c r="C212" s="187" t="s">
        <v>56</v>
      </c>
      <c r="D212" s="15">
        <v>2300</v>
      </c>
      <c r="E212" s="330" t="s">
        <v>9628</v>
      </c>
      <c r="F212" s="16" t="s">
        <v>5</v>
      </c>
      <c r="G212" s="16" t="s">
        <v>5388</v>
      </c>
      <c r="H212" s="89"/>
      <c r="I212" s="17"/>
    </row>
    <row r="213" spans="1:10">
      <c r="A213" s="197" t="s">
        <v>57</v>
      </c>
      <c r="B213" s="198" t="s">
        <v>58</v>
      </c>
      <c r="C213" s="187" t="s">
        <v>58</v>
      </c>
      <c r="D213" s="15">
        <v>5175</v>
      </c>
      <c r="E213" s="330" t="s">
        <v>9628</v>
      </c>
      <c r="F213" s="16" t="s">
        <v>5</v>
      </c>
      <c r="G213" s="16" t="s">
        <v>5388</v>
      </c>
      <c r="I213" s="17"/>
    </row>
    <row r="214" spans="1:10">
      <c r="A214" s="197" t="s">
        <v>59</v>
      </c>
      <c r="B214" s="198" t="s">
        <v>60</v>
      </c>
      <c r="C214" s="187" t="s">
        <v>60</v>
      </c>
      <c r="D214" s="15">
        <v>7474.9999999999991</v>
      </c>
      <c r="E214" s="330" t="s">
        <v>9628</v>
      </c>
      <c r="F214" s="16" t="s">
        <v>5</v>
      </c>
      <c r="G214" s="16" t="s">
        <v>5388</v>
      </c>
      <c r="I214" s="17"/>
    </row>
    <row r="215" spans="1:10">
      <c r="A215" s="197" t="s">
        <v>61</v>
      </c>
      <c r="B215" s="198" t="s">
        <v>62</v>
      </c>
      <c r="C215" s="187" t="s">
        <v>62</v>
      </c>
      <c r="D215" s="15">
        <v>9775</v>
      </c>
      <c r="E215" s="330" t="s">
        <v>9628</v>
      </c>
      <c r="F215" s="16" t="s">
        <v>5</v>
      </c>
      <c r="G215" s="16" t="s">
        <v>5388</v>
      </c>
      <c r="H215" s="89"/>
      <c r="I215" s="17"/>
    </row>
    <row r="216" spans="1:10">
      <c r="A216" s="197" t="s">
        <v>63</v>
      </c>
      <c r="B216" s="198" t="s">
        <v>64</v>
      </c>
      <c r="C216" s="187" t="s">
        <v>64</v>
      </c>
      <c r="D216" s="15">
        <v>2300</v>
      </c>
      <c r="E216" s="330" t="s">
        <v>9628</v>
      </c>
      <c r="F216" s="16" t="s">
        <v>5</v>
      </c>
      <c r="G216" s="16" t="s">
        <v>5388</v>
      </c>
      <c r="H216" s="89"/>
      <c r="I216" s="17"/>
    </row>
    <row r="217" spans="1:10">
      <c r="A217" s="197" t="s">
        <v>65</v>
      </c>
      <c r="B217" s="198" t="s">
        <v>66</v>
      </c>
      <c r="C217" s="187" t="s">
        <v>66</v>
      </c>
      <c r="D217" s="15">
        <v>8625</v>
      </c>
      <c r="E217" s="330" t="s">
        <v>9628</v>
      </c>
      <c r="F217" s="16" t="s">
        <v>5</v>
      </c>
      <c r="G217" s="16" t="s">
        <v>5388</v>
      </c>
      <c r="I217" s="17"/>
    </row>
    <row r="218" spans="1:10" ht="12.75" thickBot="1">
      <c r="A218" s="197" t="s">
        <v>67</v>
      </c>
      <c r="B218" s="198" t="s">
        <v>68</v>
      </c>
      <c r="C218" s="187" t="s">
        <v>68</v>
      </c>
      <c r="D218" s="15">
        <v>6324.9999999999991</v>
      </c>
      <c r="E218" s="330" t="s">
        <v>9628</v>
      </c>
      <c r="F218" s="16" t="s">
        <v>5</v>
      </c>
      <c r="G218" s="16" t="s">
        <v>5388</v>
      </c>
      <c r="I218" s="17"/>
    </row>
    <row r="219" spans="1:10" ht="12.75" thickBot="1">
      <c r="A219" s="197" t="s">
        <v>69</v>
      </c>
      <c r="B219" s="198" t="s">
        <v>70</v>
      </c>
      <c r="C219" s="187" t="s">
        <v>70</v>
      </c>
      <c r="D219" s="15">
        <v>4600</v>
      </c>
      <c r="E219" s="411" t="s">
        <v>9628</v>
      </c>
      <c r="F219" s="16" t="s">
        <v>5</v>
      </c>
      <c r="G219" s="16" t="s">
        <v>5388</v>
      </c>
      <c r="H219" s="89"/>
      <c r="I219" s="17"/>
    </row>
    <row r="220" spans="1:10" ht="12.75" thickBot="1">
      <c r="A220" s="197" t="s">
        <v>71</v>
      </c>
      <c r="B220" s="198" t="s">
        <v>72</v>
      </c>
      <c r="C220" s="187" t="s">
        <v>72</v>
      </c>
      <c r="D220" s="15">
        <v>8049.9999999999991</v>
      </c>
      <c r="E220" s="411" t="s">
        <v>9628</v>
      </c>
      <c r="F220" s="16" t="s">
        <v>5</v>
      </c>
      <c r="G220" s="16" t="s">
        <v>5388</v>
      </c>
      <c r="I220" s="17"/>
    </row>
    <row r="221" spans="1:10">
      <c r="A221" s="197" t="s">
        <v>73</v>
      </c>
      <c r="B221" s="198" t="s">
        <v>74</v>
      </c>
      <c r="C221" s="187" t="s">
        <v>74</v>
      </c>
      <c r="D221" s="15">
        <v>3449.9999999999995</v>
      </c>
      <c r="E221" s="411" t="s">
        <v>9628</v>
      </c>
      <c r="F221" s="16" t="s">
        <v>5</v>
      </c>
      <c r="G221" s="16" t="s">
        <v>5388</v>
      </c>
      <c r="H221" s="89"/>
      <c r="I221" s="17"/>
    </row>
    <row r="222" spans="1:10">
      <c r="A222" s="197" t="s">
        <v>75</v>
      </c>
      <c r="B222" s="198" t="s">
        <v>76</v>
      </c>
      <c r="C222" s="187" t="s">
        <v>76</v>
      </c>
      <c r="D222" s="15">
        <v>10925</v>
      </c>
      <c r="E222" s="107" t="s">
        <v>9628</v>
      </c>
      <c r="F222" s="16" t="s">
        <v>5</v>
      </c>
      <c r="G222" s="16" t="s">
        <v>5388</v>
      </c>
      <c r="I222" s="17"/>
    </row>
    <row r="223" spans="1:10">
      <c r="A223" s="197" t="s">
        <v>77</v>
      </c>
      <c r="B223" s="198" t="s">
        <v>78</v>
      </c>
      <c r="C223" s="187" t="s">
        <v>78</v>
      </c>
      <c r="D223" s="15">
        <v>15524.999999999998</v>
      </c>
      <c r="E223" s="107" t="s">
        <v>9628</v>
      </c>
      <c r="F223" s="16" t="s">
        <v>5</v>
      </c>
      <c r="G223" s="16" t="s">
        <v>5388</v>
      </c>
      <c r="I223" s="17"/>
    </row>
    <row r="224" spans="1:10">
      <c r="A224" s="197" t="s">
        <v>79</v>
      </c>
      <c r="B224" s="198" t="s">
        <v>80</v>
      </c>
      <c r="C224" s="187" t="s">
        <v>80</v>
      </c>
      <c r="D224" s="15">
        <v>18975</v>
      </c>
      <c r="E224" s="107" t="s">
        <v>9628</v>
      </c>
      <c r="F224" s="16" t="s">
        <v>5</v>
      </c>
      <c r="G224" s="16" t="s">
        <v>5388</v>
      </c>
      <c r="I224" s="17"/>
    </row>
    <row r="225" spans="1:9">
      <c r="A225" s="197" t="s">
        <v>3659</v>
      </c>
      <c r="B225" s="198" t="s">
        <v>3680</v>
      </c>
      <c r="C225" s="187" t="s">
        <v>3680</v>
      </c>
      <c r="D225" s="15">
        <v>23000</v>
      </c>
      <c r="E225" s="107" t="s">
        <v>9628</v>
      </c>
      <c r="F225" s="16" t="s">
        <v>5</v>
      </c>
      <c r="G225" s="16" t="s">
        <v>5388</v>
      </c>
      <c r="I225" s="17"/>
    </row>
    <row r="226" spans="1:9">
      <c r="A226" s="197" t="s">
        <v>3660</v>
      </c>
      <c r="B226" s="198" t="s">
        <v>3681</v>
      </c>
      <c r="C226" s="187" t="s">
        <v>3681</v>
      </c>
      <c r="D226" s="15">
        <v>18400</v>
      </c>
      <c r="E226" s="107" t="s">
        <v>9628</v>
      </c>
      <c r="F226" s="16" t="s">
        <v>5</v>
      </c>
      <c r="G226" s="16" t="s">
        <v>5388</v>
      </c>
      <c r="H226" s="89"/>
      <c r="I226" s="17"/>
    </row>
    <row r="227" spans="1:9">
      <c r="A227" s="197" t="s">
        <v>3661</v>
      </c>
      <c r="B227" s="198" t="s">
        <v>3682</v>
      </c>
      <c r="C227" s="187" t="s">
        <v>3682</v>
      </c>
      <c r="D227" s="15">
        <v>14949.999999999998</v>
      </c>
      <c r="E227" s="107" t="s">
        <v>9628</v>
      </c>
      <c r="F227" s="16" t="s">
        <v>5</v>
      </c>
      <c r="G227" s="16" t="s">
        <v>5388</v>
      </c>
      <c r="H227" s="89"/>
      <c r="I227" s="17"/>
    </row>
    <row r="228" spans="1:9">
      <c r="A228" s="197" t="s">
        <v>3692</v>
      </c>
      <c r="B228" s="198" t="s">
        <v>3693</v>
      </c>
      <c r="C228" s="187" t="s">
        <v>3693</v>
      </c>
      <c r="D228" s="15">
        <v>4024.9999999999995</v>
      </c>
      <c r="E228" s="107" t="s">
        <v>9628</v>
      </c>
      <c r="F228" s="16" t="s">
        <v>5</v>
      </c>
      <c r="G228" s="16" t="s">
        <v>5388</v>
      </c>
      <c r="I228" s="17"/>
    </row>
    <row r="229" spans="1:9">
      <c r="A229" s="197" t="s">
        <v>3694</v>
      </c>
      <c r="B229" s="198" t="s">
        <v>3695</v>
      </c>
      <c r="C229" s="187" t="s">
        <v>3695</v>
      </c>
      <c r="D229" s="15">
        <v>8625</v>
      </c>
      <c r="E229" s="107" t="s">
        <v>9628</v>
      </c>
      <c r="F229" s="16" t="s">
        <v>5</v>
      </c>
      <c r="G229" s="16" t="s">
        <v>5388</v>
      </c>
      <c r="I229" s="17"/>
    </row>
    <row r="230" spans="1:9">
      <c r="A230" s="197" t="s">
        <v>3696</v>
      </c>
      <c r="B230" s="198" t="s">
        <v>3697</v>
      </c>
      <c r="C230" s="187" t="s">
        <v>3697</v>
      </c>
      <c r="D230" s="15">
        <v>12074.999999999998</v>
      </c>
      <c r="E230" s="107" t="s">
        <v>9628</v>
      </c>
      <c r="F230" s="16" t="s">
        <v>5</v>
      </c>
      <c r="G230" s="16" t="s">
        <v>5388</v>
      </c>
      <c r="I230" s="17"/>
    </row>
    <row r="231" spans="1:9">
      <c r="A231" s="197" t="s">
        <v>3698</v>
      </c>
      <c r="B231" s="198" t="s">
        <v>3699</v>
      </c>
      <c r="C231" s="187" t="s">
        <v>3699</v>
      </c>
      <c r="D231" s="15">
        <v>3449.9999999999995</v>
      </c>
      <c r="E231" s="107" t="s">
        <v>9628</v>
      </c>
      <c r="F231" s="16" t="s">
        <v>5</v>
      </c>
      <c r="G231" s="16" t="s">
        <v>5389</v>
      </c>
      <c r="H231" s="89"/>
      <c r="I231" s="17"/>
    </row>
    <row r="232" spans="1:9">
      <c r="A232" s="197" t="s">
        <v>3700</v>
      </c>
      <c r="B232" s="198" t="s">
        <v>3701</v>
      </c>
      <c r="C232" s="187" t="s">
        <v>3701</v>
      </c>
      <c r="D232" s="15">
        <v>8049.9999999999991</v>
      </c>
      <c r="E232" s="107" t="s">
        <v>9628</v>
      </c>
      <c r="F232" s="16" t="s">
        <v>5</v>
      </c>
      <c r="G232" s="16" t="s">
        <v>5389</v>
      </c>
      <c r="I232" s="17"/>
    </row>
    <row r="233" spans="1:9">
      <c r="A233" s="197" t="s">
        <v>3702</v>
      </c>
      <c r="B233" s="198" t="s">
        <v>3703</v>
      </c>
      <c r="C233" s="187" t="s">
        <v>3703</v>
      </c>
      <c r="D233" s="15">
        <v>4600</v>
      </c>
      <c r="E233" s="107" t="s">
        <v>9628</v>
      </c>
      <c r="F233" s="16" t="s">
        <v>5</v>
      </c>
      <c r="G233" s="16" t="s">
        <v>5389</v>
      </c>
      <c r="H233" s="89"/>
      <c r="I233" s="17"/>
    </row>
    <row r="234" spans="1:9">
      <c r="A234" s="197" t="s">
        <v>3704</v>
      </c>
      <c r="B234" s="198" t="s">
        <v>3705</v>
      </c>
      <c r="C234" s="187" t="s">
        <v>3705</v>
      </c>
      <c r="D234" s="15">
        <v>6899.9999999999991</v>
      </c>
      <c r="E234" s="107" t="s">
        <v>9628</v>
      </c>
      <c r="F234" s="16" t="s">
        <v>5</v>
      </c>
      <c r="G234" s="16" t="s">
        <v>5389</v>
      </c>
      <c r="I234" s="17"/>
    </row>
    <row r="235" spans="1:9">
      <c r="A235" s="197" t="s">
        <v>3706</v>
      </c>
      <c r="B235" s="198" t="s">
        <v>3705</v>
      </c>
      <c r="C235" s="187" t="s">
        <v>3705</v>
      </c>
      <c r="D235" s="15">
        <v>10350</v>
      </c>
      <c r="E235" s="107" t="s">
        <v>9628</v>
      </c>
      <c r="F235" s="16" t="s">
        <v>5</v>
      </c>
      <c r="G235" s="16" t="s">
        <v>5389</v>
      </c>
      <c r="H235" s="89"/>
      <c r="I235" s="17"/>
    </row>
    <row r="236" spans="1:9">
      <c r="A236" s="197" t="s">
        <v>3707</v>
      </c>
      <c r="B236" s="198" t="s">
        <v>3708</v>
      </c>
      <c r="C236" s="187" t="s">
        <v>3708</v>
      </c>
      <c r="D236" s="15">
        <v>10350</v>
      </c>
      <c r="E236" s="107" t="s">
        <v>9628</v>
      </c>
      <c r="F236" s="16" t="s">
        <v>5</v>
      </c>
      <c r="G236" s="16" t="s">
        <v>5389</v>
      </c>
      <c r="I236" s="17"/>
    </row>
    <row r="237" spans="1:9">
      <c r="A237" s="197" t="s">
        <v>3709</v>
      </c>
      <c r="B237" s="198" t="s">
        <v>3708</v>
      </c>
      <c r="C237" s="187" t="s">
        <v>3708</v>
      </c>
      <c r="D237" s="15">
        <v>13799.999999999998</v>
      </c>
      <c r="E237" s="107" t="s">
        <v>9628</v>
      </c>
      <c r="F237" s="16" t="s">
        <v>5</v>
      </c>
      <c r="G237" s="16" t="s">
        <v>5389</v>
      </c>
      <c r="H237" s="89"/>
      <c r="I237" s="17"/>
    </row>
    <row r="238" spans="1:9">
      <c r="A238" s="197" t="s">
        <v>3710</v>
      </c>
      <c r="B238" s="198" t="s">
        <v>3711</v>
      </c>
      <c r="C238" s="187" t="s">
        <v>3711</v>
      </c>
      <c r="D238" s="15">
        <v>14949.999999999998</v>
      </c>
      <c r="E238" s="107" t="s">
        <v>9628</v>
      </c>
      <c r="F238" s="16" t="s">
        <v>5</v>
      </c>
      <c r="G238" s="16" t="s">
        <v>5389</v>
      </c>
      <c r="H238" s="89"/>
      <c r="I238" s="17"/>
    </row>
    <row r="239" spans="1:9">
      <c r="A239" s="197" t="s">
        <v>3712</v>
      </c>
      <c r="B239" s="198" t="s">
        <v>3711</v>
      </c>
      <c r="C239" s="187" t="s">
        <v>3711</v>
      </c>
      <c r="D239" s="15">
        <v>18400</v>
      </c>
      <c r="E239" s="107" t="s">
        <v>9628</v>
      </c>
      <c r="F239" s="16" t="s">
        <v>5</v>
      </c>
      <c r="G239" s="16" t="s">
        <v>5389</v>
      </c>
      <c r="I239" s="17"/>
    </row>
    <row r="240" spans="1:9" ht="24">
      <c r="A240" s="197" t="s">
        <v>3662</v>
      </c>
      <c r="B240" s="198" t="s">
        <v>3683</v>
      </c>
      <c r="C240" s="187" t="s">
        <v>3683</v>
      </c>
      <c r="D240" s="15">
        <v>23000</v>
      </c>
      <c r="E240" s="107" t="s">
        <v>9628</v>
      </c>
      <c r="F240" s="16" t="s">
        <v>5</v>
      </c>
      <c r="G240" s="16" t="s">
        <v>5389</v>
      </c>
      <c r="I240" s="17"/>
    </row>
    <row r="241" spans="1:9" ht="24">
      <c r="A241" s="197" t="s">
        <v>3663</v>
      </c>
      <c r="B241" s="198" t="s">
        <v>3686</v>
      </c>
      <c r="C241" s="187" t="s">
        <v>3686</v>
      </c>
      <c r="D241" s="15">
        <v>23000</v>
      </c>
      <c r="E241" s="107" t="s">
        <v>9628</v>
      </c>
      <c r="F241" s="16" t="s">
        <v>5</v>
      </c>
      <c r="G241" s="16" t="s">
        <v>5389</v>
      </c>
      <c r="H241" s="89"/>
      <c r="I241" s="17"/>
    </row>
    <row r="242" spans="1:9" ht="24">
      <c r="A242" s="197" t="s">
        <v>3664</v>
      </c>
      <c r="B242" s="198" t="s">
        <v>3684</v>
      </c>
      <c r="C242" s="187" t="s">
        <v>3684</v>
      </c>
      <c r="D242" s="15">
        <v>19550</v>
      </c>
      <c r="E242" s="107" t="s">
        <v>9628</v>
      </c>
      <c r="F242" s="16" t="s">
        <v>5</v>
      </c>
      <c r="G242" s="16" t="s">
        <v>5389</v>
      </c>
      <c r="I242" s="17"/>
    </row>
    <row r="243" spans="1:9" ht="24">
      <c r="A243" s="197" t="s">
        <v>3665</v>
      </c>
      <c r="B243" s="198" t="s">
        <v>3687</v>
      </c>
      <c r="C243" s="187" t="s">
        <v>3687</v>
      </c>
      <c r="D243" s="15">
        <v>19550</v>
      </c>
      <c r="E243" s="107" t="s">
        <v>9628</v>
      </c>
      <c r="F243" s="16" t="s">
        <v>5</v>
      </c>
      <c r="G243" s="16" t="s">
        <v>5389</v>
      </c>
      <c r="I243" s="17"/>
    </row>
    <row r="244" spans="1:9" ht="24">
      <c r="A244" s="197" t="s">
        <v>3666</v>
      </c>
      <c r="B244" s="198" t="s">
        <v>3685</v>
      </c>
      <c r="C244" s="187" t="s">
        <v>3685</v>
      </c>
      <c r="D244" s="15">
        <v>14949.999999999998</v>
      </c>
      <c r="E244" s="107" t="s">
        <v>9628</v>
      </c>
      <c r="F244" s="16" t="s">
        <v>5</v>
      </c>
      <c r="G244" s="16" t="s">
        <v>5389</v>
      </c>
      <c r="H244" s="89"/>
      <c r="I244" s="17"/>
    </row>
    <row r="245" spans="1:9" ht="24">
      <c r="A245" s="197" t="s">
        <v>3667</v>
      </c>
      <c r="B245" s="198" t="s">
        <v>3688</v>
      </c>
      <c r="C245" s="187" t="s">
        <v>3688</v>
      </c>
      <c r="D245" s="15">
        <v>14949.999999999998</v>
      </c>
      <c r="E245" s="107" t="s">
        <v>9628</v>
      </c>
      <c r="F245" s="16" t="s">
        <v>5</v>
      </c>
      <c r="G245" s="16" t="s">
        <v>5389</v>
      </c>
      <c r="H245" s="89"/>
      <c r="I245" s="17"/>
    </row>
    <row r="246" spans="1:9">
      <c r="A246" s="197" t="s">
        <v>2748</v>
      </c>
      <c r="B246" s="198" t="s">
        <v>2749</v>
      </c>
      <c r="C246" s="187" t="s">
        <v>2749</v>
      </c>
      <c r="D246" s="15">
        <v>23000</v>
      </c>
      <c r="E246" s="107" t="s">
        <v>9628</v>
      </c>
      <c r="F246" s="16" t="s">
        <v>5</v>
      </c>
      <c r="G246" s="16" t="s">
        <v>5389</v>
      </c>
      <c r="H246" s="89"/>
      <c r="I246" s="17"/>
    </row>
    <row r="247" spans="1:9">
      <c r="A247" s="197" t="s">
        <v>2750</v>
      </c>
      <c r="B247" s="198" t="s">
        <v>2751</v>
      </c>
      <c r="C247" s="187" t="s">
        <v>2751</v>
      </c>
      <c r="D247" s="15">
        <v>28749.999999999996</v>
      </c>
      <c r="E247" s="107" t="s">
        <v>9628</v>
      </c>
      <c r="F247" s="16" t="s">
        <v>5</v>
      </c>
      <c r="G247" s="16" t="s">
        <v>5389</v>
      </c>
      <c r="H247" s="89"/>
      <c r="I247" s="17"/>
    </row>
    <row r="248" spans="1:9">
      <c r="A248" s="197" t="s">
        <v>2752</v>
      </c>
      <c r="B248" s="198" t="s">
        <v>2753</v>
      </c>
      <c r="C248" s="187" t="s">
        <v>2753</v>
      </c>
      <c r="D248" s="15">
        <v>5750</v>
      </c>
      <c r="E248" s="107" t="s">
        <v>9628</v>
      </c>
      <c r="F248" s="16" t="s">
        <v>5</v>
      </c>
      <c r="G248" s="16" t="s">
        <v>5389</v>
      </c>
      <c r="H248" s="89"/>
      <c r="I248" s="17"/>
    </row>
    <row r="249" spans="1:9">
      <c r="A249" s="197" t="s">
        <v>81</v>
      </c>
      <c r="B249" s="198" t="s">
        <v>82</v>
      </c>
      <c r="C249" s="198" t="s">
        <v>82</v>
      </c>
      <c r="D249" s="15">
        <v>5750</v>
      </c>
      <c r="E249" s="107" t="s">
        <v>9628</v>
      </c>
      <c r="F249" s="16" t="s">
        <v>5</v>
      </c>
      <c r="G249" s="16" t="s">
        <v>5389</v>
      </c>
      <c r="I249" s="17"/>
    </row>
    <row r="250" spans="1:9">
      <c r="A250" s="197" t="s">
        <v>83</v>
      </c>
      <c r="B250" s="198" t="s">
        <v>84</v>
      </c>
      <c r="C250" s="198" t="s">
        <v>84</v>
      </c>
      <c r="D250" s="15">
        <v>12649.999999999998</v>
      </c>
      <c r="E250" s="107" t="s">
        <v>9628</v>
      </c>
      <c r="F250" s="16" t="s">
        <v>5</v>
      </c>
      <c r="G250" s="16" t="s">
        <v>5389</v>
      </c>
      <c r="I250" s="17"/>
    </row>
    <row r="251" spans="1:9">
      <c r="A251" s="197" t="s">
        <v>85</v>
      </c>
      <c r="B251" s="198" t="s">
        <v>86</v>
      </c>
      <c r="C251" s="198" t="s">
        <v>86</v>
      </c>
      <c r="D251" s="15">
        <v>24149.999999999996</v>
      </c>
      <c r="E251" s="107" t="s">
        <v>9628</v>
      </c>
      <c r="F251" s="16" t="s">
        <v>5</v>
      </c>
      <c r="G251" s="16" t="s">
        <v>5389</v>
      </c>
      <c r="I251" s="17"/>
    </row>
    <row r="252" spans="1:9">
      <c r="A252" s="197" t="s">
        <v>87</v>
      </c>
      <c r="B252" s="198" t="s">
        <v>88</v>
      </c>
      <c r="C252" s="198" t="s">
        <v>88</v>
      </c>
      <c r="D252" s="15">
        <v>6899.9999999999991</v>
      </c>
      <c r="E252" s="107" t="s">
        <v>9628</v>
      </c>
      <c r="F252" s="16" t="s">
        <v>5</v>
      </c>
      <c r="G252" s="16" t="s">
        <v>5389</v>
      </c>
      <c r="I252" s="17"/>
    </row>
    <row r="253" spans="1:9">
      <c r="A253" s="197" t="s">
        <v>89</v>
      </c>
      <c r="B253" s="198" t="s">
        <v>90</v>
      </c>
      <c r="C253" s="198" t="s">
        <v>90</v>
      </c>
      <c r="D253" s="15">
        <v>18400</v>
      </c>
      <c r="E253" s="107" t="s">
        <v>9628</v>
      </c>
      <c r="F253" s="16" t="s">
        <v>5</v>
      </c>
      <c r="G253" s="16" t="s">
        <v>5389</v>
      </c>
      <c r="I253" s="17"/>
    </row>
    <row r="254" spans="1:9">
      <c r="A254" s="197" t="s">
        <v>91</v>
      </c>
      <c r="B254" s="198" t="s">
        <v>92</v>
      </c>
      <c r="C254" s="198" t="s">
        <v>92</v>
      </c>
      <c r="D254" s="15">
        <v>11500</v>
      </c>
      <c r="E254" s="107" t="s">
        <v>9628</v>
      </c>
      <c r="F254" s="16" t="s">
        <v>5</v>
      </c>
      <c r="G254" s="16" t="s">
        <v>5389</v>
      </c>
      <c r="I254" s="17"/>
    </row>
    <row r="255" spans="1:9">
      <c r="A255" s="197" t="s">
        <v>3671</v>
      </c>
      <c r="B255" s="198" t="s">
        <v>3672</v>
      </c>
      <c r="C255" s="187" t="s">
        <v>3672</v>
      </c>
      <c r="D255" s="15">
        <v>14374.999999999998</v>
      </c>
      <c r="E255" s="107" t="s">
        <v>9628</v>
      </c>
      <c r="F255" s="16" t="s">
        <v>5</v>
      </c>
      <c r="G255" s="16" t="s">
        <v>5389</v>
      </c>
      <c r="I255" s="17"/>
    </row>
    <row r="256" spans="1:9">
      <c r="A256" s="197" t="s">
        <v>3673</v>
      </c>
      <c r="B256" s="198" t="s">
        <v>3674</v>
      </c>
      <c r="C256" s="187" t="s">
        <v>3674</v>
      </c>
      <c r="D256" s="15">
        <v>25874.999999999996</v>
      </c>
      <c r="E256" s="107" t="s">
        <v>9628</v>
      </c>
      <c r="F256" s="16" t="s">
        <v>5</v>
      </c>
      <c r="G256" s="16" t="s">
        <v>5389</v>
      </c>
      <c r="I256" s="17"/>
    </row>
    <row r="257" spans="1:10">
      <c r="A257" s="197" t="s">
        <v>3675</v>
      </c>
      <c r="B257" s="198" t="s">
        <v>3676</v>
      </c>
      <c r="C257" s="187" t="s">
        <v>3676</v>
      </c>
      <c r="D257" s="15">
        <v>11500</v>
      </c>
      <c r="E257" s="107" t="s">
        <v>9628</v>
      </c>
      <c r="F257" s="16" t="s">
        <v>5</v>
      </c>
      <c r="G257" s="16" t="s">
        <v>5389</v>
      </c>
      <c r="I257" s="17"/>
    </row>
    <row r="258" spans="1:10">
      <c r="A258" s="259"/>
      <c r="B258" s="334"/>
      <c r="C258" s="334"/>
      <c r="D258" s="22"/>
      <c r="E258" s="22"/>
      <c r="F258" s="23"/>
      <c r="G258" s="23"/>
      <c r="I258" s="17"/>
      <c r="J258" s="17"/>
    </row>
    <row r="259" spans="1:10">
      <c r="A259" s="624" t="s">
        <v>184</v>
      </c>
      <c r="B259" s="624"/>
      <c r="C259" s="629" t="s">
        <v>13947</v>
      </c>
    </row>
    <row r="260" spans="1:10">
      <c r="A260" s="627" t="s">
        <v>5</v>
      </c>
      <c r="B260" s="624" t="s">
        <v>185</v>
      </c>
      <c r="C260" s="625" t="s">
        <v>13948</v>
      </c>
    </row>
    <row r="261" spans="1:10">
      <c r="A261" s="627" t="s">
        <v>9</v>
      </c>
      <c r="B261" s="625" t="s">
        <v>186</v>
      </c>
      <c r="C261" s="625" t="s">
        <v>13949</v>
      </c>
    </row>
    <row r="262" spans="1:10">
      <c r="A262" s="627" t="s">
        <v>187</v>
      </c>
      <c r="B262" s="624" t="s">
        <v>188</v>
      </c>
      <c r="C262" s="625" t="s">
        <v>13950</v>
      </c>
    </row>
    <row r="263" spans="1:10">
      <c r="A263" s="627" t="s">
        <v>189</v>
      </c>
      <c r="B263" s="624" t="s">
        <v>190</v>
      </c>
      <c r="C263" s="630" t="s">
        <v>13951</v>
      </c>
    </row>
    <row r="264" spans="1:10">
      <c r="A264" s="627" t="s">
        <v>191</v>
      </c>
      <c r="B264" s="624" t="s">
        <v>192</v>
      </c>
      <c r="C264" s="630" t="s">
        <v>13952</v>
      </c>
    </row>
    <row r="265" spans="1:10">
      <c r="A265" s="627" t="s">
        <v>193</v>
      </c>
      <c r="B265" s="624" t="s">
        <v>194</v>
      </c>
      <c r="C265" s="630" t="s">
        <v>13953</v>
      </c>
    </row>
    <row r="266" spans="1:10">
      <c r="A266" s="31" t="s">
        <v>1787</v>
      </c>
      <c r="B266" s="32" t="s">
        <v>1790</v>
      </c>
      <c r="C266" s="625" t="s">
        <v>13954</v>
      </c>
    </row>
    <row r="267" spans="1:10">
      <c r="A267" s="31" t="s">
        <v>1788</v>
      </c>
      <c r="B267" s="32" t="s">
        <v>1791</v>
      </c>
      <c r="C267" s="624" t="s">
        <v>13955</v>
      </c>
    </row>
    <row r="268" spans="1:10">
      <c r="A268" s="31" t="s">
        <v>1998</v>
      </c>
      <c r="B268" s="32" t="s">
        <v>1997</v>
      </c>
      <c r="C268" s="624" t="s">
        <v>13956</v>
      </c>
    </row>
    <row r="269" spans="1:10">
      <c r="A269" s="31" t="s">
        <v>1789</v>
      </c>
      <c r="B269" s="32" t="s">
        <v>1792</v>
      </c>
      <c r="C269" s="624" t="s">
        <v>13957</v>
      </c>
    </row>
    <row r="270" spans="1:10">
      <c r="A270" s="31" t="s">
        <v>195</v>
      </c>
      <c r="B270" s="32" t="s">
        <v>196</v>
      </c>
      <c r="C270" s="625" t="s">
        <v>13958</v>
      </c>
    </row>
    <row r="271" spans="1:10" s="29" customFormat="1">
      <c r="A271" s="31" t="s">
        <v>8293</v>
      </c>
      <c r="B271" s="32" t="s">
        <v>8294</v>
      </c>
      <c r="C271" s="628"/>
      <c r="D271" s="4"/>
      <c r="E271" s="4"/>
      <c r="F271" s="4"/>
      <c r="G271" s="4"/>
      <c r="H271" s="4"/>
      <c r="I271" s="4"/>
      <c r="J271" s="4"/>
    </row>
    <row r="272" spans="1:10">
      <c r="A272" s="31" t="s">
        <v>10613</v>
      </c>
      <c r="B272" s="32" t="s">
        <v>10614</v>
      </c>
      <c r="C272" s="289"/>
    </row>
    <row r="273" spans="1:3">
      <c r="A273" s="530"/>
      <c r="B273" s="530"/>
      <c r="C273" s="548"/>
    </row>
  </sheetData>
  <sheetProtection algorithmName="SHA-512" hashValue="C5d5QFkbU+6TTTsQKZYsjj00ghyGHmQy/Ui4ljXAvXN/zNh3m2ySDW4qiBUkDcsnw6kuCnUtwvyVBqVL7wQQNQ==" saltValue="NICdhYeNeg58GcvaXy+6dQ==" spinCount="100000" sheet="1" objects="1" scenarios="1"/>
  <sortState ref="A9:K219">
    <sortCondition ref="K9:K219"/>
  </sortState>
  <customSheetViews>
    <customSheetView guid="{BFA5E16F-D786-453C-82A8-C4AF05421942}" showPageBreaks="1">
      <selection activeCell="D4" sqref="D4"/>
      <pageMargins left="0.5" right="0.5" top="1" bottom="0.92" header="0.5" footer="0.22"/>
      <pageSetup scale="53" fitToHeight="2" orientation="portrait" r:id="rId1"/>
      <headerFooter alignWithMargins="0">
        <oddHeader>&amp;C&amp;"Arial Narrow,Bold"&amp;16Price List
&amp;"Arial Narrow,Regular"&amp;9(effective as of 8/7/18)</oddHeader>
        <oddFooter>&amp;L&amp;8Riverbed Technology
680 Folsom Street, 
San Francisco, CA 94107
415-247-8800 Main
415-247-8801 Fax
www.riverbed.com
&amp;C&amp;8Confidential - Not for public consumption – do not post externally&amp;R&amp;8Page &amp;P of &amp;N</oddFooter>
      </headerFooter>
    </customSheetView>
  </customSheetViews>
  <mergeCells count="1">
    <mergeCell ref="A129:G129"/>
  </mergeCells>
  <phoneticPr fontId="139" type="noConversion"/>
  <pageMargins left="0.5" right="0.5" top="1" bottom="0.92" header="0.5" footer="0.22"/>
  <pageSetup scale="53" fitToHeight="2" orientation="portrait" r:id="rId2"/>
  <headerFooter alignWithMargins="0">
    <oddHeader>&amp;C&amp;"Arial Narrow,Bold"&amp;16Price List
&amp;"Arial Narrow,Regular"&amp;9(effective as of 10/2/18)</oddHeader>
    <oddFooter>&amp;L&amp;8Riverbed Technology
680 Folsom Street, 
San Francisco, CA 94107
415-247-8800 Main
415-247-8801 Fax
www.riverbed.com
&amp;C&amp;8Confidential - Not for public consumption – do not post externally&amp;R&amp;8Page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vt:i4>
      </vt:variant>
    </vt:vector>
  </HeadingPairs>
  <TitlesOfParts>
    <vt:vector size="39" baseType="lpstr">
      <vt:lpstr>Summary</vt:lpstr>
      <vt:lpstr>Promotions, Bundles and HA</vt:lpstr>
      <vt:lpstr>SteelHead</vt:lpstr>
      <vt:lpstr>SteelHead HW Subscription</vt:lpstr>
      <vt:lpstr>SteelHead-SD</vt:lpstr>
      <vt:lpstr>SCA</vt:lpstr>
      <vt:lpstr>Cloud Steelhead</vt:lpstr>
      <vt:lpstr>Virtual Steelhead</vt:lpstr>
      <vt:lpstr>SteelFusion</vt:lpstr>
      <vt:lpstr>SteelFusion Subscription</vt:lpstr>
      <vt:lpstr>SteelConnect</vt:lpstr>
      <vt:lpstr>Configurable Options</vt:lpstr>
      <vt:lpstr>Field Add on Features</vt:lpstr>
      <vt:lpstr>Spare FRU's</vt:lpstr>
      <vt:lpstr>Xirrus APs, XMS and EASYPASS</vt:lpstr>
      <vt:lpstr>Xirrus Accessories and FRU</vt:lpstr>
      <vt:lpstr>Xirrus E-rate Bundles</vt:lpstr>
      <vt:lpstr>NFR-Virtual</vt:lpstr>
      <vt:lpstr>Modeler</vt:lpstr>
      <vt:lpstr>SteelCentral NPCM</vt:lpstr>
      <vt:lpstr>SteelCentral AppResponse</vt:lpstr>
      <vt:lpstr>SteelCentral SW</vt:lpstr>
      <vt:lpstr>SteelCentral SaaS Aternity+AppI</vt:lpstr>
      <vt:lpstr>SteelCentral Aternity Onprem</vt:lpstr>
      <vt:lpstr>SteelCentral AppInternals Onpre</vt:lpstr>
      <vt:lpstr>SteelCentral NPCM SUB</vt:lpstr>
      <vt:lpstr>SteelCentral Subscriptions</vt:lpstr>
      <vt:lpstr>SteelCentral Portal</vt:lpstr>
      <vt:lpstr>SteelCentral Controller</vt:lpstr>
      <vt:lpstr>SteelCentral NetProfiler</vt:lpstr>
      <vt:lpstr>SteelCentral NetShark &amp; AR11</vt:lpstr>
      <vt:lpstr>SteelCentral NetProfiler SUB</vt:lpstr>
      <vt:lpstr>SteelCentral AR11 SUB</vt:lpstr>
      <vt:lpstr>Support</vt:lpstr>
      <vt:lpstr>SteelSupport Government</vt:lpstr>
      <vt:lpstr>Prof Services</vt:lpstr>
      <vt:lpstr>Prof Services Training</vt:lpstr>
      <vt:lpstr>EOA</vt:lpstr>
      <vt:lpstr>Summary!Print_Area</vt:lpstr>
    </vt:vector>
  </TitlesOfParts>
  <Company>Riverbed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Behlmer</dc:creator>
  <cp:lastModifiedBy>juntao zhu</cp:lastModifiedBy>
  <cp:lastPrinted>2018-10-02T17:36:51Z</cp:lastPrinted>
  <dcterms:created xsi:type="dcterms:W3CDTF">2012-02-29T19:58:22Z</dcterms:created>
  <dcterms:modified xsi:type="dcterms:W3CDTF">2019-02-22T02:18:23Z</dcterms:modified>
</cp:coreProperties>
</file>